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D:\DATA\Download\SKRIPSI ANIS\1 JUDUL INCOME SMOOTHING\REVISI\PUBLISH ARCHIVE\Data Mentah\"/>
    </mc:Choice>
  </mc:AlternateContent>
  <xr:revisionPtr revIDLastSave="0" documentId="13_ncr:1_{33CDC2E2-EDB7-4EAD-A22D-C60369399AAE}" xr6:coauthVersionLast="46" xr6:coauthVersionMax="46" xr10:uidLastSave="{00000000-0000-0000-0000-000000000000}"/>
  <workbookProtection workbookAlgorithmName="SHA-512" workbookHashValue="4uWdUGaeiPTy+eh9SK/gLGN2GpC2yCl8pJhDel03PN19gEdSwfdMMeWILpUDd2htaf3ODZ42V5IulHjayWV9FA==" workbookSaltValue="2fJvQGxnTUhcwxu+OvUHLg==" workbookSpinCount="100000" lockStructure="1"/>
  <bookViews>
    <workbookView xWindow="-120" yWindow="-120" windowWidth="20730" windowHeight="11160" xr2:uid="{00000000-000D-0000-FFFF-FFFF00000000}"/>
  </bookViews>
  <sheets>
    <sheet name="TABULASI ALL" sheetId="13" r:id="rId1"/>
    <sheet name="IS" sheetId="4" r:id="rId2"/>
    <sheet name="Profitabilitas" sheetId="3" r:id="rId3"/>
    <sheet name="FL" sheetId="6" r:id="rId4"/>
    <sheet name="CH" sheetId="10" r:id="rId5"/>
    <sheet name="GCG" sheetId="7" r:id="rId6"/>
  </sheets>
  <definedNames>
    <definedName name="_xlnm._FilterDatabase" localSheetId="4" hidden="1">CH!$A$1:$D$1</definedName>
    <definedName name="_xlnm._FilterDatabase" localSheetId="3" hidden="1">FL!$A$1:$D$1</definedName>
    <definedName name="_xlnm._FilterDatabase" localSheetId="5" hidden="1">GCG!$A$1:$D$1</definedName>
    <definedName name="_xlnm._FilterDatabase" localSheetId="1" hidden="1">IS!$A$1:$D$1</definedName>
    <definedName name="_xlnm._FilterDatabase" localSheetId="2" hidden="1">Profitabilitas!$A$1:$D$1</definedName>
    <definedName name="_xlnm._FilterDatabase" localSheetId="0" hidden="1">'TABULASI ALL'!$A$1:$D$1</definedName>
  </definedNames>
  <calcPr calcId="191029"/>
</workbook>
</file>

<file path=xl/calcChain.xml><?xml version="1.0" encoding="utf-8"?>
<calcChain xmlns="http://schemas.openxmlformats.org/spreadsheetml/2006/main">
  <c r="E5" i="13" l="1"/>
  <c r="E7" i="13"/>
  <c r="F126" i="13"/>
  <c r="F3" i="3"/>
  <c r="G3" i="3" s="1"/>
  <c r="J3" i="3"/>
  <c r="K3" i="3"/>
  <c r="L3" i="3"/>
  <c r="F4" i="3"/>
  <c r="G4" i="3" s="1"/>
  <c r="J4" i="3"/>
  <c r="K4" i="3"/>
  <c r="M4" i="3" s="1"/>
  <c r="L4" i="3"/>
  <c r="E5" i="3"/>
  <c r="F5" i="3"/>
  <c r="J5" i="3"/>
  <c r="K5" i="3"/>
  <c r="L5" i="3"/>
  <c r="E6" i="3"/>
  <c r="F6" i="3"/>
  <c r="J6" i="3"/>
  <c r="L6" i="3"/>
  <c r="E7" i="3"/>
  <c r="K7" i="3" s="1"/>
  <c r="M7" i="3" s="1"/>
  <c r="F7" i="3"/>
  <c r="J7" i="3"/>
  <c r="L7" i="3"/>
  <c r="E8" i="3"/>
  <c r="G8" i="3" s="1"/>
  <c r="F8" i="3"/>
  <c r="J8" i="3"/>
  <c r="K8" i="3"/>
  <c r="M8" i="3" s="1"/>
  <c r="L8" i="3"/>
  <c r="E9" i="3"/>
  <c r="K9" i="3" s="1"/>
  <c r="F9" i="3"/>
  <c r="G9" i="3" s="1"/>
  <c r="J9" i="3"/>
  <c r="L9" i="3"/>
  <c r="E10" i="3"/>
  <c r="G10" i="3" s="1"/>
  <c r="F10" i="3"/>
  <c r="J10" i="3"/>
  <c r="L10" i="3"/>
  <c r="E11" i="3"/>
  <c r="K11" i="3" s="1"/>
  <c r="M11" i="3" s="1"/>
  <c r="F11" i="3"/>
  <c r="J11" i="3"/>
  <c r="L11" i="3"/>
  <c r="E12" i="3"/>
  <c r="F12" i="3"/>
  <c r="J12" i="3"/>
  <c r="K12" i="3"/>
  <c r="M12" i="3" s="1"/>
  <c r="L12" i="3"/>
  <c r="E13" i="3"/>
  <c r="F13" i="3"/>
  <c r="G13" i="3" s="1"/>
  <c r="J13" i="3"/>
  <c r="K13" i="3"/>
  <c r="L13" i="3"/>
  <c r="E14" i="3"/>
  <c r="F14" i="3"/>
  <c r="J14" i="3"/>
  <c r="L14" i="3"/>
  <c r="E15" i="3"/>
  <c r="K15" i="3" s="1"/>
  <c r="M15" i="3" s="1"/>
  <c r="F15" i="3"/>
  <c r="J15" i="3"/>
  <c r="L15" i="3"/>
  <c r="E16" i="3"/>
  <c r="G16" i="3" s="1"/>
  <c r="F16" i="3"/>
  <c r="J16" i="3"/>
  <c r="K16" i="3"/>
  <c r="M16" i="3" s="1"/>
  <c r="L16" i="3"/>
  <c r="E17" i="3"/>
  <c r="K17" i="3" s="1"/>
  <c r="F17" i="3"/>
  <c r="G17" i="3" s="1"/>
  <c r="J17" i="3"/>
  <c r="L17" i="3"/>
  <c r="E18" i="3"/>
  <c r="G18" i="3" s="1"/>
  <c r="F18" i="3"/>
  <c r="J18" i="3"/>
  <c r="L18" i="3"/>
  <c r="E19" i="3"/>
  <c r="G19" i="3" s="1"/>
  <c r="F19" i="3"/>
  <c r="J19" i="3"/>
  <c r="L19" i="3"/>
  <c r="E20" i="3"/>
  <c r="K20" i="3" s="1"/>
  <c r="M20" i="3" s="1"/>
  <c r="F20" i="3"/>
  <c r="J20" i="3"/>
  <c r="L20" i="3"/>
  <c r="E21" i="3"/>
  <c r="F21" i="3"/>
  <c r="J21" i="3"/>
  <c r="L21" i="3"/>
  <c r="E22" i="3"/>
  <c r="F22" i="3"/>
  <c r="J22" i="3"/>
  <c r="L22" i="3"/>
  <c r="E23" i="3"/>
  <c r="K23" i="3" s="1"/>
  <c r="F23" i="3"/>
  <c r="G23" i="3" s="1"/>
  <c r="J23" i="3"/>
  <c r="L23" i="3"/>
  <c r="E24" i="3"/>
  <c r="F24" i="3"/>
  <c r="J24" i="3"/>
  <c r="L24" i="3"/>
  <c r="E25" i="3"/>
  <c r="K25" i="3" s="1"/>
  <c r="M25" i="3" s="1"/>
  <c r="F25" i="3"/>
  <c r="J25" i="3"/>
  <c r="L25" i="3"/>
  <c r="E26" i="3"/>
  <c r="F26" i="3"/>
  <c r="J26" i="3"/>
  <c r="L26" i="3"/>
  <c r="E27" i="3"/>
  <c r="G27" i="3" s="1"/>
  <c r="F27" i="3"/>
  <c r="J27" i="3"/>
  <c r="L27" i="3"/>
  <c r="E28" i="3"/>
  <c r="G28" i="3" s="1"/>
  <c r="F28" i="3"/>
  <c r="J28" i="3"/>
  <c r="K28" i="3"/>
  <c r="M28" i="3" s="1"/>
  <c r="L28" i="3"/>
  <c r="E29" i="3"/>
  <c r="K29" i="3" s="1"/>
  <c r="F29" i="3"/>
  <c r="J29" i="3"/>
  <c r="L29" i="3"/>
  <c r="E30" i="3"/>
  <c r="K30" i="3" s="1"/>
  <c r="M30" i="3" s="1"/>
  <c r="F30" i="3"/>
  <c r="J30" i="3"/>
  <c r="L30" i="3"/>
  <c r="E31" i="3"/>
  <c r="K31" i="3" s="1"/>
  <c r="M31" i="3" s="1"/>
  <c r="F31" i="3"/>
  <c r="J31" i="3"/>
  <c r="L31" i="3"/>
  <c r="E32" i="3"/>
  <c r="G32" i="3" s="1"/>
  <c r="F32" i="3"/>
  <c r="J32" i="3"/>
  <c r="K32" i="3"/>
  <c r="M32" i="3" s="1"/>
  <c r="L32" i="3"/>
  <c r="E33" i="3"/>
  <c r="K33" i="3" s="1"/>
  <c r="F33" i="3"/>
  <c r="G33" i="3" s="1"/>
  <c r="J33" i="3"/>
  <c r="L33" i="3"/>
  <c r="E34" i="3"/>
  <c r="F34" i="3"/>
  <c r="J34" i="3"/>
  <c r="L34" i="3"/>
  <c r="E35" i="3"/>
  <c r="K35" i="3" s="1"/>
  <c r="M35" i="3" s="1"/>
  <c r="F35" i="3"/>
  <c r="J35" i="3"/>
  <c r="L35" i="3"/>
  <c r="E36" i="3"/>
  <c r="G36" i="3" s="1"/>
  <c r="F36" i="3"/>
  <c r="J36" i="3"/>
  <c r="L36" i="3"/>
  <c r="E37" i="3"/>
  <c r="F37" i="3"/>
  <c r="G37" i="3" s="1"/>
  <c r="J37" i="3"/>
  <c r="K37" i="3"/>
  <c r="L37" i="3"/>
  <c r="E38" i="3"/>
  <c r="K38" i="3" s="1"/>
  <c r="M38" i="3" s="1"/>
  <c r="F38" i="3"/>
  <c r="J38" i="3"/>
  <c r="L38" i="3"/>
  <c r="E39" i="3"/>
  <c r="F39" i="3"/>
  <c r="J39" i="3"/>
  <c r="L39" i="3"/>
  <c r="E40" i="3"/>
  <c r="F40" i="3"/>
  <c r="J40" i="3"/>
  <c r="L40" i="3"/>
  <c r="E41" i="3"/>
  <c r="K41" i="3" s="1"/>
  <c r="F41" i="3"/>
  <c r="J41" i="3"/>
  <c r="L41" i="3"/>
  <c r="E42" i="3"/>
  <c r="F42" i="3"/>
  <c r="J42" i="3"/>
  <c r="L42" i="3"/>
  <c r="E43" i="3"/>
  <c r="K43" i="3" s="1"/>
  <c r="M43" i="3" s="1"/>
  <c r="F43" i="3"/>
  <c r="J43" i="3"/>
  <c r="L43" i="3"/>
  <c r="E44" i="3"/>
  <c r="G44" i="3" s="1"/>
  <c r="F44" i="3"/>
  <c r="J44" i="3"/>
  <c r="K44" i="3"/>
  <c r="M44" i="3" s="1"/>
  <c r="L44" i="3"/>
  <c r="E45" i="3"/>
  <c r="K45" i="3" s="1"/>
  <c r="F45" i="3"/>
  <c r="G45" i="3" s="1"/>
  <c r="J45" i="3"/>
  <c r="L45" i="3"/>
  <c r="E46" i="3"/>
  <c r="G46" i="3" s="1"/>
  <c r="F46" i="3"/>
  <c r="J46" i="3"/>
  <c r="L46" i="3"/>
  <c r="E47" i="3"/>
  <c r="G47" i="3" s="1"/>
  <c r="F47" i="3"/>
  <c r="J47" i="3"/>
  <c r="L47" i="3"/>
  <c r="E48" i="3"/>
  <c r="K48" i="3" s="1"/>
  <c r="M48" i="3" s="1"/>
  <c r="F48" i="3"/>
  <c r="J48" i="3"/>
  <c r="L48" i="3"/>
  <c r="E49" i="3"/>
  <c r="K49" i="3" s="1"/>
  <c r="F49" i="3"/>
  <c r="J49" i="3"/>
  <c r="L49" i="3"/>
  <c r="E50" i="3"/>
  <c r="K50" i="3" s="1"/>
  <c r="M50" i="3" s="1"/>
  <c r="F50" i="3"/>
  <c r="J50" i="3"/>
  <c r="L50" i="3"/>
  <c r="E51" i="3"/>
  <c r="F51" i="3"/>
  <c r="J51" i="3"/>
  <c r="L51" i="3"/>
  <c r="E52" i="3"/>
  <c r="F52" i="3"/>
  <c r="J52" i="3"/>
  <c r="L52" i="3"/>
  <c r="E53" i="3"/>
  <c r="K53" i="3" s="1"/>
  <c r="F53" i="3"/>
  <c r="J53" i="3"/>
  <c r="L53" i="3"/>
  <c r="E54" i="3"/>
  <c r="F54" i="3"/>
  <c r="J54" i="3"/>
  <c r="L54" i="3"/>
  <c r="E55" i="3"/>
  <c r="K55" i="3" s="1"/>
  <c r="M55" i="3" s="1"/>
  <c r="F55" i="3"/>
  <c r="J55" i="3"/>
  <c r="L55" i="3"/>
  <c r="E56" i="3"/>
  <c r="F56" i="3"/>
  <c r="G56" i="3"/>
  <c r="J56" i="3"/>
  <c r="K56" i="3"/>
  <c r="L56" i="3"/>
  <c r="M56" i="3"/>
  <c r="E57" i="3"/>
  <c r="G57" i="3" s="1"/>
  <c r="F57" i="3"/>
  <c r="J57" i="3"/>
  <c r="L57" i="3"/>
  <c r="E58" i="3"/>
  <c r="F58" i="3"/>
  <c r="J58" i="3"/>
  <c r="L58" i="3"/>
  <c r="E59" i="3"/>
  <c r="F59" i="3"/>
  <c r="J59" i="3"/>
  <c r="K59" i="3"/>
  <c r="M59" i="3" s="1"/>
  <c r="L59" i="3"/>
  <c r="E60" i="3"/>
  <c r="F60" i="3"/>
  <c r="G60" i="3"/>
  <c r="J60" i="3"/>
  <c r="K60" i="3"/>
  <c r="L60" i="3"/>
  <c r="M60" i="3"/>
  <c r="E61" i="3"/>
  <c r="F61" i="3"/>
  <c r="J61" i="3"/>
  <c r="K61" i="3"/>
  <c r="M61" i="3" s="1"/>
  <c r="L61" i="3"/>
  <c r="E62" i="3"/>
  <c r="F62" i="3"/>
  <c r="J62" i="3"/>
  <c r="L62" i="3"/>
  <c r="E63" i="3"/>
  <c r="K63" i="3" s="1"/>
  <c r="M63" i="3" s="1"/>
  <c r="F63" i="3"/>
  <c r="J63" i="3"/>
  <c r="L63" i="3"/>
  <c r="E64" i="3"/>
  <c r="G64" i="3" s="1"/>
  <c r="F64" i="3"/>
  <c r="J64" i="3"/>
  <c r="K64" i="3"/>
  <c r="M64" i="3" s="1"/>
  <c r="L64" i="3"/>
  <c r="E65" i="3"/>
  <c r="F65" i="3"/>
  <c r="J65" i="3"/>
  <c r="L65" i="3"/>
  <c r="E66" i="3"/>
  <c r="K66" i="3" s="1"/>
  <c r="M66" i="3" s="1"/>
  <c r="F66" i="3"/>
  <c r="J66" i="3"/>
  <c r="L66" i="3"/>
  <c r="E67" i="3"/>
  <c r="F67" i="3"/>
  <c r="J67" i="3"/>
  <c r="L67" i="3"/>
  <c r="E68" i="3"/>
  <c r="F68" i="3"/>
  <c r="J68" i="3"/>
  <c r="L68" i="3"/>
  <c r="E69" i="3"/>
  <c r="G69" i="3" s="1"/>
  <c r="F69" i="3"/>
  <c r="J69" i="3"/>
  <c r="L69" i="3"/>
  <c r="E70" i="3"/>
  <c r="F70" i="3"/>
  <c r="J70" i="3"/>
  <c r="K70" i="3"/>
  <c r="M70" i="3" s="1"/>
  <c r="L70" i="3"/>
  <c r="E71" i="3"/>
  <c r="F71" i="3"/>
  <c r="J71" i="3"/>
  <c r="L71" i="3"/>
  <c r="E72" i="3"/>
  <c r="F72" i="3"/>
  <c r="J72" i="3"/>
  <c r="L72" i="3"/>
  <c r="E73" i="3"/>
  <c r="K73" i="3" s="1"/>
  <c r="M73" i="3" s="1"/>
  <c r="F73" i="3"/>
  <c r="J73" i="3"/>
  <c r="L73" i="3"/>
  <c r="E74" i="3"/>
  <c r="F74" i="3"/>
  <c r="J74" i="3"/>
  <c r="L74" i="3"/>
  <c r="E75" i="3"/>
  <c r="K75" i="3" s="1"/>
  <c r="M75" i="3" s="1"/>
  <c r="F75" i="3"/>
  <c r="J75" i="3"/>
  <c r="L75" i="3"/>
  <c r="E76" i="3"/>
  <c r="F76" i="3"/>
  <c r="J76" i="3"/>
  <c r="L76" i="3"/>
  <c r="E77" i="3"/>
  <c r="F77" i="3"/>
  <c r="G77" i="3" s="1"/>
  <c r="J77" i="3"/>
  <c r="K77" i="3"/>
  <c r="M77" i="3" s="1"/>
  <c r="L77" i="3"/>
  <c r="E78" i="3"/>
  <c r="F78" i="3"/>
  <c r="J78" i="3"/>
  <c r="L78" i="3"/>
  <c r="E79" i="3"/>
  <c r="F79" i="3"/>
  <c r="J79" i="3"/>
  <c r="L79" i="3"/>
  <c r="E80" i="3"/>
  <c r="K80" i="3" s="1"/>
  <c r="M80" i="3" s="1"/>
  <c r="F80" i="3"/>
  <c r="G80" i="3" s="1"/>
  <c r="J80" i="3"/>
  <c r="L80" i="3"/>
  <c r="E81" i="3"/>
  <c r="F81" i="3"/>
  <c r="G81" i="3"/>
  <c r="J81" i="3"/>
  <c r="K81" i="3"/>
  <c r="L81" i="3"/>
  <c r="M81" i="3"/>
  <c r="E82" i="3"/>
  <c r="K82" i="3" s="1"/>
  <c r="M82" i="3" s="1"/>
  <c r="F82" i="3"/>
  <c r="J82" i="3"/>
  <c r="L82" i="3"/>
  <c r="E83" i="3"/>
  <c r="K83" i="3" s="1"/>
  <c r="M83" i="3" s="1"/>
  <c r="F83" i="3"/>
  <c r="J83" i="3"/>
  <c r="L83" i="3"/>
  <c r="E84" i="3"/>
  <c r="F84" i="3"/>
  <c r="G84" i="3"/>
  <c r="J84" i="3"/>
  <c r="K84" i="3"/>
  <c r="L84" i="3"/>
  <c r="M84" i="3"/>
  <c r="E85" i="3"/>
  <c r="G85" i="3" s="1"/>
  <c r="F85" i="3"/>
  <c r="J85" i="3"/>
  <c r="L85" i="3"/>
  <c r="E86" i="3"/>
  <c r="F86" i="3"/>
  <c r="J86" i="3"/>
  <c r="L86" i="3"/>
  <c r="E87" i="3"/>
  <c r="F87" i="3"/>
  <c r="J87" i="3"/>
  <c r="L87" i="3"/>
  <c r="E88" i="3"/>
  <c r="G88" i="3" s="1"/>
  <c r="F88" i="3"/>
  <c r="J88" i="3"/>
  <c r="K88" i="3"/>
  <c r="M88" i="3" s="1"/>
  <c r="L88" i="3"/>
  <c r="E89" i="3"/>
  <c r="F89" i="3"/>
  <c r="J89" i="3"/>
  <c r="K89" i="3"/>
  <c r="L89" i="3"/>
  <c r="E90" i="3"/>
  <c r="F90" i="3"/>
  <c r="J90" i="3"/>
  <c r="L90" i="3"/>
  <c r="E91" i="3"/>
  <c r="K91" i="3" s="1"/>
  <c r="M91" i="3" s="1"/>
  <c r="F91" i="3"/>
  <c r="J91" i="3"/>
  <c r="L91" i="3"/>
  <c r="E92" i="3"/>
  <c r="K92" i="3" s="1"/>
  <c r="M92" i="3" s="1"/>
  <c r="F92" i="3"/>
  <c r="J92" i="3"/>
  <c r="L92" i="3"/>
  <c r="E93" i="3"/>
  <c r="K93" i="3" s="1"/>
  <c r="M93" i="3" s="1"/>
  <c r="F93" i="3"/>
  <c r="J93" i="3"/>
  <c r="L93" i="3"/>
  <c r="E94" i="3"/>
  <c r="K94" i="3" s="1"/>
  <c r="F94" i="3"/>
  <c r="J94" i="3"/>
  <c r="L94" i="3"/>
  <c r="E95" i="3"/>
  <c r="F95" i="3"/>
  <c r="J95" i="3"/>
  <c r="L95" i="3"/>
  <c r="E96" i="3"/>
  <c r="K96" i="3" s="1"/>
  <c r="M96" i="3" s="1"/>
  <c r="F96" i="3"/>
  <c r="G96" i="3" s="1"/>
  <c r="J96" i="3"/>
  <c r="L96" i="3"/>
  <c r="E97" i="3"/>
  <c r="G97" i="3" s="1"/>
  <c r="F97" i="3"/>
  <c r="J97" i="3"/>
  <c r="K97" i="3"/>
  <c r="M97" i="3" s="1"/>
  <c r="L97" i="3"/>
  <c r="E98" i="3"/>
  <c r="F98" i="3"/>
  <c r="J98" i="3"/>
  <c r="L98" i="3"/>
  <c r="E99" i="3"/>
  <c r="K99" i="3" s="1"/>
  <c r="M99" i="3" s="1"/>
  <c r="F99" i="3"/>
  <c r="J99" i="3"/>
  <c r="L99" i="3"/>
  <c r="E100" i="3"/>
  <c r="G100" i="3" s="1"/>
  <c r="F100" i="3"/>
  <c r="J100" i="3"/>
  <c r="K100" i="3"/>
  <c r="M100" i="3" s="1"/>
  <c r="L100" i="3"/>
  <c r="E101" i="3"/>
  <c r="K101" i="3" s="1"/>
  <c r="M101" i="3" s="1"/>
  <c r="F101" i="3"/>
  <c r="J101" i="3"/>
  <c r="L101" i="3"/>
  <c r="E102" i="3"/>
  <c r="G102" i="3" s="1"/>
  <c r="F102" i="3"/>
  <c r="J102" i="3"/>
  <c r="L102" i="3"/>
  <c r="E103" i="3"/>
  <c r="G103" i="3" s="1"/>
  <c r="F103" i="3"/>
  <c r="J103" i="3"/>
  <c r="L103" i="3"/>
  <c r="E104" i="3"/>
  <c r="G104" i="3" s="1"/>
  <c r="F104" i="3"/>
  <c r="J104" i="3"/>
  <c r="L104" i="3"/>
  <c r="E105" i="3"/>
  <c r="F105" i="3"/>
  <c r="J105" i="3"/>
  <c r="K105" i="3"/>
  <c r="M105" i="3" s="1"/>
  <c r="L105" i="3"/>
  <c r="E106" i="3"/>
  <c r="F106" i="3"/>
  <c r="J106" i="3"/>
  <c r="L106" i="3"/>
  <c r="E107" i="3"/>
  <c r="F107" i="3"/>
  <c r="J107" i="3"/>
  <c r="K107" i="3"/>
  <c r="L107" i="3"/>
  <c r="E108" i="3"/>
  <c r="K108" i="3" s="1"/>
  <c r="M108" i="3" s="1"/>
  <c r="F108" i="3"/>
  <c r="J108" i="3"/>
  <c r="L108" i="3"/>
  <c r="E109" i="3"/>
  <c r="K109" i="3" s="1"/>
  <c r="M109" i="3" s="1"/>
  <c r="F109" i="3"/>
  <c r="J109" i="3"/>
  <c r="L109" i="3"/>
  <c r="E110" i="3"/>
  <c r="F110" i="3"/>
  <c r="J110" i="3"/>
  <c r="L110" i="3"/>
  <c r="E111" i="3"/>
  <c r="F111" i="3"/>
  <c r="J111" i="3"/>
  <c r="K111" i="3"/>
  <c r="M111" i="3" s="1"/>
  <c r="L111" i="3"/>
  <c r="E112" i="3"/>
  <c r="K112" i="3" s="1"/>
  <c r="M112" i="3" s="1"/>
  <c r="F112" i="3"/>
  <c r="J112" i="3"/>
  <c r="L112" i="3"/>
  <c r="E113" i="3"/>
  <c r="K113" i="3" s="1"/>
  <c r="M113" i="3" s="1"/>
  <c r="F113" i="3"/>
  <c r="J113" i="3"/>
  <c r="L113" i="3"/>
  <c r="E114" i="3"/>
  <c r="F114" i="3"/>
  <c r="J114" i="3"/>
  <c r="L114" i="3"/>
  <c r="E115" i="3"/>
  <c r="F115" i="3"/>
  <c r="J115" i="3"/>
  <c r="K115" i="3"/>
  <c r="M115" i="3" s="1"/>
  <c r="L115" i="3"/>
  <c r="E116" i="3"/>
  <c r="K116" i="3" s="1"/>
  <c r="M116" i="3" s="1"/>
  <c r="F116" i="3"/>
  <c r="J116" i="3"/>
  <c r="L116" i="3"/>
  <c r="E117" i="3"/>
  <c r="F117" i="3"/>
  <c r="J117" i="3"/>
  <c r="L117" i="3"/>
  <c r="E118" i="3"/>
  <c r="K118" i="3" s="1"/>
  <c r="M118" i="3" s="1"/>
  <c r="F118" i="3"/>
  <c r="J118" i="3"/>
  <c r="L118" i="3"/>
  <c r="E119" i="3"/>
  <c r="G119" i="3" s="1"/>
  <c r="F119" i="3"/>
  <c r="J119" i="3"/>
  <c r="L119" i="3"/>
  <c r="E120" i="3"/>
  <c r="G120" i="3" s="1"/>
  <c r="F120" i="3"/>
  <c r="J120" i="3"/>
  <c r="L120" i="3"/>
  <c r="E121" i="3"/>
  <c r="F121" i="3"/>
  <c r="G121" i="3"/>
  <c r="J121" i="3"/>
  <c r="K121" i="3"/>
  <c r="L121" i="3"/>
  <c r="M121" i="3"/>
  <c r="E122" i="3"/>
  <c r="K122" i="3" s="1"/>
  <c r="M122" i="3" s="1"/>
  <c r="F122" i="3"/>
  <c r="J122" i="3"/>
  <c r="L122" i="3"/>
  <c r="E123" i="3"/>
  <c r="G123" i="3" s="1"/>
  <c r="F123" i="3"/>
  <c r="J123" i="3"/>
  <c r="L123" i="3"/>
  <c r="E124" i="3"/>
  <c r="G124" i="3" s="1"/>
  <c r="F124" i="3"/>
  <c r="J124" i="3"/>
  <c r="K124" i="3"/>
  <c r="M124" i="3" s="1"/>
  <c r="L124" i="3"/>
  <c r="E125" i="3"/>
  <c r="F125" i="3"/>
  <c r="G125" i="3"/>
  <c r="J125" i="3"/>
  <c r="K125" i="3"/>
  <c r="L125" i="3"/>
  <c r="M125" i="3"/>
  <c r="E126" i="3"/>
  <c r="F126" i="3"/>
  <c r="J126" i="3"/>
  <c r="L126" i="3"/>
  <c r="E127" i="3"/>
  <c r="F127" i="3"/>
  <c r="J127" i="3"/>
  <c r="K127" i="3"/>
  <c r="M127" i="3" s="1"/>
  <c r="L127" i="3"/>
  <c r="E119" i="10"/>
  <c r="E47" i="10"/>
  <c r="E46" i="10"/>
  <c r="E45" i="10"/>
  <c r="E43" i="10"/>
  <c r="E42" i="10"/>
  <c r="E41" i="10"/>
  <c r="E40" i="10"/>
  <c r="E39" i="10"/>
  <c r="E38" i="10"/>
  <c r="I125" i="13"/>
  <c r="I121" i="13"/>
  <c r="I117" i="13"/>
  <c r="I113" i="13"/>
  <c r="I109" i="13"/>
  <c r="I105" i="13"/>
  <c r="I101" i="13"/>
  <c r="I97" i="13"/>
  <c r="I93" i="13"/>
  <c r="I89" i="13"/>
  <c r="I85" i="13"/>
  <c r="I81" i="13"/>
  <c r="I77" i="13"/>
  <c r="I73" i="13"/>
  <c r="I69" i="13"/>
  <c r="I65" i="13"/>
  <c r="I61" i="13"/>
  <c r="I57" i="13"/>
  <c r="I53" i="13"/>
  <c r="I49" i="13"/>
  <c r="I45" i="13"/>
  <c r="I41" i="13"/>
  <c r="I37" i="13"/>
  <c r="I33" i="13"/>
  <c r="I29" i="13"/>
  <c r="I25" i="13"/>
  <c r="I21" i="13"/>
  <c r="I17" i="13"/>
  <c r="I13" i="13"/>
  <c r="I9" i="13"/>
  <c r="I5" i="13"/>
  <c r="E118" i="10"/>
  <c r="E120" i="10"/>
  <c r="E121" i="10"/>
  <c r="E122" i="10"/>
  <c r="E108" i="10"/>
  <c r="E110" i="10"/>
  <c r="E109" i="10"/>
  <c r="E111" i="10"/>
  <c r="E112" i="10"/>
  <c r="E103" i="10"/>
  <c r="E100" i="10"/>
  <c r="E82" i="10"/>
  <c r="E69" i="10"/>
  <c r="E71" i="10"/>
  <c r="E72" i="10"/>
  <c r="E58" i="10"/>
  <c r="E59" i="10"/>
  <c r="E60" i="10"/>
  <c r="E61" i="10"/>
  <c r="E62" i="10"/>
  <c r="E53" i="10"/>
  <c r="E56" i="10"/>
  <c r="E57" i="10"/>
  <c r="E52" i="10"/>
  <c r="E18" i="10"/>
  <c r="E19" i="10"/>
  <c r="E20" i="10"/>
  <c r="E21" i="10"/>
  <c r="E22" i="10"/>
  <c r="F127" i="10"/>
  <c r="G127" i="10" s="1"/>
  <c r="G126" i="13" s="1"/>
  <c r="F126" i="10"/>
  <c r="G126" i="10" s="1"/>
  <c r="G125" i="13" s="1"/>
  <c r="F125" i="10"/>
  <c r="G125" i="10" s="1"/>
  <c r="G124" i="13" s="1"/>
  <c r="F124" i="10"/>
  <c r="G124" i="10" s="1"/>
  <c r="G123" i="13" s="1"/>
  <c r="F123" i="10"/>
  <c r="G123" i="10" s="1"/>
  <c r="G122" i="13" s="1"/>
  <c r="F122" i="10"/>
  <c r="G122" i="10" s="1"/>
  <c r="G121" i="13" s="1"/>
  <c r="F121" i="10"/>
  <c r="F120" i="10"/>
  <c r="G120" i="10" s="1"/>
  <c r="G119" i="13" s="1"/>
  <c r="F119" i="10"/>
  <c r="F118" i="10"/>
  <c r="F117" i="10"/>
  <c r="G117" i="10" s="1"/>
  <c r="G116" i="13" s="1"/>
  <c r="F116" i="10"/>
  <c r="G116" i="10" s="1"/>
  <c r="G115" i="13" s="1"/>
  <c r="F115" i="10"/>
  <c r="G115" i="10" s="1"/>
  <c r="G114" i="13" s="1"/>
  <c r="F114" i="10"/>
  <c r="G114" i="10" s="1"/>
  <c r="G113" i="13" s="1"/>
  <c r="F113" i="10"/>
  <c r="G113" i="10" s="1"/>
  <c r="G112" i="13" s="1"/>
  <c r="F112" i="10"/>
  <c r="F111" i="10"/>
  <c r="F110" i="10"/>
  <c r="F109" i="10"/>
  <c r="F108" i="10"/>
  <c r="F107" i="10"/>
  <c r="G107" i="10" s="1"/>
  <c r="G106" i="13" s="1"/>
  <c r="F106" i="10"/>
  <c r="G106" i="10" s="1"/>
  <c r="G105" i="13" s="1"/>
  <c r="F105" i="10"/>
  <c r="G105" i="10" s="1"/>
  <c r="G104" i="13" s="1"/>
  <c r="F104" i="10"/>
  <c r="G104" i="10" s="1"/>
  <c r="G103" i="13" s="1"/>
  <c r="F103" i="10"/>
  <c r="F102" i="10"/>
  <c r="G102" i="10" s="1"/>
  <c r="G101" i="13" s="1"/>
  <c r="F101" i="10"/>
  <c r="G101" i="10" s="1"/>
  <c r="G100" i="13" s="1"/>
  <c r="F100" i="10"/>
  <c r="F99" i="10"/>
  <c r="G99" i="10" s="1"/>
  <c r="G98" i="13" s="1"/>
  <c r="F98" i="10"/>
  <c r="G98" i="10" s="1"/>
  <c r="G97" i="13" s="1"/>
  <c r="F97" i="10"/>
  <c r="G97" i="10" s="1"/>
  <c r="G96" i="13" s="1"/>
  <c r="F96" i="10"/>
  <c r="G96" i="10" s="1"/>
  <c r="G95" i="13" s="1"/>
  <c r="F95" i="10"/>
  <c r="G95" i="10" s="1"/>
  <c r="G94" i="13" s="1"/>
  <c r="F94" i="10"/>
  <c r="G94" i="10" s="1"/>
  <c r="G93" i="13" s="1"/>
  <c r="F93" i="10"/>
  <c r="G93" i="10" s="1"/>
  <c r="G92" i="13" s="1"/>
  <c r="F92" i="10"/>
  <c r="G92" i="10" s="1"/>
  <c r="G91" i="13" s="1"/>
  <c r="F91" i="10"/>
  <c r="G91" i="10" s="1"/>
  <c r="G90" i="13" s="1"/>
  <c r="F90" i="10"/>
  <c r="G90" i="10" s="1"/>
  <c r="G89" i="13" s="1"/>
  <c r="F89" i="10"/>
  <c r="G89" i="10" s="1"/>
  <c r="G88" i="13" s="1"/>
  <c r="F88" i="10"/>
  <c r="G88" i="10" s="1"/>
  <c r="G87" i="13" s="1"/>
  <c r="F87" i="10"/>
  <c r="G87" i="10" s="1"/>
  <c r="G86" i="13" s="1"/>
  <c r="F86" i="10"/>
  <c r="G86" i="10" s="1"/>
  <c r="G85" i="13" s="1"/>
  <c r="F85" i="10"/>
  <c r="G85" i="10" s="1"/>
  <c r="G84" i="13" s="1"/>
  <c r="F84" i="10"/>
  <c r="G84" i="10" s="1"/>
  <c r="G83" i="13" s="1"/>
  <c r="F83" i="10"/>
  <c r="G83" i="10" s="1"/>
  <c r="G82" i="13" s="1"/>
  <c r="F82" i="10"/>
  <c r="G82" i="10" s="1"/>
  <c r="G81" i="13" s="1"/>
  <c r="F81" i="10"/>
  <c r="G81" i="10" s="1"/>
  <c r="G80" i="13" s="1"/>
  <c r="F80" i="10"/>
  <c r="G80" i="10" s="1"/>
  <c r="G79" i="13" s="1"/>
  <c r="F79" i="10"/>
  <c r="G79" i="10" s="1"/>
  <c r="G78" i="13" s="1"/>
  <c r="F78" i="10"/>
  <c r="G78" i="10" s="1"/>
  <c r="G77" i="13" s="1"/>
  <c r="F77" i="10"/>
  <c r="G77" i="10" s="1"/>
  <c r="G76" i="13" s="1"/>
  <c r="F76" i="10"/>
  <c r="G76" i="10" s="1"/>
  <c r="G75" i="13" s="1"/>
  <c r="F75" i="10"/>
  <c r="G75" i="10" s="1"/>
  <c r="G74" i="13" s="1"/>
  <c r="F74" i="10"/>
  <c r="G74" i="10" s="1"/>
  <c r="G73" i="13" s="1"/>
  <c r="F73" i="10"/>
  <c r="G73" i="10" s="1"/>
  <c r="G72" i="13" s="1"/>
  <c r="F72" i="10"/>
  <c r="F71" i="10"/>
  <c r="F70" i="10"/>
  <c r="G70" i="10" s="1"/>
  <c r="G69" i="13" s="1"/>
  <c r="F69" i="10"/>
  <c r="G69" i="10" s="1"/>
  <c r="G68" i="13" s="1"/>
  <c r="F68" i="10"/>
  <c r="G68" i="10" s="1"/>
  <c r="G67" i="13" s="1"/>
  <c r="F67" i="10"/>
  <c r="G67" i="10" s="1"/>
  <c r="G66" i="13" s="1"/>
  <c r="F66" i="10"/>
  <c r="G66" i="10" s="1"/>
  <c r="G65" i="13" s="1"/>
  <c r="F65" i="10"/>
  <c r="G65" i="10" s="1"/>
  <c r="G64" i="13" s="1"/>
  <c r="F64" i="10"/>
  <c r="G64" i="10" s="1"/>
  <c r="G63" i="13" s="1"/>
  <c r="F63" i="10"/>
  <c r="G63" i="10" s="1"/>
  <c r="G62" i="13" s="1"/>
  <c r="F62" i="10"/>
  <c r="F61" i="10"/>
  <c r="F60" i="10"/>
  <c r="F59" i="10"/>
  <c r="F58" i="10"/>
  <c r="F57" i="10"/>
  <c r="F56" i="10"/>
  <c r="F55" i="10"/>
  <c r="G55" i="10" s="1"/>
  <c r="G54" i="13" s="1"/>
  <c r="F54" i="10"/>
  <c r="G54" i="10" s="1"/>
  <c r="G53" i="13" s="1"/>
  <c r="F53" i="10"/>
  <c r="F52" i="10"/>
  <c r="G52" i="10" s="1"/>
  <c r="G51" i="13" s="1"/>
  <c r="F51" i="10"/>
  <c r="G51" i="10" s="1"/>
  <c r="G50" i="13" s="1"/>
  <c r="F50" i="10"/>
  <c r="G50" i="10" s="1"/>
  <c r="G49" i="13" s="1"/>
  <c r="F49" i="10"/>
  <c r="G49" i="10" s="1"/>
  <c r="G48" i="13" s="1"/>
  <c r="F48" i="10"/>
  <c r="G48" i="10" s="1"/>
  <c r="G47" i="13" s="1"/>
  <c r="F47" i="10"/>
  <c r="G47" i="10" s="1"/>
  <c r="G46" i="13" s="1"/>
  <c r="F46" i="10"/>
  <c r="F45" i="10"/>
  <c r="F44" i="10"/>
  <c r="G44" i="10" s="1"/>
  <c r="G43" i="13" s="1"/>
  <c r="F43" i="10"/>
  <c r="F42" i="10"/>
  <c r="F41" i="10"/>
  <c r="F40" i="10"/>
  <c r="F39" i="10"/>
  <c r="F38" i="10"/>
  <c r="F37" i="10"/>
  <c r="G37" i="10" s="1"/>
  <c r="G36" i="13" s="1"/>
  <c r="F36" i="10"/>
  <c r="G36" i="10" s="1"/>
  <c r="G35" i="13" s="1"/>
  <c r="F35" i="10"/>
  <c r="G35" i="10" s="1"/>
  <c r="G34" i="13" s="1"/>
  <c r="F34" i="10"/>
  <c r="G34" i="10" s="1"/>
  <c r="G33" i="13" s="1"/>
  <c r="F33" i="10"/>
  <c r="G33" i="10" s="1"/>
  <c r="G32" i="13" s="1"/>
  <c r="F32" i="10"/>
  <c r="G32" i="10" s="1"/>
  <c r="G31" i="13" s="1"/>
  <c r="F31" i="10"/>
  <c r="G31" i="10" s="1"/>
  <c r="G30" i="13" s="1"/>
  <c r="F30" i="10"/>
  <c r="G30" i="10" s="1"/>
  <c r="G29" i="13" s="1"/>
  <c r="F29" i="10"/>
  <c r="G29" i="10" s="1"/>
  <c r="G28" i="13" s="1"/>
  <c r="F28" i="10"/>
  <c r="G28" i="10" s="1"/>
  <c r="G27" i="13" s="1"/>
  <c r="F27" i="10"/>
  <c r="G27" i="10" s="1"/>
  <c r="G26" i="13" s="1"/>
  <c r="F26" i="10"/>
  <c r="G26" i="10" s="1"/>
  <c r="G25" i="13" s="1"/>
  <c r="F25" i="10"/>
  <c r="G25" i="10" s="1"/>
  <c r="G24" i="13" s="1"/>
  <c r="F24" i="10"/>
  <c r="G24" i="10" s="1"/>
  <c r="G23" i="13" s="1"/>
  <c r="F23" i="10"/>
  <c r="G23" i="10" s="1"/>
  <c r="G22" i="13" s="1"/>
  <c r="F22" i="10"/>
  <c r="F21" i="10"/>
  <c r="G21" i="10" s="1"/>
  <c r="G20" i="13" s="1"/>
  <c r="F20" i="10"/>
  <c r="F19" i="10"/>
  <c r="G19" i="10" s="1"/>
  <c r="G18" i="13" s="1"/>
  <c r="F18" i="10"/>
  <c r="F17" i="10"/>
  <c r="G17" i="10" s="1"/>
  <c r="G16" i="13" s="1"/>
  <c r="F16" i="10"/>
  <c r="G16" i="10" s="1"/>
  <c r="G15" i="13" s="1"/>
  <c r="F15" i="10"/>
  <c r="G15" i="10" s="1"/>
  <c r="G14" i="13" s="1"/>
  <c r="F14" i="10"/>
  <c r="G14" i="10" s="1"/>
  <c r="G13" i="13" s="1"/>
  <c r="F13" i="10"/>
  <c r="G13" i="10" s="1"/>
  <c r="G12" i="13" s="1"/>
  <c r="F12" i="10"/>
  <c r="G12" i="10" s="1"/>
  <c r="G11" i="13" s="1"/>
  <c r="F11" i="10"/>
  <c r="G11" i="10" s="1"/>
  <c r="G10" i="13" s="1"/>
  <c r="F10" i="10"/>
  <c r="G10" i="10" s="1"/>
  <c r="G9" i="13" s="1"/>
  <c r="F9" i="10"/>
  <c r="G9" i="10" s="1"/>
  <c r="G8" i="13" s="1"/>
  <c r="F8" i="10"/>
  <c r="G8" i="10" s="1"/>
  <c r="G7" i="13" s="1"/>
  <c r="F7" i="10"/>
  <c r="G7" i="10" s="1"/>
  <c r="G6" i="13" s="1"/>
  <c r="F6" i="10"/>
  <c r="G6" i="10" s="1"/>
  <c r="G5" i="13" s="1"/>
  <c r="F5" i="10"/>
  <c r="G5" i="10" s="1"/>
  <c r="G4" i="13" s="1"/>
  <c r="F4" i="10"/>
  <c r="G4" i="10" s="1"/>
  <c r="G3" i="13" s="1"/>
  <c r="F3" i="10"/>
  <c r="G3" i="10" s="1"/>
  <c r="G2" i="13" s="1"/>
  <c r="H4" i="7"/>
  <c r="I3" i="13" s="1"/>
  <c r="H5" i="7"/>
  <c r="I4" i="13" s="1"/>
  <c r="H6" i="7"/>
  <c r="H7" i="7"/>
  <c r="I6" i="13" s="1"/>
  <c r="H8" i="7"/>
  <c r="I7" i="13" s="1"/>
  <c r="H9" i="7"/>
  <c r="I8" i="13" s="1"/>
  <c r="H10" i="7"/>
  <c r="H11" i="7"/>
  <c r="I10" i="13" s="1"/>
  <c r="H12" i="7"/>
  <c r="I11" i="13" s="1"/>
  <c r="H13" i="7"/>
  <c r="I12" i="13" s="1"/>
  <c r="H14" i="7"/>
  <c r="H15" i="7"/>
  <c r="I14" i="13" s="1"/>
  <c r="H16" i="7"/>
  <c r="I15" i="13" s="1"/>
  <c r="H17" i="7"/>
  <c r="I16" i="13" s="1"/>
  <c r="H18" i="7"/>
  <c r="H19" i="7"/>
  <c r="I18" i="13" s="1"/>
  <c r="H20" i="7"/>
  <c r="I19" i="13" s="1"/>
  <c r="H21" i="7"/>
  <c r="I20" i="13" s="1"/>
  <c r="H22" i="7"/>
  <c r="H23" i="7"/>
  <c r="I22" i="13" s="1"/>
  <c r="H24" i="7"/>
  <c r="I23" i="13" s="1"/>
  <c r="H25" i="7"/>
  <c r="I24" i="13" s="1"/>
  <c r="H26" i="7"/>
  <c r="H27" i="7"/>
  <c r="I26" i="13" s="1"/>
  <c r="H28" i="7"/>
  <c r="I27" i="13" s="1"/>
  <c r="H29" i="7"/>
  <c r="I28" i="13" s="1"/>
  <c r="H30" i="7"/>
  <c r="H31" i="7"/>
  <c r="I30" i="13" s="1"/>
  <c r="H32" i="7"/>
  <c r="I31" i="13" s="1"/>
  <c r="H33" i="7"/>
  <c r="I32" i="13" s="1"/>
  <c r="H34" i="7"/>
  <c r="H35" i="7"/>
  <c r="I34" i="13" s="1"/>
  <c r="H36" i="7"/>
  <c r="I35" i="13" s="1"/>
  <c r="H37" i="7"/>
  <c r="I36" i="13" s="1"/>
  <c r="H38" i="7"/>
  <c r="H39" i="7"/>
  <c r="I38" i="13" s="1"/>
  <c r="H40" i="7"/>
  <c r="I39" i="13" s="1"/>
  <c r="H41" i="7"/>
  <c r="I40" i="13" s="1"/>
  <c r="H42" i="7"/>
  <c r="H43" i="7"/>
  <c r="I42" i="13" s="1"/>
  <c r="H44" i="7"/>
  <c r="I43" i="13" s="1"/>
  <c r="H45" i="7"/>
  <c r="I44" i="13" s="1"/>
  <c r="H46" i="7"/>
  <c r="H47" i="7"/>
  <c r="I46" i="13" s="1"/>
  <c r="H48" i="7"/>
  <c r="I47" i="13" s="1"/>
  <c r="H49" i="7"/>
  <c r="I48" i="13" s="1"/>
  <c r="H50" i="7"/>
  <c r="H51" i="7"/>
  <c r="I50" i="13" s="1"/>
  <c r="H52" i="7"/>
  <c r="I51" i="13" s="1"/>
  <c r="H53" i="7"/>
  <c r="I52" i="13" s="1"/>
  <c r="H54" i="7"/>
  <c r="H55" i="7"/>
  <c r="I54" i="13" s="1"/>
  <c r="H56" i="7"/>
  <c r="I55" i="13" s="1"/>
  <c r="H57" i="7"/>
  <c r="I56" i="13" s="1"/>
  <c r="H58" i="7"/>
  <c r="H59" i="7"/>
  <c r="I58" i="13" s="1"/>
  <c r="H60" i="7"/>
  <c r="I59" i="13" s="1"/>
  <c r="H61" i="7"/>
  <c r="I60" i="13" s="1"/>
  <c r="H62" i="7"/>
  <c r="H63" i="7"/>
  <c r="I62" i="13" s="1"/>
  <c r="H64" i="7"/>
  <c r="I63" i="13" s="1"/>
  <c r="H65" i="7"/>
  <c r="I64" i="13" s="1"/>
  <c r="H66" i="7"/>
  <c r="H67" i="7"/>
  <c r="I66" i="13" s="1"/>
  <c r="H68" i="7"/>
  <c r="I67" i="13" s="1"/>
  <c r="H69" i="7"/>
  <c r="I68" i="13" s="1"/>
  <c r="H70" i="7"/>
  <c r="H71" i="7"/>
  <c r="I70" i="13" s="1"/>
  <c r="H72" i="7"/>
  <c r="I71" i="13" s="1"/>
  <c r="H73" i="7"/>
  <c r="I72" i="13" s="1"/>
  <c r="H74" i="7"/>
  <c r="H75" i="7"/>
  <c r="I74" i="13" s="1"/>
  <c r="H76" i="7"/>
  <c r="I75" i="13" s="1"/>
  <c r="H77" i="7"/>
  <c r="I76" i="13" s="1"/>
  <c r="H78" i="7"/>
  <c r="H79" i="7"/>
  <c r="I78" i="13" s="1"/>
  <c r="H80" i="7"/>
  <c r="I79" i="13" s="1"/>
  <c r="H81" i="7"/>
  <c r="I80" i="13" s="1"/>
  <c r="H82" i="7"/>
  <c r="H83" i="7"/>
  <c r="I82" i="13" s="1"/>
  <c r="H84" i="7"/>
  <c r="I83" i="13" s="1"/>
  <c r="H85" i="7"/>
  <c r="I84" i="13" s="1"/>
  <c r="H86" i="7"/>
  <c r="H87" i="7"/>
  <c r="I86" i="13" s="1"/>
  <c r="H88" i="7"/>
  <c r="I87" i="13" s="1"/>
  <c r="H89" i="7"/>
  <c r="I88" i="13" s="1"/>
  <c r="H90" i="7"/>
  <c r="H91" i="7"/>
  <c r="I90" i="13" s="1"/>
  <c r="H92" i="7"/>
  <c r="I91" i="13" s="1"/>
  <c r="H93" i="7"/>
  <c r="I92" i="13" s="1"/>
  <c r="H94" i="7"/>
  <c r="H95" i="7"/>
  <c r="I94" i="13" s="1"/>
  <c r="H96" i="7"/>
  <c r="I95" i="13" s="1"/>
  <c r="H97" i="7"/>
  <c r="I96" i="13" s="1"/>
  <c r="H98" i="7"/>
  <c r="H99" i="7"/>
  <c r="I98" i="13" s="1"/>
  <c r="H100" i="7"/>
  <c r="I99" i="13" s="1"/>
  <c r="H101" i="7"/>
  <c r="I100" i="13" s="1"/>
  <c r="H102" i="7"/>
  <c r="H103" i="7"/>
  <c r="I102" i="13" s="1"/>
  <c r="H104" i="7"/>
  <c r="I103" i="13" s="1"/>
  <c r="H105" i="7"/>
  <c r="I104" i="13" s="1"/>
  <c r="H106" i="7"/>
  <c r="H107" i="7"/>
  <c r="I106" i="13" s="1"/>
  <c r="H108" i="7"/>
  <c r="I107" i="13" s="1"/>
  <c r="H109" i="7"/>
  <c r="I108" i="13" s="1"/>
  <c r="H110" i="7"/>
  <c r="H111" i="7"/>
  <c r="I110" i="13" s="1"/>
  <c r="H112" i="7"/>
  <c r="I111" i="13" s="1"/>
  <c r="H113" i="7"/>
  <c r="I112" i="13" s="1"/>
  <c r="H114" i="7"/>
  <c r="H115" i="7"/>
  <c r="I114" i="13" s="1"/>
  <c r="H116" i="7"/>
  <c r="I115" i="13" s="1"/>
  <c r="H117" i="7"/>
  <c r="I116" i="13" s="1"/>
  <c r="H118" i="7"/>
  <c r="H119" i="7"/>
  <c r="I118" i="13" s="1"/>
  <c r="H120" i="7"/>
  <c r="I119" i="13" s="1"/>
  <c r="H121" i="7"/>
  <c r="I120" i="13" s="1"/>
  <c r="H122" i="7"/>
  <c r="H123" i="7"/>
  <c r="I122" i="13" s="1"/>
  <c r="H124" i="7"/>
  <c r="I123" i="13" s="1"/>
  <c r="H125" i="7"/>
  <c r="I124" i="13" s="1"/>
  <c r="H126" i="7"/>
  <c r="H127" i="7"/>
  <c r="I126" i="13" s="1"/>
  <c r="H3" i="7"/>
  <c r="I2" i="13" s="1"/>
  <c r="G117" i="3" l="1"/>
  <c r="G78" i="3"/>
  <c r="G68" i="3"/>
  <c r="G67" i="3"/>
  <c r="G52" i="3"/>
  <c r="G34" i="3"/>
  <c r="G24" i="3"/>
  <c r="G14" i="3"/>
  <c r="K117" i="3"/>
  <c r="M117" i="3" s="1"/>
  <c r="G114" i="3"/>
  <c r="G110" i="3"/>
  <c r="G95" i="3"/>
  <c r="M94" i="3"/>
  <c r="G89" i="3"/>
  <c r="G72" i="3"/>
  <c r="G71" i="3"/>
  <c r="K68" i="3"/>
  <c r="M68" i="3" s="1"/>
  <c r="G65" i="3"/>
  <c r="G62" i="3"/>
  <c r="K52" i="3"/>
  <c r="M52" i="3" s="1"/>
  <c r="G40" i="3"/>
  <c r="G39" i="3"/>
  <c r="K24" i="3"/>
  <c r="M24" i="3" s="1"/>
  <c r="G21" i="3"/>
  <c r="K120" i="3"/>
  <c r="M120" i="3" s="1"/>
  <c r="G112" i="3"/>
  <c r="G108" i="3"/>
  <c r="K104" i="3"/>
  <c r="M104" i="3" s="1"/>
  <c r="G101" i="3"/>
  <c r="K85" i="3"/>
  <c r="M85" i="3" s="1"/>
  <c r="G79" i="3"/>
  <c r="G73" i="3"/>
  <c r="K69" i="3"/>
  <c r="M69" i="3" s="1"/>
  <c r="K57" i="3"/>
  <c r="M57" i="3" s="1"/>
  <c r="G51" i="3"/>
  <c r="K36" i="3"/>
  <c r="M36" i="3" s="1"/>
  <c r="G6" i="3"/>
  <c r="M3" i="3"/>
  <c r="G113" i="3"/>
  <c r="G109" i="3"/>
  <c r="M107" i="3"/>
  <c r="G105" i="3"/>
  <c r="G93" i="3"/>
  <c r="M89" i="3"/>
  <c r="G87" i="3"/>
  <c r="G86" i="3"/>
  <c r="G76" i="3"/>
  <c r="K72" i="3"/>
  <c r="M72" i="3" s="1"/>
  <c r="K65" i="3"/>
  <c r="M65" i="3" s="1"/>
  <c r="G61" i="3"/>
  <c r="G58" i="3"/>
  <c r="G48" i="3"/>
  <c r="K40" i="3"/>
  <c r="M40" i="3" s="1"/>
  <c r="G26" i="3"/>
  <c r="G20" i="3"/>
  <c r="G12" i="3"/>
  <c r="K76" i="3"/>
  <c r="M76" i="3" s="1"/>
  <c r="M41" i="3"/>
  <c r="G115" i="3"/>
  <c r="G111" i="3"/>
  <c r="G107" i="3"/>
  <c r="G106" i="3"/>
  <c r="K103" i="3"/>
  <c r="M103" i="3" s="1"/>
  <c r="G91" i="3"/>
  <c r="G90" i="3"/>
  <c r="K87" i="3"/>
  <c r="M87" i="3" s="1"/>
  <c r="G75" i="3"/>
  <c r="G74" i="3"/>
  <c r="K71" i="3"/>
  <c r="M71" i="3" s="1"/>
  <c r="G70" i="3"/>
  <c r="K67" i="3"/>
  <c r="M67" i="3" s="1"/>
  <c r="K62" i="3"/>
  <c r="M62" i="3" s="1"/>
  <c r="K58" i="3"/>
  <c r="M58" i="3" s="1"/>
  <c r="K51" i="3"/>
  <c r="M51" i="3" s="1"/>
  <c r="G50" i="3"/>
  <c r="G49" i="3"/>
  <c r="K39" i="3"/>
  <c r="M39" i="3" s="1"/>
  <c r="M37" i="3"/>
  <c r="G35" i="3"/>
  <c r="K27" i="3"/>
  <c r="M27" i="3" s="1"/>
  <c r="G25" i="3"/>
  <c r="M23" i="3"/>
  <c r="G22" i="3"/>
  <c r="K14" i="3"/>
  <c r="M14" i="3" s="1"/>
  <c r="M13" i="3"/>
  <c r="G11" i="3"/>
  <c r="K6" i="3"/>
  <c r="M6" i="3" s="1"/>
  <c r="M5" i="3"/>
  <c r="G5" i="3"/>
  <c r="G116" i="3"/>
  <c r="G92" i="3"/>
  <c r="M49" i="3"/>
  <c r="M53" i="3"/>
  <c r="M29" i="3"/>
  <c r="G127" i="3"/>
  <c r="G126" i="3"/>
  <c r="K123" i="3"/>
  <c r="M123" i="3" s="1"/>
  <c r="G122" i="3"/>
  <c r="K119" i="3"/>
  <c r="M119" i="3" s="1"/>
  <c r="K114" i="3"/>
  <c r="M114" i="3" s="1"/>
  <c r="K110" i="3"/>
  <c r="M110" i="3" s="1"/>
  <c r="G99" i="3"/>
  <c r="G98" i="3"/>
  <c r="K95" i="3"/>
  <c r="M95" i="3" s="1"/>
  <c r="G83" i="3"/>
  <c r="K79" i="3"/>
  <c r="M79" i="3" s="1"/>
  <c r="G63" i="3"/>
  <c r="G59" i="3"/>
  <c r="G55" i="3"/>
  <c r="G54" i="3"/>
  <c r="G53" i="3"/>
  <c r="K47" i="3"/>
  <c r="M47" i="3" s="1"/>
  <c r="M45" i="3"/>
  <c r="G43" i="3"/>
  <c r="G42" i="3"/>
  <c r="G41" i="3"/>
  <c r="K34" i="3"/>
  <c r="M34" i="3" s="1"/>
  <c r="M33" i="3"/>
  <c r="G31" i="3"/>
  <c r="G29" i="3"/>
  <c r="K21" i="3"/>
  <c r="M21" i="3" s="1"/>
  <c r="K19" i="3"/>
  <c r="M19" i="3" s="1"/>
  <c r="M17" i="3"/>
  <c r="G15" i="3"/>
  <c r="K10" i="3"/>
  <c r="M10" i="3" s="1"/>
  <c r="M9" i="3"/>
  <c r="G7" i="3"/>
  <c r="K126" i="3"/>
  <c r="M126" i="3" s="1"/>
  <c r="K106" i="3"/>
  <c r="M106" i="3" s="1"/>
  <c r="K102" i="3"/>
  <c r="M102" i="3" s="1"/>
  <c r="K98" i="3"/>
  <c r="M98" i="3" s="1"/>
  <c r="K90" i="3"/>
  <c r="M90" i="3" s="1"/>
  <c r="K86" i="3"/>
  <c r="M86" i="3" s="1"/>
  <c r="K78" i="3"/>
  <c r="M78" i="3" s="1"/>
  <c r="K54" i="3"/>
  <c r="M54" i="3" s="1"/>
  <c r="K46" i="3"/>
  <c r="M46" i="3" s="1"/>
  <c r="K42" i="3"/>
  <c r="M42" i="3" s="1"/>
  <c r="K26" i="3"/>
  <c r="M26" i="3" s="1"/>
  <c r="K22" i="3"/>
  <c r="M22" i="3" s="1"/>
  <c r="K18" i="3"/>
  <c r="M18" i="3" s="1"/>
  <c r="K74" i="3"/>
  <c r="M74" i="3" s="1"/>
  <c r="G118" i="3"/>
  <c r="G94" i="3"/>
  <c r="G82" i="3"/>
  <c r="G66" i="3"/>
  <c r="G38" i="3"/>
  <c r="G30" i="3"/>
  <c r="G45" i="10"/>
  <c r="G44" i="13" s="1"/>
  <c r="G18" i="10"/>
  <c r="G17" i="13" s="1"/>
  <c r="G22" i="10"/>
  <c r="G21" i="13" s="1"/>
  <c r="G58" i="10"/>
  <c r="G57" i="13" s="1"/>
  <c r="G61" i="10"/>
  <c r="G60" i="13" s="1"/>
  <c r="G56" i="10"/>
  <c r="G55" i="13" s="1"/>
  <c r="G119" i="10"/>
  <c r="G118" i="13" s="1"/>
  <c r="G118" i="10"/>
  <c r="G117" i="13" s="1"/>
  <c r="G121" i="10"/>
  <c r="G120" i="13" s="1"/>
  <c r="G108" i="10"/>
  <c r="G107" i="13" s="1"/>
  <c r="G109" i="10"/>
  <c r="G108" i="13" s="1"/>
  <c r="G110" i="10"/>
  <c r="G109" i="13" s="1"/>
  <c r="G111" i="10"/>
  <c r="G110" i="13" s="1"/>
  <c r="G112" i="10"/>
  <c r="G111" i="13" s="1"/>
  <c r="G103" i="10"/>
  <c r="G102" i="13" s="1"/>
  <c r="G100" i="10"/>
  <c r="G99" i="13" s="1"/>
  <c r="G71" i="10"/>
  <c r="G70" i="13" s="1"/>
  <c r="G72" i="10"/>
  <c r="G71" i="13" s="1"/>
  <c r="G59" i="10"/>
  <c r="G58" i="13" s="1"/>
  <c r="G60" i="10"/>
  <c r="G59" i="13" s="1"/>
  <c r="G62" i="10"/>
  <c r="G61" i="13" s="1"/>
  <c r="G53" i="10"/>
  <c r="G52" i="13" s="1"/>
  <c r="G57" i="10"/>
  <c r="G56" i="13" s="1"/>
  <c r="G43" i="10"/>
  <c r="G42" i="13" s="1"/>
  <c r="G46" i="10"/>
  <c r="G45" i="13" s="1"/>
  <c r="G38" i="10"/>
  <c r="G37" i="13" s="1"/>
  <c r="G39" i="10"/>
  <c r="G38" i="13" s="1"/>
  <c r="G40" i="10"/>
  <c r="G39" i="13" s="1"/>
  <c r="G41" i="10"/>
  <c r="G40" i="13" s="1"/>
  <c r="G42" i="10"/>
  <c r="G41" i="13" s="1"/>
  <c r="G20" i="10"/>
  <c r="G19" i="13" s="1"/>
  <c r="M46" i="4"/>
  <c r="K5" i="4"/>
  <c r="K6" i="4"/>
  <c r="K7" i="4"/>
  <c r="K8" i="4"/>
  <c r="K10" i="4"/>
  <c r="K11" i="4"/>
  <c r="K12" i="4"/>
  <c r="K13" i="4"/>
  <c r="K14" i="4"/>
  <c r="K16" i="4"/>
  <c r="K17" i="4"/>
  <c r="K18" i="4"/>
  <c r="K19" i="4"/>
  <c r="K20" i="4"/>
  <c r="K22" i="4"/>
  <c r="K23" i="4"/>
  <c r="K24" i="4"/>
  <c r="K25" i="4"/>
  <c r="K26" i="4"/>
  <c r="K28" i="4"/>
  <c r="K29" i="4"/>
  <c r="K30" i="4"/>
  <c r="K31" i="4"/>
  <c r="K32" i="4"/>
  <c r="K34" i="4"/>
  <c r="K35" i="4"/>
  <c r="K36" i="4"/>
  <c r="K37" i="4"/>
  <c r="K38" i="4"/>
  <c r="K40" i="4"/>
  <c r="K41" i="4"/>
  <c r="K42" i="4"/>
  <c r="K43" i="4"/>
  <c r="K44" i="4"/>
  <c r="K46" i="4"/>
  <c r="K47" i="4"/>
  <c r="K48" i="4"/>
  <c r="K49" i="4"/>
  <c r="K50" i="4"/>
  <c r="K52" i="4"/>
  <c r="K53" i="4"/>
  <c r="K54" i="4"/>
  <c r="K55" i="4"/>
  <c r="K56" i="4"/>
  <c r="K58" i="4"/>
  <c r="K59" i="4"/>
  <c r="K60" i="4"/>
  <c r="K61" i="4"/>
  <c r="K62" i="4"/>
  <c r="K64" i="4"/>
  <c r="K65" i="4"/>
  <c r="K66" i="4"/>
  <c r="K67" i="4"/>
  <c r="K68" i="4"/>
  <c r="K70" i="4"/>
  <c r="K71" i="4"/>
  <c r="K72" i="4"/>
  <c r="K73" i="4"/>
  <c r="K74" i="4"/>
  <c r="K76" i="4"/>
  <c r="K77" i="4"/>
  <c r="K78" i="4"/>
  <c r="K79" i="4"/>
  <c r="K80" i="4"/>
  <c r="K82" i="4"/>
  <c r="K83" i="4"/>
  <c r="K84" i="4"/>
  <c r="K85" i="4"/>
  <c r="K86" i="4"/>
  <c r="K88" i="4"/>
  <c r="K89" i="4"/>
  <c r="K90" i="4"/>
  <c r="K91" i="4"/>
  <c r="K92" i="4"/>
  <c r="K94" i="4"/>
  <c r="K95" i="4"/>
  <c r="K96" i="4"/>
  <c r="K97" i="4"/>
  <c r="K98" i="4"/>
  <c r="K100" i="4"/>
  <c r="K101" i="4"/>
  <c r="K102" i="4"/>
  <c r="K103" i="4"/>
  <c r="K104" i="4"/>
  <c r="K106" i="4"/>
  <c r="K107" i="4"/>
  <c r="K108" i="4"/>
  <c r="K109" i="4"/>
  <c r="K110" i="4"/>
  <c r="K112" i="4"/>
  <c r="K113" i="4"/>
  <c r="K114" i="4"/>
  <c r="K115" i="4"/>
  <c r="K116" i="4"/>
  <c r="K118" i="4"/>
  <c r="K119" i="4"/>
  <c r="K120" i="4"/>
  <c r="K121" i="4"/>
  <c r="K122" i="4"/>
  <c r="K124" i="4"/>
  <c r="K125" i="4"/>
  <c r="K126" i="4"/>
  <c r="K127" i="4"/>
  <c r="K128" i="4"/>
  <c r="K130" i="4"/>
  <c r="K131" i="4"/>
  <c r="K132" i="4"/>
  <c r="K133" i="4"/>
  <c r="K134" i="4"/>
  <c r="K136" i="4"/>
  <c r="K137" i="4"/>
  <c r="K138" i="4"/>
  <c r="K139" i="4"/>
  <c r="K140" i="4"/>
  <c r="K142" i="4"/>
  <c r="K143" i="4"/>
  <c r="K144" i="4"/>
  <c r="K145" i="4"/>
  <c r="K146" i="4"/>
  <c r="K148" i="4"/>
  <c r="K149" i="4"/>
  <c r="K150" i="4"/>
  <c r="K151" i="4"/>
  <c r="K152" i="4"/>
  <c r="K4" i="4"/>
  <c r="F152" i="4"/>
  <c r="F16" i="4"/>
  <c r="F17" i="4"/>
  <c r="F18" i="4"/>
  <c r="F19" i="4"/>
  <c r="F20" i="4"/>
  <c r="F22" i="4"/>
  <c r="F23" i="4"/>
  <c r="F24" i="4"/>
  <c r="F25" i="4"/>
  <c r="F26" i="4"/>
  <c r="F28" i="4"/>
  <c r="F29" i="4"/>
  <c r="F30" i="4"/>
  <c r="F31" i="4"/>
  <c r="F32" i="4"/>
  <c r="F34" i="4"/>
  <c r="F35" i="4"/>
  <c r="F36" i="4"/>
  <c r="F37" i="4"/>
  <c r="F38" i="4"/>
  <c r="F40" i="4"/>
  <c r="F41" i="4"/>
  <c r="F42" i="4"/>
  <c r="F43" i="4"/>
  <c r="F44" i="4"/>
  <c r="F46" i="4"/>
  <c r="F47" i="4"/>
  <c r="F48" i="4"/>
  <c r="F49" i="4"/>
  <c r="F50" i="4"/>
  <c r="F52" i="4"/>
  <c r="F53" i="4"/>
  <c r="F54" i="4"/>
  <c r="F55" i="4"/>
  <c r="F56" i="4"/>
  <c r="F58" i="4"/>
  <c r="F59" i="4"/>
  <c r="F60" i="4"/>
  <c r="F61" i="4"/>
  <c r="F62" i="4"/>
  <c r="F64" i="4"/>
  <c r="F65" i="4"/>
  <c r="F66" i="4"/>
  <c r="F67" i="4"/>
  <c r="F68" i="4"/>
  <c r="F70" i="4"/>
  <c r="F71" i="4"/>
  <c r="F72" i="4"/>
  <c r="F73" i="4"/>
  <c r="F74" i="4"/>
  <c r="F76" i="4"/>
  <c r="F77" i="4"/>
  <c r="F78" i="4"/>
  <c r="F79" i="4"/>
  <c r="F80" i="4"/>
  <c r="F82" i="4"/>
  <c r="F83" i="4"/>
  <c r="F84" i="4"/>
  <c r="F85" i="4"/>
  <c r="F86" i="4"/>
  <c r="F88" i="4"/>
  <c r="F89" i="4"/>
  <c r="F90" i="4"/>
  <c r="F91" i="4"/>
  <c r="F92" i="4"/>
  <c r="F94" i="4"/>
  <c r="F95" i="4"/>
  <c r="F96" i="4"/>
  <c r="F97" i="4"/>
  <c r="F98" i="4"/>
  <c r="F100" i="4"/>
  <c r="F101" i="4"/>
  <c r="F102" i="4"/>
  <c r="F103" i="4"/>
  <c r="F104" i="4"/>
  <c r="F106" i="4"/>
  <c r="F107" i="4"/>
  <c r="F108" i="4"/>
  <c r="F109" i="4"/>
  <c r="F110" i="4"/>
  <c r="F112" i="4"/>
  <c r="F113" i="4"/>
  <c r="F114" i="4"/>
  <c r="F115" i="4"/>
  <c r="F116" i="4"/>
  <c r="F118" i="4"/>
  <c r="F119" i="4"/>
  <c r="F120" i="4"/>
  <c r="F121" i="4"/>
  <c r="F122" i="4"/>
  <c r="F124" i="4"/>
  <c r="F125" i="4"/>
  <c r="F126" i="4"/>
  <c r="F127" i="4"/>
  <c r="F128" i="4"/>
  <c r="F130" i="4"/>
  <c r="F131" i="4"/>
  <c r="F132" i="4"/>
  <c r="F133" i="4"/>
  <c r="F134" i="4"/>
  <c r="F136" i="4"/>
  <c r="F137" i="4"/>
  <c r="F138" i="4"/>
  <c r="F139" i="4"/>
  <c r="F140" i="4"/>
  <c r="F142" i="4"/>
  <c r="F143" i="4"/>
  <c r="F144" i="4"/>
  <c r="F145" i="4"/>
  <c r="F146" i="4"/>
  <c r="F148" i="4"/>
  <c r="F149" i="4"/>
  <c r="F150" i="4"/>
  <c r="F151" i="4"/>
  <c r="F14" i="4"/>
  <c r="F81" i="13"/>
  <c r="F46" i="13"/>
  <c r="N15" i="3"/>
  <c r="P15" i="3" s="1"/>
  <c r="E14" i="13" s="1"/>
  <c r="N4" i="3"/>
  <c r="P4" i="3" s="1"/>
  <c r="E3" i="13" s="1"/>
  <c r="N31" i="3"/>
  <c r="P31" i="3" s="1"/>
  <c r="E30" i="13" s="1"/>
  <c r="N84" i="3"/>
  <c r="P84" i="3" s="1"/>
  <c r="E83" i="13" s="1"/>
  <c r="N3" i="3"/>
  <c r="P3" i="3" s="1"/>
  <c r="E2" i="13" s="1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2" i="13"/>
  <c r="F13" i="4"/>
  <c r="F12" i="4"/>
  <c r="F11" i="4"/>
  <c r="F10" i="4"/>
  <c r="F8" i="4"/>
  <c r="F7" i="4"/>
  <c r="F6" i="4"/>
  <c r="F5" i="4"/>
  <c r="F4" i="4"/>
  <c r="L46" i="4" l="1"/>
  <c r="N19" i="3"/>
  <c r="P19" i="3" s="1"/>
  <c r="E18" i="13" s="1"/>
  <c r="N37" i="3"/>
  <c r="P37" i="3" s="1"/>
  <c r="E36" i="13" s="1"/>
  <c r="N46" i="3"/>
  <c r="P46" i="3" s="1"/>
  <c r="E45" i="13" s="1"/>
  <c r="N60" i="3"/>
  <c r="P60" i="3" s="1"/>
  <c r="E59" i="13" s="1"/>
  <c r="N66" i="3"/>
  <c r="P66" i="3" s="1"/>
  <c r="E65" i="13" s="1"/>
  <c r="N74" i="3"/>
  <c r="P74" i="3" s="1"/>
  <c r="E73" i="13" s="1"/>
  <c r="N80" i="3"/>
  <c r="P80" i="3" s="1"/>
  <c r="E79" i="13" s="1"/>
  <c r="N92" i="3"/>
  <c r="P92" i="3" s="1"/>
  <c r="E91" i="13" s="1"/>
  <c r="N93" i="3"/>
  <c r="P93" i="3" s="1"/>
  <c r="E92" i="13" s="1"/>
  <c r="N100" i="3"/>
  <c r="P100" i="3" s="1"/>
  <c r="E99" i="13" s="1"/>
  <c r="N106" i="3"/>
  <c r="P106" i="3" s="1"/>
  <c r="E105" i="13" s="1"/>
  <c r="N113" i="3"/>
  <c r="P113" i="3" s="1"/>
  <c r="E112" i="13" s="1"/>
  <c r="N114" i="3"/>
  <c r="P114" i="3" s="1"/>
  <c r="E113" i="13" s="1"/>
  <c r="N126" i="3"/>
  <c r="P126" i="3" s="1"/>
  <c r="E125" i="13" s="1"/>
  <c r="N8" i="3"/>
  <c r="P8" i="3" s="1"/>
  <c r="N9" i="3"/>
  <c r="P9" i="3" s="1"/>
  <c r="E8" i="13" s="1"/>
  <c r="N21" i="3"/>
  <c r="P21" i="3" s="1"/>
  <c r="E20" i="13" s="1"/>
  <c r="N27" i="3"/>
  <c r="P27" i="3" s="1"/>
  <c r="E26" i="13" s="1"/>
  <c r="N28" i="3"/>
  <c r="P28" i="3" s="1"/>
  <c r="E27" i="13" s="1"/>
  <c r="N29" i="3"/>
  <c r="P29" i="3" s="1"/>
  <c r="E28" i="13" s="1"/>
  <c r="N35" i="3"/>
  <c r="P35" i="3" s="1"/>
  <c r="E34" i="13" s="1"/>
  <c r="N42" i="3"/>
  <c r="P42" i="3" s="1"/>
  <c r="E41" i="13" s="1"/>
  <c r="N43" i="3"/>
  <c r="P43" i="3" s="1"/>
  <c r="E42" i="13" s="1"/>
  <c r="N44" i="3"/>
  <c r="P44" i="3" s="1"/>
  <c r="E43" i="13" s="1"/>
  <c r="N53" i="3"/>
  <c r="P53" i="3" s="1"/>
  <c r="E52" i="13" s="1"/>
  <c r="N62" i="3"/>
  <c r="P62" i="3" s="1"/>
  <c r="E61" i="13" s="1"/>
  <c r="N63" i="3"/>
  <c r="P63" i="3" s="1"/>
  <c r="E62" i="13" s="1"/>
  <c r="N64" i="3"/>
  <c r="P64" i="3" s="1"/>
  <c r="E63" i="13" s="1"/>
  <c r="N70" i="3"/>
  <c r="P70" i="3" s="1"/>
  <c r="E69" i="13" s="1"/>
  <c r="N76" i="3"/>
  <c r="P76" i="3" s="1"/>
  <c r="E75" i="13" s="1"/>
  <c r="N82" i="3"/>
  <c r="P82" i="3" s="1"/>
  <c r="E81" i="13" s="1"/>
  <c r="N83" i="3"/>
  <c r="P83" i="3" s="1"/>
  <c r="E82" i="13" s="1"/>
  <c r="N90" i="3"/>
  <c r="P90" i="3" s="1"/>
  <c r="E89" i="13" s="1"/>
  <c r="N96" i="3"/>
  <c r="P96" i="3" s="1"/>
  <c r="E95" i="13" s="1"/>
  <c r="N102" i="3"/>
  <c r="P102" i="3" s="1"/>
  <c r="E101" i="13" s="1"/>
  <c r="N103" i="3"/>
  <c r="P103" i="3" s="1"/>
  <c r="E102" i="13" s="1"/>
  <c r="N104" i="3"/>
  <c r="P104" i="3" s="1"/>
  <c r="E103" i="13" s="1"/>
  <c r="N110" i="3"/>
  <c r="P110" i="3" s="1"/>
  <c r="E109" i="13" s="1"/>
  <c r="N116" i="3"/>
  <c r="P116" i="3" s="1"/>
  <c r="E115" i="13" s="1"/>
  <c r="N122" i="3"/>
  <c r="P122" i="3" s="1"/>
  <c r="E121" i="13" s="1"/>
  <c r="N123" i="3"/>
  <c r="P123" i="3" s="1"/>
  <c r="E122" i="13" s="1"/>
  <c r="N124" i="3"/>
  <c r="P124" i="3" s="1"/>
  <c r="E123" i="13" s="1"/>
  <c r="N56" i="3"/>
  <c r="P56" i="3" s="1"/>
  <c r="E55" i="13" s="1"/>
  <c r="N6" i="3"/>
  <c r="P6" i="3" s="1"/>
  <c r="N18" i="3"/>
  <c r="P18" i="3" s="1"/>
  <c r="E17" i="13" s="1"/>
  <c r="N40" i="3"/>
  <c r="P40" i="3" s="1"/>
  <c r="E39" i="13" s="1"/>
  <c r="N54" i="3"/>
  <c r="P54" i="3" s="1"/>
  <c r="E53" i="13" s="1"/>
  <c r="N72" i="3"/>
  <c r="P72" i="3" s="1"/>
  <c r="E71" i="13" s="1"/>
  <c r="N86" i="3"/>
  <c r="P86" i="3" s="1"/>
  <c r="E85" i="13" s="1"/>
  <c r="N94" i="3"/>
  <c r="P94" i="3" s="1"/>
  <c r="E93" i="13" s="1"/>
  <c r="N112" i="3"/>
  <c r="P112" i="3" s="1"/>
  <c r="E111" i="13" s="1"/>
  <c r="N120" i="3"/>
  <c r="P120" i="3" s="1"/>
  <c r="E119" i="13" s="1"/>
  <c r="N51" i="3"/>
  <c r="P51" i="3" s="1"/>
  <c r="E50" i="13" s="1"/>
  <c r="N11" i="3"/>
  <c r="P11" i="3" s="1"/>
  <c r="E10" i="13" s="1"/>
  <c r="N5" i="3"/>
  <c r="P5" i="3" s="1"/>
  <c r="E4" i="13" s="1"/>
  <c r="N12" i="3"/>
  <c r="P12" i="3" s="1"/>
  <c r="E11" i="13" s="1"/>
  <c r="N13" i="3"/>
  <c r="P13" i="3" s="1"/>
  <c r="E12" i="13" s="1"/>
  <c r="N14" i="3"/>
  <c r="P14" i="3" s="1"/>
  <c r="E13" i="13" s="1"/>
  <c r="N20" i="3"/>
  <c r="P20" i="3" s="1"/>
  <c r="E19" i="13" s="1"/>
  <c r="N26" i="3"/>
  <c r="P26" i="3" s="1"/>
  <c r="E25" i="13" s="1"/>
  <c r="N32" i="3"/>
  <c r="P32" i="3" s="1"/>
  <c r="E31" i="13" s="1"/>
  <c r="N33" i="3"/>
  <c r="P33" i="3" s="1"/>
  <c r="E32" i="13" s="1"/>
  <c r="N34" i="3"/>
  <c r="P34" i="3" s="1"/>
  <c r="E33" i="13" s="1"/>
  <c r="N41" i="3"/>
  <c r="P41" i="3" s="1"/>
  <c r="E40" i="13" s="1"/>
  <c r="N47" i="3"/>
  <c r="P47" i="3" s="1"/>
  <c r="E46" i="13" s="1"/>
  <c r="N48" i="3"/>
  <c r="P48" i="3" s="1"/>
  <c r="E47" i="13" s="1"/>
  <c r="N55" i="3"/>
  <c r="P55" i="3" s="1"/>
  <c r="E54" i="13" s="1"/>
  <c r="N61" i="3"/>
  <c r="P61" i="3" s="1"/>
  <c r="E60" i="13" s="1"/>
  <c r="N67" i="3"/>
  <c r="P67" i="3" s="1"/>
  <c r="E66" i="13" s="1"/>
  <c r="N68" i="3"/>
  <c r="P68" i="3" s="1"/>
  <c r="E67" i="13" s="1"/>
  <c r="N69" i="3"/>
  <c r="P69" i="3" s="1"/>
  <c r="E68" i="13" s="1"/>
  <c r="N75" i="3"/>
  <c r="P75" i="3" s="1"/>
  <c r="E74" i="13" s="1"/>
  <c r="N81" i="3"/>
  <c r="P81" i="3" s="1"/>
  <c r="E80" i="13" s="1"/>
  <c r="N87" i="3"/>
  <c r="P87" i="3" s="1"/>
  <c r="E86" i="13" s="1"/>
  <c r="N88" i="3"/>
  <c r="P88" i="3" s="1"/>
  <c r="E87" i="13" s="1"/>
  <c r="N89" i="3"/>
  <c r="P89" i="3" s="1"/>
  <c r="E88" i="13" s="1"/>
  <c r="N95" i="3"/>
  <c r="P95" i="3" s="1"/>
  <c r="E94" i="13" s="1"/>
  <c r="N101" i="3"/>
  <c r="P101" i="3" s="1"/>
  <c r="E100" i="13" s="1"/>
  <c r="N107" i="3"/>
  <c r="P107" i="3" s="1"/>
  <c r="E106" i="13" s="1"/>
  <c r="N108" i="3"/>
  <c r="P108" i="3" s="1"/>
  <c r="E107" i="13" s="1"/>
  <c r="N109" i="3"/>
  <c r="P109" i="3" s="1"/>
  <c r="E108" i="13" s="1"/>
  <c r="N115" i="3"/>
  <c r="P115" i="3" s="1"/>
  <c r="E114" i="13" s="1"/>
  <c r="N121" i="3"/>
  <c r="P121" i="3" s="1"/>
  <c r="E120" i="13" s="1"/>
  <c r="N127" i="3"/>
  <c r="P127" i="3" s="1"/>
  <c r="E126" i="13" s="1"/>
  <c r="N52" i="3"/>
  <c r="P52" i="3" s="1"/>
  <c r="E51" i="13" s="1"/>
  <c r="N17" i="3"/>
  <c r="P17" i="3" s="1"/>
  <c r="E16" i="13" s="1"/>
  <c r="N50" i="3"/>
  <c r="P50" i="3" s="1"/>
  <c r="E49" i="13" s="1"/>
  <c r="N73" i="3"/>
  <c r="P73" i="3" s="1"/>
  <c r="E72" i="13" s="1"/>
  <c r="N25" i="3"/>
  <c r="P25" i="3" s="1"/>
  <c r="E24" i="13" s="1"/>
  <c r="N7" i="3"/>
  <c r="P7" i="3" s="1"/>
  <c r="E6" i="13" s="1"/>
  <c r="N10" i="3"/>
  <c r="P10" i="3" s="1"/>
  <c r="E9" i="13" s="1"/>
  <c r="N16" i="3"/>
  <c r="P16" i="3" s="1"/>
  <c r="E15" i="13" s="1"/>
  <c r="N22" i="3"/>
  <c r="P22" i="3" s="1"/>
  <c r="E21" i="13" s="1"/>
  <c r="N23" i="3"/>
  <c r="P23" i="3" s="1"/>
  <c r="E22" i="13" s="1"/>
  <c r="N24" i="3"/>
  <c r="P24" i="3" s="1"/>
  <c r="E23" i="13" s="1"/>
  <c r="N30" i="3"/>
  <c r="P30" i="3" s="1"/>
  <c r="E29" i="13" s="1"/>
  <c r="N36" i="3"/>
  <c r="P36" i="3" s="1"/>
  <c r="E35" i="13" s="1"/>
  <c r="N38" i="3"/>
  <c r="P38" i="3" s="1"/>
  <c r="E37" i="13" s="1"/>
  <c r="N39" i="3"/>
  <c r="P39" i="3" s="1"/>
  <c r="E38" i="13" s="1"/>
  <c r="N45" i="3"/>
  <c r="P45" i="3" s="1"/>
  <c r="E44" i="13" s="1"/>
  <c r="N49" i="3"/>
  <c r="P49" i="3" s="1"/>
  <c r="E48" i="13" s="1"/>
  <c r="N58" i="3"/>
  <c r="P58" i="3" s="1"/>
  <c r="E57" i="13" s="1"/>
  <c r="N59" i="3"/>
  <c r="P59" i="3" s="1"/>
  <c r="E58" i="13" s="1"/>
  <c r="N65" i="3"/>
  <c r="P65" i="3" s="1"/>
  <c r="E64" i="13" s="1"/>
  <c r="N71" i="3"/>
  <c r="P71" i="3" s="1"/>
  <c r="E70" i="13" s="1"/>
  <c r="N77" i="3"/>
  <c r="P77" i="3" s="1"/>
  <c r="E76" i="13" s="1"/>
  <c r="N78" i="3"/>
  <c r="P78" i="3" s="1"/>
  <c r="E77" i="13" s="1"/>
  <c r="N79" i="3"/>
  <c r="P79" i="3" s="1"/>
  <c r="E78" i="13" s="1"/>
  <c r="N85" i="3"/>
  <c r="P85" i="3" s="1"/>
  <c r="E84" i="13" s="1"/>
  <c r="N91" i="3"/>
  <c r="P91" i="3" s="1"/>
  <c r="E90" i="13" s="1"/>
  <c r="N97" i="3"/>
  <c r="P97" i="3" s="1"/>
  <c r="E96" i="13" s="1"/>
  <c r="N98" i="3"/>
  <c r="P98" i="3" s="1"/>
  <c r="E97" i="13" s="1"/>
  <c r="N99" i="3"/>
  <c r="P99" i="3" s="1"/>
  <c r="E98" i="13" s="1"/>
  <c r="N105" i="3"/>
  <c r="P105" i="3" s="1"/>
  <c r="E104" i="13" s="1"/>
  <c r="N111" i="3"/>
  <c r="P111" i="3" s="1"/>
  <c r="E110" i="13" s="1"/>
  <c r="N117" i="3"/>
  <c r="P117" i="3" s="1"/>
  <c r="E116" i="13" s="1"/>
  <c r="N118" i="3"/>
  <c r="P118" i="3" s="1"/>
  <c r="E117" i="13" s="1"/>
  <c r="N119" i="3"/>
  <c r="P119" i="3" s="1"/>
  <c r="E118" i="13" s="1"/>
  <c r="N125" i="3"/>
  <c r="P125" i="3" s="1"/>
  <c r="E124" i="13" s="1"/>
  <c r="N57" i="3"/>
  <c r="P57" i="3" s="1"/>
  <c r="E56" i="13" s="1"/>
  <c r="G4" i="4"/>
  <c r="G148" i="4"/>
  <c r="G136" i="4"/>
  <c r="G124" i="4"/>
  <c r="G112" i="4"/>
  <c r="G88" i="4"/>
  <c r="G76" i="4"/>
  <c r="G64" i="4"/>
  <c r="G52" i="4"/>
  <c r="G34" i="4"/>
  <c r="H22" i="4"/>
  <c r="H16" i="4"/>
  <c r="M148" i="4"/>
  <c r="M136" i="4"/>
  <c r="M124" i="4"/>
  <c r="M112" i="4"/>
  <c r="M100" i="4"/>
  <c r="M88" i="4"/>
  <c r="M76" i="4"/>
  <c r="M64" i="4"/>
  <c r="M52" i="4"/>
  <c r="M34" i="4"/>
  <c r="M22" i="4"/>
  <c r="L10" i="4"/>
  <c r="M10" i="4"/>
  <c r="H148" i="4"/>
  <c r="I148" i="4" s="1"/>
  <c r="G130" i="4"/>
  <c r="H124" i="4"/>
  <c r="G106" i="4"/>
  <c r="H100" i="4"/>
  <c r="H82" i="4"/>
  <c r="H76" i="4"/>
  <c r="I76" i="4" s="1"/>
  <c r="H58" i="4"/>
  <c r="H52" i="4"/>
  <c r="H40" i="4"/>
  <c r="H34" i="4"/>
  <c r="I34" i="4" s="1"/>
  <c r="G16" i="4"/>
  <c r="M142" i="4"/>
  <c r="L136" i="4"/>
  <c r="M118" i="4"/>
  <c r="L112" i="4"/>
  <c r="M94" i="4"/>
  <c r="L88" i="4"/>
  <c r="M70" i="4"/>
  <c r="L64" i="4"/>
  <c r="M28" i="4"/>
  <c r="L22" i="4"/>
  <c r="H64" i="4"/>
  <c r="I64" i="4" s="1"/>
  <c r="L52" i="4"/>
  <c r="H10" i="4"/>
  <c r="G10" i="4"/>
  <c r="G100" i="4"/>
  <c r="H136" i="4"/>
  <c r="L124" i="4"/>
  <c r="L34" i="4"/>
  <c r="H118" i="4"/>
  <c r="G118" i="4"/>
  <c r="H94" i="4"/>
  <c r="H70" i="4"/>
  <c r="G70" i="4"/>
  <c r="H46" i="4"/>
  <c r="G46" i="4"/>
  <c r="G28" i="4"/>
  <c r="H28" i="4"/>
  <c r="L4" i="4"/>
  <c r="M4" i="4"/>
  <c r="L130" i="4"/>
  <c r="M130" i="4"/>
  <c r="L106" i="4"/>
  <c r="M106" i="4"/>
  <c r="L82" i="4"/>
  <c r="M82" i="4"/>
  <c r="L58" i="4"/>
  <c r="M58" i="4"/>
  <c r="N52" i="4"/>
  <c r="L40" i="4"/>
  <c r="M40" i="4"/>
  <c r="L16" i="4"/>
  <c r="M16" i="4"/>
  <c r="G94" i="4"/>
  <c r="H112" i="4"/>
  <c r="I112" i="4" s="1"/>
  <c r="L100" i="4"/>
  <c r="N100" i="4" s="1"/>
  <c r="L148" i="4"/>
  <c r="H142" i="4"/>
  <c r="I142" i="4" s="1"/>
  <c r="G142" i="4"/>
  <c r="G22" i="4"/>
  <c r="N10" i="4"/>
  <c r="H88" i="4"/>
  <c r="I88" i="4" s="1"/>
  <c r="L76" i="4"/>
  <c r="G40" i="4"/>
  <c r="G58" i="4"/>
  <c r="G82" i="4"/>
  <c r="H130" i="4"/>
  <c r="H106" i="4"/>
  <c r="I106" i="4" s="1"/>
  <c r="L142" i="4"/>
  <c r="L118" i="4"/>
  <c r="L94" i="4"/>
  <c r="L70" i="4"/>
  <c r="L28" i="4"/>
  <c r="H4" i="4"/>
  <c r="I4" i="4" s="1"/>
  <c r="N88" i="4" l="1"/>
  <c r="N136" i="4"/>
  <c r="N22" i="4"/>
  <c r="N76" i="4"/>
  <c r="N124" i="4"/>
  <c r="I46" i="4"/>
  <c r="I130" i="4"/>
  <c r="N106" i="4"/>
  <c r="I10" i="4"/>
  <c r="O10" i="4" s="1"/>
  <c r="P10" i="4" s="1"/>
  <c r="I52" i="4"/>
  <c r="O52" i="4" s="1"/>
  <c r="P52" i="4" s="1"/>
  <c r="N34" i="4"/>
  <c r="I70" i="4"/>
  <c r="I136" i="4"/>
  <c r="O136" i="4" s="1"/>
  <c r="P136" i="4" s="1"/>
  <c r="N64" i="4"/>
  <c r="O64" i="4" s="1"/>
  <c r="P64" i="4" s="1"/>
  <c r="N112" i="4"/>
  <c r="O112" i="4" s="1"/>
  <c r="P112" i="4" s="1"/>
  <c r="I16" i="4"/>
  <c r="N148" i="4"/>
  <c r="O148" i="4" s="1"/>
  <c r="P148" i="4" s="1"/>
  <c r="I22" i="4"/>
  <c r="O22" i="4" s="1"/>
  <c r="P22" i="4" s="1"/>
  <c r="N4" i="4"/>
  <c r="I124" i="4"/>
  <c r="N58" i="4"/>
  <c r="O106" i="4"/>
  <c r="P106" i="4" s="1"/>
  <c r="O4" i="4"/>
  <c r="P4" i="4" s="1"/>
  <c r="N82" i="4"/>
  <c r="I28" i="4"/>
  <c r="I118" i="4"/>
  <c r="I40" i="4"/>
  <c r="I82" i="4"/>
  <c r="O88" i="4"/>
  <c r="P88" i="4" s="1"/>
  <c r="N46" i="4"/>
  <c r="N94" i="4"/>
  <c r="N142" i="4"/>
  <c r="O142" i="4" s="1"/>
  <c r="P142" i="4" s="1"/>
  <c r="I100" i="4"/>
  <c r="N16" i="4"/>
  <c r="O16" i="4" s="1"/>
  <c r="P16" i="4" s="1"/>
  <c r="N40" i="4"/>
  <c r="N130" i="4"/>
  <c r="O130" i="4" s="1"/>
  <c r="P130" i="4" s="1"/>
  <c r="I94" i="4"/>
  <c r="I58" i="4"/>
  <c r="N28" i="4"/>
  <c r="N70" i="4"/>
  <c r="O70" i="4" s="1"/>
  <c r="P70" i="4" s="1"/>
  <c r="N118" i="4"/>
  <c r="O34" i="4"/>
  <c r="P34" i="4" s="1"/>
  <c r="O76" i="4"/>
  <c r="P76" i="4" s="1"/>
  <c r="O124" i="4"/>
  <c r="P124" i="4" s="1"/>
  <c r="Q14" i="4" l="1"/>
  <c r="Q11" i="4"/>
  <c r="Q10" i="4"/>
  <c r="Q12" i="4"/>
  <c r="Q13" i="4"/>
  <c r="Q55" i="4"/>
  <c r="Q56" i="4"/>
  <c r="Q54" i="4"/>
  <c r="Q53" i="4"/>
  <c r="Q52" i="4"/>
  <c r="Q65" i="4"/>
  <c r="Q64" i="4"/>
  <c r="Q68" i="4"/>
  <c r="Q66" i="4"/>
  <c r="Q67" i="4"/>
  <c r="Q140" i="4"/>
  <c r="Q137" i="4"/>
  <c r="Q136" i="4"/>
  <c r="Q138" i="4"/>
  <c r="Q139" i="4"/>
  <c r="Q79" i="4"/>
  <c r="Q80" i="4"/>
  <c r="Q77" i="4"/>
  <c r="Q76" i="4"/>
  <c r="Q78" i="4"/>
  <c r="Q72" i="4"/>
  <c r="Q73" i="4"/>
  <c r="Q70" i="4"/>
  <c r="Q74" i="4"/>
  <c r="Q71" i="4"/>
  <c r="Q109" i="4"/>
  <c r="Q110" i="4"/>
  <c r="Q107" i="4"/>
  <c r="Q106" i="4"/>
  <c r="Q108" i="4"/>
  <c r="Q133" i="4"/>
  <c r="Q132" i="4"/>
  <c r="Q134" i="4"/>
  <c r="Q131" i="4"/>
  <c r="Q130" i="4"/>
  <c r="Q38" i="4"/>
  <c r="Q35" i="4"/>
  <c r="Q34" i="4"/>
  <c r="Q36" i="4"/>
  <c r="Q37" i="4"/>
  <c r="Q116" i="4"/>
  <c r="Q113" i="4"/>
  <c r="Q112" i="4"/>
  <c r="Q115" i="4"/>
  <c r="Q114" i="4"/>
  <c r="Q126" i="4"/>
  <c r="Q127" i="4"/>
  <c r="Q124" i="4"/>
  <c r="Q128" i="4"/>
  <c r="Q125" i="4"/>
  <c r="Q24" i="4"/>
  <c r="Q23" i="4"/>
  <c r="Q25" i="4"/>
  <c r="Q22" i="4"/>
  <c r="Q26" i="4"/>
  <c r="Q17" i="4"/>
  <c r="Q16" i="4"/>
  <c r="Q18" i="4"/>
  <c r="Q19" i="4"/>
  <c r="Q20" i="4"/>
  <c r="Q143" i="4"/>
  <c r="Q142" i="4"/>
  <c r="Q144" i="4"/>
  <c r="Q145" i="4"/>
  <c r="Q146" i="4"/>
  <c r="Q88" i="4"/>
  <c r="Q89" i="4"/>
  <c r="Q92" i="4"/>
  <c r="Q90" i="4"/>
  <c r="Q91" i="4"/>
  <c r="Q7" i="4"/>
  <c r="Q6" i="4"/>
  <c r="Q8" i="4"/>
  <c r="Q5" i="4"/>
  <c r="Q4" i="4"/>
  <c r="Q152" i="4"/>
  <c r="Q149" i="4"/>
  <c r="Q148" i="4"/>
  <c r="Q150" i="4"/>
  <c r="Q151" i="4"/>
  <c r="O46" i="4"/>
  <c r="P46" i="4" s="1"/>
  <c r="O100" i="4"/>
  <c r="P100" i="4" s="1"/>
  <c r="O58" i="4"/>
  <c r="P58" i="4" s="1"/>
  <c r="O118" i="4"/>
  <c r="P118" i="4" s="1"/>
  <c r="O94" i="4"/>
  <c r="P94" i="4" s="1"/>
  <c r="O82" i="4"/>
  <c r="P82" i="4" s="1"/>
  <c r="O40" i="4"/>
  <c r="P40" i="4" s="1"/>
  <c r="O28" i="4"/>
  <c r="P28" i="4" s="1"/>
  <c r="Q62" i="4" l="1"/>
  <c r="Q59" i="4"/>
  <c r="Q58" i="4"/>
  <c r="Q60" i="4"/>
  <c r="Q61" i="4"/>
  <c r="Q95" i="4"/>
  <c r="Q94" i="4"/>
  <c r="Q98" i="4"/>
  <c r="Q96" i="4"/>
  <c r="Q97" i="4"/>
  <c r="Q48" i="4"/>
  <c r="Q46" i="4"/>
  <c r="Q49" i="4"/>
  <c r="Q50" i="4"/>
  <c r="Q47" i="4"/>
  <c r="Q31" i="4"/>
  <c r="Q32" i="4"/>
  <c r="Q29" i="4"/>
  <c r="Q28" i="4"/>
  <c r="Q30" i="4"/>
  <c r="Q119" i="4"/>
  <c r="Q118" i="4"/>
  <c r="Q120" i="4"/>
  <c r="Q121" i="4"/>
  <c r="Q122" i="4"/>
  <c r="Q41" i="4"/>
  <c r="Q40" i="4"/>
  <c r="Q42" i="4"/>
  <c r="Q44" i="4"/>
  <c r="Q43" i="4"/>
  <c r="Q86" i="4"/>
  <c r="Q83" i="4"/>
  <c r="Q82" i="4"/>
  <c r="Q85" i="4"/>
  <c r="Q84" i="4"/>
  <c r="Q102" i="4"/>
  <c r="Q103" i="4"/>
  <c r="Q100" i="4"/>
  <c r="Q104" i="4"/>
  <c r="Q10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O21" authorId="0" shapeId="0" xr:uid="{CDB6BCA7-3019-4AB3-A347-1E1E80D8D3BE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LAPO KEU 2018-2019 ADA DI WEB TIDAK RESMI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E2" authorId="0" shapeId="0" xr:uid="{7EC6EB5B-FA71-4D4F-875B-AA60B777DD80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laba tahun berjalan</t>
        </r>
      </text>
    </comment>
    <comment ref="F2" authorId="0" shapeId="0" xr:uid="{C9E2BF9B-4BA0-46FD-8EF1-15B1C695D9A4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Pendapatan bersih atas sendiri</t>
        </r>
      </text>
    </comment>
    <comment ref="H2" authorId="0" shapeId="0" xr:uid="{E7EEC0E3-79AB-40A2-B27F-DD6BDEA1EF59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laba sebelum pajak penghasilan</t>
        </r>
      </text>
    </comment>
    <comment ref="I2" authorId="0" shapeId="0" xr:uid="{8A99637B-D9C9-475D-9734-85E39275F0CB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aset</t>
        </r>
      </text>
    </comment>
    <comment ref="K2" authorId="0" shapeId="0" xr:uid="{3E48FB89-5252-4458-81EE-D88203DF1FF8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laba sebelum pajak penghasilan</t>
        </r>
      </text>
    </comment>
    <comment ref="L2" authorId="0" shapeId="0" xr:uid="{9457CEC5-A1A5-4A4F-B1AA-FF79B6388329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aset</t>
        </r>
      </text>
    </comment>
    <comment ref="N2" authorId="0" shapeId="0" xr:uid="{3D7B0CF3-DB63-4F8C-8A03-23577474A6FC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laba tahun berjalan (EAT)</t>
        </r>
      </text>
    </comment>
    <comment ref="O2" authorId="0" shapeId="0" xr:uid="{8719782C-878F-4717-953D-BB5C90098EF0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Equitas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E2" authorId="0" shapeId="0" xr:uid="{D5CB3C37-4E10-4741-A24F-4CCF81FD8EF7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liabilitas</t>
        </r>
      </text>
    </comment>
    <comment ref="F2" authorId="0" shapeId="0" xr:uid="{10F96424-4810-43B1-BD7E-B34C955FDA3B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asset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ASUS</author>
  </authors>
  <commentList>
    <comment ref="E2" authorId="0" shapeId="0" xr:uid="{FF561DDB-F2DE-42E0-8DEE-A2A82FA4EE0C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liabilitas</t>
        </r>
      </text>
    </comment>
    <comment ref="F2" authorId="0" shapeId="0" xr:uid="{5C837C96-BEE0-442C-92BB-8EBA1E2DC52C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Jumlah asset</t>
        </r>
      </text>
    </comment>
  </commentList>
</comments>
</file>

<file path=xl/sharedStrings.xml><?xml version="1.0" encoding="utf-8"?>
<sst xmlns="http://schemas.openxmlformats.org/spreadsheetml/2006/main" count="371" uniqueCount="90">
  <si>
    <t>No</t>
  </si>
  <si>
    <t>Kode</t>
  </si>
  <si>
    <t>Nama Perusahaan</t>
  </si>
  <si>
    <t>CEKA</t>
  </si>
  <si>
    <t>Wilmar Cahaya Indonesia Tbk.</t>
  </si>
  <si>
    <t>JPFA</t>
  </si>
  <si>
    <t>Japfa Comfeed Indonesia Tbk.</t>
  </si>
  <si>
    <t>AALI</t>
  </si>
  <si>
    <t>Astra Agro Lestari Tbk.</t>
  </si>
  <si>
    <t>ADES</t>
  </si>
  <si>
    <t>Akasha Wira International Tbk.</t>
  </si>
  <si>
    <t>BISI</t>
  </si>
  <si>
    <t>BISI International Tbk.</t>
  </si>
  <si>
    <t>BUDI</t>
  </si>
  <si>
    <t>Budi Starch &amp; Sweetener Tbk.</t>
  </si>
  <si>
    <t>DLTA</t>
  </si>
  <si>
    <t>Delta Djakarta Tbk.</t>
  </si>
  <si>
    <t>DSNG</t>
  </si>
  <si>
    <t>Dharma Satya Nusantara Tbk.</t>
  </si>
  <si>
    <t>ICBP</t>
  </si>
  <si>
    <t>Indofood CBP Sukses Makmur Tbk</t>
  </si>
  <si>
    <t>LSIP</t>
  </si>
  <si>
    <t>PP London Sumatra Indonesia Tb</t>
  </si>
  <si>
    <t>MLBI</t>
  </si>
  <si>
    <t>Multi Bintang Indonesia Tbk.</t>
  </si>
  <si>
    <t>MYOR</t>
  </si>
  <si>
    <t>Mayora Indah Tbk.</t>
  </si>
  <si>
    <t>SKBM</t>
  </si>
  <si>
    <t>Sekar Bumi Tbk.</t>
  </si>
  <si>
    <t>SKLT</t>
  </si>
  <si>
    <t>Sekar Laut Tbk.</t>
  </si>
  <si>
    <t>SMAR</t>
  </si>
  <si>
    <t>Smart Tbk.</t>
  </si>
  <si>
    <t>CLEO</t>
  </si>
  <si>
    <t>Sariguna Primatirta Tbk.</t>
  </si>
  <si>
    <t>HOKI</t>
  </si>
  <si>
    <t>Buyung Poetra Sembada Tbk.</t>
  </si>
  <si>
    <t>CAMP</t>
  </si>
  <si>
    <t>Campina Ice Cream Industry Tbk</t>
  </si>
  <si>
    <t>ROTI</t>
  </si>
  <si>
    <t>Nippon Indosari Corpindo Tbk.</t>
  </si>
  <si>
    <t>SSMS</t>
  </si>
  <si>
    <t>Sawit Sumbermas Sarana Tbk.</t>
  </si>
  <si>
    <t>STTP</t>
  </si>
  <si>
    <t>Siantar Top Tbk.</t>
  </si>
  <si>
    <t>TBLA</t>
  </si>
  <si>
    <t>Tunas Baru Lampung Tbk.</t>
  </si>
  <si>
    <t>TGKA</t>
  </si>
  <si>
    <t>Tigaraksa Satria Tbk.</t>
  </si>
  <si>
    <t>ULTJ</t>
  </si>
  <si>
    <t>Ultrajaya Milk Industry &amp; Trad</t>
  </si>
  <si>
    <t>INDF</t>
  </si>
  <si>
    <t>Indofood Sukses Makmur Tbk.</t>
  </si>
  <si>
    <t>Tahun</t>
  </si>
  <si>
    <t>Laba Setelah Pajak</t>
  </si>
  <si>
    <t>Perubahan Laba Setelah Pajak</t>
  </si>
  <si>
    <t>Standar Deviasi</t>
  </si>
  <si>
    <t>Rata-Rata Laba Setelah Pajak</t>
  </si>
  <si>
    <r>
      <t xml:space="preserve">CV </t>
    </r>
    <r>
      <rPr>
        <sz val="11"/>
        <color theme="1"/>
        <rFont val="Calibri"/>
        <family val="2"/>
      </rPr>
      <t>∆I</t>
    </r>
  </si>
  <si>
    <r>
      <t xml:space="preserve">CV </t>
    </r>
    <r>
      <rPr>
        <sz val="11"/>
        <color theme="1"/>
        <rFont val="Calibri"/>
        <family val="2"/>
      </rPr>
      <t>∆S</t>
    </r>
  </si>
  <si>
    <t>Indeks Eckel</t>
  </si>
  <si>
    <t>Nilai</t>
  </si>
  <si>
    <t>Keterangan</t>
  </si>
  <si>
    <t>Laba Bersih setelah bunga dan pajak</t>
  </si>
  <si>
    <t>Penjualan</t>
  </si>
  <si>
    <t>Hasil</t>
  </si>
  <si>
    <t>Net Profit Margin</t>
  </si>
  <si>
    <t>Total Aset</t>
  </si>
  <si>
    <t>Return On Equity</t>
  </si>
  <si>
    <t>Total Equity</t>
  </si>
  <si>
    <t>Dewan Komisaris</t>
  </si>
  <si>
    <t>Dewan Komisaris Independen</t>
  </si>
  <si>
    <t>Persentase</t>
  </si>
  <si>
    <t>Total Liabilitas/ Kewajiban</t>
  </si>
  <si>
    <t>Total Asset</t>
  </si>
  <si>
    <t>Debt to Equity Ratio</t>
  </si>
  <si>
    <t>Total Ekuitas</t>
  </si>
  <si>
    <t>Perubahan Penjualan</t>
  </si>
  <si>
    <t>Rata-Rata Penjualan</t>
  </si>
  <si>
    <t>Laba Bersih sebelum pajak</t>
  </si>
  <si>
    <t>Return On Asset 2</t>
  </si>
  <si>
    <t>Laba Bersih setelah pajak</t>
  </si>
  <si>
    <t>Return On Asset (EBIT)</t>
  </si>
  <si>
    <t>CASH HOLDING</t>
  </si>
  <si>
    <t>Kas+Setara Kas</t>
  </si>
  <si>
    <t>Cash Holding</t>
  </si>
  <si>
    <t>Perataan Laba</t>
  </si>
  <si>
    <t>PROFITABILITAS   ROE</t>
  </si>
  <si>
    <t>FINANCIAL LEVERAGE DAR</t>
  </si>
  <si>
    <t>GCG                            KOMISARIS INDEPENDEN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</si>
</sst>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"/>
    <numFmt numFmtId="165" formatCode="0.000000"/>
    <numFmt numFmtId="166" formatCode="#,##0.000"/>
    <numFmt numFmtId="167" formatCode="0.000"/>
  </numFmts>
  <fonts count="6" x14ac:knownFonts="1"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3" fontId="0" fillId="0" borderId="0" xfId="0" applyNumberFormat="1"/>
    <xf numFmtId="0" fontId="0" fillId="0" borderId="0" xfId="0" applyAlignment="1">
      <alignment horizontal="center" vertical="center" wrapText="1"/>
    </xf>
    <xf numFmtId="3" fontId="5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3" fillId="4" borderId="0" xfId="0" applyFont="1" applyFill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  <xf numFmtId="0" fontId="3" fillId="3" borderId="0" xfId="0" applyFont="1" applyFill="1" applyAlignment="1">
      <alignment horizontal="center" wrapText="1"/>
    </xf>
    <xf numFmtId="0" fontId="0" fillId="5" borderId="0" xfId="0" applyFill="1" applyAlignment="1">
      <alignment horizontal="center" vertical="center"/>
    </xf>
    <xf numFmtId="165" fontId="3" fillId="6" borderId="0" xfId="0" applyNumberFormat="1" applyFont="1" applyFill="1" applyAlignment="1">
      <alignment horizontal="center" wrapText="1"/>
    </xf>
    <xf numFmtId="164" fontId="3" fillId="7" borderId="0" xfId="0" applyNumberFormat="1" applyFont="1" applyFill="1" applyAlignment="1">
      <alignment horizontal="center" wrapText="1"/>
    </xf>
    <xf numFmtId="3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/>
    </xf>
    <xf numFmtId="3" fontId="3" fillId="3" borderId="0" xfId="0" applyNumberFormat="1" applyFont="1" applyFill="1" applyAlignment="1">
      <alignment horizontal="center"/>
    </xf>
    <xf numFmtId="3" fontId="3" fillId="7" borderId="0" xfId="0" applyNumberFormat="1" applyFont="1" applyFill="1" applyAlignment="1">
      <alignment horizontal="center"/>
    </xf>
    <xf numFmtId="3" fontId="3" fillId="5" borderId="0" xfId="0" applyNumberFormat="1" applyFont="1" applyFill="1" applyAlignment="1">
      <alignment horizontal="center"/>
    </xf>
    <xf numFmtId="3" fontId="3" fillId="6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CA1EF-A44F-4D2D-B041-6EF46C594FE1}">
  <dimension ref="A1:I127"/>
  <sheetViews>
    <sheetView tabSelected="1" workbookViewId="0">
      <pane xSplit="4" ySplit="1" topLeftCell="E2" activePane="bottomRight" state="frozen"/>
      <selection pane="topRight" activeCell="E1" sqref="E1"/>
      <selection pane="bottomLeft" activeCell="A3" sqref="A3"/>
      <selection pane="bottomRight" activeCell="E6" sqref="E6"/>
    </sheetView>
  </sheetViews>
  <sheetFormatPr defaultRowHeight="15.75" x14ac:dyDescent="0.25"/>
  <cols>
    <col min="1" max="1" width="3.625" customWidth="1"/>
    <col min="2" max="2" width="6" customWidth="1"/>
    <col min="3" max="3" width="9.5" customWidth="1"/>
    <col min="4" max="4" width="7.375" style="1" customWidth="1"/>
    <col min="5" max="5" width="16.125" style="24" customWidth="1"/>
    <col min="6" max="6" width="17.875" style="25" customWidth="1"/>
    <col min="7" max="7" width="16.125" style="25" customWidth="1"/>
    <col min="8" max="8" width="15" style="1" customWidth="1"/>
    <col min="9" max="9" width="20.5" style="26" customWidth="1"/>
  </cols>
  <sheetData>
    <row r="1" spans="1:9" ht="30" x14ac:dyDescent="0.25">
      <c r="A1" s="5" t="s">
        <v>0</v>
      </c>
      <c r="B1" s="5" t="s">
        <v>1</v>
      </c>
      <c r="C1" s="5" t="s">
        <v>2</v>
      </c>
      <c r="D1" s="6" t="s">
        <v>53</v>
      </c>
      <c r="E1" s="32" t="s">
        <v>87</v>
      </c>
      <c r="F1" s="29" t="s">
        <v>88</v>
      </c>
      <c r="G1" s="30" t="s">
        <v>85</v>
      </c>
      <c r="H1" s="19" t="s">
        <v>86</v>
      </c>
      <c r="I1" s="31" t="s">
        <v>89</v>
      </c>
    </row>
    <row r="2" spans="1:9" x14ac:dyDescent="0.25">
      <c r="A2" s="5">
        <v>1</v>
      </c>
      <c r="B2" s="5" t="s">
        <v>7</v>
      </c>
      <c r="C2" s="5" t="s">
        <v>8</v>
      </c>
      <c r="D2" s="6">
        <v>2018</v>
      </c>
      <c r="E2" s="27">
        <f>Profitabilitas!P3</f>
        <v>7.8087821616366251E-2</v>
      </c>
      <c r="F2" s="27">
        <f>FL!G3</f>
        <v>0.37908221829526806</v>
      </c>
      <c r="G2" s="27">
        <f>CH!G3</f>
        <v>1.8275332430501181E-3</v>
      </c>
      <c r="H2" s="6">
        <v>1</v>
      </c>
      <c r="I2" s="28">
        <f>GCG!H3</f>
        <v>0.5</v>
      </c>
    </row>
    <row r="3" spans="1:9" x14ac:dyDescent="0.25">
      <c r="A3" s="5"/>
      <c r="B3" s="5"/>
      <c r="C3" s="5"/>
      <c r="D3" s="6">
        <v>2019</v>
      </c>
      <c r="E3" s="27">
        <f>Profitabilitas!P4</f>
        <v>1.283708688245405E-2</v>
      </c>
      <c r="F3" s="27">
        <f>FL!G4</f>
        <v>0.42129702689781984</v>
      </c>
      <c r="G3" s="27">
        <f>CH!G4</f>
        <v>1.4212361446844391E-2</v>
      </c>
      <c r="H3" s="6">
        <v>1</v>
      </c>
      <c r="I3" s="28">
        <f>GCG!H4</f>
        <v>0.5</v>
      </c>
    </row>
    <row r="4" spans="1:9" x14ac:dyDescent="0.25">
      <c r="A4" s="5"/>
      <c r="B4" s="5"/>
      <c r="C4" s="5"/>
      <c r="D4" s="6">
        <v>2020</v>
      </c>
      <c r="E4" s="27">
        <f>Profitabilitas!P5</f>
        <v>4.6435399298226071E-2</v>
      </c>
      <c r="F4" s="27">
        <f>FL!G5</f>
        <v>0.44334623489839925</v>
      </c>
      <c r="G4" s="27">
        <f>CH!G5</f>
        <v>3.5235731634786091E-2</v>
      </c>
      <c r="H4" s="6">
        <v>1</v>
      </c>
      <c r="I4" s="28">
        <f>GCG!H5</f>
        <v>0.6</v>
      </c>
    </row>
    <row r="5" spans="1:9" x14ac:dyDescent="0.25">
      <c r="A5" s="5"/>
      <c r="B5" s="5"/>
      <c r="C5" s="5"/>
      <c r="D5" s="6">
        <v>2021</v>
      </c>
      <c r="E5" s="27">
        <f>Profitabilitas!P6</f>
        <v>9.7649856245565603E-2</v>
      </c>
      <c r="F5" s="27">
        <f>FL!G6</f>
        <v>0.43591032957880982</v>
      </c>
      <c r="G5" s="27">
        <f>CH!G6</f>
        <v>0.12815901470221652</v>
      </c>
      <c r="H5" s="6">
        <v>1</v>
      </c>
      <c r="I5" s="28">
        <f>GCG!H6</f>
        <v>0.5</v>
      </c>
    </row>
    <row r="6" spans="1:9" x14ac:dyDescent="0.25">
      <c r="A6" s="5"/>
      <c r="B6" s="5"/>
      <c r="C6" s="5"/>
      <c r="D6" s="6">
        <v>2022</v>
      </c>
      <c r="E6" s="27">
        <f>Profitabilitas!P7</f>
        <v>8.0566119448257964E-2</v>
      </c>
      <c r="F6" s="27">
        <f>FL!G7</f>
        <v>0.31497771837990551</v>
      </c>
      <c r="G6" s="27">
        <f>CH!G7</f>
        <v>5.5372736615595428E-2</v>
      </c>
      <c r="H6" s="6">
        <v>1</v>
      </c>
      <c r="I6" s="28">
        <f>GCG!H7</f>
        <v>0.5</v>
      </c>
    </row>
    <row r="7" spans="1:9" x14ac:dyDescent="0.25">
      <c r="A7" s="5">
        <v>2</v>
      </c>
      <c r="B7" s="5" t="s">
        <v>9</v>
      </c>
      <c r="C7" s="5" t="s">
        <v>10</v>
      </c>
      <c r="D7" s="6">
        <v>2018</v>
      </c>
      <c r="E7" s="27">
        <f>Profitabilitas!P8</f>
        <v>0.10989097639827854</v>
      </c>
      <c r="F7" s="27">
        <f>FL!G8</f>
        <v>0.82869765144818375</v>
      </c>
      <c r="G7" s="27">
        <f>CH!G8</f>
        <v>0.11605117585316728</v>
      </c>
      <c r="H7" s="6">
        <v>1</v>
      </c>
      <c r="I7" s="28">
        <f>GCG!H8</f>
        <v>0.33333333333333331</v>
      </c>
    </row>
    <row r="8" spans="1:9" x14ac:dyDescent="0.25">
      <c r="A8" s="5"/>
      <c r="B8" s="5"/>
      <c r="C8" s="5"/>
      <c r="D8" s="6">
        <v>2019</v>
      </c>
      <c r="E8" s="27">
        <f>Profitabilitas!P9</f>
        <v>0.14770124151094224</v>
      </c>
      <c r="F8" s="27">
        <f>FL!G9</f>
        <v>0.44800391592729477</v>
      </c>
      <c r="G8" s="27">
        <f>CH!G9</f>
        <v>0.15692232862137104</v>
      </c>
      <c r="H8" s="6">
        <v>1</v>
      </c>
      <c r="I8" s="28">
        <f>GCG!H9</f>
        <v>0.33333333333333331</v>
      </c>
    </row>
    <row r="9" spans="1:9" x14ac:dyDescent="0.25">
      <c r="A9" s="5"/>
      <c r="B9" s="5"/>
      <c r="C9" s="5"/>
      <c r="D9" s="6">
        <v>2020</v>
      </c>
      <c r="E9" s="27">
        <f>Profitabilitas!P10</f>
        <v>0.19384361063685213</v>
      </c>
      <c r="F9" s="27">
        <f>FL!G10</f>
        <v>0.3687081375230547</v>
      </c>
      <c r="G9" s="27">
        <f>CH!G10</f>
        <v>0.35303627172136576</v>
      </c>
      <c r="H9" s="6">
        <v>1</v>
      </c>
      <c r="I9" s="28">
        <f>GCG!H10</f>
        <v>0.33333333333333331</v>
      </c>
    </row>
    <row r="10" spans="1:9" x14ac:dyDescent="0.25">
      <c r="A10" s="5"/>
      <c r="B10" s="5"/>
      <c r="C10" s="5"/>
      <c r="D10" s="6">
        <v>2021</v>
      </c>
      <c r="E10" s="27">
        <f>Profitabilitas!P11</f>
        <v>0.27402901784563477</v>
      </c>
      <c r="F10" s="27">
        <f>FL!G11</f>
        <v>0.34469492698106963</v>
      </c>
      <c r="G10" s="27">
        <f>CH!G11</f>
        <v>0.29156864308784242</v>
      </c>
      <c r="H10" s="6">
        <v>1</v>
      </c>
      <c r="I10" s="28">
        <f>GCG!H11</f>
        <v>0.33333333333333331</v>
      </c>
    </row>
    <row r="11" spans="1:9" x14ac:dyDescent="0.25">
      <c r="A11" s="5"/>
      <c r="B11" s="5"/>
      <c r="C11" s="5"/>
      <c r="D11" s="6">
        <v>2022</v>
      </c>
      <c r="E11" s="27">
        <f>Profitabilitas!P12</f>
        <v>0.27342085469675675</v>
      </c>
      <c r="F11" s="27">
        <f>FL!G12</f>
        <v>0.23279713762589563</v>
      </c>
      <c r="G11" s="27">
        <f>CH!G12</f>
        <v>0.22953702702144288</v>
      </c>
      <c r="H11" s="6">
        <v>1</v>
      </c>
      <c r="I11" s="28">
        <f>GCG!H12</f>
        <v>0.33333333333333331</v>
      </c>
    </row>
    <row r="12" spans="1:9" x14ac:dyDescent="0.25">
      <c r="A12" s="5">
        <v>3</v>
      </c>
      <c r="B12" s="5" t="s">
        <v>11</v>
      </c>
      <c r="C12" s="5" t="s">
        <v>12</v>
      </c>
      <c r="D12" s="6">
        <v>2018</v>
      </c>
      <c r="E12" s="27">
        <f>Profitabilitas!P13</f>
        <v>0.17484079604143848</v>
      </c>
      <c r="F12" s="27">
        <f>FL!G13</f>
        <v>0.19701029901339001</v>
      </c>
      <c r="G12" s="27">
        <f>CH!G13</f>
        <v>3.4173113297962757E-2</v>
      </c>
      <c r="H12" s="6">
        <v>1</v>
      </c>
      <c r="I12" s="28">
        <f>GCG!H13</f>
        <v>0.33333333333333331</v>
      </c>
    </row>
    <row r="13" spans="1:9" x14ac:dyDescent="0.25">
      <c r="A13" s="5"/>
      <c r="B13" s="5"/>
      <c r="C13" s="5"/>
      <c r="D13" s="6">
        <v>2019</v>
      </c>
      <c r="E13" s="27">
        <f>Profitabilitas!P14</f>
        <v>0.13250187992157425</v>
      </c>
      <c r="F13" s="27">
        <f>FL!G14</f>
        <v>0.26956478196794764</v>
      </c>
      <c r="G13" s="27">
        <f>CH!G14</f>
        <v>6.6358818057187616E-2</v>
      </c>
      <c r="H13" s="6">
        <v>1</v>
      </c>
      <c r="I13" s="28">
        <f>GCG!H14</f>
        <v>0.33333333333333331</v>
      </c>
    </row>
    <row r="14" spans="1:9" x14ac:dyDescent="0.25">
      <c r="A14" s="5"/>
      <c r="B14" s="5"/>
      <c r="C14" s="5"/>
      <c r="D14" s="6">
        <v>2020</v>
      </c>
      <c r="E14" s="27">
        <f>Profitabilitas!P15</f>
        <v>0.11213328088702064</v>
      </c>
      <c r="F14" s="27">
        <f>FL!G15</f>
        <v>0.1857282844401634</v>
      </c>
      <c r="G14" s="27">
        <f>CH!G15</f>
        <v>0.20661246616184886</v>
      </c>
      <c r="H14" s="6">
        <v>1</v>
      </c>
      <c r="I14" s="28">
        <f>GCG!H15</f>
        <v>0.33333333333333331</v>
      </c>
    </row>
    <row r="15" spans="1:9" x14ac:dyDescent="0.25">
      <c r="A15" s="5"/>
      <c r="B15" s="5"/>
      <c r="C15" s="5"/>
      <c r="D15" s="6">
        <v>2021</v>
      </c>
      <c r="E15" s="27">
        <f>Profitabilitas!P16</f>
        <v>0.13965752031216494</v>
      </c>
      <c r="F15" s="27">
        <f>FL!G16</f>
        <v>0.14814894915589735</v>
      </c>
      <c r="G15" s="27">
        <f>CH!G16</f>
        <v>0.34972137812312232</v>
      </c>
      <c r="H15" s="6">
        <v>1</v>
      </c>
      <c r="I15" s="28">
        <f>GCG!H16</f>
        <v>0.33333333333333331</v>
      </c>
    </row>
    <row r="16" spans="1:9" x14ac:dyDescent="0.25">
      <c r="A16" s="5"/>
      <c r="B16" s="5"/>
      <c r="C16" s="5"/>
      <c r="D16" s="6">
        <v>2022</v>
      </c>
      <c r="E16" s="27">
        <f>Profitabilitas!P17</f>
        <v>0.17154069338578806</v>
      </c>
      <c r="F16" s="27">
        <f>FL!G17</f>
        <v>0.11809884435701992</v>
      </c>
      <c r="G16" s="27">
        <f>CH!G17</f>
        <v>0.44024611191207341</v>
      </c>
      <c r="H16" s="6">
        <v>1</v>
      </c>
      <c r="I16" s="28">
        <f>GCG!H17</f>
        <v>0.33333333333333331</v>
      </c>
    </row>
    <row r="17" spans="1:9" x14ac:dyDescent="0.25">
      <c r="A17" s="5">
        <v>4</v>
      </c>
      <c r="B17" s="5" t="s">
        <v>13</v>
      </c>
      <c r="C17" s="5" t="s">
        <v>14</v>
      </c>
      <c r="D17" s="6">
        <v>2018</v>
      </c>
      <c r="E17" s="27">
        <f>Profitabilitas!P18</f>
        <v>4.1147703516719335E-2</v>
      </c>
      <c r="F17" s="27">
        <f>FL!G18</f>
        <v>1.7664282615998252</v>
      </c>
      <c r="G17" s="27">
        <f>CH!G18</f>
        <v>2.4848658111748374E-2</v>
      </c>
      <c r="H17" s="6">
        <v>1</v>
      </c>
      <c r="I17" s="28">
        <f>GCG!H18</f>
        <v>0.33333333333333331</v>
      </c>
    </row>
    <row r="18" spans="1:9" x14ac:dyDescent="0.25">
      <c r="A18" s="5"/>
      <c r="B18" s="5"/>
      <c r="C18" s="5"/>
      <c r="D18" s="6">
        <v>2019</v>
      </c>
      <c r="E18" s="27">
        <f>Profitabilitas!P19</f>
        <v>4.9809463494637128E-2</v>
      </c>
      <c r="F18" s="27">
        <f>FL!G19</f>
        <v>1.3338714621595589</v>
      </c>
      <c r="G18" s="27">
        <f>CH!G19</f>
        <v>9.7007534251826889E-3</v>
      </c>
      <c r="H18" s="6">
        <v>1</v>
      </c>
      <c r="I18" s="28">
        <f>GCG!H19</f>
        <v>0.33333333333333331</v>
      </c>
    </row>
    <row r="19" spans="1:9" x14ac:dyDescent="0.25">
      <c r="A19" s="5"/>
      <c r="B19" s="5"/>
      <c r="C19" s="5"/>
      <c r="D19" s="6">
        <v>2020</v>
      </c>
      <c r="E19" s="27">
        <f>Profitabilitas!P20</f>
        <v>5.0745146563643019E-2</v>
      </c>
      <c r="F19" s="27">
        <f>FL!G20</f>
        <v>1.2410419042836096</v>
      </c>
      <c r="G19" s="27">
        <f>CH!G20</f>
        <v>2.2122121209973516E-2</v>
      </c>
      <c r="H19" s="6">
        <v>1</v>
      </c>
      <c r="I19" s="28">
        <f>GCG!H20</f>
        <v>0.33333333333333331</v>
      </c>
    </row>
    <row r="20" spans="1:9" x14ac:dyDescent="0.25">
      <c r="A20" s="5"/>
      <c r="B20" s="5"/>
      <c r="C20" s="5"/>
      <c r="D20" s="6">
        <v>2021</v>
      </c>
      <c r="E20" s="27">
        <f>Profitabilitas!P21</f>
        <v>6.6097282043558497E-2</v>
      </c>
      <c r="F20" s="27">
        <f>FL!G21</f>
        <v>1.1569679836448448</v>
      </c>
      <c r="G20" s="27">
        <f>CH!G21</f>
        <v>2.1197587345793058E-2</v>
      </c>
      <c r="H20" s="6">
        <v>1</v>
      </c>
      <c r="I20" s="28">
        <f>GCG!H21</f>
        <v>0.33333333333333331</v>
      </c>
    </row>
    <row r="21" spans="1:9" x14ac:dyDescent="0.25">
      <c r="A21" s="5"/>
      <c r="B21" s="5"/>
      <c r="C21" s="5"/>
      <c r="D21" s="6">
        <v>2022</v>
      </c>
      <c r="E21" s="27">
        <f>Profitabilitas!P22</f>
        <v>6.4403195212302519E-2</v>
      </c>
      <c r="F21" s="27">
        <f>FL!G22</f>
        <v>1.1962420339409994</v>
      </c>
      <c r="G21" s="27">
        <f>CH!G22</f>
        <v>2.1039805574084865E-2</v>
      </c>
      <c r="H21" s="6">
        <v>1</v>
      </c>
      <c r="I21" s="28">
        <f>GCG!H22</f>
        <v>0.33333333333333331</v>
      </c>
    </row>
    <row r="22" spans="1:9" x14ac:dyDescent="0.25">
      <c r="A22" s="5">
        <v>5</v>
      </c>
      <c r="B22" s="5" t="s">
        <v>37</v>
      </c>
      <c r="C22" s="5" t="s">
        <v>38</v>
      </c>
      <c r="D22" s="6">
        <v>2018</v>
      </c>
      <c r="E22" s="27">
        <f>Profitabilitas!P23</f>
        <v>6.9963535811149336E-2</v>
      </c>
      <c r="F22" s="27">
        <f>FL!G23</f>
        <v>0.1342333201214243</v>
      </c>
      <c r="G22" s="27">
        <f>CH!G23</f>
        <v>0.27993667118796733</v>
      </c>
      <c r="H22" s="6">
        <v>0</v>
      </c>
      <c r="I22" s="28">
        <f>GCG!H23</f>
        <v>0.33333333333333331</v>
      </c>
    </row>
    <row r="23" spans="1:9" x14ac:dyDescent="0.25">
      <c r="A23" s="5"/>
      <c r="B23" s="5"/>
      <c r="C23" s="5"/>
      <c r="D23" s="6">
        <v>2019</v>
      </c>
      <c r="E23" s="27">
        <f>Profitabilitas!P24</f>
        <v>8.2060558302740241E-2</v>
      </c>
      <c r="F23" s="27">
        <f>FL!G24</f>
        <v>0.13057273202812622</v>
      </c>
      <c r="G23" s="27">
        <f>CH!G24</f>
        <v>0.32912846410196817</v>
      </c>
      <c r="H23" s="6">
        <v>0</v>
      </c>
      <c r="I23" s="28">
        <f>GCG!H24</f>
        <v>0.33333333333333331</v>
      </c>
    </row>
    <row r="24" spans="1:9" x14ac:dyDescent="0.25">
      <c r="A24" s="5"/>
      <c r="B24" s="5"/>
      <c r="C24" s="5"/>
      <c r="D24" s="6">
        <v>2020</v>
      </c>
      <c r="E24" s="27">
        <f>Profitabilitas!P25</f>
        <v>4.579939891740141E-2</v>
      </c>
      <c r="F24" s="27">
        <f>FL!G25</f>
        <v>0.13014472741220259</v>
      </c>
      <c r="G24" s="27">
        <f>CH!G25</f>
        <v>0.44047063059733599</v>
      </c>
      <c r="H24" s="6">
        <v>0</v>
      </c>
      <c r="I24" s="28">
        <f>GCG!H25</f>
        <v>0.33333333333333331</v>
      </c>
    </row>
    <row r="25" spans="1:9" x14ac:dyDescent="0.25">
      <c r="A25" s="5"/>
      <c r="B25" s="5"/>
      <c r="C25" s="5"/>
      <c r="D25" s="6">
        <v>2021</v>
      </c>
      <c r="E25" s="27">
        <f>Profitabilitas!P26</f>
        <v>9.6720626052370709E-2</v>
      </c>
      <c r="F25" s="27">
        <f>FL!G26</f>
        <v>0.11669978496618827</v>
      </c>
      <c r="G25" s="27">
        <f>CH!G26</f>
        <v>0.53260097849833599</v>
      </c>
      <c r="H25" s="6">
        <v>0</v>
      </c>
      <c r="I25" s="28">
        <f>GCG!H26</f>
        <v>0.33333333333333331</v>
      </c>
    </row>
    <row r="26" spans="1:9" x14ac:dyDescent="0.25">
      <c r="A26" s="5"/>
      <c r="B26" s="5"/>
      <c r="C26" s="5"/>
      <c r="D26" s="6">
        <v>2022</v>
      </c>
      <c r="E26" s="27">
        <f>Profitabilitas!P27</f>
        <v>0.12879793692451461</v>
      </c>
      <c r="F26" s="27">
        <f>FL!G27</f>
        <v>0.1416143805271739</v>
      </c>
      <c r="G26" s="27">
        <f>CH!G27</f>
        <v>0.47122137292296473</v>
      </c>
      <c r="H26" s="6">
        <v>0</v>
      </c>
      <c r="I26" s="28">
        <f>GCG!H27</f>
        <v>0.5</v>
      </c>
    </row>
    <row r="27" spans="1:9" x14ac:dyDescent="0.25">
      <c r="A27" s="5">
        <v>6</v>
      </c>
      <c r="B27" s="5" t="s">
        <v>3</v>
      </c>
      <c r="C27" s="5" t="s">
        <v>4</v>
      </c>
      <c r="D27" s="6">
        <v>2018</v>
      </c>
      <c r="E27" s="27">
        <f>Profitabilitas!P28</f>
        <v>9.4864984121957902E-2</v>
      </c>
      <c r="F27" s="27">
        <f>FL!G28</f>
        <v>0.19690671601596363</v>
      </c>
      <c r="G27" s="27">
        <f>CH!G28</f>
        <v>8.641582977419644E-4</v>
      </c>
      <c r="H27" s="6">
        <v>0</v>
      </c>
      <c r="I27" s="28">
        <f>GCG!H28</f>
        <v>0.33333333333333331</v>
      </c>
    </row>
    <row r="28" spans="1:9" x14ac:dyDescent="0.25">
      <c r="A28" s="5"/>
      <c r="B28" s="5"/>
      <c r="C28" s="5"/>
      <c r="D28" s="6">
        <v>2019</v>
      </c>
      <c r="E28" s="27">
        <f>Profitabilitas!P29</f>
        <v>0.19045364646804785</v>
      </c>
      <c r="F28" s="27">
        <f>FL!G29</f>
        <v>0.2314028749296019</v>
      </c>
      <c r="G28" s="27">
        <f>CH!G29</f>
        <v>0.26299917344456852</v>
      </c>
      <c r="H28" s="6">
        <v>0</v>
      </c>
      <c r="I28" s="28">
        <f>GCG!H29</f>
        <v>0.33333333333333331</v>
      </c>
    </row>
    <row r="29" spans="1:9" x14ac:dyDescent="0.25">
      <c r="A29" s="5"/>
      <c r="B29" s="5"/>
      <c r="C29" s="5"/>
      <c r="D29" s="6">
        <v>2020</v>
      </c>
      <c r="E29" s="27">
        <f>Profitabilitas!P30</f>
        <v>0.14421387445432352</v>
      </c>
      <c r="F29" s="27">
        <f>FL!G30</f>
        <v>0.24268675668207262</v>
      </c>
      <c r="G29" s="27">
        <f>CH!G30</f>
        <v>0.28200265423647825</v>
      </c>
      <c r="H29" s="6">
        <v>0</v>
      </c>
      <c r="I29" s="28">
        <f>GCG!H30</f>
        <v>0.33333333333333331</v>
      </c>
    </row>
    <row r="30" spans="1:9" x14ac:dyDescent="0.25">
      <c r="A30" s="5"/>
      <c r="B30" s="5"/>
      <c r="C30" s="5"/>
      <c r="D30" s="6">
        <v>2021</v>
      </c>
      <c r="E30" s="27">
        <f>Profitabilitas!P31</f>
        <v>0.13483598434745772</v>
      </c>
      <c r="F30" s="27">
        <f>FL!G31</f>
        <v>0.22345943191590242</v>
      </c>
      <c r="G30" s="27">
        <f>CH!G31</f>
        <v>0.1383890277513774</v>
      </c>
      <c r="H30" s="6">
        <v>0</v>
      </c>
      <c r="I30" s="28">
        <f>GCG!H31</f>
        <v>0.33333333333333331</v>
      </c>
    </row>
    <row r="31" spans="1:9" x14ac:dyDescent="0.25">
      <c r="A31" s="5"/>
      <c r="B31" s="5"/>
      <c r="C31" s="5"/>
      <c r="D31" s="6">
        <v>2022</v>
      </c>
      <c r="E31" s="27">
        <f>Profitabilitas!P32</f>
        <v>0.14238608968788152</v>
      </c>
      <c r="F31" s="27">
        <f>FL!G32</f>
        <v>0.10854189075064263</v>
      </c>
      <c r="G31" s="27">
        <f>CH!G32</f>
        <v>6.8704642122236828E-2</v>
      </c>
      <c r="H31" s="6">
        <v>0</v>
      </c>
      <c r="I31" s="28">
        <f>GCG!H32</f>
        <v>0.33333333333333331</v>
      </c>
    </row>
    <row r="32" spans="1:9" x14ac:dyDescent="0.25">
      <c r="A32" s="5">
        <v>7</v>
      </c>
      <c r="B32" s="5" t="s">
        <v>33</v>
      </c>
      <c r="C32" s="5" t="s">
        <v>34</v>
      </c>
      <c r="D32" s="6">
        <v>2018</v>
      </c>
      <c r="E32" s="27">
        <f>Profitabilitas!P33</f>
        <v>9.9549796682728495E-2</v>
      </c>
      <c r="F32" s="27">
        <f>FL!G33</f>
        <v>0.31229286451786104</v>
      </c>
      <c r="G32" s="27">
        <f>CH!G33</f>
        <v>3.2159148147238342E-3</v>
      </c>
      <c r="H32" s="6">
        <v>1</v>
      </c>
      <c r="I32" s="28">
        <f>GCG!H33</f>
        <v>0.33333333333333331</v>
      </c>
    </row>
    <row r="33" spans="1:9" x14ac:dyDescent="0.25">
      <c r="A33" s="5"/>
      <c r="B33" s="5"/>
      <c r="C33" s="5"/>
      <c r="D33" s="6">
        <v>2019</v>
      </c>
      <c r="E33" s="27">
        <f>Profitabilitas!P34</f>
        <v>0.17063363948967272</v>
      </c>
      <c r="F33" s="27">
        <f>FL!G34</f>
        <v>0.62487957733111676</v>
      </c>
      <c r="G33" s="27">
        <f>CH!G34</f>
        <v>5.4961515766163106E-3</v>
      </c>
      <c r="H33" s="6">
        <v>1</v>
      </c>
      <c r="I33" s="28">
        <f>GCG!H34</f>
        <v>0.33333333333333331</v>
      </c>
    </row>
    <row r="34" spans="1:9" x14ac:dyDescent="0.25">
      <c r="A34" s="5"/>
      <c r="B34" s="5"/>
      <c r="C34" s="5"/>
      <c r="D34" s="6">
        <v>2020</v>
      </c>
      <c r="E34" s="27">
        <f>Profitabilitas!P35</f>
        <v>0.14839096019550635</v>
      </c>
      <c r="F34" s="27">
        <f>FL!G35</f>
        <v>0.46515319370954944</v>
      </c>
      <c r="G34" s="27">
        <f>CH!G35</f>
        <v>1.7461108735979551E-2</v>
      </c>
      <c r="H34" s="6">
        <v>1</v>
      </c>
      <c r="I34" s="28">
        <f>GCG!H35</f>
        <v>0.33333333333333331</v>
      </c>
    </row>
    <row r="35" spans="1:9" x14ac:dyDescent="0.25">
      <c r="A35" s="5"/>
      <c r="B35" s="5"/>
      <c r="C35" s="5"/>
      <c r="D35" s="6">
        <v>2021</v>
      </c>
      <c r="E35" s="27">
        <f>Profitabilitas!P36</f>
        <v>0.18042661222294429</v>
      </c>
      <c r="F35" s="27">
        <f>FL!G36</f>
        <v>0.34605495370079392</v>
      </c>
      <c r="G35" s="27">
        <f>CH!G36</f>
        <v>3.5314607561257581E-3</v>
      </c>
      <c r="H35" s="6">
        <v>1</v>
      </c>
      <c r="I35" s="28">
        <f>GCG!H36</f>
        <v>0.33333333333333331</v>
      </c>
    </row>
    <row r="36" spans="1:9" x14ac:dyDescent="0.25">
      <c r="A36" s="5"/>
      <c r="B36" s="5"/>
      <c r="C36" s="5"/>
      <c r="D36" s="6">
        <v>2022</v>
      </c>
      <c r="E36" s="27">
        <f>Profitabilitas!P37</f>
        <v>0.16504130802935013</v>
      </c>
      <c r="F36" s="27">
        <f>FL!G37</f>
        <v>0.42895192829462658</v>
      </c>
      <c r="G36" s="27">
        <f>CH!G37</f>
        <v>1.468095720215033E-3</v>
      </c>
      <c r="H36" s="6">
        <v>1</v>
      </c>
      <c r="I36" s="28">
        <f>GCG!H37</f>
        <v>0.33333333333333331</v>
      </c>
    </row>
    <row r="37" spans="1:9" x14ac:dyDescent="0.25">
      <c r="A37" s="5">
        <v>8</v>
      </c>
      <c r="B37" s="5" t="s">
        <v>15</v>
      </c>
      <c r="C37" s="5" t="s">
        <v>16</v>
      </c>
      <c r="D37" s="6">
        <v>2018</v>
      </c>
      <c r="E37" s="27">
        <f>Profitabilitas!P38</f>
        <v>0.26330751677760639</v>
      </c>
      <c r="F37" s="27">
        <f>FL!G38</f>
        <v>0.18638849139849692</v>
      </c>
      <c r="G37" s="27">
        <f>CH!G38</f>
        <v>0.63231459150539149</v>
      </c>
      <c r="H37" s="6">
        <v>1</v>
      </c>
      <c r="I37" s="28">
        <f>GCG!H38</f>
        <v>0.4</v>
      </c>
    </row>
    <row r="38" spans="1:9" x14ac:dyDescent="0.25">
      <c r="A38" s="5"/>
      <c r="B38" s="5"/>
      <c r="C38" s="5"/>
      <c r="D38" s="6">
        <v>2019</v>
      </c>
      <c r="E38" s="27">
        <f>Profitabilitas!P39</f>
        <v>0.2618859425129697</v>
      </c>
      <c r="F38" s="27">
        <f>FL!G39</f>
        <v>0.17503856980411797</v>
      </c>
      <c r="G38" s="27">
        <f>CH!G39</f>
        <v>0.59202589410764672</v>
      </c>
      <c r="H38" s="6">
        <v>1</v>
      </c>
      <c r="I38" s="28">
        <f>GCG!H39</f>
        <v>0.4</v>
      </c>
    </row>
    <row r="39" spans="1:9" x14ac:dyDescent="0.25">
      <c r="A39" s="5"/>
      <c r="B39" s="5"/>
      <c r="C39" s="5"/>
      <c r="D39" s="6">
        <v>2020</v>
      </c>
      <c r="E39" s="27">
        <f>Profitabilitas!P40</f>
        <v>0.12105685609957817</v>
      </c>
      <c r="F39" s="27">
        <f>FL!G40</f>
        <v>0.20166894708373187</v>
      </c>
      <c r="G39" s="27">
        <f>CH!G40</f>
        <v>0.56889628714379303</v>
      </c>
      <c r="H39" s="6">
        <v>1</v>
      </c>
      <c r="I39" s="28">
        <f>GCG!H40</f>
        <v>0.4</v>
      </c>
    </row>
    <row r="40" spans="1:9" x14ac:dyDescent="0.25">
      <c r="A40" s="5"/>
      <c r="B40" s="5"/>
      <c r="C40" s="5"/>
      <c r="D40" s="6">
        <v>2021</v>
      </c>
      <c r="E40" s="27">
        <f>Profitabilitas!P41</f>
        <v>0.18609961732959521</v>
      </c>
      <c r="F40" s="27">
        <f>FL!G41</f>
        <v>0.29554120673844259</v>
      </c>
      <c r="G40" s="27">
        <f>CH!G41</f>
        <v>0.62106348302456416</v>
      </c>
      <c r="H40" s="6">
        <v>1</v>
      </c>
      <c r="I40" s="28">
        <f>GCG!H41</f>
        <v>0.4</v>
      </c>
    </row>
    <row r="41" spans="1:9" x14ac:dyDescent="0.25">
      <c r="A41" s="5"/>
      <c r="B41" s="5"/>
      <c r="C41" s="5"/>
      <c r="D41" s="6">
        <v>2022</v>
      </c>
      <c r="E41" s="27">
        <f>Profitabilitas!P42</f>
        <v>0.22988744537719241</v>
      </c>
      <c r="F41" s="27">
        <f>FL!G42</f>
        <v>0.30617295312172621</v>
      </c>
      <c r="G41" s="27">
        <f>CH!G42</f>
        <v>0.57267320322351556</v>
      </c>
      <c r="H41" s="6">
        <v>1</v>
      </c>
      <c r="I41" s="28">
        <f>GCG!H42</f>
        <v>0.4</v>
      </c>
    </row>
    <row r="42" spans="1:9" x14ac:dyDescent="0.25">
      <c r="A42" s="5">
        <v>9</v>
      </c>
      <c r="B42" s="5" t="s">
        <v>17</v>
      </c>
      <c r="C42" s="5" t="s">
        <v>18</v>
      </c>
      <c r="D42" s="6">
        <v>2018</v>
      </c>
      <c r="E42" s="27">
        <f>Profitabilitas!P43</f>
        <v>0.11676672236552334</v>
      </c>
      <c r="F42" s="27">
        <f>FL!G43</f>
        <v>2.2082574238267574</v>
      </c>
      <c r="G42" s="27">
        <f>CH!G43</f>
        <v>4.4628999057151217E-2</v>
      </c>
      <c r="H42" s="6">
        <v>0</v>
      </c>
      <c r="I42" s="28">
        <f>GCG!H43</f>
        <v>0.33333333333333331</v>
      </c>
    </row>
    <row r="43" spans="1:9" x14ac:dyDescent="0.25">
      <c r="A43" s="5"/>
      <c r="B43" s="5"/>
      <c r="C43" s="5"/>
      <c r="D43" s="6">
        <v>2019</v>
      </c>
      <c r="E43" s="27">
        <f>Profitabilitas!P44</f>
        <v>4.7744769524642565E-2</v>
      </c>
      <c r="F43" s="27">
        <f>FL!G44</f>
        <v>2.1141724497211913</v>
      </c>
      <c r="G43" s="27">
        <f>CH!G44</f>
        <v>2.3262642114528741E-2</v>
      </c>
      <c r="H43" s="6">
        <v>0</v>
      </c>
      <c r="I43" s="28">
        <f>GCG!H44</f>
        <v>0.33333333333333331</v>
      </c>
    </row>
    <row r="44" spans="1:9" x14ac:dyDescent="0.25">
      <c r="A44" s="5"/>
      <c r="B44" s="5"/>
      <c r="C44" s="5"/>
      <c r="D44" s="6">
        <v>2020</v>
      </c>
      <c r="E44" s="27">
        <f>Profitabilitas!P45</f>
        <v>7.6743743007461868E-2</v>
      </c>
      <c r="F44" s="27">
        <f>FL!G45</f>
        <v>1.2712169917292448</v>
      </c>
      <c r="G44" s="27">
        <f>CH!G45</f>
        <v>4.5770014139254092E-2</v>
      </c>
      <c r="H44" s="6">
        <v>0</v>
      </c>
      <c r="I44" s="28">
        <f>GCG!H45</f>
        <v>0.33333333333333331</v>
      </c>
    </row>
    <row r="45" spans="1:9" x14ac:dyDescent="0.25">
      <c r="A45" s="5"/>
      <c r="B45" s="5"/>
      <c r="C45" s="5"/>
      <c r="D45" s="6">
        <v>2021</v>
      </c>
      <c r="E45" s="27">
        <f>Profitabilitas!P46</f>
        <v>0.1052811750627681</v>
      </c>
      <c r="F45" s="27">
        <f>FL!G46</f>
        <v>0.95178025989176795</v>
      </c>
      <c r="G45" s="27">
        <f>CH!G46</f>
        <v>3.0803170324733668E-2</v>
      </c>
      <c r="H45" s="6">
        <v>0</v>
      </c>
      <c r="I45" s="28">
        <f>GCG!H46</f>
        <v>0.33333333333333331</v>
      </c>
    </row>
    <row r="46" spans="1:9" x14ac:dyDescent="0.25">
      <c r="A46" s="5"/>
      <c r="B46" s="5"/>
      <c r="C46" s="5"/>
      <c r="D46" s="6">
        <v>2022</v>
      </c>
      <c r="E46" s="27">
        <f>Profitabilitas!P47</f>
        <v>0.14786351704750164</v>
      </c>
      <c r="F46" s="27">
        <f>FL!G47</f>
        <v>0.88198106895224837</v>
      </c>
      <c r="G46" s="27">
        <f>CH!G47</f>
        <v>2.3399338513477919E-2</v>
      </c>
      <c r="H46" s="6">
        <v>0</v>
      </c>
      <c r="I46" s="28">
        <f>GCG!H47</f>
        <v>0.33333333333333331</v>
      </c>
    </row>
    <row r="47" spans="1:9" x14ac:dyDescent="0.25">
      <c r="A47" s="5">
        <v>10</v>
      </c>
      <c r="B47" s="5" t="s">
        <v>35</v>
      </c>
      <c r="C47" s="5" t="s">
        <v>36</v>
      </c>
      <c r="D47" s="6">
        <v>2018</v>
      </c>
      <c r="E47" s="27">
        <f>Profitabilitas!P48</f>
        <v>0.16015683386290841</v>
      </c>
      <c r="F47" s="27">
        <f>FL!G48</f>
        <v>0.34746136914322995</v>
      </c>
      <c r="G47" s="27">
        <f>CH!G48</f>
        <v>5.6569514893135185E-2</v>
      </c>
      <c r="H47" s="6">
        <v>1</v>
      </c>
      <c r="I47" s="28">
        <f>GCG!H48</f>
        <v>0.33333333333333331</v>
      </c>
    </row>
    <row r="48" spans="1:9" x14ac:dyDescent="0.25">
      <c r="A48" s="5"/>
      <c r="B48" s="5"/>
      <c r="C48" s="5"/>
      <c r="D48" s="6">
        <v>2019</v>
      </c>
      <c r="E48" s="27">
        <f>Profitabilitas!P49</f>
        <v>0.16167144204341996</v>
      </c>
      <c r="F48" s="27">
        <f>FL!G49</f>
        <v>0.32281655210767402</v>
      </c>
      <c r="G48" s="27">
        <f>CH!G49</f>
        <v>3.9180821848287202E-2</v>
      </c>
      <c r="H48" s="6">
        <v>1</v>
      </c>
      <c r="I48" s="28">
        <f>GCG!H49</f>
        <v>0.33333333333333331</v>
      </c>
    </row>
    <row r="49" spans="1:9" x14ac:dyDescent="0.25">
      <c r="A49" s="5"/>
      <c r="B49" s="5"/>
      <c r="C49" s="5"/>
      <c r="D49" s="6">
        <v>2020</v>
      </c>
      <c r="E49" s="27">
        <f>Profitabilitas!P50</f>
        <v>5.7142298790684928E-2</v>
      </c>
      <c r="F49" s="27">
        <f>FL!G50</f>
        <v>0.36108396239810847</v>
      </c>
      <c r="G49" s="27">
        <f>CH!G50</f>
        <v>5.2835322422008103E-3</v>
      </c>
      <c r="H49" s="6">
        <v>1</v>
      </c>
      <c r="I49" s="28">
        <f>GCG!H50</f>
        <v>0.33333333333333331</v>
      </c>
    </row>
    <row r="50" spans="1:9" x14ac:dyDescent="0.25">
      <c r="A50" s="5"/>
      <c r="B50" s="5"/>
      <c r="C50" s="5"/>
      <c r="D50" s="6">
        <v>2021</v>
      </c>
      <c r="E50" s="27">
        <f>Profitabilitas!P51</f>
        <v>1.7569114534535479E-2</v>
      </c>
      <c r="F50" s="27">
        <f>FL!G51</f>
        <v>0.46484451146037642</v>
      </c>
      <c r="G50" s="27">
        <f>CH!G51</f>
        <v>4.9031380969113509E-3</v>
      </c>
      <c r="H50" s="6">
        <v>1</v>
      </c>
      <c r="I50" s="28">
        <f>GCG!H51</f>
        <v>0.33333333333333331</v>
      </c>
    </row>
    <row r="51" spans="1:9" x14ac:dyDescent="0.25">
      <c r="A51" s="5"/>
      <c r="B51" s="5"/>
      <c r="C51" s="5"/>
      <c r="D51" s="6">
        <v>2022</v>
      </c>
      <c r="E51" s="27">
        <f>Profitabilitas!P52</f>
        <v>1.3541329774688959E-4</v>
      </c>
      <c r="F51" s="27">
        <f>FL!G52</f>
        <v>0.21341418202899123</v>
      </c>
      <c r="G51" s="27">
        <f>CH!G52</f>
        <v>0.12170260592924413</v>
      </c>
      <c r="H51" s="6">
        <v>1</v>
      </c>
      <c r="I51" s="28">
        <f>GCG!H52</f>
        <v>0.33333333333333331</v>
      </c>
    </row>
    <row r="52" spans="1:9" x14ac:dyDescent="0.25">
      <c r="A52" s="5">
        <v>11</v>
      </c>
      <c r="B52" s="5" t="s">
        <v>19</v>
      </c>
      <c r="C52" s="5" t="s">
        <v>20</v>
      </c>
      <c r="D52" s="6">
        <v>2018</v>
      </c>
      <c r="E52" s="27">
        <f>Profitabilitas!P53</f>
        <v>0.20516801976469967</v>
      </c>
      <c r="F52" s="27">
        <f>FL!G53</f>
        <v>0.51349478027845852</v>
      </c>
      <c r="G52" s="27">
        <f>CH!G53</f>
        <v>0.15394530934814415</v>
      </c>
      <c r="H52" s="6">
        <v>0</v>
      </c>
      <c r="I52" s="28">
        <f>GCG!H53</f>
        <v>0.5</v>
      </c>
    </row>
    <row r="53" spans="1:9" x14ac:dyDescent="0.25">
      <c r="A53" s="5"/>
      <c r="B53" s="5"/>
      <c r="C53" s="5"/>
      <c r="D53" s="6">
        <v>2019</v>
      </c>
      <c r="E53" s="27">
        <f>Profitabilitas!P54</f>
        <v>0.20096764648362511</v>
      </c>
      <c r="F53" s="27">
        <f>FL!G54</f>
        <v>0.45135776906722719</v>
      </c>
      <c r="G53" s="27">
        <f>CH!G54</f>
        <v>0.21594709738333259</v>
      </c>
      <c r="H53" s="6">
        <v>0</v>
      </c>
      <c r="I53" s="28">
        <f>GCG!H54</f>
        <v>0.5</v>
      </c>
    </row>
    <row r="54" spans="1:9" x14ac:dyDescent="0.25">
      <c r="A54" s="5"/>
      <c r="B54" s="5"/>
      <c r="C54" s="5"/>
      <c r="D54" s="6">
        <v>2020</v>
      </c>
      <c r="E54" s="27">
        <f>Profitabilitas!P55</f>
        <v>0.14643894573459298</v>
      </c>
      <c r="F54" s="27">
        <f>FL!G55</f>
        <v>1.0430901453839878</v>
      </c>
      <c r="G54" s="27">
        <f>CH!G55</f>
        <v>9.2127305059873557E-2</v>
      </c>
      <c r="H54" s="6">
        <v>0</v>
      </c>
      <c r="I54" s="28">
        <f>GCG!H55</f>
        <v>0.5</v>
      </c>
    </row>
    <row r="55" spans="1:9" x14ac:dyDescent="0.25">
      <c r="A55" s="5"/>
      <c r="B55" s="5"/>
      <c r="C55" s="5"/>
      <c r="D55" s="6">
        <v>2021</v>
      </c>
      <c r="E55" s="27">
        <f>Profitabilitas!P56</f>
        <v>0.14400902050463329</v>
      </c>
      <c r="F55" s="27">
        <f>FL!G56</f>
        <v>1.1480525506389108</v>
      </c>
      <c r="G55" s="27">
        <f>CH!G56</f>
        <v>0.17508064695097061</v>
      </c>
      <c r="H55" s="6">
        <v>0</v>
      </c>
      <c r="I55" s="28">
        <f>GCG!H56</f>
        <v>0.5</v>
      </c>
    </row>
    <row r="56" spans="1:9" x14ac:dyDescent="0.25">
      <c r="A56" s="5"/>
      <c r="B56" s="5"/>
      <c r="C56" s="5"/>
      <c r="D56" s="6">
        <v>2022</v>
      </c>
      <c r="E56" s="27">
        <f>Profitabilitas!P57</f>
        <v>9.9563156665876215E-2</v>
      </c>
      <c r="F56" s="27">
        <f>FL!G57</f>
        <v>1.0062554931221885</v>
      </c>
      <c r="G56" s="27">
        <f>CH!G57</f>
        <v>0.13787272104610832</v>
      </c>
      <c r="H56" s="6">
        <v>0</v>
      </c>
      <c r="I56" s="28">
        <f>GCG!H57</f>
        <v>0.5</v>
      </c>
    </row>
    <row r="57" spans="1:9" x14ac:dyDescent="0.25">
      <c r="A57" s="5">
        <v>12</v>
      </c>
      <c r="B57" s="5" t="s">
        <v>51</v>
      </c>
      <c r="C57" s="5" t="s">
        <v>52</v>
      </c>
      <c r="D57" s="6">
        <v>2018</v>
      </c>
      <c r="E57" s="27">
        <f>Profitabilitas!P58</f>
        <v>9.9402425636258729E-2</v>
      </c>
      <c r="F57" s="27">
        <f>FL!G58</f>
        <v>0.933974052823899</v>
      </c>
      <c r="G57" s="27">
        <f>CH!G58</f>
        <v>0.13391841885431069</v>
      </c>
      <c r="H57" s="6">
        <v>0</v>
      </c>
      <c r="I57" s="28">
        <f>GCG!H58</f>
        <v>0.375</v>
      </c>
    </row>
    <row r="58" spans="1:9" x14ac:dyDescent="0.25">
      <c r="A58" s="5"/>
      <c r="B58" s="5"/>
      <c r="C58" s="5"/>
      <c r="D58" s="6">
        <v>2019</v>
      </c>
      <c r="E58" s="27">
        <f>Profitabilitas!P59</f>
        <v>0.10890144009625537</v>
      </c>
      <c r="F58" s="27">
        <f>FL!G59</f>
        <v>0.77479969185178366</v>
      </c>
      <c r="G58" s="27">
        <f>CH!G59</f>
        <v>0.14345963331945544</v>
      </c>
      <c r="H58" s="6">
        <v>0</v>
      </c>
      <c r="I58" s="28">
        <f>GCG!H59</f>
        <v>0.375</v>
      </c>
    </row>
    <row r="59" spans="1:9" x14ac:dyDescent="0.25">
      <c r="A59" s="5"/>
      <c r="B59" s="5"/>
      <c r="C59" s="5"/>
      <c r="D59" s="6">
        <v>2020</v>
      </c>
      <c r="E59" s="27">
        <f>Profitabilitas!P60</f>
        <v>0.10987610783897095</v>
      </c>
      <c r="F59" s="27">
        <f>FL!G60</f>
        <v>1.0464996400052979</v>
      </c>
      <c r="G59" s="27">
        <f>CH!G60</f>
        <v>0.10636185311270142</v>
      </c>
      <c r="H59" s="6">
        <v>0</v>
      </c>
      <c r="I59" s="28">
        <f>GCG!H60</f>
        <v>0.375</v>
      </c>
    </row>
    <row r="60" spans="1:9" x14ac:dyDescent="0.25">
      <c r="A60" s="5"/>
      <c r="B60" s="5"/>
      <c r="C60" s="5"/>
      <c r="D60" s="6">
        <v>2021</v>
      </c>
      <c r="E60" s="27">
        <f>Profitabilitas!P61</f>
        <v>0.12909697295703637</v>
      </c>
      <c r="F60" s="27">
        <f>FL!G61</f>
        <v>1.0609154460952099</v>
      </c>
      <c r="G60" s="27">
        <f>CH!G61</f>
        <v>0.170867677823801</v>
      </c>
      <c r="H60" s="6">
        <v>0</v>
      </c>
      <c r="I60" s="28">
        <f>GCG!H61</f>
        <v>0.375</v>
      </c>
    </row>
    <row r="61" spans="1:9" x14ac:dyDescent="0.25">
      <c r="A61" s="5"/>
      <c r="B61" s="5"/>
      <c r="C61" s="5"/>
      <c r="D61" s="6">
        <v>2022</v>
      </c>
      <c r="E61" s="27">
        <f>Profitabilitas!P62</f>
        <v>9.8187040245372087E-2</v>
      </c>
      <c r="F61" s="27">
        <f>FL!G62</f>
        <v>0.92723184223096888</v>
      </c>
      <c r="G61" s="27">
        <f>CH!G62</f>
        <v>0.1492077681891314</v>
      </c>
      <c r="H61" s="6">
        <v>0</v>
      </c>
      <c r="I61" s="28">
        <f>GCG!H62</f>
        <v>0.375</v>
      </c>
    </row>
    <row r="62" spans="1:9" x14ac:dyDescent="0.25">
      <c r="A62" s="5">
        <v>13</v>
      </c>
      <c r="B62" s="5" t="s">
        <v>5</v>
      </c>
      <c r="C62" s="5" t="s">
        <v>6</v>
      </c>
      <c r="D62" s="6">
        <v>2018</v>
      </c>
      <c r="E62" s="27">
        <f>Profitabilitas!P63</f>
        <v>0.19396717921223161</v>
      </c>
      <c r="F62" s="27">
        <f>FL!G63</f>
        <v>1.30615826575514</v>
      </c>
      <c r="G62" s="27">
        <f>CH!G63</f>
        <v>4.6738486641045733E-2</v>
      </c>
      <c r="H62" s="6">
        <v>0</v>
      </c>
      <c r="I62" s="28">
        <f>GCG!H63</f>
        <v>0.5</v>
      </c>
    </row>
    <row r="63" spans="1:9" x14ac:dyDescent="0.25">
      <c r="A63" s="5"/>
      <c r="B63" s="5"/>
      <c r="C63" s="5"/>
      <c r="D63" s="6">
        <v>2019</v>
      </c>
      <c r="E63" s="27">
        <f>Profitabilitas!P64</f>
        <v>0.15078944665353261</v>
      </c>
      <c r="F63" s="27">
        <f>FL!G64</f>
        <v>1.2401707717713331</v>
      </c>
      <c r="G63" s="27">
        <f>CH!G64</f>
        <v>3.7682787013344203E-2</v>
      </c>
      <c r="H63" s="6">
        <v>0</v>
      </c>
      <c r="I63" s="28">
        <f>GCG!H64</f>
        <v>0.5</v>
      </c>
    </row>
    <row r="64" spans="1:9" x14ac:dyDescent="0.25">
      <c r="A64" s="5"/>
      <c r="B64" s="5"/>
      <c r="C64" s="5"/>
      <c r="D64" s="6">
        <v>2020</v>
      </c>
      <c r="E64" s="27">
        <f>Profitabilitas!P65</f>
        <v>0.10707213566106466</v>
      </c>
      <c r="F64" s="27">
        <f>FL!G65</f>
        <v>1.2740823889302197</v>
      </c>
      <c r="G64" s="27">
        <f>CH!G65</f>
        <v>5.1476701387497416E-2</v>
      </c>
      <c r="H64" s="6">
        <v>0</v>
      </c>
      <c r="I64" s="28">
        <f>GCG!H65</f>
        <v>0.5</v>
      </c>
    </row>
    <row r="65" spans="1:9" x14ac:dyDescent="0.25">
      <c r="A65" s="5"/>
      <c r="B65" s="5"/>
      <c r="C65" s="5"/>
      <c r="D65" s="6">
        <v>2021</v>
      </c>
      <c r="E65" s="27">
        <f>Profitabilitas!P66</f>
        <v>0.16263017345266742</v>
      </c>
      <c r="F65" s="27">
        <f>FL!G66</f>
        <v>1.181965104928675</v>
      </c>
      <c r="G65" s="27">
        <f>CH!G66</f>
        <v>3.7954846326237711E-2</v>
      </c>
      <c r="H65" s="6">
        <v>0</v>
      </c>
      <c r="I65" s="28">
        <f>GCG!H66</f>
        <v>0.33333333333333331</v>
      </c>
    </row>
    <row r="66" spans="1:9" x14ac:dyDescent="0.25">
      <c r="A66" s="5"/>
      <c r="B66" s="5"/>
      <c r="C66" s="5"/>
      <c r="D66" s="6">
        <v>2022</v>
      </c>
      <c r="E66" s="27">
        <f>Profitabilitas!P67</f>
        <v>0.10918750265932574</v>
      </c>
      <c r="F66" s="27">
        <f>FL!G67</f>
        <v>1.3940989296273385</v>
      </c>
      <c r="G66" s="27">
        <f>CH!G67</f>
        <v>5.5400209850531131E-2</v>
      </c>
      <c r="H66" s="6">
        <v>0</v>
      </c>
      <c r="I66" s="28">
        <f>GCG!H67</f>
        <v>0.5</v>
      </c>
    </row>
    <row r="67" spans="1:9" x14ac:dyDescent="0.25">
      <c r="A67" s="5">
        <v>14</v>
      </c>
      <c r="B67" s="5" t="s">
        <v>21</v>
      </c>
      <c r="C67" s="5" t="s">
        <v>22</v>
      </c>
      <c r="D67" s="6">
        <v>2018</v>
      </c>
      <c r="E67" s="27">
        <f>Profitabilitas!P68</f>
        <v>3.9536881314345129E-2</v>
      </c>
      <c r="F67" s="27">
        <f>FL!G68</f>
        <v>0.20465082171774071</v>
      </c>
      <c r="G67" s="27">
        <f>CH!G68</f>
        <v>0.16572753572825505</v>
      </c>
      <c r="H67" s="6">
        <v>1</v>
      </c>
      <c r="I67" s="28">
        <f>GCG!H68</f>
        <v>0.33333333333333331</v>
      </c>
    </row>
    <row r="68" spans="1:9" x14ac:dyDescent="0.25">
      <c r="A68" s="5"/>
      <c r="B68" s="5"/>
      <c r="C68" s="5"/>
      <c r="D68" s="6">
        <v>2019</v>
      </c>
      <c r="E68" s="27">
        <f>Profitabilitas!P69</f>
        <v>2.9726422309819381E-2</v>
      </c>
      <c r="F68" s="27">
        <f>FL!G69</f>
        <v>0.20319138671530271</v>
      </c>
      <c r="G68" s="27">
        <f>CH!G69</f>
        <v>0.11066399669369825</v>
      </c>
      <c r="H68" s="6">
        <v>1</v>
      </c>
      <c r="I68" s="28">
        <f>GCG!H69</f>
        <v>0.4</v>
      </c>
    </row>
    <row r="69" spans="1:9" x14ac:dyDescent="0.25">
      <c r="A69" s="5"/>
      <c r="B69" s="5"/>
      <c r="C69" s="5"/>
      <c r="D69" s="6">
        <v>2020</v>
      </c>
      <c r="E69" s="27">
        <f>Profitabilitas!P70</f>
        <v>7.4727680573091648E-2</v>
      </c>
      <c r="F69" s="27">
        <f>FL!G70</f>
        <v>0.1736108536881891</v>
      </c>
      <c r="G69" s="27">
        <f>CH!G70</f>
        <v>0.17933827883503736</v>
      </c>
      <c r="H69" s="6">
        <v>1</v>
      </c>
      <c r="I69" s="28">
        <f>GCG!H70</f>
        <v>0.4</v>
      </c>
    </row>
    <row r="70" spans="1:9" x14ac:dyDescent="0.25">
      <c r="A70" s="5"/>
      <c r="B70" s="5"/>
      <c r="C70" s="5"/>
      <c r="D70" s="6">
        <v>2021</v>
      </c>
      <c r="E70" s="27">
        <f>Profitabilitas!P71</f>
        <v>9.7300703456131038E-2</v>
      </c>
      <c r="F70" s="27">
        <f>FL!G71</f>
        <v>0.16287003272171938</v>
      </c>
      <c r="G70" s="27">
        <f>CH!G71</f>
        <v>0.28417775345408158</v>
      </c>
      <c r="H70" s="6">
        <v>1</v>
      </c>
      <c r="I70" s="28">
        <f>GCG!H71</f>
        <v>0.4</v>
      </c>
    </row>
    <row r="71" spans="1:9" x14ac:dyDescent="0.25">
      <c r="A71" s="5"/>
      <c r="B71" s="5"/>
      <c r="C71" s="5"/>
      <c r="D71" s="6">
        <v>2022</v>
      </c>
      <c r="E71" s="27">
        <f>Profitabilitas!P72</f>
        <v>9.4670147984030659E-2</v>
      </c>
      <c r="F71" s="27">
        <f>FL!G72</f>
        <v>0.13545589690725987</v>
      </c>
      <c r="G71" s="27">
        <f>CH!G72</f>
        <v>0.30984827027240769</v>
      </c>
      <c r="H71" s="6">
        <v>1</v>
      </c>
      <c r="I71" s="28">
        <f>GCG!H72</f>
        <v>0.4</v>
      </c>
    </row>
    <row r="72" spans="1:9" x14ac:dyDescent="0.25">
      <c r="A72" s="5">
        <v>15</v>
      </c>
      <c r="B72" s="5" t="s">
        <v>23</v>
      </c>
      <c r="C72" s="5" t="s">
        <v>24</v>
      </c>
      <c r="D72" s="6">
        <v>2018</v>
      </c>
      <c r="E72" s="27">
        <f>Profitabilitas!P73</f>
        <v>1.0490528771703826</v>
      </c>
      <c r="F72" s="27">
        <f>FL!G73</f>
        <v>1.4748710104013922</v>
      </c>
      <c r="G72" s="27">
        <f>CH!G73</f>
        <v>0.10655680686734492</v>
      </c>
      <c r="H72" s="6">
        <v>1</v>
      </c>
      <c r="I72" s="28">
        <f>GCG!H73</f>
        <v>0.5</v>
      </c>
    </row>
    <row r="73" spans="1:9" x14ac:dyDescent="0.25">
      <c r="A73" s="5"/>
      <c r="B73" s="5"/>
      <c r="C73" s="5"/>
      <c r="D73" s="6">
        <v>2019</v>
      </c>
      <c r="E73" s="27">
        <f>Profitabilitas!P74</f>
        <v>1.0524010760841775</v>
      </c>
      <c r="F73" s="27">
        <f>FL!G74</f>
        <v>1.5278641404459135</v>
      </c>
      <c r="G73" s="27">
        <f>CH!G74</f>
        <v>2.685479556084848E-2</v>
      </c>
      <c r="H73" s="6">
        <v>1</v>
      </c>
      <c r="I73" s="28">
        <f>GCG!H74</f>
        <v>0.5</v>
      </c>
    </row>
    <row r="74" spans="1:9" x14ac:dyDescent="0.25">
      <c r="A74" s="5"/>
      <c r="B74" s="5"/>
      <c r="C74" s="5"/>
      <c r="D74" s="6">
        <v>2020</v>
      </c>
      <c r="E74" s="27">
        <f>Profitabilitas!P75</f>
        <v>0.19925757252306744</v>
      </c>
      <c r="F74" s="27">
        <f>FL!G75</f>
        <v>1.0283332147346949</v>
      </c>
      <c r="G74" s="27">
        <f>CH!G75</f>
        <v>0.21780544640016508</v>
      </c>
      <c r="H74" s="6">
        <v>1</v>
      </c>
      <c r="I74" s="28">
        <f>GCG!H75</f>
        <v>0.5</v>
      </c>
    </row>
    <row r="75" spans="1:9" x14ac:dyDescent="0.25">
      <c r="A75" s="5"/>
      <c r="B75" s="5"/>
      <c r="C75" s="5"/>
      <c r="D75" s="6">
        <v>2021</v>
      </c>
      <c r="E75" s="27">
        <f>Profitabilitas!P76</f>
        <v>0.6057824314451894</v>
      </c>
      <c r="F75" s="27">
        <f>FL!G76</f>
        <v>1.6584164045718675</v>
      </c>
      <c r="G75" s="27">
        <f>CH!G76</f>
        <v>0.21840974915614797</v>
      </c>
      <c r="H75" s="6">
        <v>1</v>
      </c>
      <c r="I75" s="28">
        <f>GCG!H76</f>
        <v>0.5</v>
      </c>
    </row>
    <row r="76" spans="1:9" x14ac:dyDescent="0.25">
      <c r="A76" s="5"/>
      <c r="B76" s="5"/>
      <c r="C76" s="5"/>
      <c r="D76" s="6">
        <v>2022</v>
      </c>
      <c r="E76" s="27">
        <f>Profitabilitas!P77</f>
        <v>0.86176049940602362</v>
      </c>
      <c r="F76" s="27">
        <f>FL!G77</f>
        <v>2.1441168386480634</v>
      </c>
      <c r="G76" s="27">
        <f>CH!G77</f>
        <v>0.24961579516029328</v>
      </c>
      <c r="H76" s="6">
        <v>1</v>
      </c>
      <c r="I76" s="28">
        <f>GCG!H77</f>
        <v>0.5</v>
      </c>
    </row>
    <row r="77" spans="1:9" x14ac:dyDescent="0.25">
      <c r="A77" s="5">
        <v>16</v>
      </c>
      <c r="B77" s="5" t="s">
        <v>25</v>
      </c>
      <c r="C77" s="5" t="s">
        <v>26</v>
      </c>
      <c r="D77" s="6">
        <v>2018</v>
      </c>
      <c r="E77" s="27">
        <f>Profitabilitas!P78</f>
        <v>0.20607844466908801</v>
      </c>
      <c r="F77" s="27">
        <f>FL!G78</f>
        <v>1.0593052180567091</v>
      </c>
      <c r="G77" s="27">
        <f>CH!G78</f>
        <v>0.14186543127672685</v>
      </c>
      <c r="H77" s="6">
        <v>0</v>
      </c>
      <c r="I77" s="28">
        <f>GCG!H78</f>
        <v>0.4</v>
      </c>
    </row>
    <row r="78" spans="1:9" x14ac:dyDescent="0.25">
      <c r="A78" s="5"/>
      <c r="B78" s="5"/>
      <c r="C78" s="5"/>
      <c r="D78" s="6">
        <v>2019</v>
      </c>
      <c r="E78" s="27">
        <f>Profitabilitas!P79</f>
        <v>0.20696293221512782</v>
      </c>
      <c r="F78" s="27">
        <f>FL!G79</f>
        <v>0.92070557643858097</v>
      </c>
      <c r="G78" s="27">
        <f>CH!G79</f>
        <v>0.15663502346669855</v>
      </c>
      <c r="H78" s="6">
        <v>0</v>
      </c>
      <c r="I78" s="28">
        <f>GCG!H79</f>
        <v>0.4</v>
      </c>
    </row>
    <row r="79" spans="1:9" x14ac:dyDescent="0.25">
      <c r="A79" s="5"/>
      <c r="B79" s="5"/>
      <c r="C79" s="5"/>
      <c r="D79" s="6">
        <v>2020</v>
      </c>
      <c r="E79" s="27">
        <f>Profitabilitas!P80</f>
        <v>0.18614864588582303</v>
      </c>
      <c r="F79" s="27">
        <f>FL!G80</f>
        <v>0.75465169460545078</v>
      </c>
      <c r="G79" s="27">
        <f>CH!G80</f>
        <v>0.19101460416202429</v>
      </c>
      <c r="H79" s="6">
        <v>0</v>
      </c>
      <c r="I79" s="28">
        <f>GCG!H80</f>
        <v>0.4</v>
      </c>
    </row>
    <row r="80" spans="1:9" x14ac:dyDescent="0.25">
      <c r="A80" s="5"/>
      <c r="B80" s="5"/>
      <c r="C80" s="5"/>
      <c r="D80" s="6">
        <v>2021</v>
      </c>
      <c r="E80" s="27">
        <f>Profitabilitas!P81</f>
        <v>0.10660645254598802</v>
      </c>
      <c r="F80" s="27">
        <f>FL!G81</f>
        <v>0.75330970232217331</v>
      </c>
      <c r="G80" s="27">
        <f>CH!G81</f>
        <v>0.15109110133669273</v>
      </c>
      <c r="H80" s="6">
        <v>0</v>
      </c>
      <c r="I80" s="28">
        <f>GCG!H81</f>
        <v>0.4</v>
      </c>
    </row>
    <row r="81" spans="1:9" x14ac:dyDescent="0.25">
      <c r="A81" s="5"/>
      <c r="B81" s="5"/>
      <c r="C81" s="5"/>
      <c r="D81" s="6">
        <v>2022</v>
      </c>
      <c r="E81" s="27">
        <f>Profitabilitas!P82</f>
        <v>0.15349524688748931</v>
      </c>
      <c r="F81" s="27">
        <f>FL!G82</f>
        <v>0.73562069639613481</v>
      </c>
      <c r="G81" s="27">
        <f>CH!G82</f>
        <v>0.14984061987677341</v>
      </c>
      <c r="H81" s="6">
        <v>0</v>
      </c>
      <c r="I81" s="28">
        <f>GCG!H82</f>
        <v>0.4</v>
      </c>
    </row>
    <row r="82" spans="1:9" x14ac:dyDescent="0.25">
      <c r="A82" s="5">
        <v>17</v>
      </c>
      <c r="B82" s="5" t="s">
        <v>39</v>
      </c>
      <c r="C82" s="5" t="s">
        <v>40</v>
      </c>
      <c r="D82" s="6">
        <v>2018</v>
      </c>
      <c r="E82" s="27">
        <f>Profitabilitas!P83</f>
        <v>4.359813073065727E-2</v>
      </c>
      <c r="F82" s="27">
        <f>FL!G83</f>
        <v>0.50632818870315277</v>
      </c>
      <c r="G82" s="27">
        <f>CH!G83</f>
        <v>0.2946247445093082</v>
      </c>
      <c r="H82" s="6">
        <v>0</v>
      </c>
      <c r="I82" s="28">
        <f>GCG!H83</f>
        <v>0.33333333333333331</v>
      </c>
    </row>
    <row r="83" spans="1:9" x14ac:dyDescent="0.25">
      <c r="A83" s="5"/>
      <c r="B83" s="5"/>
      <c r="C83" s="5"/>
      <c r="D83" s="6">
        <v>2019</v>
      </c>
      <c r="E83" s="27">
        <f>Profitabilitas!P84</f>
        <v>7.6478936126195801E-2</v>
      </c>
      <c r="F83" s="27">
        <f>FL!G84</f>
        <v>0.51396488808967122</v>
      </c>
      <c r="G83" s="27">
        <f>CH!G84</f>
        <v>0.25328683504757082</v>
      </c>
      <c r="H83" s="6">
        <v>0</v>
      </c>
      <c r="I83" s="28">
        <f>GCG!H84</f>
        <v>0.33333333333333331</v>
      </c>
    </row>
    <row r="84" spans="1:9" x14ac:dyDescent="0.25">
      <c r="A84" s="5"/>
      <c r="B84" s="5"/>
      <c r="C84" s="5"/>
      <c r="D84" s="6">
        <v>2020</v>
      </c>
      <c r="E84" s="27">
        <f>Profitabilitas!P85</f>
        <v>5.1934470856331391E-2</v>
      </c>
      <c r="F84" s="27">
        <f>FL!G85</f>
        <v>0.37133344939330271</v>
      </c>
      <c r="G84" s="27">
        <f>CH!G85</f>
        <v>0.2270518011110986</v>
      </c>
      <c r="H84" s="6">
        <v>0</v>
      </c>
      <c r="I84" s="28">
        <f>GCG!H85</f>
        <v>0.33333333333333331</v>
      </c>
    </row>
    <row r="85" spans="1:9" x14ac:dyDescent="0.25">
      <c r="A85" s="5"/>
      <c r="B85" s="5"/>
      <c r="C85" s="5"/>
      <c r="D85" s="6">
        <v>2021</v>
      </c>
      <c r="E85" s="27">
        <f>Profitabilitas!P86</f>
        <v>9.8830451320952958E-2</v>
      </c>
      <c r="F85" s="27">
        <f>FL!G86</f>
        <v>0.4605858906442909</v>
      </c>
      <c r="G85" s="27">
        <f>CH!G86</f>
        <v>0.18106664162111064</v>
      </c>
      <c r="H85" s="6">
        <v>0</v>
      </c>
      <c r="I85" s="28">
        <f>GCG!H86</f>
        <v>0.33333333333333331</v>
      </c>
    </row>
    <row r="86" spans="1:9" x14ac:dyDescent="0.25">
      <c r="A86" s="5"/>
      <c r="B86" s="5"/>
      <c r="C86" s="5"/>
      <c r="D86" s="6">
        <v>2022</v>
      </c>
      <c r="E86" s="27">
        <f>Profitabilitas!P87</f>
        <v>0.16121677103557774</v>
      </c>
      <c r="F86" s="27">
        <f>FL!G87</f>
        <v>0.54049883897841289</v>
      </c>
      <c r="G86" s="27">
        <f>CH!G87</f>
        <v>0.15191329914522356</v>
      </c>
      <c r="H86" s="6">
        <v>0</v>
      </c>
      <c r="I86" s="28">
        <f>GCG!H87</f>
        <v>0.33333333333333331</v>
      </c>
    </row>
    <row r="87" spans="1:9" x14ac:dyDescent="0.25">
      <c r="A87" s="5">
        <v>18</v>
      </c>
      <c r="B87" s="5" t="s">
        <v>27</v>
      </c>
      <c r="C87" s="5" t="s">
        <v>28</v>
      </c>
      <c r="D87" s="6">
        <v>2018</v>
      </c>
      <c r="E87" s="27">
        <f>Profitabilitas!P88</f>
        <v>1.5332492772953765E-2</v>
      </c>
      <c r="F87" s="27">
        <f>FL!G88</f>
        <v>0.7022927987685339</v>
      </c>
      <c r="G87" s="27">
        <f>CH!G88</f>
        <v>0.15175911287440841</v>
      </c>
      <c r="H87" s="6">
        <v>0</v>
      </c>
      <c r="I87" s="28">
        <f>GCG!H88</f>
        <v>0.33333333333333331</v>
      </c>
    </row>
    <row r="88" spans="1:9" x14ac:dyDescent="0.25">
      <c r="A88" s="5"/>
      <c r="B88" s="5"/>
      <c r="C88" s="5"/>
      <c r="D88" s="6">
        <v>2019</v>
      </c>
      <c r="E88" s="27">
        <f>Profitabilitas!P89</f>
        <v>9.2406856976103469E-4</v>
      </c>
      <c r="F88" s="27">
        <f>FL!G89</f>
        <v>0.75743148735263199</v>
      </c>
      <c r="G88" s="27">
        <f>CH!G89</f>
        <v>9.3734132812472351E-2</v>
      </c>
      <c r="H88" s="6">
        <v>0</v>
      </c>
      <c r="I88" s="28">
        <f>GCG!H89</f>
        <v>0.33333333333333331</v>
      </c>
    </row>
    <row r="89" spans="1:9" x14ac:dyDescent="0.25">
      <c r="A89" s="5"/>
      <c r="B89" s="5"/>
      <c r="C89" s="5"/>
      <c r="D89" s="6">
        <v>2020</v>
      </c>
      <c r="E89" s="27">
        <f>Profitabilitas!P90</f>
        <v>5.6297765715656173E-3</v>
      </c>
      <c r="F89" s="27">
        <f>FL!G90</f>
        <v>0.83855952927069533</v>
      </c>
      <c r="G89" s="27">
        <f>CH!G90</f>
        <v>9.9875989192045614E-2</v>
      </c>
      <c r="H89" s="6">
        <v>0</v>
      </c>
      <c r="I89" s="28">
        <f>GCG!H90</f>
        <v>0.33333333333333331</v>
      </c>
    </row>
    <row r="90" spans="1:9" x14ac:dyDescent="0.25">
      <c r="A90" s="5"/>
      <c r="B90" s="5"/>
      <c r="C90" s="5"/>
      <c r="D90" s="6">
        <v>2021</v>
      </c>
      <c r="E90" s="27">
        <f>Profitabilitas!P91</f>
        <v>2.9932348446629311E-2</v>
      </c>
      <c r="F90" s="27">
        <f>FL!G91</f>
        <v>0.98534702414652475</v>
      </c>
      <c r="G90" s="27">
        <f>CH!G91</f>
        <v>0.11008128464885866</v>
      </c>
      <c r="H90" s="6">
        <v>0</v>
      </c>
      <c r="I90" s="28">
        <f>GCG!H91</f>
        <v>0.33333333333333331</v>
      </c>
    </row>
    <row r="91" spans="1:9" x14ac:dyDescent="0.25">
      <c r="A91" s="5"/>
      <c r="B91" s="5"/>
      <c r="C91" s="5"/>
      <c r="D91" s="6">
        <v>2022</v>
      </c>
      <c r="E91" s="27">
        <f>Profitabilitas!P92</f>
        <v>8.0668873400578989E-2</v>
      </c>
      <c r="F91" s="27">
        <f>FL!G92</f>
        <v>0.90155007477207261</v>
      </c>
      <c r="G91" s="27">
        <f>CH!G92</f>
        <v>0.1382187295485508</v>
      </c>
      <c r="H91" s="6">
        <v>0</v>
      </c>
      <c r="I91" s="28">
        <f>GCG!H92</f>
        <v>0.33333333333333331</v>
      </c>
    </row>
    <row r="92" spans="1:9" x14ac:dyDescent="0.25">
      <c r="A92" s="5">
        <v>19</v>
      </c>
      <c r="B92" s="5" t="s">
        <v>29</v>
      </c>
      <c r="C92" s="5" t="s">
        <v>30</v>
      </c>
      <c r="D92" s="6">
        <v>2018</v>
      </c>
      <c r="E92" s="27">
        <f>Profitabilitas!P93</f>
        <v>9.4194397388954063E-2</v>
      </c>
      <c r="F92" s="27">
        <f>FL!G93</f>
        <v>1.2028726609643179</v>
      </c>
      <c r="G92" s="27">
        <f>CH!G93</f>
        <v>2.7289630768850642E-2</v>
      </c>
      <c r="H92" s="6">
        <v>0</v>
      </c>
      <c r="I92" s="28">
        <f>GCG!H93</f>
        <v>0.33333333333333331</v>
      </c>
    </row>
    <row r="93" spans="1:9" x14ac:dyDescent="0.25">
      <c r="A93" s="5"/>
      <c r="B93" s="5"/>
      <c r="C93" s="5"/>
      <c r="D93" s="6">
        <v>2019</v>
      </c>
      <c r="E93" s="27">
        <f>Profitabilitas!P94</f>
        <v>0.11815394537076516</v>
      </c>
      <c r="F93" s="27">
        <f>FL!G94</f>
        <v>1.0790827431608001</v>
      </c>
      <c r="G93" s="27">
        <f>CH!G94</f>
        <v>2.8271816625319818E-2</v>
      </c>
      <c r="H93" s="6">
        <v>0</v>
      </c>
      <c r="I93" s="28">
        <f>GCG!H94</f>
        <v>0.33333333333333331</v>
      </c>
    </row>
    <row r="94" spans="1:9" x14ac:dyDescent="0.25">
      <c r="A94" s="5"/>
      <c r="B94" s="5"/>
      <c r="C94" s="5"/>
      <c r="D94" s="6">
        <v>2020</v>
      </c>
      <c r="E94" s="27">
        <f>Profitabilitas!P95</f>
        <v>0.10448401315665315</v>
      </c>
      <c r="F94" s="27">
        <f>FL!G95</f>
        <v>0.90159565245216433</v>
      </c>
      <c r="G94" s="27">
        <f>CH!G95</f>
        <v>9.2795299954601104E-2</v>
      </c>
      <c r="H94" s="6">
        <v>0</v>
      </c>
      <c r="I94" s="28">
        <f>GCG!H95</f>
        <v>0.33333333333333331</v>
      </c>
    </row>
    <row r="95" spans="1:9" x14ac:dyDescent="0.25">
      <c r="A95" s="5"/>
      <c r="B95" s="5"/>
      <c r="C95" s="5"/>
      <c r="D95" s="6">
        <v>2021</v>
      </c>
      <c r="E95" s="27">
        <f>Profitabilitas!P96</f>
        <v>0.15599548290254717</v>
      </c>
      <c r="F95" s="27">
        <f>FL!G96</f>
        <v>0.64094529284894242</v>
      </c>
      <c r="G95" s="27">
        <f>CH!G96</f>
        <v>0.14335466166601737</v>
      </c>
      <c r="H95" s="6">
        <v>0</v>
      </c>
      <c r="I95" s="28">
        <f>GCG!H96</f>
        <v>0.33333333333333331</v>
      </c>
    </row>
    <row r="96" spans="1:9" x14ac:dyDescent="0.25">
      <c r="A96" s="5"/>
      <c r="B96" s="5"/>
      <c r="C96" s="5"/>
      <c r="D96" s="6">
        <v>2022</v>
      </c>
      <c r="E96" s="27">
        <f>Profitabilitas!P97</f>
        <v>0.12672848929541355</v>
      </c>
      <c r="F96" s="27">
        <f>FL!G97</f>
        <v>0.74910419805691175</v>
      </c>
      <c r="G96" s="27">
        <f>CH!G97</f>
        <v>9.3837191823758936E-2</v>
      </c>
      <c r="H96" s="6">
        <v>0</v>
      </c>
      <c r="I96" s="28">
        <f>GCG!H97</f>
        <v>0.33333333333333331</v>
      </c>
    </row>
    <row r="97" spans="1:9" x14ac:dyDescent="0.25">
      <c r="A97" s="5">
        <v>20</v>
      </c>
      <c r="B97" s="5" t="s">
        <v>31</v>
      </c>
      <c r="C97" s="5" t="s">
        <v>32</v>
      </c>
      <c r="D97" s="6">
        <v>2018</v>
      </c>
      <c r="E97" s="27">
        <f>Profitabilitas!P98</f>
        <v>4.8800963001272325E-2</v>
      </c>
      <c r="F97" s="27">
        <f>FL!G98</f>
        <v>1.392833657367968</v>
      </c>
      <c r="G97" s="27">
        <f>CH!G98</f>
        <v>2.2130233354747869E-2</v>
      </c>
      <c r="H97" s="6">
        <v>0</v>
      </c>
      <c r="I97" s="28">
        <f>GCG!H98</f>
        <v>0.42857142857142855</v>
      </c>
    </row>
    <row r="98" spans="1:9" x14ac:dyDescent="0.25">
      <c r="A98" s="5"/>
      <c r="B98" s="5"/>
      <c r="C98" s="5"/>
      <c r="D98" s="6">
        <v>2019</v>
      </c>
      <c r="E98" s="27">
        <f>Profitabilitas!P99</f>
        <v>8.2200065361408073E-2</v>
      </c>
      <c r="F98" s="27">
        <f>FL!G99</f>
        <v>1.5416063412090506</v>
      </c>
      <c r="G98" s="27">
        <f>CH!G99</f>
        <v>3.4882125350701412E-2</v>
      </c>
      <c r="H98" s="6">
        <v>0</v>
      </c>
      <c r="I98" s="28">
        <f>GCG!H99</f>
        <v>0.42857142857142855</v>
      </c>
    </row>
    <row r="99" spans="1:9" x14ac:dyDescent="0.25">
      <c r="A99" s="5"/>
      <c r="B99" s="5"/>
      <c r="C99" s="5"/>
      <c r="D99" s="6">
        <v>2020</v>
      </c>
      <c r="E99" s="27">
        <f>Profitabilitas!P100</f>
        <v>0.12295091195631699</v>
      </c>
      <c r="F99" s="27">
        <f>FL!G100</f>
        <v>1.7967952074154556</v>
      </c>
      <c r="G99" s="27">
        <f>CH!G100</f>
        <v>0.13304665816883038</v>
      </c>
      <c r="H99" s="6">
        <v>0</v>
      </c>
      <c r="I99" s="28">
        <f>GCG!H100</f>
        <v>0.42857142857142855</v>
      </c>
    </row>
    <row r="100" spans="1:9" x14ac:dyDescent="0.25">
      <c r="A100" s="5"/>
      <c r="B100" s="5"/>
      <c r="C100" s="5"/>
      <c r="D100" s="6">
        <v>2021</v>
      </c>
      <c r="E100" s="27">
        <f>Profitabilitas!P101</f>
        <v>0.19624438603065691</v>
      </c>
      <c r="F100" s="27">
        <f>FL!G101</f>
        <v>1.7982717092843867</v>
      </c>
      <c r="G100" s="27">
        <f>CH!G101</f>
        <v>6.7349678967677851E-2</v>
      </c>
      <c r="H100" s="6">
        <v>0</v>
      </c>
      <c r="I100" s="28">
        <f>GCG!H101</f>
        <v>0.42857142857142855</v>
      </c>
    </row>
    <row r="101" spans="1:9" x14ac:dyDescent="0.25">
      <c r="A101" s="5"/>
      <c r="B101" s="5"/>
      <c r="C101" s="5"/>
      <c r="D101" s="6">
        <v>2022</v>
      </c>
      <c r="E101" s="27">
        <f>Profitabilitas!P102</f>
        <v>0.28600438190270339</v>
      </c>
      <c r="F101" s="27">
        <f>FL!G102</f>
        <v>1.2132819002771382</v>
      </c>
      <c r="G101" s="27">
        <f>CH!G102</f>
        <v>5.8205390159915722E-2</v>
      </c>
      <c r="H101" s="6">
        <v>0</v>
      </c>
      <c r="I101" s="28">
        <f>GCG!H102</f>
        <v>0.42857142857142855</v>
      </c>
    </row>
    <row r="102" spans="1:9" x14ac:dyDescent="0.25">
      <c r="A102" s="5">
        <v>21</v>
      </c>
      <c r="B102" s="5" t="s">
        <v>41</v>
      </c>
      <c r="C102" s="5" t="s">
        <v>42</v>
      </c>
      <c r="D102" s="6">
        <v>2018</v>
      </c>
      <c r="E102" s="27">
        <f>Profitabilitas!P103</f>
        <v>2.1323932354761998E-2</v>
      </c>
      <c r="F102" s="27">
        <f>FL!G103</f>
        <v>1.776015265132594</v>
      </c>
      <c r="G102" s="27">
        <f>CH!G103</f>
        <v>0.20579104462440428</v>
      </c>
      <c r="H102" s="6">
        <v>0</v>
      </c>
      <c r="I102" s="28">
        <f>GCG!H103</f>
        <v>0.5</v>
      </c>
    </row>
    <row r="103" spans="1:9" x14ac:dyDescent="0.25">
      <c r="A103" s="5"/>
      <c r="B103" s="5"/>
      <c r="C103" s="5"/>
      <c r="D103" s="6">
        <v>2019</v>
      </c>
      <c r="E103" s="27">
        <f>Profitabilitas!P104</f>
        <v>2.9695856531974777E-3</v>
      </c>
      <c r="F103" s="27">
        <f>FL!G104</f>
        <v>1.9113945684317544</v>
      </c>
      <c r="G103" s="27">
        <f>CH!G104</f>
        <v>0.18593691242797072</v>
      </c>
      <c r="H103" s="6">
        <v>0</v>
      </c>
      <c r="I103" s="28">
        <f>GCG!H104</f>
        <v>0.5</v>
      </c>
    </row>
    <row r="104" spans="1:9" x14ac:dyDescent="0.25">
      <c r="A104" s="5"/>
      <c r="B104" s="5"/>
      <c r="C104" s="5"/>
      <c r="D104" s="6">
        <v>2020</v>
      </c>
      <c r="E104" s="27">
        <f>Profitabilitas!P105</f>
        <v>0.1192528043551538</v>
      </c>
      <c r="F104" s="27">
        <f>FL!G105</f>
        <v>1.6229706986413088</v>
      </c>
      <c r="G104" s="27">
        <f>CH!G105</f>
        <v>0.14933113927435912</v>
      </c>
      <c r="H104" s="6">
        <v>0</v>
      </c>
      <c r="I104" s="28">
        <f>GCG!H105</f>
        <v>0.5</v>
      </c>
    </row>
    <row r="105" spans="1:9" x14ac:dyDescent="0.25">
      <c r="A105" s="5"/>
      <c r="B105" s="5"/>
      <c r="C105" s="5"/>
      <c r="D105" s="6">
        <v>2021</v>
      </c>
      <c r="E105" s="27">
        <f>Profitabilitas!P106</f>
        <v>0.24999900659152088</v>
      </c>
      <c r="F105" s="27">
        <f>FL!G106</f>
        <v>1.2678006494519782</v>
      </c>
      <c r="G105" s="27">
        <f>CH!G106</f>
        <v>0.13236311504983558</v>
      </c>
      <c r="H105" s="6">
        <v>0</v>
      </c>
      <c r="I105" s="28">
        <f>GCG!H106</f>
        <v>0.5</v>
      </c>
    </row>
    <row r="106" spans="1:9" x14ac:dyDescent="0.25">
      <c r="A106" s="5"/>
      <c r="B106" s="5"/>
      <c r="C106" s="5"/>
      <c r="D106" s="6">
        <v>2022</v>
      </c>
      <c r="E106" s="27">
        <f>Profitabilitas!P107</f>
        <v>0.28679824905770124</v>
      </c>
      <c r="F106" s="27">
        <f>FL!G107</f>
        <v>1.1678727019330188</v>
      </c>
      <c r="G106" s="27">
        <f>CH!G107</f>
        <v>6.7780055086568272E-2</v>
      </c>
      <c r="H106" s="6">
        <v>0</v>
      </c>
      <c r="I106" s="28">
        <f>GCG!H107</f>
        <v>0.33333333333333331</v>
      </c>
    </row>
    <row r="107" spans="1:9" x14ac:dyDescent="0.25">
      <c r="A107" s="5">
        <v>22</v>
      </c>
      <c r="B107" s="5" t="s">
        <v>43</v>
      </c>
      <c r="C107" s="5" t="s">
        <v>44</v>
      </c>
      <c r="D107" s="6">
        <v>2018</v>
      </c>
      <c r="E107" s="27">
        <f>Profitabilitas!P108</f>
        <v>0.15493850431257866</v>
      </c>
      <c r="F107" s="27">
        <f>FL!G108</f>
        <v>0.59815905777322342</v>
      </c>
      <c r="G107" s="27">
        <f>CH!G108</f>
        <v>0.15553798840963656</v>
      </c>
      <c r="H107" s="6">
        <v>0</v>
      </c>
      <c r="I107" s="28">
        <f>GCG!H108</f>
        <v>0.33333333333333331</v>
      </c>
    </row>
    <row r="108" spans="1:9" x14ac:dyDescent="0.25">
      <c r="A108" s="5"/>
      <c r="B108" s="5"/>
      <c r="C108" s="5"/>
      <c r="D108" s="6">
        <v>2019</v>
      </c>
      <c r="E108" s="27">
        <f>Profitabilitas!P109</f>
        <v>0.22466897037446415</v>
      </c>
      <c r="F108" s="27">
        <f>FL!G109</f>
        <v>0.34150543887835866</v>
      </c>
      <c r="G108" s="27">
        <f>CH!G109</f>
        <v>7.8681998328799865E-2</v>
      </c>
      <c r="H108" s="6">
        <v>0</v>
      </c>
      <c r="I108" s="28">
        <f>GCG!H109</f>
        <v>0.33333333333333331</v>
      </c>
    </row>
    <row r="109" spans="1:9" x14ac:dyDescent="0.25">
      <c r="A109" s="5"/>
      <c r="B109" s="5"/>
      <c r="C109" s="5"/>
      <c r="D109" s="6">
        <v>2020</v>
      </c>
      <c r="E109" s="27">
        <f>Profitabilitas!P110</f>
        <v>0.2351510503954588</v>
      </c>
      <c r="F109" s="27">
        <f>FL!G110</f>
        <v>0.29016473395537429</v>
      </c>
      <c r="G109" s="27">
        <f>CH!G110</f>
        <v>0.20812726075622706</v>
      </c>
      <c r="H109" s="6">
        <v>0</v>
      </c>
      <c r="I109" s="28">
        <f>GCG!H110</f>
        <v>0.33333333333333331</v>
      </c>
    </row>
    <row r="110" spans="1:9" x14ac:dyDescent="0.25">
      <c r="A110" s="5"/>
      <c r="B110" s="5"/>
      <c r="C110" s="5"/>
      <c r="D110" s="6">
        <v>2021</v>
      </c>
      <c r="E110" s="27">
        <f>Profitabilitas!P111</f>
        <v>0.18709545255966195</v>
      </c>
      <c r="F110" s="27">
        <f>FL!G111</f>
        <v>0.18734426565287515</v>
      </c>
      <c r="G110" s="27">
        <f>CH!G111</f>
        <v>0.27677886758157194</v>
      </c>
      <c r="H110" s="6">
        <v>0</v>
      </c>
      <c r="I110" s="28">
        <f>GCG!H111</f>
        <v>0.33333333333333331</v>
      </c>
    </row>
    <row r="111" spans="1:9" x14ac:dyDescent="0.25">
      <c r="A111" s="5"/>
      <c r="B111" s="5"/>
      <c r="C111" s="5"/>
      <c r="D111" s="6">
        <v>2022</v>
      </c>
      <c r="E111" s="27">
        <f>Profitabilitas!P112</f>
        <v>0.15897673370964988</v>
      </c>
      <c r="F111" s="27">
        <f>FL!G112</f>
        <v>0.1686028109905757</v>
      </c>
      <c r="G111" s="27">
        <f>CH!G112</f>
        <v>0.36109644847942729</v>
      </c>
      <c r="H111" s="6">
        <v>0</v>
      </c>
      <c r="I111" s="28">
        <f>GCG!H112</f>
        <v>0.5</v>
      </c>
    </row>
    <row r="112" spans="1:9" x14ac:dyDescent="0.25">
      <c r="A112" s="5">
        <v>23</v>
      </c>
      <c r="B112" s="5" t="s">
        <v>45</v>
      </c>
      <c r="C112" s="5" t="s">
        <v>46</v>
      </c>
      <c r="D112" s="6">
        <v>2018</v>
      </c>
      <c r="E112" s="27">
        <f>Profitabilitas!P113</f>
        <v>0.1597912541474901</v>
      </c>
      <c r="F112" s="27">
        <f>FL!G113</f>
        <v>2.4158084595419029</v>
      </c>
      <c r="G112" s="27">
        <f>CH!G113</f>
        <v>1.3729201545466941E-2</v>
      </c>
      <c r="H112" s="6">
        <v>1</v>
      </c>
      <c r="I112" s="28">
        <f>GCG!H113</f>
        <v>0.33333333333333331</v>
      </c>
    </row>
    <row r="113" spans="1:9" x14ac:dyDescent="0.25">
      <c r="A113" s="5"/>
      <c r="B113" s="5"/>
      <c r="C113" s="5"/>
      <c r="D113" s="6">
        <v>2019</v>
      </c>
      <c r="E113" s="27">
        <f>Profitabilitas!P114</f>
        <v>0.12325999771766298</v>
      </c>
      <c r="F113" s="27">
        <f>FL!G114</f>
        <v>2.2376000480334981</v>
      </c>
      <c r="G113" s="27">
        <f>CH!G114</f>
        <v>2.3076307710135167E-2</v>
      </c>
      <c r="H113" s="6">
        <v>1</v>
      </c>
      <c r="I113" s="28">
        <f>GCG!H114</f>
        <v>0.33333333333333331</v>
      </c>
    </row>
    <row r="114" spans="1:9" x14ac:dyDescent="0.25">
      <c r="A114" s="5"/>
      <c r="B114" s="5"/>
      <c r="C114" s="5"/>
      <c r="D114" s="6">
        <v>2020</v>
      </c>
      <c r="E114" s="27">
        <f>Profitabilitas!P115</f>
        <v>0.11559630597182204</v>
      </c>
      <c r="F114" s="27">
        <f>FL!G115</f>
        <v>2.2996719566584751</v>
      </c>
      <c r="G114" s="27">
        <f>CH!G115</f>
        <v>2.4680653006467455E-2</v>
      </c>
      <c r="H114" s="6">
        <v>1</v>
      </c>
      <c r="I114" s="28">
        <f>GCG!H115</f>
        <v>0.33333333333333331</v>
      </c>
    </row>
    <row r="115" spans="1:9" x14ac:dyDescent="0.25">
      <c r="A115" s="5"/>
      <c r="B115" s="5"/>
      <c r="C115" s="5"/>
      <c r="D115" s="6">
        <v>2021</v>
      </c>
      <c r="E115" s="27">
        <f>Profitabilitas!P116</f>
        <v>0.12197671291491499</v>
      </c>
      <c r="F115" s="27">
        <f>FL!G116</f>
        <v>2.2475149999522515</v>
      </c>
      <c r="G115" s="27">
        <f>CH!G116</f>
        <v>3.2733420770814217E-2</v>
      </c>
      <c r="H115" s="6">
        <v>1</v>
      </c>
      <c r="I115" s="28">
        <f>GCG!H116</f>
        <v>0.33333333333333331</v>
      </c>
    </row>
    <row r="116" spans="1:9" x14ac:dyDescent="0.25">
      <c r="A116" s="5"/>
      <c r="B116" s="5"/>
      <c r="C116" s="5"/>
      <c r="D116" s="6">
        <v>2022</v>
      </c>
      <c r="E116" s="27">
        <f>Profitabilitas!P117</f>
        <v>0.11730277388040281</v>
      </c>
      <c r="F116" s="27">
        <f>FL!G117</f>
        <v>2.4649931486538663</v>
      </c>
      <c r="G116" s="27">
        <f>CH!G117</f>
        <v>2.4946898753736433E-2</v>
      </c>
      <c r="H116" s="6">
        <v>1</v>
      </c>
      <c r="I116" s="28">
        <f>GCG!H117</f>
        <v>0.33333333333333331</v>
      </c>
    </row>
    <row r="117" spans="1:9" x14ac:dyDescent="0.25">
      <c r="A117" s="5">
        <v>24</v>
      </c>
      <c r="B117" s="5" t="s">
        <v>47</v>
      </c>
      <c r="C117" s="5" t="s">
        <v>48</v>
      </c>
      <c r="D117" s="6">
        <v>2018</v>
      </c>
      <c r="E117" s="27">
        <f>Profitabilitas!P118</f>
        <v>0.25532429093874859</v>
      </c>
      <c r="F117" s="27">
        <f>FL!G118</f>
        <v>1.7932070528410937</v>
      </c>
      <c r="G117" s="27">
        <f>CH!G118</f>
        <v>7.2009416163467871E-2</v>
      </c>
      <c r="H117" s="6">
        <v>1</v>
      </c>
      <c r="I117" s="28">
        <f>GCG!H118</f>
        <v>0.5</v>
      </c>
    </row>
    <row r="118" spans="1:9" x14ac:dyDescent="0.25">
      <c r="A118" s="5"/>
      <c r="B118" s="5"/>
      <c r="C118" s="5"/>
      <c r="D118" s="6">
        <v>2019</v>
      </c>
      <c r="E118" s="27">
        <f>Profitabilitas!P119</f>
        <v>0.30777211027331858</v>
      </c>
      <c r="F118" s="27">
        <f>FL!G119</f>
        <v>1.1522086858115759</v>
      </c>
      <c r="G118" s="27">
        <f>CH!G119</f>
        <v>0.20536164808221799</v>
      </c>
      <c r="H118" s="6">
        <v>1</v>
      </c>
      <c r="I118" s="28">
        <f>GCG!H119</f>
        <v>0.5</v>
      </c>
    </row>
    <row r="119" spans="1:9" x14ac:dyDescent="0.25">
      <c r="A119" s="5"/>
      <c r="B119" s="5"/>
      <c r="C119" s="5"/>
      <c r="D119" s="6">
        <v>2020</v>
      </c>
      <c r="E119" s="27">
        <f>Profitabilitas!P120</f>
        <v>0.29934913733365598</v>
      </c>
      <c r="F119" s="27">
        <f>FL!G120</f>
        <v>1.1029677869643379</v>
      </c>
      <c r="G119" s="27">
        <f>CH!G120</f>
        <v>0.3322000262147044</v>
      </c>
      <c r="H119" s="6">
        <v>1</v>
      </c>
      <c r="I119" s="28">
        <f>GCG!H120</f>
        <v>0.4</v>
      </c>
    </row>
    <row r="120" spans="1:9" x14ac:dyDescent="0.25">
      <c r="A120" s="5"/>
      <c r="B120" s="5"/>
      <c r="C120" s="5"/>
      <c r="D120" s="6">
        <v>2021</v>
      </c>
      <c r="E120" s="27">
        <f>Profitabilitas!P121</f>
        <v>0.27326593790993292</v>
      </c>
      <c r="F120" s="27">
        <f>FL!G121</f>
        <v>0.93341978962497996</v>
      </c>
      <c r="G120" s="27">
        <f>CH!G121</f>
        <v>0.22256819937418912</v>
      </c>
      <c r="H120" s="6">
        <v>1</v>
      </c>
      <c r="I120" s="28">
        <f>GCG!H121</f>
        <v>0.4</v>
      </c>
    </row>
    <row r="121" spans="1:9" x14ac:dyDescent="0.25">
      <c r="A121" s="5"/>
      <c r="B121" s="5"/>
      <c r="C121" s="5"/>
      <c r="D121" s="6">
        <v>2022</v>
      </c>
      <c r="E121" s="27">
        <f>Profitabilitas!P122</f>
        <v>0.23383799677865416</v>
      </c>
      <c r="F121" s="27">
        <f>FL!G122</f>
        <v>1.0445817670486055</v>
      </c>
      <c r="G121" s="27">
        <f>CH!G122</f>
        <v>0.25625845976932465</v>
      </c>
      <c r="H121" s="6">
        <v>1</v>
      </c>
      <c r="I121" s="28">
        <f>GCG!H122</f>
        <v>0.4</v>
      </c>
    </row>
    <row r="122" spans="1:9" x14ac:dyDescent="0.25">
      <c r="A122" s="5">
        <v>25</v>
      </c>
      <c r="B122" s="5" t="s">
        <v>49</v>
      </c>
      <c r="C122" s="5" t="s">
        <v>50</v>
      </c>
      <c r="D122" s="6">
        <v>2018</v>
      </c>
      <c r="E122" s="27">
        <f>Profitabilitas!P123</f>
        <v>0.14693475709514392</v>
      </c>
      <c r="F122" s="27">
        <f>FL!G123</f>
        <v>0.16354391537848725</v>
      </c>
      <c r="G122" s="27">
        <f>CH!G123</f>
        <v>0.25996103941218218</v>
      </c>
      <c r="H122" s="6">
        <v>0</v>
      </c>
      <c r="I122" s="28">
        <f>GCG!H123</f>
        <v>0.33333333333333331</v>
      </c>
    </row>
    <row r="123" spans="1:9" x14ac:dyDescent="0.25">
      <c r="A123" s="5"/>
      <c r="B123" s="5"/>
      <c r="C123" s="5"/>
      <c r="D123" s="6">
        <v>2019</v>
      </c>
      <c r="E123" s="27">
        <f>Profitabilitas!P124</f>
        <v>0.1831723322804267</v>
      </c>
      <c r="F123" s="27">
        <f>FL!G124</f>
        <v>0.16856933136391519</v>
      </c>
      <c r="G123" s="27">
        <f>CH!G124</f>
        <v>0.30878642435365056</v>
      </c>
      <c r="H123" s="6">
        <v>0</v>
      </c>
      <c r="I123" s="28">
        <f>GCG!H124</f>
        <v>0.5</v>
      </c>
    </row>
    <row r="124" spans="1:9" x14ac:dyDescent="0.25">
      <c r="A124" s="5"/>
      <c r="B124" s="5"/>
      <c r="C124" s="5"/>
      <c r="D124" s="6">
        <v>2020</v>
      </c>
      <c r="E124" s="27">
        <f>Profitabilitas!P125</f>
        <v>0.23206336944085382</v>
      </c>
      <c r="F124" s="27">
        <f>FL!G125</f>
        <v>0.83073975001134526</v>
      </c>
      <c r="G124" s="27">
        <f>CH!G125</f>
        <v>0.18844495549293613</v>
      </c>
      <c r="H124" s="6">
        <v>0</v>
      </c>
      <c r="I124" s="28">
        <f>GCG!H125</f>
        <v>0.5</v>
      </c>
    </row>
    <row r="125" spans="1:9" x14ac:dyDescent="0.25">
      <c r="A125" s="5"/>
      <c r="B125" s="5"/>
      <c r="C125" s="5"/>
      <c r="D125" s="6">
        <v>2021</v>
      </c>
      <c r="E125" s="27">
        <f>Profitabilitas!P126</f>
        <v>0.24849390614399103</v>
      </c>
      <c r="F125" s="27">
        <f>FL!G126</f>
        <v>0.44154814420666211</v>
      </c>
      <c r="G125" s="27">
        <f>CH!G126</f>
        <v>0.21586770419190004</v>
      </c>
      <c r="H125" s="6">
        <v>0</v>
      </c>
      <c r="I125" s="28">
        <f>GCG!H126</f>
        <v>0.5</v>
      </c>
    </row>
    <row r="126" spans="1:9" x14ac:dyDescent="0.25">
      <c r="A126" s="5"/>
      <c r="B126" s="5"/>
      <c r="C126" s="5"/>
      <c r="D126" s="6">
        <v>2022</v>
      </c>
      <c r="E126" s="27">
        <f>Profitabilitas!P127</f>
        <v>0.16581473922914178</v>
      </c>
      <c r="F126" s="27">
        <f>FL!G127</f>
        <v>0.26683524886053311</v>
      </c>
      <c r="G126" s="27">
        <f>CH!G127</f>
        <v>0.16927582993001306</v>
      </c>
      <c r="H126" s="6">
        <v>0</v>
      </c>
      <c r="I126" s="28">
        <f>GCG!H127</f>
        <v>0.5</v>
      </c>
    </row>
    <row r="127" spans="1:9" x14ac:dyDescent="0.25">
      <c r="A127" s="5"/>
      <c r="B127" s="5"/>
      <c r="C127" s="5"/>
      <c r="F127" s="24"/>
      <c r="G127" s="24"/>
      <c r="H127" s="6"/>
    </row>
  </sheetData>
  <autoFilter ref="A1:D1" xr:uid="{8CD9C27D-E7C6-4D5A-AC8F-996686B3551C}">
    <sortState xmlns:xlrd2="http://schemas.microsoft.com/office/spreadsheetml/2017/richdata2" ref="A2:D125">
      <sortCondition ref="B1"/>
    </sortState>
  </autoFilter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518EF-E5BE-4B5C-BFEF-AD5310AF7BF8}">
  <dimension ref="A1:Q152"/>
  <sheetViews>
    <sheetView zoomScaleNormal="100" workbookViewId="0">
      <pane xSplit="4" ySplit="2" topLeftCell="J3" activePane="bottomRight" state="frozen"/>
      <selection pane="topRight" activeCell="E1" sqref="E1"/>
      <selection pane="bottomLeft" activeCell="A3" sqref="A3"/>
      <selection pane="bottomRight" activeCell="J13" sqref="J13"/>
    </sheetView>
  </sheetViews>
  <sheetFormatPr defaultRowHeight="15.75" x14ac:dyDescent="0.25"/>
  <cols>
    <col min="1" max="1" width="3.625" customWidth="1"/>
    <col min="2" max="2" width="6" customWidth="1"/>
    <col min="3" max="3" width="16.375" customWidth="1"/>
    <col min="4" max="4" width="7.375" style="1" customWidth="1"/>
    <col min="5" max="5" width="16.125" style="12" customWidth="1"/>
    <col min="6" max="6" width="16.125" style="13" customWidth="1"/>
    <col min="7" max="8" width="16.125" style="3" customWidth="1"/>
    <col min="9" max="9" width="16.125" style="18" customWidth="1"/>
    <col min="10" max="10" width="16.125" style="10" customWidth="1"/>
    <col min="11" max="11" width="16.125" style="4" customWidth="1"/>
    <col min="12" max="13" width="16.125" style="3" customWidth="1"/>
    <col min="14" max="14" width="16.125" style="18" customWidth="1"/>
    <col min="15" max="15" width="9" style="1"/>
    <col min="16" max="16" width="19.75" style="1" bestFit="1" customWidth="1"/>
    <col min="17" max="17" width="6" style="1" customWidth="1"/>
  </cols>
  <sheetData>
    <row r="1" spans="1:17" x14ac:dyDescent="0.25">
      <c r="A1" s="5" t="s">
        <v>0</v>
      </c>
      <c r="B1" s="5" t="s">
        <v>1</v>
      </c>
      <c r="C1" s="5" t="s">
        <v>2</v>
      </c>
      <c r="D1" s="6" t="s">
        <v>53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4" t="s">
        <v>60</v>
      </c>
      <c r="P1" s="34" t="s">
        <v>62</v>
      </c>
      <c r="Q1" s="34" t="s">
        <v>61</v>
      </c>
    </row>
    <row r="2" spans="1:17" s="14" customFormat="1" ht="32.25" customHeight="1" x14ac:dyDescent="0.25">
      <c r="A2" s="8"/>
      <c r="B2" s="8"/>
      <c r="C2" s="8"/>
      <c r="D2" s="8"/>
      <c r="E2" s="9" t="s">
        <v>54</v>
      </c>
      <c r="F2" s="9" t="s">
        <v>55</v>
      </c>
      <c r="G2" s="9" t="s">
        <v>57</v>
      </c>
      <c r="H2" s="9" t="s">
        <v>56</v>
      </c>
      <c r="I2" s="16" t="s">
        <v>58</v>
      </c>
      <c r="J2" s="9" t="s">
        <v>64</v>
      </c>
      <c r="K2" s="9" t="s">
        <v>77</v>
      </c>
      <c r="L2" s="9" t="s">
        <v>78</v>
      </c>
      <c r="M2" s="9" t="s">
        <v>56</v>
      </c>
      <c r="N2" s="16" t="s">
        <v>59</v>
      </c>
      <c r="O2" s="34"/>
      <c r="P2" s="34"/>
      <c r="Q2" s="34"/>
    </row>
    <row r="3" spans="1:17" x14ac:dyDescent="0.25">
      <c r="A3" s="5">
        <v>1</v>
      </c>
      <c r="B3" s="5" t="s">
        <v>7</v>
      </c>
      <c r="C3" s="5" t="s">
        <v>8</v>
      </c>
      <c r="D3" s="6">
        <v>2017</v>
      </c>
      <c r="E3" s="12">
        <v>2069786000000</v>
      </c>
      <c r="F3" s="12"/>
      <c r="G3" s="11"/>
      <c r="H3" s="11"/>
      <c r="I3" s="17"/>
      <c r="J3" s="10">
        <v>17305688000000</v>
      </c>
      <c r="K3" s="10"/>
      <c r="L3" s="11"/>
      <c r="M3" s="11"/>
      <c r="N3" s="17"/>
      <c r="O3" s="6"/>
      <c r="P3" s="6"/>
      <c r="Q3" s="6"/>
    </row>
    <row r="4" spans="1:17" x14ac:dyDescent="0.25">
      <c r="A4" s="5"/>
      <c r="B4" s="5"/>
      <c r="C4" s="5"/>
      <c r="D4" s="6">
        <v>2018</v>
      </c>
      <c r="E4" s="12">
        <v>1520723000000</v>
      </c>
      <c r="F4" s="12">
        <f t="shared" ref="F4:F7" si="0">E4-E3</f>
        <v>-549063000000</v>
      </c>
      <c r="G4" s="11">
        <f>AVERAGE(F4:F8)</f>
        <v>-55547200000</v>
      </c>
      <c r="H4" s="11">
        <f>STDEV(F4:F8)</f>
        <v>973755691048.68408</v>
      </c>
      <c r="I4" s="17">
        <f>H4/G4</f>
        <v>-17.530238986819931</v>
      </c>
      <c r="J4" s="10">
        <v>19084387000000</v>
      </c>
      <c r="K4" s="10">
        <f>J4-J3</f>
        <v>1778699000000</v>
      </c>
      <c r="L4" s="11">
        <f>AVERAGE(K4:K8)</f>
        <v>904580600000</v>
      </c>
      <c r="M4" s="11">
        <f>STDEV(K4:K8)</f>
        <v>3170231861396.0713</v>
      </c>
      <c r="N4" s="17">
        <f>M4/L4</f>
        <v>3.5046427719056448</v>
      </c>
      <c r="O4" s="6">
        <f>I4/N4</f>
        <v>-5.0020045202175876</v>
      </c>
      <c r="P4" s="6" t="str">
        <f>IF(O4&lt;1,"PERATAAN LABA",IF(O4&gt;=1,"BUKAN PERATAAN LABA"))</f>
        <v>PERATAAN LABA</v>
      </c>
      <c r="Q4" s="6">
        <f>IF($P$4="PERATAAN LABA",1,0)</f>
        <v>1</v>
      </c>
    </row>
    <row r="5" spans="1:17" x14ac:dyDescent="0.25">
      <c r="A5" s="5"/>
      <c r="B5" s="5"/>
      <c r="C5" s="5"/>
      <c r="D5" s="6">
        <v>2019</v>
      </c>
      <c r="E5" s="12">
        <v>243629000000</v>
      </c>
      <c r="F5" s="12">
        <f t="shared" si="0"/>
        <v>-1277094000000</v>
      </c>
      <c r="G5" s="11"/>
      <c r="H5" s="11"/>
      <c r="I5" s="11"/>
      <c r="J5" s="10">
        <v>17452736000000</v>
      </c>
      <c r="K5" s="10">
        <f t="shared" ref="K5:K62" si="1">J5-J4</f>
        <v>-1631651000000</v>
      </c>
      <c r="L5" s="11"/>
      <c r="M5" s="11"/>
      <c r="N5" s="11"/>
      <c r="O5" s="6"/>
      <c r="P5" s="6"/>
      <c r="Q5" s="6">
        <f t="shared" ref="Q5:Q8" si="2">IF($P$4="PERATAAN LABA",1,0)</f>
        <v>1</v>
      </c>
    </row>
    <row r="6" spans="1:17" x14ac:dyDescent="0.25">
      <c r="A6" s="5"/>
      <c r="B6" s="5"/>
      <c r="C6" s="5"/>
      <c r="D6" s="6">
        <v>2020</v>
      </c>
      <c r="E6" s="12">
        <v>893779000000</v>
      </c>
      <c r="F6" s="12">
        <f t="shared" si="0"/>
        <v>650150000000</v>
      </c>
      <c r="G6" s="11"/>
      <c r="H6" s="11"/>
      <c r="I6" s="11"/>
      <c r="J6" s="10">
        <v>18807043000000</v>
      </c>
      <c r="K6" s="10">
        <f t="shared" si="1"/>
        <v>1354307000000</v>
      </c>
      <c r="L6" s="11"/>
      <c r="M6" s="11"/>
      <c r="N6" s="11"/>
      <c r="O6" s="6"/>
      <c r="P6" s="6"/>
      <c r="Q6" s="6">
        <f t="shared" si="2"/>
        <v>1</v>
      </c>
    </row>
    <row r="7" spans="1:17" x14ac:dyDescent="0.25">
      <c r="A7" s="5"/>
      <c r="B7" s="5"/>
      <c r="C7" s="5"/>
      <c r="D7" s="6">
        <v>2021</v>
      </c>
      <c r="E7" s="12">
        <v>2067362000000</v>
      </c>
      <c r="F7" s="12">
        <f t="shared" si="0"/>
        <v>1173583000000</v>
      </c>
      <c r="G7" s="11"/>
      <c r="H7" s="11"/>
      <c r="I7" s="11"/>
      <c r="J7" s="10">
        <v>24322048000000</v>
      </c>
      <c r="K7" s="10">
        <f t="shared" si="1"/>
        <v>5515005000000</v>
      </c>
      <c r="L7" s="11"/>
      <c r="M7" s="11"/>
      <c r="N7" s="11"/>
      <c r="O7" s="6"/>
      <c r="P7" s="6"/>
      <c r="Q7" s="6">
        <f t="shared" si="2"/>
        <v>1</v>
      </c>
    </row>
    <row r="8" spans="1:17" x14ac:dyDescent="0.25">
      <c r="A8" s="5"/>
      <c r="B8" s="5"/>
      <c r="C8" s="5"/>
      <c r="D8" s="6">
        <v>2022</v>
      </c>
      <c r="E8" s="12">
        <v>1792050000000</v>
      </c>
      <c r="F8" s="12">
        <f>E8-E7</f>
        <v>-275312000000</v>
      </c>
      <c r="G8" s="11"/>
      <c r="H8" s="11"/>
      <c r="I8" s="11"/>
      <c r="J8" s="10">
        <v>21828591000000</v>
      </c>
      <c r="K8" s="10">
        <f t="shared" si="1"/>
        <v>-2493457000000</v>
      </c>
      <c r="L8" s="11"/>
      <c r="M8" s="11"/>
      <c r="N8" s="11"/>
      <c r="O8" s="6"/>
      <c r="P8" s="6"/>
      <c r="Q8" s="6">
        <f t="shared" si="2"/>
        <v>1</v>
      </c>
    </row>
    <row r="9" spans="1:17" x14ac:dyDescent="0.25">
      <c r="A9" s="5">
        <v>2</v>
      </c>
      <c r="B9" s="5" t="s">
        <v>9</v>
      </c>
      <c r="C9" s="5" t="s">
        <v>10</v>
      </c>
      <c r="D9" s="6">
        <v>2017</v>
      </c>
      <c r="E9" s="12">
        <v>38242000000</v>
      </c>
      <c r="F9" s="12"/>
      <c r="G9" s="11"/>
      <c r="H9" s="11"/>
      <c r="I9" s="11"/>
      <c r="J9" s="10">
        <v>814490000000</v>
      </c>
      <c r="K9" s="10"/>
      <c r="L9" s="11"/>
      <c r="M9" s="11"/>
      <c r="N9" s="11"/>
      <c r="O9" s="6"/>
      <c r="P9" s="6"/>
      <c r="Q9" s="6"/>
    </row>
    <row r="10" spans="1:17" x14ac:dyDescent="0.25">
      <c r="A10" s="5"/>
      <c r="B10" s="5"/>
      <c r="C10" s="5"/>
      <c r="D10" s="6">
        <v>2018</v>
      </c>
      <c r="E10" s="12">
        <v>52958000000</v>
      </c>
      <c r="F10" s="12">
        <f>E10-E9</f>
        <v>14716000000</v>
      </c>
      <c r="G10" s="11">
        <f>AVERAGE(F10:F14)</f>
        <v>65346000000</v>
      </c>
      <c r="H10" s="11">
        <f>STDEV(F10:F14)</f>
        <v>48093464675.566879</v>
      </c>
      <c r="I10" s="17">
        <f t="shared" ref="I10:I58" si="3">H10/G10</f>
        <v>0.73598176897693635</v>
      </c>
      <c r="J10" s="10">
        <v>804302000000</v>
      </c>
      <c r="K10" s="10">
        <f t="shared" si="1"/>
        <v>-10188000000</v>
      </c>
      <c r="L10" s="11">
        <f t="shared" ref="L10:L58" si="4">AVERAGE(K10:K14)</f>
        <v>95300400000</v>
      </c>
      <c r="M10" s="11">
        <f t="shared" ref="M10:M58" si="5">STDEV(K10:K14)</f>
        <v>199858334999.56915</v>
      </c>
      <c r="N10" s="17">
        <f t="shared" ref="N10:N58" si="6">M10/L10</f>
        <v>2.0971405681358015</v>
      </c>
      <c r="O10" s="6">
        <f>I10/N10</f>
        <v>0.35094536825977679</v>
      </c>
      <c r="P10" s="6" t="str">
        <f>IF(O10&lt;1,"PERATAAN LABA",IF(O10&gt;=1,"BUKAN PERATAAN LABA"))</f>
        <v>PERATAAN LABA</v>
      </c>
      <c r="Q10" s="6">
        <f>IF($P$10="PERATAAN LABA",1,0)</f>
        <v>1</v>
      </c>
    </row>
    <row r="11" spans="1:17" x14ac:dyDescent="0.25">
      <c r="A11" s="5"/>
      <c r="B11" s="5"/>
      <c r="C11" s="5"/>
      <c r="D11" s="6">
        <v>2019</v>
      </c>
      <c r="E11" s="12">
        <v>83885000000</v>
      </c>
      <c r="F11" s="12">
        <f t="shared" ref="F11:F13" si="7">E11-E10</f>
        <v>30927000000</v>
      </c>
      <c r="G11" s="11"/>
      <c r="H11" s="11"/>
      <c r="I11" s="11"/>
      <c r="J11" s="10">
        <v>764703000000</v>
      </c>
      <c r="K11" s="10">
        <f t="shared" si="1"/>
        <v>-39599000000</v>
      </c>
      <c r="L11" s="11"/>
      <c r="M11" s="11"/>
      <c r="N11" s="11"/>
      <c r="O11" s="6"/>
      <c r="P11" s="6"/>
      <c r="Q11" s="6">
        <f t="shared" ref="Q11:Q14" si="8">IF($P$10="PERATAAN LABA",1,0)</f>
        <v>1</v>
      </c>
    </row>
    <row r="12" spans="1:17" x14ac:dyDescent="0.25">
      <c r="A12" s="5"/>
      <c r="B12" s="5"/>
      <c r="C12" s="5"/>
      <c r="D12" s="6">
        <v>2020</v>
      </c>
      <c r="E12" s="12">
        <v>135789000000</v>
      </c>
      <c r="F12" s="12">
        <f t="shared" si="7"/>
        <v>51904000000</v>
      </c>
      <c r="G12" s="11"/>
      <c r="H12" s="11"/>
      <c r="I12" s="11"/>
      <c r="J12" s="10">
        <v>673364000000</v>
      </c>
      <c r="K12" s="10">
        <f t="shared" si="1"/>
        <v>-91339000000</v>
      </c>
      <c r="L12" s="11"/>
      <c r="M12" s="11"/>
      <c r="N12" s="11"/>
      <c r="O12" s="6"/>
      <c r="P12" s="6"/>
      <c r="Q12" s="6">
        <f t="shared" si="8"/>
        <v>1</v>
      </c>
    </row>
    <row r="13" spans="1:17" x14ac:dyDescent="0.25">
      <c r="A13" s="5"/>
      <c r="B13" s="5"/>
      <c r="C13" s="5"/>
      <c r="D13" s="6">
        <v>2021</v>
      </c>
      <c r="E13" s="12">
        <v>265758000000</v>
      </c>
      <c r="F13" s="12">
        <f t="shared" si="7"/>
        <v>129969000000</v>
      </c>
      <c r="G13" s="11"/>
      <c r="H13" s="11"/>
      <c r="I13" s="11"/>
      <c r="J13" s="10">
        <v>935075000000</v>
      </c>
      <c r="K13" s="10">
        <f t="shared" si="1"/>
        <v>261711000000</v>
      </c>
      <c r="L13" s="11"/>
      <c r="M13" s="11"/>
      <c r="N13" s="11"/>
      <c r="O13" s="6"/>
      <c r="P13" s="6"/>
      <c r="Q13" s="6">
        <f t="shared" si="8"/>
        <v>1</v>
      </c>
    </row>
    <row r="14" spans="1:17" x14ac:dyDescent="0.25">
      <c r="A14" s="5"/>
      <c r="B14" s="5"/>
      <c r="C14" s="5"/>
      <c r="D14" s="6">
        <v>2022</v>
      </c>
      <c r="E14" s="12">
        <v>364972000000</v>
      </c>
      <c r="F14" s="12">
        <f>E14-E13</f>
        <v>99214000000</v>
      </c>
      <c r="G14" s="11"/>
      <c r="H14" s="11"/>
      <c r="I14" s="11"/>
      <c r="J14" s="10">
        <v>1290992000000</v>
      </c>
      <c r="K14" s="10">
        <f t="shared" si="1"/>
        <v>355917000000</v>
      </c>
      <c r="L14" s="11"/>
      <c r="M14" s="11"/>
      <c r="N14" s="11"/>
      <c r="O14" s="6"/>
      <c r="P14" s="6"/>
      <c r="Q14" s="6">
        <f t="shared" si="8"/>
        <v>1</v>
      </c>
    </row>
    <row r="15" spans="1:17" x14ac:dyDescent="0.25">
      <c r="A15" s="5">
        <v>3</v>
      </c>
      <c r="B15" s="5" t="s">
        <v>11</v>
      </c>
      <c r="C15" s="5" t="s">
        <v>12</v>
      </c>
      <c r="D15" s="6">
        <v>2017</v>
      </c>
      <c r="E15" s="12">
        <v>403287000000</v>
      </c>
      <c r="F15" s="12"/>
      <c r="G15" s="11"/>
      <c r="H15" s="11"/>
      <c r="I15" s="11"/>
      <c r="J15" s="10">
        <v>2310290000000</v>
      </c>
      <c r="K15" s="10"/>
      <c r="L15" s="11"/>
      <c r="M15" s="11"/>
      <c r="N15" s="11"/>
      <c r="O15" s="6"/>
      <c r="P15" s="6"/>
      <c r="Q15" s="6"/>
    </row>
    <row r="16" spans="1:17" x14ac:dyDescent="0.25">
      <c r="A16" s="5"/>
      <c r="B16" s="5"/>
      <c r="C16" s="5"/>
      <c r="D16" s="6">
        <v>2018</v>
      </c>
      <c r="E16" s="12">
        <v>403870000000</v>
      </c>
      <c r="F16" s="12">
        <f t="shared" ref="F16:F72" si="9">E16-E15</f>
        <v>583000000</v>
      </c>
      <c r="G16" s="11">
        <f>AVERAGE($F$16:$F$20)</f>
        <v>23991000000</v>
      </c>
      <c r="H16" s="11">
        <f>STDEV($F$16:$F$20)</f>
        <v>98517469971.066559</v>
      </c>
      <c r="I16" s="17">
        <f t="shared" si="3"/>
        <v>4.1064344950634224</v>
      </c>
      <c r="J16" s="10">
        <v>2265615000000</v>
      </c>
      <c r="K16" s="10">
        <f t="shared" si="1"/>
        <v>-44675000000</v>
      </c>
      <c r="L16" s="11">
        <f t="shared" si="4"/>
        <v>21060400000</v>
      </c>
      <c r="M16" s="11">
        <f t="shared" si="5"/>
        <v>321099696669.58575</v>
      </c>
      <c r="N16" s="17">
        <f t="shared" si="6"/>
        <v>15.246609592865555</v>
      </c>
      <c r="O16" s="6">
        <f>I16/N16</f>
        <v>0.26933427199349114</v>
      </c>
      <c r="P16" s="6" t="str">
        <f>IF(O16&lt;1,"PERATAAN LABA",IF(O16&gt;=1,"BUKAN PERATAAN LABA"))</f>
        <v>PERATAAN LABA</v>
      </c>
      <c r="Q16" s="6">
        <f>IF($P$16="PERATAAN LABA",1,0)</f>
        <v>1</v>
      </c>
    </row>
    <row r="17" spans="1:17" x14ac:dyDescent="0.25">
      <c r="A17" s="5"/>
      <c r="B17" s="5"/>
      <c r="C17" s="5"/>
      <c r="D17" s="6">
        <v>2019</v>
      </c>
      <c r="E17" s="12">
        <v>306952000000</v>
      </c>
      <c r="F17" s="12">
        <f t="shared" si="9"/>
        <v>-96918000000</v>
      </c>
      <c r="G17" s="11"/>
      <c r="H17" s="11"/>
      <c r="I17" s="11"/>
      <c r="J17" s="10">
        <v>2272410000000</v>
      </c>
      <c r="K17" s="10">
        <f t="shared" si="1"/>
        <v>6795000000</v>
      </c>
      <c r="L17" s="11"/>
      <c r="M17" s="11"/>
      <c r="N17" s="11"/>
      <c r="O17" s="6"/>
      <c r="P17" s="6"/>
      <c r="Q17" s="6">
        <f t="shared" ref="Q17:Q20" si="10">IF($P$16="PERATAAN LABA",1,0)</f>
        <v>1</v>
      </c>
    </row>
    <row r="18" spans="1:17" x14ac:dyDescent="0.25">
      <c r="A18" s="5"/>
      <c r="B18" s="5"/>
      <c r="C18" s="5"/>
      <c r="D18" s="6">
        <v>2020</v>
      </c>
      <c r="E18" s="12">
        <v>275667000000</v>
      </c>
      <c r="F18" s="12">
        <f t="shared" si="9"/>
        <v>-31285000000</v>
      </c>
      <c r="G18" s="11"/>
      <c r="H18" s="11"/>
      <c r="I18" s="11"/>
      <c r="J18" s="10">
        <v>1812762000000</v>
      </c>
      <c r="K18" s="10">
        <f t="shared" si="1"/>
        <v>-459648000000</v>
      </c>
      <c r="L18" s="11"/>
      <c r="M18" s="11"/>
      <c r="N18" s="11"/>
      <c r="O18" s="6"/>
      <c r="P18" s="6"/>
      <c r="Q18" s="6">
        <f t="shared" si="10"/>
        <v>1</v>
      </c>
    </row>
    <row r="19" spans="1:17" x14ac:dyDescent="0.25">
      <c r="A19" s="5"/>
      <c r="B19" s="5"/>
      <c r="C19" s="5"/>
      <c r="D19" s="6">
        <v>2021</v>
      </c>
      <c r="E19" s="12">
        <v>380992000000</v>
      </c>
      <c r="F19" s="12">
        <f t="shared" si="9"/>
        <v>105325000000</v>
      </c>
      <c r="G19" s="11"/>
      <c r="H19" s="11"/>
      <c r="I19" s="11"/>
      <c r="J19" s="10">
        <v>2015138000000</v>
      </c>
      <c r="K19" s="10">
        <f t="shared" si="1"/>
        <v>202376000000</v>
      </c>
      <c r="L19" s="11"/>
      <c r="M19" s="11"/>
      <c r="N19" s="11"/>
      <c r="O19" s="6"/>
      <c r="P19" s="6"/>
      <c r="Q19" s="6">
        <f t="shared" si="10"/>
        <v>1</v>
      </c>
    </row>
    <row r="20" spans="1:17" x14ac:dyDescent="0.25">
      <c r="A20" s="5"/>
      <c r="B20" s="5"/>
      <c r="C20" s="5"/>
      <c r="D20" s="6">
        <v>2022</v>
      </c>
      <c r="E20" s="12">
        <v>523242000000</v>
      </c>
      <c r="F20" s="12">
        <f t="shared" si="9"/>
        <v>142250000000</v>
      </c>
      <c r="G20" s="11"/>
      <c r="H20" s="11"/>
      <c r="I20" s="11"/>
      <c r="J20" s="10">
        <v>2415592000000</v>
      </c>
      <c r="K20" s="10">
        <f t="shared" si="1"/>
        <v>400454000000</v>
      </c>
      <c r="L20" s="11"/>
      <c r="M20" s="11"/>
      <c r="N20" s="11"/>
      <c r="O20" s="6"/>
      <c r="P20" s="6"/>
      <c r="Q20" s="6">
        <f t="shared" si="10"/>
        <v>1</v>
      </c>
    </row>
    <row r="21" spans="1:17" x14ac:dyDescent="0.25">
      <c r="A21" s="5">
        <v>4</v>
      </c>
      <c r="B21" s="5" t="s">
        <v>13</v>
      </c>
      <c r="C21" s="5" t="s">
        <v>14</v>
      </c>
      <c r="D21" s="6">
        <v>2017</v>
      </c>
      <c r="E21" s="12">
        <v>45691000000</v>
      </c>
      <c r="F21" s="12"/>
      <c r="G21" s="11"/>
      <c r="H21" s="11"/>
      <c r="I21" s="11"/>
      <c r="J21" s="10">
        <v>2510578000000</v>
      </c>
      <c r="K21" s="10"/>
      <c r="L21" s="11"/>
      <c r="M21" s="11"/>
      <c r="N21" s="11"/>
      <c r="O21" s="6"/>
      <c r="P21" s="6"/>
      <c r="Q21" s="6"/>
    </row>
    <row r="22" spans="1:17" x14ac:dyDescent="0.25">
      <c r="A22" s="5"/>
      <c r="B22" s="5"/>
      <c r="C22" s="5"/>
      <c r="D22" s="6">
        <v>2018</v>
      </c>
      <c r="E22" s="12">
        <v>50467000000</v>
      </c>
      <c r="F22" s="12">
        <f t="shared" si="9"/>
        <v>4776000000</v>
      </c>
      <c r="G22" s="11">
        <f>AVERAGE($F$22:$F$26)</f>
        <v>9474800000</v>
      </c>
      <c r="H22" s="11">
        <f>STDEV($F$22:$F$26)</f>
        <v>9689388071.4934731</v>
      </c>
      <c r="I22" s="17">
        <f t="shared" si="3"/>
        <v>1.0226482956361584</v>
      </c>
      <c r="J22" s="10">
        <v>2647193000000</v>
      </c>
      <c r="K22" s="10">
        <f t="shared" si="1"/>
        <v>136615000000</v>
      </c>
      <c r="L22" s="11">
        <f t="shared" si="4"/>
        <v>174349600000</v>
      </c>
      <c r="M22" s="11">
        <f t="shared" si="5"/>
        <v>350784436066.22571</v>
      </c>
      <c r="N22" s="17">
        <f t="shared" si="6"/>
        <v>2.0119600851749917</v>
      </c>
      <c r="O22" s="6">
        <f>I22/N22</f>
        <v>0.50828458435705637</v>
      </c>
      <c r="P22" s="6" t="str">
        <f>IF(O22&lt;1,"PERATAAN LABA",IF(O22&gt;=1,"BUKAN PERATAAN LABA"))</f>
        <v>PERATAAN LABA</v>
      </c>
      <c r="Q22" s="6">
        <f>IF($P$22="PERATAAN LABA",1,0)</f>
        <v>1</v>
      </c>
    </row>
    <row r="23" spans="1:17" x14ac:dyDescent="0.25">
      <c r="A23" s="5"/>
      <c r="B23" s="5"/>
      <c r="C23" s="5"/>
      <c r="D23" s="6">
        <v>2019</v>
      </c>
      <c r="E23" s="12">
        <v>64021000000</v>
      </c>
      <c r="F23" s="12">
        <f t="shared" si="9"/>
        <v>13554000000</v>
      </c>
      <c r="G23" s="11"/>
      <c r="H23" s="11"/>
      <c r="I23" s="11"/>
      <c r="J23" s="10">
        <v>3003768000000</v>
      </c>
      <c r="K23" s="10">
        <f t="shared" si="1"/>
        <v>356575000000</v>
      </c>
      <c r="L23" s="11"/>
      <c r="M23" s="11"/>
      <c r="N23" s="11"/>
      <c r="O23" s="6"/>
      <c r="P23" s="6"/>
      <c r="Q23" s="6">
        <f t="shared" ref="Q23:Q26" si="11">IF($P$22="PERATAAN LABA",1,0)</f>
        <v>1</v>
      </c>
    </row>
    <row r="24" spans="1:17" x14ac:dyDescent="0.25">
      <c r="A24" s="5"/>
      <c r="B24" s="5"/>
      <c r="C24" s="5"/>
      <c r="D24" s="6">
        <v>2020</v>
      </c>
      <c r="E24" s="12">
        <v>67093000000</v>
      </c>
      <c r="F24" s="12">
        <f t="shared" si="9"/>
        <v>3072000000</v>
      </c>
      <c r="G24" s="11"/>
      <c r="H24" s="11"/>
      <c r="I24" s="11"/>
      <c r="J24" s="10">
        <v>2725866000000</v>
      </c>
      <c r="K24" s="10">
        <f t="shared" si="1"/>
        <v>-277902000000</v>
      </c>
      <c r="L24" s="11"/>
      <c r="M24" s="11"/>
      <c r="N24" s="11"/>
      <c r="O24" s="6"/>
      <c r="P24" s="6"/>
      <c r="Q24" s="6">
        <f t="shared" si="11"/>
        <v>1</v>
      </c>
    </row>
    <row r="25" spans="1:17" x14ac:dyDescent="0.25">
      <c r="A25" s="5"/>
      <c r="B25" s="5"/>
      <c r="C25" s="5"/>
      <c r="D25" s="6">
        <v>2021</v>
      </c>
      <c r="E25" s="12">
        <v>91723000000</v>
      </c>
      <c r="F25" s="12">
        <f t="shared" si="9"/>
        <v>24630000000</v>
      </c>
      <c r="G25" s="11"/>
      <c r="H25" s="11"/>
      <c r="I25" s="11"/>
      <c r="J25" s="10">
        <v>3374782000000</v>
      </c>
      <c r="K25" s="10">
        <f t="shared" si="1"/>
        <v>648916000000</v>
      </c>
      <c r="L25" s="11"/>
      <c r="M25" s="11"/>
      <c r="N25" s="11"/>
      <c r="O25" s="6"/>
      <c r="P25" s="6"/>
      <c r="Q25" s="6">
        <f t="shared" si="11"/>
        <v>1</v>
      </c>
    </row>
    <row r="26" spans="1:17" x14ac:dyDescent="0.25">
      <c r="A26" s="5"/>
      <c r="B26" s="5"/>
      <c r="C26" s="5"/>
      <c r="D26" s="6">
        <v>2022</v>
      </c>
      <c r="E26" s="12">
        <v>93065000000</v>
      </c>
      <c r="F26" s="12">
        <f t="shared" si="9"/>
        <v>1342000000</v>
      </c>
      <c r="G26" s="11"/>
      <c r="H26" s="11"/>
      <c r="I26" s="11"/>
      <c r="J26" s="10">
        <v>3382326000000</v>
      </c>
      <c r="K26" s="10">
        <f t="shared" si="1"/>
        <v>7544000000</v>
      </c>
      <c r="L26" s="11"/>
      <c r="M26" s="11"/>
      <c r="N26" s="11"/>
      <c r="O26" s="6"/>
      <c r="P26" s="6"/>
      <c r="Q26" s="6">
        <f t="shared" si="11"/>
        <v>1</v>
      </c>
    </row>
    <row r="27" spans="1:17" x14ac:dyDescent="0.25">
      <c r="A27" s="5">
        <v>5</v>
      </c>
      <c r="B27" s="5" t="s">
        <v>37</v>
      </c>
      <c r="C27" s="5" t="s">
        <v>38</v>
      </c>
      <c r="D27" s="6">
        <v>2017</v>
      </c>
      <c r="E27" s="12">
        <v>43421734614</v>
      </c>
      <c r="F27" s="12"/>
      <c r="G27" s="11"/>
      <c r="H27" s="11"/>
      <c r="I27" s="11"/>
      <c r="J27" s="10">
        <v>944837322446</v>
      </c>
      <c r="K27" s="10"/>
      <c r="L27" s="11"/>
      <c r="M27" s="11"/>
      <c r="N27" s="11"/>
      <c r="O27" s="6"/>
      <c r="P27" s="6"/>
      <c r="Q27" s="6"/>
    </row>
    <row r="28" spans="1:17" x14ac:dyDescent="0.25">
      <c r="A28" s="5"/>
      <c r="B28" s="5"/>
      <c r="C28" s="5"/>
      <c r="D28" s="6">
        <v>2018</v>
      </c>
      <c r="E28" s="12">
        <v>61947295689</v>
      </c>
      <c r="F28" s="12">
        <f t="shared" si="9"/>
        <v>18525561075</v>
      </c>
      <c r="G28" s="11">
        <f>AVERAGE(F28:F32)</f>
        <v>15567120458</v>
      </c>
      <c r="H28" s="11">
        <f>STDEV(F28:F32)</f>
        <v>31443520491.60997</v>
      </c>
      <c r="I28" s="17">
        <f t="shared" si="3"/>
        <v>2.0198674877890492</v>
      </c>
      <c r="J28" s="10">
        <v>961136629003</v>
      </c>
      <c r="K28" s="10">
        <f t="shared" si="1"/>
        <v>16299306557</v>
      </c>
      <c r="L28" s="11">
        <f t="shared" si="4"/>
        <v>36904645938</v>
      </c>
      <c r="M28" s="11">
        <f t="shared" si="5"/>
        <v>69536022892.789719</v>
      </c>
      <c r="N28" s="17">
        <f t="shared" si="6"/>
        <v>1.8842078314370121</v>
      </c>
      <c r="O28" s="6">
        <f>I28/N28</f>
        <v>1.0719982446143295</v>
      </c>
      <c r="P28" s="6" t="str">
        <f>IF(O28&lt;1,"PERATAAN LABA",IF(O28&gt;=1,"BUKAN PERATAAN LABA"))</f>
        <v>BUKAN PERATAAN LABA</v>
      </c>
      <c r="Q28" s="6">
        <f>IF($P$28="PERATAAN LABA",1,0)</f>
        <v>0</v>
      </c>
    </row>
    <row r="29" spans="1:17" x14ac:dyDescent="0.25">
      <c r="A29" s="5"/>
      <c r="B29" s="5"/>
      <c r="C29" s="5"/>
      <c r="D29" s="6">
        <v>2019</v>
      </c>
      <c r="E29" s="12">
        <v>76758829457</v>
      </c>
      <c r="F29" s="12">
        <f t="shared" si="9"/>
        <v>14811533768</v>
      </c>
      <c r="G29" s="11"/>
      <c r="H29" s="11"/>
      <c r="I29" s="11"/>
      <c r="J29" s="10">
        <v>1028952947818</v>
      </c>
      <c r="K29" s="10">
        <f t="shared" si="1"/>
        <v>67816318815</v>
      </c>
      <c r="L29" s="11"/>
      <c r="M29" s="11"/>
      <c r="N29" s="11"/>
      <c r="O29" s="6"/>
      <c r="P29" s="6"/>
      <c r="Q29" s="6">
        <f t="shared" ref="Q29:Q32" si="12">IF($P$28="PERATAAN LABA",1,0)</f>
        <v>0</v>
      </c>
    </row>
    <row r="30" spans="1:17" x14ac:dyDescent="0.25">
      <c r="A30" s="5"/>
      <c r="B30" s="5"/>
      <c r="C30" s="5"/>
      <c r="D30" s="6">
        <v>2020</v>
      </c>
      <c r="E30" s="12">
        <v>44045828312</v>
      </c>
      <c r="F30" s="12">
        <f t="shared" si="9"/>
        <v>-32713001145</v>
      </c>
      <c r="G30" s="11"/>
      <c r="H30" s="11"/>
      <c r="I30" s="11"/>
      <c r="J30" s="10">
        <v>956634474111</v>
      </c>
      <c r="K30" s="10">
        <f t="shared" si="1"/>
        <v>-72318473707</v>
      </c>
      <c r="L30" s="11"/>
      <c r="M30" s="11"/>
      <c r="N30" s="11"/>
      <c r="O30" s="6"/>
      <c r="P30" s="6"/>
      <c r="Q30" s="6">
        <f t="shared" si="12"/>
        <v>0</v>
      </c>
    </row>
    <row r="31" spans="1:17" x14ac:dyDescent="0.25">
      <c r="A31" s="5"/>
      <c r="B31" s="5"/>
      <c r="C31" s="5"/>
      <c r="D31" s="6">
        <v>2021</v>
      </c>
      <c r="E31" s="12">
        <v>99278807290</v>
      </c>
      <c r="F31" s="12">
        <f t="shared" si="9"/>
        <v>55232978978</v>
      </c>
      <c r="G31" s="11"/>
      <c r="H31" s="11"/>
      <c r="I31" s="11"/>
      <c r="J31" s="10">
        <v>1019133657275</v>
      </c>
      <c r="K31" s="10">
        <f t="shared" si="1"/>
        <v>62499183164</v>
      </c>
      <c r="L31" s="11"/>
      <c r="M31" s="11"/>
      <c r="N31" s="11"/>
      <c r="O31" s="6"/>
      <c r="P31" s="6"/>
      <c r="Q31" s="6">
        <f t="shared" si="12"/>
        <v>0</v>
      </c>
    </row>
    <row r="32" spans="1:17" x14ac:dyDescent="0.25">
      <c r="A32" s="5"/>
      <c r="B32" s="5"/>
      <c r="C32" s="5"/>
      <c r="D32" s="6">
        <v>2022</v>
      </c>
      <c r="E32" s="12">
        <v>121257336904</v>
      </c>
      <c r="F32" s="12">
        <f t="shared" si="9"/>
        <v>21978529614</v>
      </c>
      <c r="G32" s="11"/>
      <c r="H32" s="11"/>
      <c r="I32" s="11"/>
      <c r="J32" s="10">
        <v>1129360552136</v>
      </c>
      <c r="K32" s="10">
        <f t="shared" si="1"/>
        <v>110226894861</v>
      </c>
      <c r="L32" s="11"/>
      <c r="M32" s="11"/>
      <c r="N32" s="11"/>
      <c r="O32" s="6"/>
      <c r="P32" s="6"/>
      <c r="Q32" s="6">
        <f t="shared" si="12"/>
        <v>0</v>
      </c>
    </row>
    <row r="33" spans="1:17" x14ac:dyDescent="0.25">
      <c r="A33" s="5">
        <v>6</v>
      </c>
      <c r="B33" s="5" t="s">
        <v>3</v>
      </c>
      <c r="C33" s="5" t="s">
        <v>4</v>
      </c>
      <c r="D33" s="6">
        <v>2017</v>
      </c>
      <c r="E33" s="12">
        <v>107420886839</v>
      </c>
      <c r="F33" s="12"/>
      <c r="G33" s="11"/>
      <c r="H33" s="11"/>
      <c r="I33" s="11"/>
      <c r="J33" s="10">
        <v>4257738486908</v>
      </c>
      <c r="K33" s="10"/>
      <c r="L33" s="11"/>
      <c r="M33" s="11"/>
      <c r="N33" s="11"/>
      <c r="O33" s="6"/>
      <c r="P33" s="6"/>
      <c r="Q33" s="6"/>
    </row>
    <row r="34" spans="1:17" x14ac:dyDescent="0.25">
      <c r="A34" s="5"/>
      <c r="B34" s="5"/>
      <c r="C34" s="5"/>
      <c r="D34" s="6">
        <v>2018</v>
      </c>
      <c r="E34" s="12">
        <v>92649656775</v>
      </c>
      <c r="F34" s="12">
        <f t="shared" si="9"/>
        <v>-14771230064</v>
      </c>
      <c r="G34" s="11">
        <f>AVERAGE(F34:F38)</f>
        <v>22656731246.599998</v>
      </c>
      <c r="H34" s="11">
        <f t="shared" ref="H34:H82" si="13">STDEV(F34:F38)</f>
        <v>61288097563.212021</v>
      </c>
      <c r="I34" s="17">
        <f t="shared" si="3"/>
        <v>2.7050723644174961</v>
      </c>
      <c r="J34" s="10">
        <v>3629327583572</v>
      </c>
      <c r="K34" s="10">
        <f t="shared" si="1"/>
        <v>-628410903336</v>
      </c>
      <c r="L34" s="11">
        <f t="shared" si="4"/>
        <v>377204187604</v>
      </c>
      <c r="M34" s="11">
        <f t="shared" si="5"/>
        <v>974263851043.09216</v>
      </c>
      <c r="N34" s="17">
        <f t="shared" si="6"/>
        <v>2.5828553421731968</v>
      </c>
      <c r="O34" s="6">
        <f>I34/N34</f>
        <v>1.0473185703623134</v>
      </c>
      <c r="P34" s="6" t="str">
        <f>IF(O34&lt;1,"PERATAAN LABA",IF(O34&gt;=1,"BUKAN PERATAAN LABA"))</f>
        <v>BUKAN PERATAAN LABA</v>
      </c>
      <c r="Q34" s="6">
        <f>IF($P$34="PERATAAN LABA",1,0)</f>
        <v>0</v>
      </c>
    </row>
    <row r="35" spans="1:17" x14ac:dyDescent="0.25">
      <c r="A35" s="5"/>
      <c r="B35" s="5"/>
      <c r="C35" s="5"/>
      <c r="D35" s="6">
        <v>2019</v>
      </c>
      <c r="E35" s="12">
        <v>215459200242</v>
      </c>
      <c r="F35" s="12">
        <f t="shared" si="9"/>
        <v>122809543467</v>
      </c>
      <c r="G35" s="11"/>
      <c r="H35" s="11"/>
      <c r="I35" s="11"/>
      <c r="J35" s="10">
        <v>3120937098980</v>
      </c>
      <c r="K35" s="10">
        <f t="shared" si="1"/>
        <v>-508390484592</v>
      </c>
      <c r="L35" s="11"/>
      <c r="M35" s="11"/>
      <c r="N35" s="11"/>
      <c r="O35" s="6"/>
      <c r="P35" s="6"/>
      <c r="Q35" s="6">
        <f t="shared" ref="Q35:Q38" si="14">IF($P$34="PERATAAN LABA",1,0)</f>
        <v>0</v>
      </c>
    </row>
    <row r="36" spans="1:17" x14ac:dyDescent="0.25">
      <c r="A36" s="5"/>
      <c r="B36" s="5"/>
      <c r="C36" s="5"/>
      <c r="D36" s="6">
        <v>2020</v>
      </c>
      <c r="E36" s="12">
        <v>181812593992</v>
      </c>
      <c r="F36" s="12">
        <f t="shared" si="9"/>
        <v>-33646606250</v>
      </c>
      <c r="G36" s="11"/>
      <c r="H36" s="11"/>
      <c r="I36" s="11"/>
      <c r="J36" s="10">
        <v>3634297273749</v>
      </c>
      <c r="K36" s="10">
        <f t="shared" si="1"/>
        <v>513360174769</v>
      </c>
      <c r="L36" s="11"/>
      <c r="M36" s="11"/>
      <c r="N36" s="11"/>
      <c r="O36" s="6"/>
      <c r="P36" s="6"/>
      <c r="Q36" s="6">
        <f t="shared" si="14"/>
        <v>0</v>
      </c>
    </row>
    <row r="37" spans="1:17" x14ac:dyDescent="0.25">
      <c r="A37" s="5"/>
      <c r="B37" s="5"/>
      <c r="C37" s="5"/>
      <c r="D37" s="6">
        <v>2021</v>
      </c>
      <c r="E37" s="12">
        <v>187066990085</v>
      </c>
      <c r="F37" s="12">
        <f t="shared" si="9"/>
        <v>5254396093</v>
      </c>
      <c r="G37" s="11"/>
      <c r="H37" s="11"/>
      <c r="I37" s="11"/>
      <c r="J37" s="10">
        <v>5359440530374</v>
      </c>
      <c r="K37" s="10">
        <f t="shared" si="1"/>
        <v>1725143256625</v>
      </c>
      <c r="L37" s="11"/>
      <c r="M37" s="11"/>
      <c r="N37" s="11"/>
      <c r="O37" s="6"/>
      <c r="P37" s="6"/>
      <c r="Q37" s="6">
        <f t="shared" si="14"/>
        <v>0</v>
      </c>
    </row>
    <row r="38" spans="1:17" x14ac:dyDescent="0.25">
      <c r="A38" s="5"/>
      <c r="B38" s="5"/>
      <c r="C38" s="5"/>
      <c r="D38" s="6">
        <v>2022</v>
      </c>
      <c r="E38" s="12">
        <v>220704543072</v>
      </c>
      <c r="F38" s="12">
        <f t="shared" si="9"/>
        <v>33637552987</v>
      </c>
      <c r="G38" s="11"/>
      <c r="H38" s="11"/>
      <c r="I38" s="11"/>
      <c r="J38" s="10">
        <v>6143759424928</v>
      </c>
      <c r="K38" s="10">
        <f t="shared" si="1"/>
        <v>784318894554</v>
      </c>
      <c r="L38" s="11"/>
      <c r="M38" s="11"/>
      <c r="N38" s="11"/>
      <c r="O38" s="6"/>
      <c r="P38" s="6"/>
      <c r="Q38" s="6">
        <f t="shared" si="14"/>
        <v>0</v>
      </c>
    </row>
    <row r="39" spans="1:17" x14ac:dyDescent="0.25">
      <c r="A39" s="5">
        <v>7</v>
      </c>
      <c r="B39" s="5" t="s">
        <v>33</v>
      </c>
      <c r="C39" s="5" t="s">
        <v>34</v>
      </c>
      <c r="D39" s="6">
        <v>2017</v>
      </c>
      <c r="E39" s="12">
        <v>50173730829</v>
      </c>
      <c r="F39" s="12"/>
      <c r="G39" s="11"/>
      <c r="H39" s="11"/>
      <c r="I39" s="11"/>
      <c r="J39" s="10">
        <v>614677561202</v>
      </c>
      <c r="K39" s="10"/>
      <c r="L39" s="11"/>
      <c r="M39" s="11"/>
      <c r="N39" s="11"/>
      <c r="O39" s="6"/>
      <c r="P39" s="6"/>
      <c r="Q39" s="6"/>
    </row>
    <row r="40" spans="1:17" x14ac:dyDescent="0.25">
      <c r="A40" s="5"/>
      <c r="B40" s="5"/>
      <c r="C40" s="5"/>
      <c r="D40" s="6">
        <v>2018</v>
      </c>
      <c r="E40" s="12">
        <v>63261752474</v>
      </c>
      <c r="F40" s="12">
        <f t="shared" si="9"/>
        <v>13088021645</v>
      </c>
      <c r="G40" s="11">
        <f>AVERAGE(F40:F44)</f>
        <v>29085023572</v>
      </c>
      <c r="H40" s="11">
        <f t="shared" si="13"/>
        <v>27481902286.035725</v>
      </c>
      <c r="I40" s="17">
        <f t="shared" si="3"/>
        <v>0.94488155452252787</v>
      </c>
      <c r="J40" s="10">
        <v>831104026853</v>
      </c>
      <c r="K40" s="10">
        <f t="shared" si="1"/>
        <v>216426465651</v>
      </c>
      <c r="L40" s="11">
        <f t="shared" si="4"/>
        <v>148806187320.60001</v>
      </c>
      <c r="M40" s="11">
        <f t="shared" si="5"/>
        <v>154435595577.02451</v>
      </c>
      <c r="N40" s="17">
        <f t="shared" si="6"/>
        <v>1.0378304716879552</v>
      </c>
      <c r="O40" s="6">
        <f>I40/N40</f>
        <v>0.91043920977358406</v>
      </c>
      <c r="P40" s="6" t="str">
        <f>IF(O40&lt;1,"PERATAAN LABA",IF(O40&gt;=1,"BUKAN PERATAAN LABA"))</f>
        <v>PERATAAN LABA</v>
      </c>
      <c r="Q40" s="6">
        <f>IF($P$40="PERATAAN LABA",1,0)</f>
        <v>1</v>
      </c>
    </row>
    <row r="41" spans="1:17" x14ac:dyDescent="0.25">
      <c r="A41" s="5"/>
      <c r="B41" s="5"/>
      <c r="C41" s="5"/>
      <c r="D41" s="6">
        <v>2019</v>
      </c>
      <c r="E41" s="12">
        <v>130756461708</v>
      </c>
      <c r="F41" s="12">
        <f t="shared" si="9"/>
        <v>67494709234</v>
      </c>
      <c r="G41" s="11"/>
      <c r="H41" s="11"/>
      <c r="I41" s="11"/>
      <c r="J41" s="10">
        <v>1084912780290</v>
      </c>
      <c r="K41" s="10">
        <f t="shared" si="1"/>
        <v>253808753437</v>
      </c>
      <c r="L41" s="11"/>
      <c r="M41" s="11"/>
      <c r="N41" s="11"/>
      <c r="O41" s="6"/>
      <c r="P41" s="6"/>
      <c r="Q41" s="6">
        <f t="shared" ref="Q41:Q44" si="15">IF($P$40="PERATAAN LABA",1,0)</f>
        <v>1</v>
      </c>
    </row>
    <row r="42" spans="1:17" x14ac:dyDescent="0.25">
      <c r="A42" s="5"/>
      <c r="B42" s="5"/>
      <c r="C42" s="5"/>
      <c r="D42" s="6">
        <v>2020</v>
      </c>
      <c r="E42" s="12">
        <v>132772234495</v>
      </c>
      <c r="F42" s="12">
        <f t="shared" si="9"/>
        <v>2015772787</v>
      </c>
      <c r="G42" s="11"/>
      <c r="H42" s="11"/>
      <c r="I42" s="11"/>
      <c r="J42" s="10">
        <v>972634784176</v>
      </c>
      <c r="K42" s="10">
        <f t="shared" si="1"/>
        <v>-112277996114</v>
      </c>
      <c r="L42" s="11"/>
      <c r="M42" s="11"/>
      <c r="N42" s="11"/>
      <c r="O42" s="6"/>
      <c r="P42" s="6"/>
      <c r="Q42" s="6">
        <f t="shared" si="15"/>
        <v>1</v>
      </c>
    </row>
    <row r="43" spans="1:17" x14ac:dyDescent="0.25">
      <c r="A43" s="5"/>
      <c r="B43" s="5"/>
      <c r="C43" s="5"/>
      <c r="D43" s="6">
        <v>2021</v>
      </c>
      <c r="E43" s="12">
        <v>180711667020</v>
      </c>
      <c r="F43" s="12">
        <f t="shared" si="9"/>
        <v>47939432525</v>
      </c>
      <c r="G43" s="11"/>
      <c r="H43" s="11"/>
      <c r="I43" s="11"/>
      <c r="J43" s="10">
        <v>1103519743574</v>
      </c>
      <c r="K43" s="10">
        <f t="shared" si="1"/>
        <v>130884959398</v>
      </c>
      <c r="L43" s="11"/>
      <c r="M43" s="11"/>
      <c r="N43" s="11"/>
      <c r="O43" s="6"/>
      <c r="P43" s="6"/>
      <c r="Q43" s="6">
        <f t="shared" si="15"/>
        <v>1</v>
      </c>
    </row>
    <row r="44" spans="1:17" x14ac:dyDescent="0.25">
      <c r="A44" s="5"/>
      <c r="B44" s="5"/>
      <c r="C44" s="5"/>
      <c r="D44" s="6">
        <v>2022</v>
      </c>
      <c r="E44" s="12">
        <v>195598848689</v>
      </c>
      <c r="F44" s="12">
        <f t="shared" si="9"/>
        <v>14887181669</v>
      </c>
      <c r="G44" s="11"/>
      <c r="H44" s="11"/>
      <c r="I44" s="11"/>
      <c r="J44" s="10">
        <v>1358708497805</v>
      </c>
      <c r="K44" s="10">
        <f t="shared" si="1"/>
        <v>255188754231</v>
      </c>
      <c r="L44" s="11"/>
      <c r="M44" s="11"/>
      <c r="N44" s="11"/>
      <c r="O44" s="6"/>
      <c r="P44" s="6"/>
      <c r="Q44" s="6">
        <f t="shared" si="15"/>
        <v>1</v>
      </c>
    </row>
    <row r="45" spans="1:17" x14ac:dyDescent="0.25">
      <c r="A45" s="5">
        <v>8</v>
      </c>
      <c r="B45" s="5" t="s">
        <v>15</v>
      </c>
      <c r="C45" s="5" t="s">
        <v>16</v>
      </c>
      <c r="D45" s="6">
        <v>2017</v>
      </c>
      <c r="E45" s="12">
        <v>279772635000</v>
      </c>
      <c r="F45" s="12"/>
      <c r="G45" s="11"/>
      <c r="H45" s="11"/>
      <c r="I45" s="11"/>
      <c r="J45" s="10">
        <v>777308328000</v>
      </c>
      <c r="K45" s="10"/>
      <c r="L45" s="11"/>
      <c r="M45" s="11"/>
      <c r="N45" s="11"/>
      <c r="O45" s="6"/>
      <c r="P45" s="6"/>
      <c r="Q45" s="6"/>
    </row>
    <row r="46" spans="1:17" x14ac:dyDescent="0.25">
      <c r="A46" s="5"/>
      <c r="B46" s="5"/>
      <c r="C46" s="5"/>
      <c r="D46" s="6">
        <v>2018</v>
      </c>
      <c r="E46" s="12">
        <v>338129985000</v>
      </c>
      <c r="F46" s="12">
        <f t="shared" si="9"/>
        <v>58357350000</v>
      </c>
      <c r="G46" s="11">
        <f>AVERAGE(F46:F50)</f>
        <v>-9941365600</v>
      </c>
      <c r="H46" s="11">
        <f t="shared" si="13"/>
        <v>108431658807.43439</v>
      </c>
      <c r="I46" s="17">
        <f t="shared" si="3"/>
        <v>-10.907119119272144</v>
      </c>
      <c r="J46" s="10">
        <v>893006350000</v>
      </c>
      <c r="K46" s="10">
        <f t="shared" si="1"/>
        <v>115698022000</v>
      </c>
      <c r="L46" s="11">
        <f>AVERAGE(K46:K50)</f>
        <v>287197400</v>
      </c>
      <c r="M46" s="11">
        <f>STDEV(K46:K50)</f>
        <v>176264543698.21118</v>
      </c>
      <c r="N46" s="17">
        <f t="shared" si="6"/>
        <v>613.7400397712903</v>
      </c>
      <c r="O46" s="6">
        <f>I46/N46</f>
        <v>-1.7771561919500432E-2</v>
      </c>
      <c r="P46" s="6" t="str">
        <f>IF(O46&lt;1,"PERATAAN LABA",IF(O46&gt;=1,"BUKAN PERATAAN LABA"))</f>
        <v>PERATAAN LABA</v>
      </c>
      <c r="Q46" s="6">
        <f>IF($P$46="PERATAAN LABA",1,0)</f>
        <v>1</v>
      </c>
    </row>
    <row r="47" spans="1:17" x14ac:dyDescent="0.25">
      <c r="A47" s="5"/>
      <c r="B47" s="5"/>
      <c r="C47" s="5"/>
      <c r="D47" s="6">
        <v>2019</v>
      </c>
      <c r="E47" s="12">
        <v>317815177000</v>
      </c>
      <c r="F47" s="12">
        <f t="shared" si="9"/>
        <v>-20314808000</v>
      </c>
      <c r="G47" s="11"/>
      <c r="H47" s="11"/>
      <c r="I47" s="11"/>
      <c r="J47" s="10">
        <v>827136727000</v>
      </c>
      <c r="K47" s="10">
        <f t="shared" si="1"/>
        <v>-65869623000</v>
      </c>
      <c r="L47" s="11"/>
      <c r="M47" s="11"/>
      <c r="N47" s="11"/>
      <c r="O47" s="6"/>
      <c r="P47" s="6"/>
      <c r="Q47" s="6">
        <f t="shared" ref="Q47:Q50" si="16">IF($P$46="PERATAAN LABA",1,0)</f>
        <v>1</v>
      </c>
    </row>
    <row r="48" spans="1:17" x14ac:dyDescent="0.25">
      <c r="A48" s="5"/>
      <c r="B48" s="5"/>
      <c r="C48" s="5"/>
      <c r="D48" s="6">
        <v>2020</v>
      </c>
      <c r="E48" s="12">
        <v>123465762000</v>
      </c>
      <c r="F48" s="12">
        <f t="shared" si="9"/>
        <v>-194349415000</v>
      </c>
      <c r="G48" s="11"/>
      <c r="H48" s="11"/>
      <c r="I48" s="11"/>
      <c r="J48" s="10">
        <v>546336411000</v>
      </c>
      <c r="K48" s="10">
        <f t="shared" si="1"/>
        <v>-280800316000</v>
      </c>
      <c r="L48" s="11"/>
      <c r="M48" s="11"/>
      <c r="N48" s="11"/>
      <c r="O48" s="6"/>
      <c r="P48" s="6"/>
      <c r="Q48" s="6">
        <f t="shared" si="16"/>
        <v>1</v>
      </c>
    </row>
    <row r="49" spans="1:17" x14ac:dyDescent="0.25">
      <c r="A49" s="5"/>
      <c r="B49" s="5"/>
      <c r="C49" s="5"/>
      <c r="D49" s="6">
        <v>2021</v>
      </c>
      <c r="E49" s="12">
        <v>187992998000</v>
      </c>
      <c r="F49" s="12">
        <f t="shared" si="9"/>
        <v>64527236000</v>
      </c>
      <c r="G49" s="11"/>
      <c r="H49" s="11"/>
      <c r="I49" s="11"/>
      <c r="J49" s="10">
        <v>681205785000</v>
      </c>
      <c r="K49" s="10">
        <f t="shared" si="1"/>
        <v>134869374000</v>
      </c>
      <c r="L49" s="11"/>
      <c r="M49" s="11"/>
      <c r="N49" s="11"/>
      <c r="O49" s="6"/>
      <c r="P49" s="6"/>
      <c r="Q49" s="6">
        <f t="shared" si="16"/>
        <v>1</v>
      </c>
    </row>
    <row r="50" spans="1:17" x14ac:dyDescent="0.25">
      <c r="A50" s="5"/>
      <c r="B50" s="5"/>
      <c r="C50" s="5"/>
      <c r="D50" s="6">
        <v>2022</v>
      </c>
      <c r="E50" s="12">
        <v>230065807000</v>
      </c>
      <c r="F50" s="12">
        <f t="shared" si="9"/>
        <v>42072809000</v>
      </c>
      <c r="G50" s="11"/>
      <c r="H50" s="11"/>
      <c r="I50" s="11"/>
      <c r="J50" s="10">
        <v>778744315000</v>
      </c>
      <c r="K50" s="10">
        <f t="shared" si="1"/>
        <v>97538530000</v>
      </c>
      <c r="L50" s="11"/>
      <c r="M50" s="11"/>
      <c r="N50" s="11"/>
      <c r="O50" s="6"/>
      <c r="P50" s="6"/>
      <c r="Q50" s="6">
        <f t="shared" si="16"/>
        <v>1</v>
      </c>
    </row>
    <row r="51" spans="1:17" x14ac:dyDescent="0.25">
      <c r="A51" s="5">
        <v>9</v>
      </c>
      <c r="B51" s="5" t="s">
        <v>17</v>
      </c>
      <c r="C51" s="5" t="s">
        <v>18</v>
      </c>
      <c r="D51" s="6">
        <v>2017</v>
      </c>
      <c r="E51" s="12">
        <v>578418000000</v>
      </c>
      <c r="F51" s="12"/>
      <c r="G51" s="11"/>
      <c r="H51" s="11"/>
      <c r="I51" s="11"/>
      <c r="J51" s="10">
        <v>5159911000000</v>
      </c>
      <c r="K51" s="10"/>
      <c r="L51" s="11"/>
      <c r="M51" s="11"/>
      <c r="N51" s="11"/>
      <c r="O51" s="6"/>
      <c r="P51" s="6"/>
      <c r="Q51" s="6"/>
    </row>
    <row r="52" spans="1:17" x14ac:dyDescent="0.25">
      <c r="A52" s="5"/>
      <c r="B52" s="5"/>
      <c r="C52" s="5"/>
      <c r="D52" s="6">
        <v>2018</v>
      </c>
      <c r="E52" s="12">
        <v>427245000000</v>
      </c>
      <c r="F52" s="12">
        <f t="shared" si="9"/>
        <v>-151173000000</v>
      </c>
      <c r="G52" s="11">
        <f>AVERAGE(F52:F56)</f>
        <v>125633800000</v>
      </c>
      <c r="H52" s="11">
        <f t="shared" si="13"/>
        <v>309184977947.99152</v>
      </c>
      <c r="I52" s="17">
        <f t="shared" si="3"/>
        <v>2.4610015612676803</v>
      </c>
      <c r="J52" s="10">
        <v>4761805000000</v>
      </c>
      <c r="K52" s="10">
        <f t="shared" si="1"/>
        <v>-398106000000</v>
      </c>
      <c r="L52" s="11">
        <f t="shared" si="4"/>
        <v>894752000000</v>
      </c>
      <c r="M52" s="11">
        <f t="shared" si="5"/>
        <v>1061713944174.4656</v>
      </c>
      <c r="N52" s="17">
        <f t="shared" si="6"/>
        <v>1.1866013645954026</v>
      </c>
      <c r="O52" s="6">
        <f>I52/N52</f>
        <v>2.0739918515994731</v>
      </c>
      <c r="P52" s="6" t="str">
        <f>IF(O52&lt;1,"PERATAAN LABA",IF(O52&gt;=1,"BUKAN PERATAAN LABA"))</f>
        <v>BUKAN PERATAAN LABA</v>
      </c>
      <c r="Q52" s="6">
        <f>IF($P$52="PERATAAN LABA",1,0)</f>
        <v>0</v>
      </c>
    </row>
    <row r="53" spans="1:17" x14ac:dyDescent="0.25">
      <c r="A53" s="5"/>
      <c r="B53" s="5"/>
      <c r="C53" s="5"/>
      <c r="D53" s="6">
        <v>2019</v>
      </c>
      <c r="E53" s="12">
        <v>178164000000</v>
      </c>
      <c r="F53" s="12">
        <f t="shared" si="9"/>
        <v>-249081000000</v>
      </c>
      <c r="G53" s="11"/>
      <c r="H53" s="11"/>
      <c r="I53" s="11"/>
      <c r="J53" s="10">
        <v>5736684000000</v>
      </c>
      <c r="K53" s="10">
        <f t="shared" si="1"/>
        <v>974879000000</v>
      </c>
      <c r="L53" s="11"/>
      <c r="M53" s="11"/>
      <c r="N53" s="11"/>
      <c r="O53" s="6"/>
      <c r="P53" s="6"/>
      <c r="Q53" s="6">
        <f t="shared" ref="Q53:Q56" si="17">IF($P$52="PERATAAN LABA",1,0)</f>
        <v>0</v>
      </c>
    </row>
    <row r="54" spans="1:17" x14ac:dyDescent="0.25">
      <c r="A54" s="5"/>
      <c r="B54" s="5"/>
      <c r="C54" s="5"/>
      <c r="D54" s="6">
        <v>2020</v>
      </c>
      <c r="E54" s="12">
        <v>478171000000</v>
      </c>
      <c r="F54" s="12">
        <f t="shared" si="9"/>
        <v>300007000000</v>
      </c>
      <c r="G54" s="11"/>
      <c r="H54" s="11"/>
      <c r="I54" s="11"/>
      <c r="J54" s="10">
        <v>6698918000000</v>
      </c>
      <c r="K54" s="10">
        <f t="shared" si="1"/>
        <v>962234000000</v>
      </c>
      <c r="L54" s="11"/>
      <c r="M54" s="11"/>
      <c r="N54" s="11"/>
      <c r="O54" s="6"/>
      <c r="P54" s="6"/>
      <c r="Q54" s="6">
        <f t="shared" si="17"/>
        <v>0</v>
      </c>
    </row>
    <row r="55" spans="1:17" x14ac:dyDescent="0.25">
      <c r="A55" s="5"/>
      <c r="B55" s="5"/>
      <c r="C55" s="5"/>
      <c r="D55" s="6">
        <v>2021</v>
      </c>
      <c r="E55" s="12">
        <v>739649000000</v>
      </c>
      <c r="F55" s="12">
        <f t="shared" si="9"/>
        <v>261478000000</v>
      </c>
      <c r="G55" s="11"/>
      <c r="H55" s="11"/>
      <c r="I55" s="11"/>
      <c r="J55" s="10">
        <v>7124495000000</v>
      </c>
      <c r="K55" s="10">
        <f t="shared" si="1"/>
        <v>425577000000</v>
      </c>
      <c r="L55" s="11"/>
      <c r="M55" s="11"/>
      <c r="N55" s="11"/>
      <c r="O55" s="6"/>
      <c r="P55" s="6"/>
      <c r="Q55" s="6">
        <f t="shared" si="17"/>
        <v>0</v>
      </c>
    </row>
    <row r="56" spans="1:17" x14ac:dyDescent="0.25">
      <c r="A56" s="5"/>
      <c r="B56" s="5"/>
      <c r="C56" s="5"/>
      <c r="D56" s="6">
        <v>2022</v>
      </c>
      <c r="E56" s="12">
        <v>1206587000000</v>
      </c>
      <c r="F56" s="12">
        <f t="shared" si="9"/>
        <v>466938000000</v>
      </c>
      <c r="G56" s="11"/>
      <c r="H56" s="11"/>
      <c r="I56" s="11"/>
      <c r="J56" s="10">
        <v>9633671000000</v>
      </c>
      <c r="K56" s="10">
        <f t="shared" si="1"/>
        <v>2509176000000</v>
      </c>
      <c r="L56" s="11"/>
      <c r="M56" s="11"/>
      <c r="N56" s="11"/>
      <c r="O56" s="6"/>
      <c r="P56" s="6"/>
      <c r="Q56" s="6">
        <f t="shared" si="17"/>
        <v>0</v>
      </c>
    </row>
    <row r="57" spans="1:17" x14ac:dyDescent="0.25">
      <c r="A57" s="5">
        <v>10</v>
      </c>
      <c r="B57" s="5" t="s">
        <v>35</v>
      </c>
      <c r="C57" s="5" t="s">
        <v>36</v>
      </c>
      <c r="D57" s="6">
        <v>2017</v>
      </c>
      <c r="E57" s="12">
        <v>47964112940</v>
      </c>
      <c r="F57" s="12"/>
      <c r="G57" s="11"/>
      <c r="H57" s="11"/>
      <c r="I57" s="11"/>
      <c r="J57" s="10">
        <v>1209215316632</v>
      </c>
      <c r="K57" s="10"/>
      <c r="L57" s="11"/>
      <c r="M57" s="11"/>
      <c r="N57" s="11"/>
      <c r="O57" s="6"/>
      <c r="P57" s="6"/>
      <c r="Q57" s="6"/>
    </row>
    <row r="58" spans="1:17" x14ac:dyDescent="0.25">
      <c r="A58" s="5"/>
      <c r="B58" s="5"/>
      <c r="C58" s="5"/>
      <c r="D58" s="6">
        <v>2018</v>
      </c>
      <c r="E58" s="12">
        <v>90195136265</v>
      </c>
      <c r="F58" s="12">
        <f t="shared" si="9"/>
        <v>42231023325</v>
      </c>
      <c r="G58" s="11">
        <f>AVERAGE(F58:F62)</f>
        <v>-9574708092.6000004</v>
      </c>
      <c r="H58" s="11">
        <f t="shared" si="13"/>
        <v>40764088272.535507</v>
      </c>
      <c r="I58" s="17">
        <f t="shared" si="3"/>
        <v>-4.2574758288496364</v>
      </c>
      <c r="J58" s="10">
        <v>1430785280985</v>
      </c>
      <c r="K58" s="10">
        <f t="shared" si="1"/>
        <v>221569964353</v>
      </c>
      <c r="L58" s="11">
        <f t="shared" si="4"/>
        <v>-56701266198.400002</v>
      </c>
      <c r="M58" s="11">
        <f t="shared" si="5"/>
        <v>304190305355.33374</v>
      </c>
      <c r="N58" s="17">
        <f t="shared" si="6"/>
        <v>-5.3647885796934354</v>
      </c>
      <c r="O58" s="6">
        <f>I58/N58</f>
        <v>0.7935961996647638</v>
      </c>
      <c r="P58" s="6" t="str">
        <f>IF(O58&lt;1,"PERATAAN LABA",IF(O58&gt;=1,"BUKAN PERATAAN LABA"))</f>
        <v>PERATAAN LABA</v>
      </c>
      <c r="Q58" s="6">
        <f>IF($P$58="PERATAAN LABA",1,0)</f>
        <v>1</v>
      </c>
    </row>
    <row r="59" spans="1:17" x14ac:dyDescent="0.25">
      <c r="A59" s="5"/>
      <c r="B59" s="5"/>
      <c r="C59" s="5"/>
      <c r="D59" s="6">
        <v>2019</v>
      </c>
      <c r="E59" s="12">
        <v>103723133972</v>
      </c>
      <c r="F59" s="12">
        <f t="shared" si="9"/>
        <v>13527997707</v>
      </c>
      <c r="G59" s="11"/>
      <c r="H59" s="11"/>
      <c r="I59" s="11"/>
      <c r="J59" s="10">
        <v>1653031823505</v>
      </c>
      <c r="K59" s="10">
        <f t="shared" si="1"/>
        <v>222246542520</v>
      </c>
      <c r="L59" s="11"/>
      <c r="M59" s="11"/>
      <c r="N59" s="11"/>
      <c r="O59" s="6"/>
      <c r="P59" s="6"/>
      <c r="Q59" s="6">
        <f t="shared" ref="Q59:Q62" si="18">IF($P$58="PERATAAN LABA",1,0)</f>
        <v>1</v>
      </c>
    </row>
    <row r="60" spans="1:17" x14ac:dyDescent="0.25">
      <c r="A60" s="5"/>
      <c r="B60" s="5"/>
      <c r="C60" s="5"/>
      <c r="D60" s="6">
        <v>2020</v>
      </c>
      <c r="E60" s="12">
        <v>38038419405</v>
      </c>
      <c r="F60" s="12">
        <f t="shared" si="9"/>
        <v>-65684714567</v>
      </c>
      <c r="G60" s="11"/>
      <c r="H60" s="11"/>
      <c r="I60" s="11"/>
      <c r="J60" s="10">
        <v>1173189488886</v>
      </c>
      <c r="K60" s="10">
        <f t="shared" si="1"/>
        <v>-479842334619</v>
      </c>
      <c r="L60" s="11"/>
      <c r="M60" s="11"/>
      <c r="N60" s="11"/>
      <c r="O60" s="6"/>
      <c r="P60" s="6"/>
      <c r="Q60" s="6">
        <f t="shared" si="18"/>
        <v>1</v>
      </c>
    </row>
    <row r="61" spans="1:17" x14ac:dyDescent="0.25">
      <c r="A61" s="5"/>
      <c r="B61" s="5"/>
      <c r="C61" s="5"/>
      <c r="D61" s="6">
        <v>2021</v>
      </c>
      <c r="E61" s="12">
        <v>11844682161</v>
      </c>
      <c r="F61" s="12">
        <f t="shared" si="9"/>
        <v>-26193737244</v>
      </c>
      <c r="G61" s="11"/>
      <c r="H61" s="11"/>
      <c r="I61" s="11"/>
      <c r="J61" s="10">
        <v>933597187584</v>
      </c>
      <c r="K61" s="10">
        <f t="shared" si="1"/>
        <v>-239592301302</v>
      </c>
      <c r="L61" s="11"/>
      <c r="M61" s="11"/>
      <c r="N61" s="11"/>
      <c r="O61" s="6"/>
      <c r="P61" s="6"/>
      <c r="Q61" s="6">
        <f t="shared" si="18"/>
        <v>1</v>
      </c>
    </row>
    <row r="62" spans="1:17" x14ac:dyDescent="0.25">
      <c r="A62" s="5"/>
      <c r="B62" s="5"/>
      <c r="C62" s="5"/>
      <c r="D62" s="6">
        <v>2022</v>
      </c>
      <c r="E62" s="12">
        <v>90572477</v>
      </c>
      <c r="F62" s="12">
        <f t="shared" si="9"/>
        <v>-11754109684</v>
      </c>
      <c r="G62" s="11"/>
      <c r="H62" s="11"/>
      <c r="I62" s="11"/>
      <c r="J62" s="10">
        <v>925708985640</v>
      </c>
      <c r="K62" s="10">
        <f t="shared" si="1"/>
        <v>-7888201944</v>
      </c>
      <c r="L62" s="11"/>
      <c r="M62" s="11"/>
      <c r="N62" s="11"/>
      <c r="O62" s="6"/>
      <c r="P62" s="6"/>
      <c r="Q62" s="6">
        <f t="shared" si="18"/>
        <v>1</v>
      </c>
    </row>
    <row r="63" spans="1:17" x14ac:dyDescent="0.25">
      <c r="A63" s="5">
        <v>11</v>
      </c>
      <c r="B63" s="5" t="s">
        <v>19</v>
      </c>
      <c r="C63" s="5" t="s">
        <v>20</v>
      </c>
      <c r="D63" s="6">
        <v>2017</v>
      </c>
      <c r="E63" s="12">
        <v>3543173000000</v>
      </c>
      <c r="F63" s="12"/>
      <c r="G63" s="11"/>
      <c r="H63" s="11"/>
      <c r="I63" s="11"/>
      <c r="J63" s="10">
        <v>35606593000000</v>
      </c>
      <c r="K63" s="10"/>
      <c r="L63" s="11"/>
      <c r="M63" s="11"/>
      <c r="N63" s="11"/>
      <c r="O63" s="6"/>
      <c r="P63" s="6"/>
      <c r="Q63" s="6"/>
    </row>
    <row r="64" spans="1:17" x14ac:dyDescent="0.25">
      <c r="A64" s="5"/>
      <c r="B64" s="5"/>
      <c r="C64" s="5"/>
      <c r="D64" s="6">
        <v>2018</v>
      </c>
      <c r="E64" s="12">
        <v>4658781000000</v>
      </c>
      <c r="F64" s="12">
        <f t="shared" si="9"/>
        <v>1115608000000</v>
      </c>
      <c r="G64" s="11">
        <f>AVERAGE(F64:F68)</f>
        <v>435804200000</v>
      </c>
      <c r="H64" s="11">
        <f t="shared" si="13"/>
        <v>1586089896070.4277</v>
      </c>
      <c r="I64" s="17">
        <f t="shared" ref="I64:I124" si="19">H64/G64</f>
        <v>3.6394552784723686</v>
      </c>
      <c r="J64" s="10">
        <v>38413407000000</v>
      </c>
      <c r="K64" s="10">
        <f t="shared" ref="K64:K126" si="20">J64-J63</f>
        <v>2806814000000</v>
      </c>
      <c r="L64" s="11">
        <f t="shared" ref="L64:L124" si="21">AVERAGE(K64:K68)</f>
        <v>5838184600000</v>
      </c>
      <c r="M64" s="11">
        <f t="shared" ref="M64:M124" si="22">STDEV(K64:K68)</f>
        <v>3106053045070.4307</v>
      </c>
      <c r="N64" s="17">
        <f t="shared" ref="N64:N124" si="23">M64/L64</f>
        <v>0.53202378100042103</v>
      </c>
      <c r="O64" s="6">
        <f>I64/N64</f>
        <v>6.8407755601238591</v>
      </c>
      <c r="P64" s="6" t="str">
        <f>IF(O64&lt;1,"PERATAAN LABA",IF(O64&gt;=1,"BUKAN PERATAAN LABA"))</f>
        <v>BUKAN PERATAAN LABA</v>
      </c>
      <c r="Q64" s="6">
        <f>IF($P$64="PERATAAN LABA",1,0)</f>
        <v>0</v>
      </c>
    </row>
    <row r="65" spans="1:17" x14ac:dyDescent="0.25">
      <c r="A65" s="5"/>
      <c r="B65" s="5"/>
      <c r="C65" s="5"/>
      <c r="D65" s="6">
        <v>2019</v>
      </c>
      <c r="E65" s="12">
        <v>5360029000000</v>
      </c>
      <c r="F65" s="12">
        <f t="shared" si="9"/>
        <v>701248000000</v>
      </c>
      <c r="G65" s="11"/>
      <c r="H65" s="11"/>
      <c r="I65" s="11"/>
      <c r="J65" s="10">
        <v>42296703000000</v>
      </c>
      <c r="K65" s="10">
        <f t="shared" si="20"/>
        <v>3883296000000</v>
      </c>
      <c r="L65" s="11"/>
      <c r="M65" s="11"/>
      <c r="N65" s="11"/>
      <c r="O65" s="6"/>
      <c r="P65" s="6"/>
      <c r="Q65" s="6">
        <f t="shared" ref="Q65:Q68" si="24">IF($P$64="PERATAAN LABA",1,0)</f>
        <v>0</v>
      </c>
    </row>
    <row r="66" spans="1:17" x14ac:dyDescent="0.25">
      <c r="A66" s="5"/>
      <c r="B66" s="5"/>
      <c r="C66" s="5"/>
      <c r="D66" s="6">
        <v>2020</v>
      </c>
      <c r="E66" s="12">
        <v>7418574000000</v>
      </c>
      <c r="F66" s="12">
        <f t="shared" si="9"/>
        <v>2058545000000</v>
      </c>
      <c r="G66" s="11"/>
      <c r="H66" s="11"/>
      <c r="I66" s="11"/>
      <c r="J66" s="10">
        <v>46641048000000</v>
      </c>
      <c r="K66" s="10">
        <f t="shared" si="20"/>
        <v>4344345000000</v>
      </c>
      <c r="L66" s="11"/>
      <c r="M66" s="11"/>
      <c r="N66" s="11"/>
      <c r="O66" s="6"/>
      <c r="P66" s="6"/>
      <c r="Q66" s="6">
        <f t="shared" si="24"/>
        <v>0</v>
      </c>
    </row>
    <row r="67" spans="1:17" x14ac:dyDescent="0.25">
      <c r="A67" s="5"/>
      <c r="B67" s="5"/>
      <c r="C67" s="5"/>
      <c r="D67" s="6">
        <v>2021</v>
      </c>
      <c r="E67" s="12">
        <v>7911943000000</v>
      </c>
      <c r="F67" s="12">
        <f t="shared" si="9"/>
        <v>493369000000</v>
      </c>
      <c r="G67" s="11"/>
      <c r="H67" s="11"/>
      <c r="I67" s="11"/>
      <c r="J67" s="10">
        <v>56803733000000</v>
      </c>
      <c r="K67" s="10">
        <f t="shared" si="20"/>
        <v>10162685000000</v>
      </c>
      <c r="L67" s="11"/>
      <c r="M67" s="11"/>
      <c r="N67" s="11"/>
      <c r="O67" s="6"/>
      <c r="P67" s="6"/>
      <c r="Q67" s="6">
        <f t="shared" si="24"/>
        <v>0</v>
      </c>
    </row>
    <row r="68" spans="1:17" x14ac:dyDescent="0.25">
      <c r="A68" s="5"/>
      <c r="B68" s="5"/>
      <c r="C68" s="5"/>
      <c r="D68" s="6">
        <v>2022</v>
      </c>
      <c r="E68" s="12">
        <v>5722194000000</v>
      </c>
      <c r="F68" s="12">
        <f t="shared" si="9"/>
        <v>-2189749000000</v>
      </c>
      <c r="G68" s="11"/>
      <c r="H68" s="11"/>
      <c r="I68" s="11"/>
      <c r="J68" s="10">
        <v>64797516000000</v>
      </c>
      <c r="K68" s="10">
        <f t="shared" si="20"/>
        <v>7993783000000</v>
      </c>
      <c r="L68" s="11"/>
      <c r="M68" s="11"/>
      <c r="N68" s="11"/>
      <c r="O68" s="6"/>
      <c r="P68" s="6"/>
      <c r="Q68" s="6">
        <f t="shared" si="24"/>
        <v>0</v>
      </c>
    </row>
    <row r="69" spans="1:17" x14ac:dyDescent="0.25">
      <c r="A69" s="5">
        <v>12</v>
      </c>
      <c r="B69" s="5" t="s">
        <v>51</v>
      </c>
      <c r="C69" s="5" t="s">
        <v>52</v>
      </c>
      <c r="D69" s="6">
        <v>2017</v>
      </c>
      <c r="E69" s="12">
        <v>5097264000000</v>
      </c>
      <c r="F69" s="12"/>
      <c r="G69" s="11"/>
      <c r="H69" s="11"/>
      <c r="I69" s="11"/>
      <c r="J69" s="10">
        <v>70186618000000</v>
      </c>
      <c r="K69" s="10"/>
      <c r="L69" s="11"/>
      <c r="M69" s="11"/>
      <c r="N69" s="11"/>
      <c r="O69" s="6"/>
      <c r="P69" s="6"/>
      <c r="Q69" s="6"/>
    </row>
    <row r="70" spans="1:17" x14ac:dyDescent="0.25">
      <c r="A70" s="5"/>
      <c r="B70" s="5"/>
      <c r="C70" s="5"/>
      <c r="D70" s="6">
        <v>2018</v>
      </c>
      <c r="E70" s="12">
        <v>4961851000000</v>
      </c>
      <c r="F70" s="12">
        <f t="shared" si="9"/>
        <v>-135413000000</v>
      </c>
      <c r="G70" s="11">
        <f>AVERAGE(F70:F74)</f>
        <v>819061000000</v>
      </c>
      <c r="H70" s="11">
        <f t="shared" si="13"/>
        <v>1997281441355.5991</v>
      </c>
      <c r="I70" s="17">
        <f t="shared" si="19"/>
        <v>2.438501456369671</v>
      </c>
      <c r="J70" s="10">
        <v>73394728000000</v>
      </c>
      <c r="K70" s="10">
        <f t="shared" si="20"/>
        <v>3208110000000</v>
      </c>
      <c r="L70" s="11">
        <f t="shared" si="21"/>
        <v>8128730800000</v>
      </c>
      <c r="M70" s="11">
        <f t="shared" si="22"/>
        <v>6298792587540.0684</v>
      </c>
      <c r="N70" s="17">
        <f t="shared" si="23"/>
        <v>0.77488020485806575</v>
      </c>
      <c r="O70" s="6">
        <f>I70/N70</f>
        <v>3.1469399283678041</v>
      </c>
      <c r="P70" s="6" t="str">
        <f>IF(O70&lt;1,"PERATAAN LABA",IF(O70&gt;=1,"BUKAN PERATAAN LABA"))</f>
        <v>BUKAN PERATAAN LABA</v>
      </c>
      <c r="Q70" s="6">
        <f>IF($P$70="PERATAAN LABA",1,0)</f>
        <v>0</v>
      </c>
    </row>
    <row r="71" spans="1:17" x14ac:dyDescent="0.25">
      <c r="A71" s="5"/>
      <c r="B71" s="5"/>
      <c r="C71" s="5"/>
      <c r="D71" s="6">
        <v>2019</v>
      </c>
      <c r="E71" s="12">
        <v>5902729000000</v>
      </c>
      <c r="F71" s="12">
        <f t="shared" si="9"/>
        <v>940878000000</v>
      </c>
      <c r="G71" s="11"/>
      <c r="H71" s="11"/>
      <c r="I71" s="11"/>
      <c r="J71" s="10">
        <v>76592955000000</v>
      </c>
      <c r="K71" s="10">
        <f t="shared" si="20"/>
        <v>3198227000000</v>
      </c>
      <c r="L71" s="11"/>
      <c r="M71" s="11"/>
      <c r="N71" s="11"/>
      <c r="O71" s="6"/>
      <c r="P71" s="6"/>
      <c r="Q71" s="6">
        <f t="shared" ref="Q71:Q74" si="25">IF($P$70="PERATAAN LABA",1,0)</f>
        <v>0</v>
      </c>
    </row>
    <row r="72" spans="1:17" x14ac:dyDescent="0.25">
      <c r="A72" s="5"/>
      <c r="B72" s="5"/>
      <c r="C72" s="5"/>
      <c r="D72" s="6">
        <v>2020</v>
      </c>
      <c r="E72" s="12">
        <v>8752066000000</v>
      </c>
      <c r="F72" s="12">
        <f t="shared" si="9"/>
        <v>2849337000000</v>
      </c>
      <c r="G72" s="11"/>
      <c r="H72" s="11"/>
      <c r="I72" s="11"/>
      <c r="J72" s="10">
        <v>81731469000000</v>
      </c>
      <c r="K72" s="10">
        <f t="shared" si="20"/>
        <v>5138514000000</v>
      </c>
      <c r="L72" s="11"/>
      <c r="M72" s="11"/>
      <c r="N72" s="11"/>
      <c r="O72" s="6"/>
      <c r="P72" s="6"/>
      <c r="Q72" s="6">
        <f t="shared" si="25"/>
        <v>0</v>
      </c>
    </row>
    <row r="73" spans="1:17" x14ac:dyDescent="0.25">
      <c r="A73" s="5"/>
      <c r="B73" s="5"/>
      <c r="C73" s="5"/>
      <c r="D73" s="6">
        <v>2021</v>
      </c>
      <c r="E73" s="12">
        <v>11229695000000</v>
      </c>
      <c r="F73" s="12">
        <f t="shared" ref="F73:F136" si="26">E73-E72</f>
        <v>2477629000000</v>
      </c>
      <c r="G73" s="11"/>
      <c r="H73" s="11"/>
      <c r="I73" s="11"/>
      <c r="J73" s="10">
        <v>99345618000000</v>
      </c>
      <c r="K73" s="10">
        <f t="shared" si="20"/>
        <v>17614149000000</v>
      </c>
      <c r="L73" s="11"/>
      <c r="M73" s="11"/>
      <c r="N73" s="11"/>
      <c r="O73" s="6"/>
      <c r="P73" s="6"/>
      <c r="Q73" s="6">
        <f t="shared" si="25"/>
        <v>0</v>
      </c>
    </row>
    <row r="74" spans="1:17" x14ac:dyDescent="0.25">
      <c r="A74" s="5"/>
      <c r="B74" s="5"/>
      <c r="C74" s="5"/>
      <c r="D74" s="6">
        <v>2022</v>
      </c>
      <c r="E74" s="12">
        <v>9192569000000</v>
      </c>
      <c r="F74" s="12">
        <f t="shared" si="26"/>
        <v>-2037126000000</v>
      </c>
      <c r="G74" s="11"/>
      <c r="H74" s="11"/>
      <c r="I74" s="11"/>
      <c r="J74" s="10">
        <v>110830272000000</v>
      </c>
      <c r="K74" s="10">
        <f t="shared" si="20"/>
        <v>11484654000000</v>
      </c>
      <c r="L74" s="11"/>
      <c r="M74" s="11"/>
      <c r="N74" s="11"/>
      <c r="O74" s="6"/>
      <c r="P74" s="6"/>
      <c r="Q74" s="6">
        <f t="shared" si="25"/>
        <v>0</v>
      </c>
    </row>
    <row r="75" spans="1:17" x14ac:dyDescent="0.25">
      <c r="A75" s="5">
        <v>13</v>
      </c>
      <c r="B75" s="5" t="s">
        <v>5</v>
      </c>
      <c r="C75" s="5" t="s">
        <v>6</v>
      </c>
      <c r="D75" s="6">
        <v>2017</v>
      </c>
      <c r="E75" s="12">
        <v>1043104000000</v>
      </c>
      <c r="F75" s="12"/>
      <c r="G75" s="11"/>
      <c r="H75" s="11"/>
      <c r="I75" s="11"/>
      <c r="J75" s="10">
        <v>29602688000000</v>
      </c>
      <c r="K75" s="10"/>
      <c r="L75" s="11"/>
      <c r="M75" s="11"/>
      <c r="N75" s="11"/>
      <c r="O75" s="6"/>
      <c r="P75" s="6"/>
      <c r="Q75" s="6"/>
    </row>
    <row r="76" spans="1:17" x14ac:dyDescent="0.25">
      <c r="A76" s="5"/>
      <c r="B76" s="5"/>
      <c r="C76" s="5"/>
      <c r="D76" s="6">
        <v>2018</v>
      </c>
      <c r="E76" s="12">
        <v>2088188000000</v>
      </c>
      <c r="F76" s="12">
        <f t="shared" si="26"/>
        <v>1045084000000</v>
      </c>
      <c r="G76" s="11">
        <f>AVERAGE(F76:F80)</f>
        <v>89565400000</v>
      </c>
      <c r="H76" s="11">
        <f t="shared" si="13"/>
        <v>821843209976.08777</v>
      </c>
      <c r="I76" s="17">
        <f t="shared" si="19"/>
        <v>9.1759006265375671</v>
      </c>
      <c r="J76" s="10">
        <v>36228261000000</v>
      </c>
      <c r="K76" s="10">
        <f t="shared" si="20"/>
        <v>6625573000000</v>
      </c>
      <c r="L76" s="11">
        <f t="shared" si="21"/>
        <v>3873879400000</v>
      </c>
      <c r="M76" s="11">
        <f t="shared" si="22"/>
        <v>3836361975542.7534</v>
      </c>
      <c r="N76" s="17">
        <f t="shared" si="23"/>
        <v>0.99031528331593222</v>
      </c>
      <c r="O76" s="6">
        <f>I76/N76</f>
        <v>9.265635683025458</v>
      </c>
      <c r="P76" s="6" t="str">
        <f>IF(O76&lt;1,"PERATAAN LABA",IF(O76&gt;=1,"BUKAN PERATAAN LABA"))</f>
        <v>BUKAN PERATAAN LABA</v>
      </c>
      <c r="Q76" s="6">
        <f>IF($P$76="PERATAAN LABA",1,0)</f>
        <v>0</v>
      </c>
    </row>
    <row r="77" spans="1:17" x14ac:dyDescent="0.25">
      <c r="A77" s="5"/>
      <c r="B77" s="5"/>
      <c r="C77" s="5"/>
      <c r="D77" s="6">
        <v>2019</v>
      </c>
      <c r="E77" s="12">
        <v>1793914000000</v>
      </c>
      <c r="F77" s="12">
        <f t="shared" si="26"/>
        <v>-294274000000</v>
      </c>
      <c r="G77" s="11"/>
      <c r="H77" s="11"/>
      <c r="I77" s="11"/>
      <c r="J77" s="10">
        <v>38872084000000</v>
      </c>
      <c r="K77" s="10">
        <f t="shared" si="20"/>
        <v>2643823000000</v>
      </c>
      <c r="L77" s="11"/>
      <c r="M77" s="11"/>
      <c r="N77" s="11"/>
      <c r="O77" s="6"/>
      <c r="P77" s="6"/>
      <c r="Q77" s="6">
        <f t="shared" ref="Q77:Q80" si="27">IF($P$76="PERATAAN LABA",1,0)</f>
        <v>0</v>
      </c>
    </row>
    <row r="78" spans="1:17" x14ac:dyDescent="0.25">
      <c r="A78" s="5"/>
      <c r="B78" s="5"/>
      <c r="C78" s="5"/>
      <c r="D78" s="6">
        <v>2020</v>
      </c>
      <c r="E78" s="12">
        <v>1221904000000</v>
      </c>
      <c r="F78" s="12">
        <f t="shared" si="26"/>
        <v>-572010000000</v>
      </c>
      <c r="G78" s="11"/>
      <c r="H78" s="11"/>
      <c r="I78" s="11"/>
      <c r="J78" s="10">
        <v>36964948000000</v>
      </c>
      <c r="K78" s="10">
        <f t="shared" si="20"/>
        <v>-1907136000000</v>
      </c>
      <c r="L78" s="11"/>
      <c r="M78" s="11"/>
      <c r="N78" s="11"/>
      <c r="O78" s="6"/>
      <c r="P78" s="6"/>
      <c r="Q78" s="6">
        <f t="shared" si="27"/>
        <v>0</v>
      </c>
    </row>
    <row r="79" spans="1:17" x14ac:dyDescent="0.25">
      <c r="A79" s="5"/>
      <c r="B79" s="5"/>
      <c r="C79" s="5"/>
      <c r="D79" s="6">
        <v>2021</v>
      </c>
      <c r="E79" s="12">
        <v>2130896000000</v>
      </c>
      <c r="F79" s="12">
        <f t="shared" si="26"/>
        <v>908992000000</v>
      </c>
      <c r="G79" s="11"/>
      <c r="H79" s="11"/>
      <c r="I79" s="11"/>
      <c r="J79" s="10">
        <v>44878300000000</v>
      </c>
      <c r="K79" s="10">
        <f t="shared" si="20"/>
        <v>7913352000000</v>
      </c>
      <c r="L79" s="11"/>
      <c r="M79" s="11"/>
      <c r="N79" s="11"/>
      <c r="O79" s="6"/>
      <c r="P79" s="6"/>
      <c r="Q79" s="6">
        <f t="shared" si="27"/>
        <v>0</v>
      </c>
    </row>
    <row r="80" spans="1:17" x14ac:dyDescent="0.25">
      <c r="A80" s="5"/>
      <c r="B80" s="5"/>
      <c r="C80" s="5"/>
      <c r="D80" s="6">
        <v>2022</v>
      </c>
      <c r="E80" s="12">
        <v>1490931000000</v>
      </c>
      <c r="F80" s="12">
        <f t="shared" si="26"/>
        <v>-639965000000</v>
      </c>
      <c r="G80" s="11"/>
      <c r="H80" s="11"/>
      <c r="I80" s="11"/>
      <c r="J80" s="10">
        <v>48972085000000</v>
      </c>
      <c r="K80" s="10">
        <f t="shared" si="20"/>
        <v>4093785000000</v>
      </c>
      <c r="L80" s="11"/>
      <c r="M80" s="11"/>
      <c r="N80" s="11"/>
      <c r="O80" s="6"/>
      <c r="P80" s="6"/>
      <c r="Q80" s="6">
        <f t="shared" si="27"/>
        <v>0</v>
      </c>
    </row>
    <row r="81" spans="1:17" x14ac:dyDescent="0.25">
      <c r="A81" s="5">
        <v>14</v>
      </c>
      <c r="B81" s="5" t="s">
        <v>21</v>
      </c>
      <c r="C81" s="5" t="s">
        <v>22</v>
      </c>
      <c r="D81" s="6">
        <v>2017</v>
      </c>
      <c r="E81" s="12">
        <v>733248000000</v>
      </c>
      <c r="F81" s="12"/>
      <c r="G81" s="11"/>
      <c r="H81" s="11"/>
      <c r="I81" s="11"/>
      <c r="J81" s="10">
        <v>4738022000000</v>
      </c>
      <c r="K81" s="10"/>
      <c r="L81" s="11"/>
      <c r="M81" s="11"/>
      <c r="N81" s="11"/>
      <c r="O81" s="6"/>
      <c r="P81" s="6"/>
      <c r="Q81" s="6"/>
    </row>
    <row r="82" spans="1:17" x14ac:dyDescent="0.25">
      <c r="A82" s="5"/>
      <c r="B82" s="5"/>
      <c r="C82" s="5"/>
      <c r="D82" s="6">
        <v>2018</v>
      </c>
      <c r="E82" s="12">
        <v>329426000000</v>
      </c>
      <c r="F82" s="12">
        <f t="shared" si="26"/>
        <v>-403822000000</v>
      </c>
      <c r="G82" s="11">
        <f>AVERAGE(F82:F86)</f>
        <v>60407400000</v>
      </c>
      <c r="H82" s="11">
        <f t="shared" si="13"/>
        <v>330323402762.80756</v>
      </c>
      <c r="I82" s="17">
        <f t="shared" si="19"/>
        <v>5.4682605568656744</v>
      </c>
      <c r="J82" s="10">
        <v>4019846000000</v>
      </c>
      <c r="K82" s="10">
        <f t="shared" si="20"/>
        <v>-718176000000</v>
      </c>
      <c r="L82" s="11">
        <f t="shared" si="21"/>
        <v>-30534800000</v>
      </c>
      <c r="M82" s="11">
        <f t="shared" si="22"/>
        <v>636684424032.58142</v>
      </c>
      <c r="N82" s="17">
        <f t="shared" si="23"/>
        <v>-20.851108375773919</v>
      </c>
      <c r="O82" s="6">
        <f>I82/N82</f>
        <v>-0.2622527521471727</v>
      </c>
      <c r="P82" s="6" t="str">
        <f>IF(O82&lt;1,"PERATAAN LABA",IF(O82&gt;=1,"BUKAN PERATAAN LABA"))</f>
        <v>PERATAAN LABA</v>
      </c>
      <c r="Q82" s="6">
        <f>IF($P$82="PERATAAN LABA",1,0)</f>
        <v>1</v>
      </c>
    </row>
    <row r="83" spans="1:17" x14ac:dyDescent="0.25">
      <c r="A83" s="5"/>
      <c r="B83" s="5"/>
      <c r="C83" s="5"/>
      <c r="D83" s="6">
        <v>2019</v>
      </c>
      <c r="E83" s="12">
        <v>252630000000</v>
      </c>
      <c r="F83" s="12">
        <f t="shared" si="26"/>
        <v>-76796000000</v>
      </c>
      <c r="G83" s="11"/>
      <c r="H83" s="11"/>
      <c r="I83" s="11"/>
      <c r="J83" s="10">
        <v>3699439000000</v>
      </c>
      <c r="K83" s="10">
        <f t="shared" si="20"/>
        <v>-320407000000</v>
      </c>
      <c r="L83" s="11"/>
      <c r="M83" s="11"/>
      <c r="N83" s="11"/>
      <c r="O83" s="6"/>
      <c r="P83" s="6"/>
      <c r="Q83" s="6">
        <f t="shared" ref="Q83:Q86" si="28">IF($P$82="PERATAAN LABA",1,0)</f>
        <v>1</v>
      </c>
    </row>
    <row r="84" spans="1:17" x14ac:dyDescent="0.25">
      <c r="A84" s="5"/>
      <c r="B84" s="5"/>
      <c r="C84" s="5"/>
      <c r="D84" s="6">
        <v>2020</v>
      </c>
      <c r="E84" s="12">
        <v>695490000000</v>
      </c>
      <c r="F84" s="12">
        <f t="shared" si="26"/>
        <v>442860000000</v>
      </c>
      <c r="G84" s="11"/>
      <c r="H84" s="11"/>
      <c r="I84" s="11"/>
      <c r="J84" s="10">
        <v>3536721000000</v>
      </c>
      <c r="K84" s="10">
        <f t="shared" si="20"/>
        <v>-162718000000</v>
      </c>
      <c r="L84" s="11"/>
      <c r="M84" s="11"/>
      <c r="N84" s="11"/>
      <c r="O84" s="6"/>
      <c r="P84" s="6"/>
      <c r="Q84" s="6">
        <f t="shared" si="28"/>
        <v>1</v>
      </c>
    </row>
    <row r="85" spans="1:17" x14ac:dyDescent="0.25">
      <c r="A85" s="5"/>
      <c r="B85" s="5"/>
      <c r="C85" s="5"/>
      <c r="D85" s="6">
        <v>2021</v>
      </c>
      <c r="E85" s="12">
        <v>991630000000</v>
      </c>
      <c r="F85" s="12">
        <f t="shared" si="26"/>
        <v>296140000000</v>
      </c>
      <c r="G85" s="11"/>
      <c r="H85" s="11"/>
      <c r="I85" s="11"/>
      <c r="J85" s="10">
        <v>4525473000000</v>
      </c>
      <c r="K85" s="10">
        <f t="shared" si="20"/>
        <v>988752000000</v>
      </c>
      <c r="L85" s="11"/>
      <c r="M85" s="11"/>
      <c r="N85" s="11"/>
      <c r="O85" s="6"/>
      <c r="P85" s="6"/>
      <c r="Q85" s="6">
        <f t="shared" si="28"/>
        <v>1</v>
      </c>
    </row>
    <row r="86" spans="1:17" x14ac:dyDescent="0.25">
      <c r="A86" s="5"/>
      <c r="B86" s="5"/>
      <c r="C86" s="5"/>
      <c r="D86" s="6">
        <v>2022</v>
      </c>
      <c r="E86" s="12">
        <v>1035285000000</v>
      </c>
      <c r="F86" s="12">
        <f t="shared" si="26"/>
        <v>43655000000</v>
      </c>
      <c r="G86" s="11"/>
      <c r="H86" s="11"/>
      <c r="I86" s="11"/>
      <c r="J86" s="10">
        <v>4585348000000</v>
      </c>
      <c r="K86" s="10">
        <f t="shared" si="20"/>
        <v>59875000000</v>
      </c>
      <c r="L86" s="11"/>
      <c r="M86" s="11"/>
      <c r="N86" s="11"/>
      <c r="O86" s="6"/>
      <c r="P86" s="6"/>
      <c r="Q86" s="6">
        <f t="shared" si="28"/>
        <v>1</v>
      </c>
    </row>
    <row r="87" spans="1:17" x14ac:dyDescent="0.25">
      <c r="A87" s="5">
        <v>15</v>
      </c>
      <c r="B87" s="5" t="s">
        <v>23</v>
      </c>
      <c r="C87" s="5" t="s">
        <v>24</v>
      </c>
      <c r="D87" s="6">
        <v>2017</v>
      </c>
      <c r="E87" s="12">
        <v>1322067000000</v>
      </c>
      <c r="F87" s="12"/>
      <c r="G87" s="11"/>
      <c r="H87" s="11"/>
      <c r="I87" s="11"/>
      <c r="J87" s="10">
        <v>3389736000000</v>
      </c>
      <c r="K87" s="10"/>
      <c r="L87" s="11"/>
      <c r="M87" s="11"/>
      <c r="N87" s="11"/>
      <c r="O87" s="6"/>
      <c r="P87" s="6"/>
      <c r="Q87" s="6"/>
    </row>
    <row r="88" spans="1:17" x14ac:dyDescent="0.25">
      <c r="A88" s="5"/>
      <c r="B88" s="5"/>
      <c r="C88" s="5"/>
      <c r="D88" s="6">
        <v>2018</v>
      </c>
      <c r="E88" s="12">
        <v>1224807000000</v>
      </c>
      <c r="F88" s="12">
        <f t="shared" si="26"/>
        <v>-97260000000</v>
      </c>
      <c r="G88" s="11">
        <f>AVERAGE(F88:F92)</f>
        <v>-79432200000</v>
      </c>
      <c r="H88" s="11">
        <f t="shared" ref="H88:H148" si="29">STDEV(F88:F92)</f>
        <v>509206304926.79486</v>
      </c>
      <c r="I88" s="17">
        <f t="shared" si="19"/>
        <v>-6.4105778881460527</v>
      </c>
      <c r="J88" s="10">
        <v>3574801000000</v>
      </c>
      <c r="K88" s="10">
        <f t="shared" si="20"/>
        <v>185065000000</v>
      </c>
      <c r="L88" s="11">
        <f t="shared" si="21"/>
        <v>-54965800000</v>
      </c>
      <c r="M88" s="11">
        <f t="shared" si="22"/>
        <v>957629595233.56421</v>
      </c>
      <c r="N88" s="17">
        <f t="shared" si="23"/>
        <v>-17.422280676958476</v>
      </c>
      <c r="O88" s="6">
        <f>I88/N88</f>
        <v>0.36795285341856804</v>
      </c>
      <c r="P88" s="6" t="str">
        <f>IF(O88&lt;1,"PERATAAN LABA",IF(O88&gt;=1,"BUKAN PERATAAN LABA"))</f>
        <v>PERATAAN LABA</v>
      </c>
      <c r="Q88" s="6">
        <f>IF($P$88="PERATAAN LABA",1,0)</f>
        <v>1</v>
      </c>
    </row>
    <row r="89" spans="1:17" x14ac:dyDescent="0.25">
      <c r="A89" s="5"/>
      <c r="B89" s="5"/>
      <c r="C89" s="5"/>
      <c r="D89" s="6">
        <v>2019</v>
      </c>
      <c r="E89" s="12">
        <v>1206059000000</v>
      </c>
      <c r="F89" s="12">
        <f t="shared" si="26"/>
        <v>-18748000000</v>
      </c>
      <c r="G89" s="11"/>
      <c r="H89" s="11"/>
      <c r="I89" s="11"/>
      <c r="J89" s="10">
        <v>3711405000000</v>
      </c>
      <c r="K89" s="10">
        <f t="shared" si="20"/>
        <v>136604000000</v>
      </c>
      <c r="L89" s="11"/>
      <c r="M89" s="11"/>
      <c r="N89" s="11"/>
      <c r="O89" s="6"/>
      <c r="P89" s="6"/>
      <c r="Q89" s="6">
        <f t="shared" ref="Q89:Q91" si="30">IF($P$88="PERATAAN LABA",1,0)</f>
        <v>1</v>
      </c>
    </row>
    <row r="90" spans="1:17" x14ac:dyDescent="0.25">
      <c r="A90" s="5"/>
      <c r="B90" s="5"/>
      <c r="C90" s="5"/>
      <c r="D90" s="6">
        <v>2020</v>
      </c>
      <c r="E90" s="12">
        <v>285617000000</v>
      </c>
      <c r="F90" s="12">
        <f t="shared" si="26"/>
        <v>-920442000000</v>
      </c>
      <c r="G90" s="11"/>
      <c r="H90" s="11"/>
      <c r="I90" s="11"/>
      <c r="J90" s="10">
        <v>1985009000000</v>
      </c>
      <c r="K90" s="10">
        <f t="shared" si="20"/>
        <v>-1726396000000</v>
      </c>
      <c r="L90" s="11"/>
      <c r="M90" s="11"/>
      <c r="N90" s="11"/>
      <c r="O90" s="6"/>
      <c r="P90" s="6"/>
      <c r="Q90" s="6">
        <f t="shared" si="30"/>
        <v>1</v>
      </c>
    </row>
    <row r="91" spans="1:17" x14ac:dyDescent="0.25">
      <c r="A91" s="5"/>
      <c r="B91" s="5"/>
      <c r="C91" s="5"/>
      <c r="D91" s="6">
        <v>2021</v>
      </c>
      <c r="E91" s="12">
        <v>665850000000</v>
      </c>
      <c r="F91" s="12">
        <f t="shared" si="26"/>
        <v>380233000000</v>
      </c>
      <c r="G91" s="11"/>
      <c r="H91" s="11"/>
      <c r="I91" s="11"/>
      <c r="J91" s="10">
        <v>2473681000000</v>
      </c>
      <c r="K91" s="10">
        <f t="shared" si="20"/>
        <v>488672000000</v>
      </c>
      <c r="L91" s="11"/>
      <c r="M91" s="11"/>
      <c r="N91" s="11"/>
      <c r="O91" s="6"/>
      <c r="P91" s="6"/>
      <c r="Q91" s="6">
        <f t="shared" si="30"/>
        <v>1</v>
      </c>
    </row>
    <row r="92" spans="1:17" x14ac:dyDescent="0.25">
      <c r="A92" s="5"/>
      <c r="B92" s="5"/>
      <c r="C92" s="5"/>
      <c r="D92" s="6">
        <v>2022</v>
      </c>
      <c r="E92" s="12">
        <v>924906000000</v>
      </c>
      <c r="F92" s="12">
        <f t="shared" si="26"/>
        <v>259056000000</v>
      </c>
      <c r="G92" s="11"/>
      <c r="H92" s="11"/>
      <c r="I92" s="11"/>
      <c r="J92" s="10">
        <v>3114907000000</v>
      </c>
      <c r="K92" s="10">
        <f t="shared" si="20"/>
        <v>641226000000</v>
      </c>
      <c r="L92" s="11"/>
      <c r="M92" s="11"/>
      <c r="N92" s="11"/>
      <c r="O92" s="6"/>
      <c r="P92" s="6"/>
      <c r="Q92" s="6">
        <f>IF($P$88="PERATAAN LABA",1,0)</f>
        <v>1</v>
      </c>
    </row>
    <row r="93" spans="1:17" x14ac:dyDescent="0.25">
      <c r="A93" s="5">
        <v>16</v>
      </c>
      <c r="B93" s="5" t="s">
        <v>25</v>
      </c>
      <c r="C93" s="5" t="s">
        <v>26</v>
      </c>
      <c r="D93" s="6">
        <v>2017</v>
      </c>
      <c r="E93" s="12">
        <v>1630953830893</v>
      </c>
      <c r="F93" s="12"/>
      <c r="G93" s="11"/>
      <c r="H93" s="11"/>
      <c r="I93" s="11"/>
      <c r="J93" s="10">
        <v>20816673946473</v>
      </c>
      <c r="K93" s="10"/>
      <c r="L93" s="11"/>
      <c r="M93" s="11"/>
      <c r="N93" s="11"/>
      <c r="O93" s="6"/>
      <c r="P93" s="6"/>
      <c r="Q93" s="6"/>
    </row>
    <row r="94" spans="1:17" x14ac:dyDescent="0.25">
      <c r="A94" s="5"/>
      <c r="B94" s="5"/>
      <c r="C94" s="5"/>
      <c r="D94" s="6">
        <v>2018</v>
      </c>
      <c r="E94" s="12">
        <v>1760434280304</v>
      </c>
      <c r="F94" s="12">
        <f t="shared" si="26"/>
        <v>129480449411</v>
      </c>
      <c r="G94" s="11">
        <f>AVERAGE(F94:F98)</f>
        <v>67822141451.199997</v>
      </c>
      <c r="H94" s="11">
        <f t="shared" si="29"/>
        <v>600768254282.77063</v>
      </c>
      <c r="I94" s="17">
        <f t="shared" si="19"/>
        <v>8.8579959498188483</v>
      </c>
      <c r="J94" s="10">
        <v>24060802395725</v>
      </c>
      <c r="K94" s="10">
        <f t="shared" si="20"/>
        <v>3244128449252</v>
      </c>
      <c r="L94" s="11">
        <f t="shared" si="21"/>
        <v>1970546404186.2</v>
      </c>
      <c r="M94" s="11">
        <f t="shared" si="22"/>
        <v>1712984105302.7847</v>
      </c>
      <c r="N94" s="17">
        <f t="shared" si="23"/>
        <v>0.86929396925834701</v>
      </c>
      <c r="O94" s="6">
        <f>I94/N94</f>
        <v>10.189873924210239</v>
      </c>
      <c r="P94" s="6" t="str">
        <f>IF(O94&lt;1,"PERATAAN LABA",IF(O94&gt;=1,"BUKAN PERATAAN LABA"))</f>
        <v>BUKAN PERATAAN LABA</v>
      </c>
      <c r="Q94" s="6">
        <f>IF($P$94="PERATAAN LABA",1,0)</f>
        <v>0</v>
      </c>
    </row>
    <row r="95" spans="1:17" x14ac:dyDescent="0.25">
      <c r="A95" s="5"/>
      <c r="B95" s="5"/>
      <c r="C95" s="5"/>
      <c r="D95" s="6">
        <v>2019</v>
      </c>
      <c r="E95" s="12">
        <v>2051404206764</v>
      </c>
      <c r="F95" s="12">
        <f t="shared" si="26"/>
        <v>290969926460</v>
      </c>
      <c r="G95" s="11"/>
      <c r="H95" s="11"/>
      <c r="I95" s="11"/>
      <c r="J95" s="10">
        <v>25026739472547</v>
      </c>
      <c r="K95" s="10">
        <f t="shared" si="20"/>
        <v>965937076822</v>
      </c>
      <c r="L95" s="11"/>
      <c r="M95" s="11"/>
      <c r="N95" s="11"/>
      <c r="O95" s="6"/>
      <c r="P95" s="6"/>
      <c r="Q95" s="6">
        <f t="shared" ref="Q95:Q98" si="31">IF($P$94="PERATAAN LABA",1,0)</f>
        <v>0</v>
      </c>
    </row>
    <row r="96" spans="1:17" x14ac:dyDescent="0.25">
      <c r="A96" s="5"/>
      <c r="B96" s="5"/>
      <c r="C96" s="5"/>
      <c r="D96" s="6">
        <v>2020</v>
      </c>
      <c r="E96" s="12">
        <v>2098168514645</v>
      </c>
      <c r="F96" s="12">
        <f t="shared" si="26"/>
        <v>46764307881</v>
      </c>
      <c r="G96" s="11"/>
      <c r="H96" s="11"/>
      <c r="I96" s="11"/>
      <c r="J96" s="10">
        <v>24476953742651</v>
      </c>
      <c r="K96" s="10">
        <f t="shared" si="20"/>
        <v>-549785729896</v>
      </c>
      <c r="L96" s="11"/>
      <c r="M96" s="11"/>
      <c r="N96" s="11"/>
      <c r="O96" s="6"/>
      <c r="P96" s="6"/>
      <c r="Q96" s="6">
        <f t="shared" si="31"/>
        <v>0</v>
      </c>
    </row>
    <row r="97" spans="1:17" x14ac:dyDescent="0.25">
      <c r="A97" s="5"/>
      <c r="B97" s="5"/>
      <c r="C97" s="5"/>
      <c r="D97" s="6">
        <v>2021</v>
      </c>
      <c r="E97" s="12">
        <v>1211052647953</v>
      </c>
      <c r="F97" s="12">
        <f t="shared" si="26"/>
        <v>-887115866692</v>
      </c>
      <c r="G97" s="11"/>
      <c r="H97" s="11"/>
      <c r="I97" s="11"/>
      <c r="J97" s="10">
        <v>27904558322183</v>
      </c>
      <c r="K97" s="10">
        <f t="shared" si="20"/>
        <v>3427604579532</v>
      </c>
      <c r="L97" s="11"/>
      <c r="M97" s="11"/>
      <c r="N97" s="11"/>
      <c r="O97" s="6"/>
      <c r="P97" s="6"/>
      <c r="Q97" s="6">
        <f t="shared" si="31"/>
        <v>0</v>
      </c>
    </row>
    <row r="98" spans="1:17" x14ac:dyDescent="0.25">
      <c r="A98" s="5"/>
      <c r="B98" s="5"/>
      <c r="C98" s="5"/>
      <c r="D98" s="6">
        <v>2022</v>
      </c>
      <c r="E98" s="12">
        <v>1970064538149</v>
      </c>
      <c r="F98" s="12">
        <f t="shared" si="26"/>
        <v>759011890196</v>
      </c>
      <c r="G98" s="11"/>
      <c r="H98" s="11"/>
      <c r="I98" s="11"/>
      <c r="J98" s="10">
        <v>30669405967404</v>
      </c>
      <c r="K98" s="10">
        <f t="shared" si="20"/>
        <v>2764847645221</v>
      </c>
      <c r="L98" s="11"/>
      <c r="M98" s="11"/>
      <c r="N98" s="11"/>
      <c r="O98" s="6"/>
      <c r="P98" s="6"/>
      <c r="Q98" s="6">
        <f t="shared" si="31"/>
        <v>0</v>
      </c>
    </row>
    <row r="99" spans="1:17" x14ac:dyDescent="0.25">
      <c r="A99" s="5">
        <v>17</v>
      </c>
      <c r="B99" s="5" t="s">
        <v>39</v>
      </c>
      <c r="C99" s="5" t="s">
        <v>40</v>
      </c>
      <c r="D99" s="6">
        <v>2017</v>
      </c>
      <c r="E99" s="12">
        <v>135364021139</v>
      </c>
      <c r="F99" s="12"/>
      <c r="G99" s="11"/>
      <c r="H99" s="11"/>
      <c r="I99" s="11"/>
      <c r="J99" s="10">
        <v>2491100179560</v>
      </c>
      <c r="K99" s="10"/>
      <c r="L99" s="11"/>
      <c r="M99" s="11"/>
      <c r="N99" s="11"/>
      <c r="O99" s="6"/>
      <c r="P99" s="6"/>
      <c r="Q99" s="6"/>
    </row>
    <row r="100" spans="1:17" x14ac:dyDescent="0.25">
      <c r="A100" s="5"/>
      <c r="B100" s="5"/>
      <c r="C100" s="5"/>
      <c r="D100" s="6">
        <v>2018</v>
      </c>
      <c r="E100" s="12">
        <v>127171436363</v>
      </c>
      <c r="F100" s="12">
        <f t="shared" si="26"/>
        <v>-8192584776</v>
      </c>
      <c r="G100" s="11">
        <f>AVERAGE(F100:F104)</f>
        <v>59376740223</v>
      </c>
      <c r="H100" s="11">
        <f t="shared" si="29"/>
        <v>92636436810.131866</v>
      </c>
      <c r="I100" s="17">
        <f t="shared" si="19"/>
        <v>1.5601468935852509</v>
      </c>
      <c r="J100" s="10">
        <v>2766545866684</v>
      </c>
      <c r="K100" s="10">
        <f t="shared" si="20"/>
        <v>275445687124</v>
      </c>
      <c r="L100" s="11">
        <f t="shared" si="21"/>
        <v>288816373821.79999</v>
      </c>
      <c r="M100" s="11">
        <f t="shared" si="22"/>
        <v>325924539509.85083</v>
      </c>
      <c r="N100" s="17">
        <f t="shared" si="23"/>
        <v>1.1284835939078255</v>
      </c>
      <c r="O100" s="6">
        <f>I100/N100</f>
        <v>1.3825162386124008</v>
      </c>
      <c r="P100" s="6" t="str">
        <f>IF(O100&lt;1,"PERATAAN LABA",IF(O100&gt;=1,"BUKAN PERATAAN LABA"))</f>
        <v>BUKAN PERATAAN LABA</v>
      </c>
      <c r="Q100" s="6">
        <f>IF($P$100="PERATAAN LABA",1,0)</f>
        <v>0</v>
      </c>
    </row>
    <row r="101" spans="1:17" x14ac:dyDescent="0.25">
      <c r="A101" s="5"/>
      <c r="B101" s="5"/>
      <c r="C101" s="5"/>
      <c r="D101" s="6">
        <v>2019</v>
      </c>
      <c r="E101" s="12">
        <v>236518557420</v>
      </c>
      <c r="F101" s="12">
        <f t="shared" si="26"/>
        <v>109347121057</v>
      </c>
      <c r="G101" s="11"/>
      <c r="H101" s="11"/>
      <c r="I101" s="11"/>
      <c r="J101" s="10">
        <v>3337022314624</v>
      </c>
      <c r="K101" s="10">
        <f t="shared" si="20"/>
        <v>570476447940</v>
      </c>
      <c r="L101" s="11"/>
      <c r="M101" s="11"/>
      <c r="N101" s="11"/>
      <c r="O101" s="6"/>
      <c r="P101" s="6"/>
      <c r="Q101" s="6">
        <f t="shared" ref="Q101:Q104" si="32">IF($P$100="PERATAAN LABA",1,0)</f>
        <v>0</v>
      </c>
    </row>
    <row r="102" spans="1:17" x14ac:dyDescent="0.25">
      <c r="A102" s="5"/>
      <c r="B102" s="5"/>
      <c r="C102" s="5"/>
      <c r="D102" s="6">
        <v>2020</v>
      </c>
      <c r="E102" s="12">
        <v>168610282478</v>
      </c>
      <c r="F102" s="12">
        <f t="shared" si="26"/>
        <v>-67908274942</v>
      </c>
      <c r="G102" s="11"/>
      <c r="H102" s="11"/>
      <c r="I102" s="11"/>
      <c r="J102" s="10">
        <v>3212034546032</v>
      </c>
      <c r="K102" s="10">
        <f t="shared" si="20"/>
        <v>-124987768592</v>
      </c>
      <c r="L102" s="11"/>
      <c r="M102" s="11"/>
      <c r="N102" s="11"/>
      <c r="O102" s="6"/>
      <c r="P102" s="6"/>
      <c r="Q102" s="6">
        <f t="shared" si="32"/>
        <v>0</v>
      </c>
    </row>
    <row r="103" spans="1:17" x14ac:dyDescent="0.25">
      <c r="A103" s="5"/>
      <c r="B103" s="5"/>
      <c r="C103" s="5"/>
      <c r="D103" s="6">
        <v>2021</v>
      </c>
      <c r="E103" s="12">
        <v>283602993676</v>
      </c>
      <c r="F103" s="12">
        <f t="shared" si="26"/>
        <v>114992711198</v>
      </c>
      <c r="G103" s="11"/>
      <c r="H103" s="11"/>
      <c r="I103" s="11"/>
      <c r="J103" s="10">
        <v>3287623237457</v>
      </c>
      <c r="K103" s="10">
        <f t="shared" si="20"/>
        <v>75588691425</v>
      </c>
      <c r="L103" s="11"/>
      <c r="M103" s="11"/>
      <c r="N103" s="11"/>
      <c r="O103" s="6"/>
      <c r="P103" s="6"/>
      <c r="Q103" s="6">
        <f t="shared" si="32"/>
        <v>0</v>
      </c>
    </row>
    <row r="104" spans="1:17" x14ac:dyDescent="0.25">
      <c r="A104" s="5"/>
      <c r="B104" s="5"/>
      <c r="C104" s="5"/>
      <c r="D104" s="6">
        <v>2022</v>
      </c>
      <c r="E104" s="12">
        <v>432247722254</v>
      </c>
      <c r="F104" s="12">
        <f t="shared" si="26"/>
        <v>148644728578</v>
      </c>
      <c r="G104" s="11"/>
      <c r="H104" s="11"/>
      <c r="I104" s="11"/>
      <c r="J104" s="10">
        <v>3935182048669</v>
      </c>
      <c r="K104" s="10">
        <f t="shared" si="20"/>
        <v>647558811212</v>
      </c>
      <c r="L104" s="11"/>
      <c r="M104" s="11"/>
      <c r="N104" s="11"/>
      <c r="O104" s="6"/>
      <c r="P104" s="6"/>
      <c r="Q104" s="6">
        <f t="shared" si="32"/>
        <v>0</v>
      </c>
    </row>
    <row r="105" spans="1:17" x14ac:dyDescent="0.25">
      <c r="A105" s="5">
        <v>18</v>
      </c>
      <c r="B105" s="5" t="s">
        <v>27</v>
      </c>
      <c r="C105" s="5" t="s">
        <v>28</v>
      </c>
      <c r="D105" s="6">
        <v>2017</v>
      </c>
      <c r="E105" s="12">
        <v>25880464791</v>
      </c>
      <c r="F105" s="12"/>
      <c r="G105" s="11"/>
      <c r="H105" s="11"/>
      <c r="I105" s="11"/>
      <c r="J105" s="10">
        <v>1841487199828</v>
      </c>
      <c r="K105" s="10"/>
      <c r="L105" s="11"/>
      <c r="M105" s="11"/>
      <c r="N105" s="11"/>
      <c r="O105" s="6"/>
      <c r="P105" s="6"/>
      <c r="Q105" s="6"/>
    </row>
    <row r="106" spans="1:17" x14ac:dyDescent="0.25">
      <c r="A106" s="5"/>
      <c r="B106" s="5"/>
      <c r="C106" s="5"/>
      <c r="D106" s="6">
        <v>2018</v>
      </c>
      <c r="E106" s="12">
        <v>15954632472</v>
      </c>
      <c r="F106" s="12">
        <f t="shared" si="26"/>
        <v>-9925832319</v>
      </c>
      <c r="G106" s="11">
        <f t="shared" ref="G106:G142" si="33">AVERAGE(F106:F110)</f>
        <v>12151027829</v>
      </c>
      <c r="H106" s="11">
        <f t="shared" si="29"/>
        <v>29308664211.339081</v>
      </c>
      <c r="I106" s="17">
        <f t="shared" si="19"/>
        <v>2.4120316917874356</v>
      </c>
      <c r="J106" s="10">
        <v>1953910957160</v>
      </c>
      <c r="K106" s="10">
        <f t="shared" si="20"/>
        <v>112423757332</v>
      </c>
      <c r="L106" s="11">
        <f t="shared" si="21"/>
        <v>392161817989</v>
      </c>
      <c r="M106" s="11">
        <f t="shared" si="22"/>
        <v>463536367186.09003</v>
      </c>
      <c r="N106" s="17">
        <f t="shared" si="23"/>
        <v>1.1820028006884955</v>
      </c>
      <c r="O106" s="6">
        <f>I106/N106</f>
        <v>2.040631113887776</v>
      </c>
      <c r="P106" s="6" t="str">
        <f>IF(O106&lt;1,"PERATAAN LABA",IF(O106&gt;=1,"BUKAN PERATAAN LABA"))</f>
        <v>BUKAN PERATAAN LABA</v>
      </c>
      <c r="Q106" s="6">
        <f>IF($P$106="PERATAAN LABA",1,0)</f>
        <v>0</v>
      </c>
    </row>
    <row r="107" spans="1:17" x14ac:dyDescent="0.25">
      <c r="A107" s="5"/>
      <c r="B107" s="5"/>
      <c r="C107" s="5"/>
      <c r="D107" s="6">
        <v>2019</v>
      </c>
      <c r="E107" s="12">
        <v>957169058</v>
      </c>
      <c r="F107" s="12">
        <f t="shared" si="26"/>
        <v>-14997463414</v>
      </c>
      <c r="G107" s="11"/>
      <c r="H107" s="11"/>
      <c r="I107" s="11"/>
      <c r="J107" s="10">
        <v>2104704872583</v>
      </c>
      <c r="K107" s="10">
        <f t="shared" si="20"/>
        <v>150793915423</v>
      </c>
      <c r="L107" s="11"/>
      <c r="M107" s="11"/>
      <c r="N107" s="11"/>
      <c r="O107" s="6"/>
      <c r="P107" s="6"/>
      <c r="Q107" s="6">
        <f t="shared" ref="Q107:Q110" si="34">IF($P$106="PERATAAN LABA",1,0)</f>
        <v>0</v>
      </c>
    </row>
    <row r="108" spans="1:17" x14ac:dyDescent="0.25">
      <c r="A108" s="5"/>
      <c r="B108" s="5"/>
      <c r="C108" s="5"/>
      <c r="D108" s="6">
        <v>2020</v>
      </c>
      <c r="E108" s="12">
        <v>5415741808</v>
      </c>
      <c r="F108" s="12">
        <f t="shared" si="26"/>
        <v>4458572750</v>
      </c>
      <c r="G108" s="11"/>
      <c r="H108" s="11"/>
      <c r="I108" s="11"/>
      <c r="J108" s="10">
        <v>3165530224724</v>
      </c>
      <c r="K108" s="10">
        <f t="shared" si="20"/>
        <v>1060825352141</v>
      </c>
      <c r="L108" s="11"/>
      <c r="M108" s="11"/>
      <c r="N108" s="11"/>
      <c r="O108" s="6"/>
      <c r="P108" s="6"/>
      <c r="Q108" s="6">
        <f t="shared" si="34"/>
        <v>0</v>
      </c>
    </row>
    <row r="109" spans="1:17" x14ac:dyDescent="0.25">
      <c r="A109" s="5"/>
      <c r="B109" s="5"/>
      <c r="C109" s="5"/>
      <c r="D109" s="6">
        <v>2021</v>
      </c>
      <c r="E109" s="12">
        <v>29707421605</v>
      </c>
      <c r="F109" s="12">
        <f t="shared" si="26"/>
        <v>24291679797</v>
      </c>
      <c r="G109" s="11"/>
      <c r="H109" s="11"/>
      <c r="I109" s="11"/>
      <c r="J109" s="10">
        <v>3847887478570</v>
      </c>
      <c r="K109" s="10">
        <f t="shared" si="20"/>
        <v>682357253846</v>
      </c>
      <c r="L109" s="11"/>
      <c r="M109" s="11"/>
      <c r="N109" s="11"/>
      <c r="O109" s="6"/>
      <c r="P109" s="6"/>
      <c r="Q109" s="6">
        <f t="shared" si="34"/>
        <v>0</v>
      </c>
    </row>
    <row r="110" spans="1:17" x14ac:dyDescent="0.25">
      <c r="A110" s="5"/>
      <c r="B110" s="5"/>
      <c r="C110" s="5"/>
      <c r="D110" s="6">
        <v>2022</v>
      </c>
      <c r="E110" s="12">
        <v>86635603936</v>
      </c>
      <c r="F110" s="12">
        <f t="shared" si="26"/>
        <v>56928182331</v>
      </c>
      <c r="G110" s="11"/>
      <c r="H110" s="11"/>
      <c r="I110" s="11"/>
      <c r="J110" s="10">
        <v>3802296289773</v>
      </c>
      <c r="K110" s="10">
        <f t="shared" si="20"/>
        <v>-45591188797</v>
      </c>
      <c r="L110" s="11"/>
      <c r="M110" s="11"/>
      <c r="N110" s="11"/>
      <c r="O110" s="6"/>
      <c r="P110" s="6"/>
      <c r="Q110" s="6">
        <f t="shared" si="34"/>
        <v>0</v>
      </c>
    </row>
    <row r="111" spans="1:17" x14ac:dyDescent="0.25">
      <c r="A111" s="5">
        <v>19</v>
      </c>
      <c r="B111" s="5" t="s">
        <v>29</v>
      </c>
      <c r="C111" s="5" t="s">
        <v>30</v>
      </c>
      <c r="D111" s="6">
        <v>2017</v>
      </c>
      <c r="E111" s="12">
        <v>22970715348</v>
      </c>
      <c r="F111" s="12"/>
      <c r="G111" s="11"/>
      <c r="H111" s="11"/>
      <c r="I111" s="11"/>
      <c r="J111" s="10">
        <v>914188759779</v>
      </c>
      <c r="K111" s="10"/>
      <c r="L111" s="11"/>
      <c r="M111" s="11"/>
      <c r="N111" s="11"/>
      <c r="O111" s="6"/>
      <c r="P111" s="6"/>
      <c r="Q111" s="6"/>
    </row>
    <row r="112" spans="1:17" x14ac:dyDescent="0.25">
      <c r="A112" s="5"/>
      <c r="B112" s="5"/>
      <c r="C112" s="5"/>
      <c r="D112" s="6">
        <v>2018</v>
      </c>
      <c r="E112" s="12">
        <v>31954131252</v>
      </c>
      <c r="F112" s="12">
        <f t="shared" si="26"/>
        <v>8983415904</v>
      </c>
      <c r="G112" s="11">
        <f t="shared" si="33"/>
        <v>10378917345.6</v>
      </c>
      <c r="H112" s="11">
        <f t="shared" si="29"/>
        <v>19838814386.780598</v>
      </c>
      <c r="I112" s="17">
        <f t="shared" si="19"/>
        <v>1.9114531628090277</v>
      </c>
      <c r="J112" s="10">
        <v>1045029834378</v>
      </c>
      <c r="K112" s="10">
        <f t="shared" si="20"/>
        <v>130841074599</v>
      </c>
      <c r="L112" s="11">
        <f t="shared" si="21"/>
        <v>125024408665</v>
      </c>
      <c r="M112" s="11">
        <f t="shared" si="22"/>
        <v>99227761143.418488</v>
      </c>
      <c r="N112" s="17">
        <f t="shared" si="23"/>
        <v>0.79366711031041126</v>
      </c>
      <c r="O112" s="6">
        <f>I112/N112</f>
        <v>2.4083814712460985</v>
      </c>
      <c r="P112" s="6" t="str">
        <f>IF(O112&lt;1,"PERATAAN LABA",IF(O112&gt;=1,"BUKAN PERATAAN LABA"))</f>
        <v>BUKAN PERATAAN LABA</v>
      </c>
      <c r="Q112" s="6">
        <f>IF($P$112="PERATAAN LABA",1,0)</f>
        <v>0</v>
      </c>
    </row>
    <row r="113" spans="1:17" x14ac:dyDescent="0.25">
      <c r="A113" s="5"/>
      <c r="B113" s="5"/>
      <c r="C113" s="5"/>
      <c r="D113" s="6">
        <v>2019</v>
      </c>
      <c r="E113" s="12">
        <v>44943627900</v>
      </c>
      <c r="F113" s="12">
        <f t="shared" si="26"/>
        <v>12989496648</v>
      </c>
      <c r="G113" s="11"/>
      <c r="H113" s="11"/>
      <c r="I113" s="11"/>
      <c r="J113" s="10">
        <v>1281116255236</v>
      </c>
      <c r="K113" s="10">
        <f t="shared" si="20"/>
        <v>236086420858</v>
      </c>
      <c r="L113" s="11"/>
      <c r="M113" s="11"/>
      <c r="N113" s="11"/>
      <c r="O113" s="6"/>
      <c r="P113" s="6"/>
      <c r="Q113" s="6">
        <f t="shared" ref="Q113:Q116" si="35">IF($P$112="PERATAAN LABA",1,0)</f>
        <v>0</v>
      </c>
    </row>
    <row r="114" spans="1:17" x14ac:dyDescent="0.25">
      <c r="A114" s="5"/>
      <c r="B114" s="5"/>
      <c r="C114" s="5"/>
      <c r="D114" s="6">
        <v>2020</v>
      </c>
      <c r="E114" s="12">
        <v>42520246722</v>
      </c>
      <c r="F114" s="12">
        <f t="shared" si="26"/>
        <v>-2423381178</v>
      </c>
      <c r="G114" s="11"/>
      <c r="H114" s="11"/>
      <c r="I114" s="11"/>
      <c r="J114" s="10">
        <v>1253700810596</v>
      </c>
      <c r="K114" s="10">
        <f t="shared" si="20"/>
        <v>-27415444640</v>
      </c>
      <c r="L114" s="11"/>
      <c r="M114" s="11"/>
      <c r="N114" s="11"/>
      <c r="O114" s="6"/>
      <c r="P114" s="6"/>
      <c r="Q114" s="6">
        <f t="shared" si="35"/>
        <v>0</v>
      </c>
    </row>
    <row r="115" spans="1:17" x14ac:dyDescent="0.25">
      <c r="A115" s="5"/>
      <c r="B115" s="5"/>
      <c r="C115" s="5"/>
      <c r="D115" s="6">
        <v>2021</v>
      </c>
      <c r="E115" s="12">
        <v>84524160228</v>
      </c>
      <c r="F115" s="12">
        <f t="shared" si="26"/>
        <v>42003913506</v>
      </c>
      <c r="G115" s="11"/>
      <c r="H115" s="11"/>
      <c r="I115" s="11"/>
      <c r="J115" s="10">
        <v>1356846112540</v>
      </c>
      <c r="K115" s="10">
        <f t="shared" si="20"/>
        <v>103145301944</v>
      </c>
      <c r="L115" s="11"/>
      <c r="M115" s="11"/>
      <c r="N115" s="11"/>
      <c r="O115" s="6"/>
      <c r="P115" s="6"/>
      <c r="Q115" s="6">
        <f t="shared" si="35"/>
        <v>0</v>
      </c>
    </row>
    <row r="116" spans="1:17" x14ac:dyDescent="0.25">
      <c r="A116" s="5"/>
      <c r="B116" s="5"/>
      <c r="C116" s="5"/>
      <c r="D116" s="6">
        <v>2022</v>
      </c>
      <c r="E116" s="12">
        <v>74865302076</v>
      </c>
      <c r="F116" s="12">
        <f t="shared" si="26"/>
        <v>-9658858152</v>
      </c>
      <c r="G116" s="11"/>
      <c r="H116" s="11"/>
      <c r="I116" s="11"/>
      <c r="J116" s="10">
        <v>1539310803104</v>
      </c>
      <c r="K116" s="10">
        <f t="shared" si="20"/>
        <v>182464690564</v>
      </c>
      <c r="L116" s="11"/>
      <c r="M116" s="11"/>
      <c r="N116" s="11"/>
      <c r="O116" s="6"/>
      <c r="P116" s="6"/>
      <c r="Q116" s="6">
        <f t="shared" si="35"/>
        <v>0</v>
      </c>
    </row>
    <row r="117" spans="1:17" x14ac:dyDescent="0.25">
      <c r="A117" s="5">
        <v>20</v>
      </c>
      <c r="B117" s="5" t="s">
        <v>31</v>
      </c>
      <c r="C117" s="5" t="s">
        <v>32</v>
      </c>
      <c r="D117" s="6">
        <v>2017</v>
      </c>
      <c r="E117" s="12">
        <v>1183328000000</v>
      </c>
      <c r="F117" s="12"/>
      <c r="G117" s="11"/>
      <c r="H117" s="11"/>
      <c r="I117" s="11"/>
      <c r="J117" s="10">
        <v>35318102000000</v>
      </c>
      <c r="K117" s="10"/>
      <c r="L117" s="11"/>
      <c r="M117" s="11"/>
      <c r="N117" s="11"/>
      <c r="O117" s="6"/>
      <c r="P117" s="6"/>
      <c r="Q117" s="6"/>
    </row>
    <row r="118" spans="1:17" x14ac:dyDescent="0.25">
      <c r="A118" s="5"/>
      <c r="B118" s="5"/>
      <c r="C118" s="5"/>
      <c r="D118" s="6">
        <v>2018</v>
      </c>
      <c r="E118" s="12">
        <v>597773000000</v>
      </c>
      <c r="F118" s="12">
        <f t="shared" si="26"/>
        <v>-585555000000</v>
      </c>
      <c r="G118" s="11">
        <f t="shared" si="33"/>
        <v>864325600000</v>
      </c>
      <c r="H118" s="11">
        <f t="shared" si="29"/>
        <v>1217658546495.8147</v>
      </c>
      <c r="I118" s="17">
        <f t="shared" si="19"/>
        <v>1.4087961139827569</v>
      </c>
      <c r="J118" s="10">
        <v>37391643000000</v>
      </c>
      <c r="K118" s="10">
        <f t="shared" si="20"/>
        <v>2073541000000</v>
      </c>
      <c r="L118" s="11">
        <f t="shared" si="21"/>
        <v>7945491400000</v>
      </c>
      <c r="M118" s="11">
        <f t="shared" si="22"/>
        <v>8775908838628.8691</v>
      </c>
      <c r="N118" s="17">
        <f t="shared" si="23"/>
        <v>1.1045142958217624</v>
      </c>
      <c r="O118" s="6">
        <f>I118/N118</f>
        <v>1.2754892528888526</v>
      </c>
      <c r="P118" s="6" t="str">
        <f>IF(O118&lt;1,"PERATAAN LABA",IF(O118&gt;=1,"BUKAN PERATAAN LABA"))</f>
        <v>BUKAN PERATAAN LABA</v>
      </c>
      <c r="Q118" s="6">
        <f>IF($P$118="PERATAAN LABA",1,0)</f>
        <v>0</v>
      </c>
    </row>
    <row r="119" spans="1:17" x14ac:dyDescent="0.25">
      <c r="A119" s="5"/>
      <c r="B119" s="5"/>
      <c r="C119" s="5"/>
      <c r="D119" s="6">
        <v>2019</v>
      </c>
      <c r="E119" s="12">
        <v>898698000000</v>
      </c>
      <c r="F119" s="12">
        <f t="shared" si="26"/>
        <v>300925000000</v>
      </c>
      <c r="G119" s="11"/>
      <c r="H119" s="11"/>
      <c r="I119" s="11"/>
      <c r="J119" s="10">
        <v>36198102000000</v>
      </c>
      <c r="K119" s="10">
        <f t="shared" si="20"/>
        <v>-1193541000000</v>
      </c>
      <c r="L119" s="11"/>
      <c r="M119" s="11"/>
      <c r="N119" s="11"/>
      <c r="O119" s="6"/>
      <c r="P119" s="6"/>
      <c r="Q119" s="6">
        <f t="shared" ref="Q119:Q122" si="36">IF($P$118="PERATAAN LABA",1,0)</f>
        <v>0</v>
      </c>
    </row>
    <row r="120" spans="1:17" x14ac:dyDescent="0.25">
      <c r="A120" s="5"/>
      <c r="B120" s="5"/>
      <c r="C120" s="5"/>
      <c r="D120" s="6">
        <v>2020</v>
      </c>
      <c r="E120" s="12">
        <v>1539798000000</v>
      </c>
      <c r="F120" s="12">
        <f t="shared" si="26"/>
        <v>641100000000</v>
      </c>
      <c r="G120" s="11"/>
      <c r="H120" s="11"/>
      <c r="I120" s="11"/>
      <c r="J120" s="10">
        <v>40434346000000</v>
      </c>
      <c r="K120" s="10">
        <f t="shared" si="20"/>
        <v>4236244000000</v>
      </c>
      <c r="L120" s="11"/>
      <c r="M120" s="11"/>
      <c r="N120" s="11"/>
      <c r="O120" s="6"/>
      <c r="P120" s="6"/>
      <c r="Q120" s="6">
        <f t="shared" si="36"/>
        <v>0</v>
      </c>
    </row>
    <row r="121" spans="1:17" x14ac:dyDescent="0.25">
      <c r="A121" s="5"/>
      <c r="B121" s="5"/>
      <c r="C121" s="5"/>
      <c r="D121" s="6">
        <v>2021</v>
      </c>
      <c r="E121" s="12">
        <v>2829418000000</v>
      </c>
      <c r="F121" s="12">
        <f t="shared" si="26"/>
        <v>1289620000000</v>
      </c>
      <c r="G121" s="11"/>
      <c r="H121" s="11"/>
      <c r="I121" s="11"/>
      <c r="J121" s="10">
        <v>57004234000000</v>
      </c>
      <c r="K121" s="10">
        <f t="shared" si="20"/>
        <v>16569888000000</v>
      </c>
      <c r="L121" s="11"/>
      <c r="M121" s="11"/>
      <c r="N121" s="11"/>
      <c r="O121" s="6"/>
      <c r="P121" s="6"/>
      <c r="Q121" s="6">
        <f t="shared" si="36"/>
        <v>0</v>
      </c>
    </row>
    <row r="122" spans="1:17" x14ac:dyDescent="0.25">
      <c r="A122" s="5"/>
      <c r="B122" s="5"/>
      <c r="C122" s="5"/>
      <c r="D122" s="6">
        <v>2022</v>
      </c>
      <c r="E122" s="12">
        <v>5504956000000</v>
      </c>
      <c r="F122" s="12">
        <f t="shared" si="26"/>
        <v>2675538000000</v>
      </c>
      <c r="G122" s="11"/>
      <c r="H122" s="11"/>
      <c r="I122" s="11"/>
      <c r="J122" s="10">
        <v>75045559000000</v>
      </c>
      <c r="K122" s="10">
        <f t="shared" si="20"/>
        <v>18041325000000</v>
      </c>
      <c r="L122" s="11"/>
      <c r="M122" s="11"/>
      <c r="N122" s="11"/>
      <c r="O122" s="6"/>
      <c r="P122" s="6"/>
      <c r="Q122" s="6">
        <f t="shared" si="36"/>
        <v>0</v>
      </c>
    </row>
    <row r="123" spans="1:17" x14ac:dyDescent="0.25">
      <c r="A123" s="5">
        <v>21</v>
      </c>
      <c r="B123" s="5" t="s">
        <v>41</v>
      </c>
      <c r="C123" s="5" t="s">
        <v>42</v>
      </c>
      <c r="D123" s="6">
        <v>2017</v>
      </c>
      <c r="E123" s="12">
        <v>810930103000</v>
      </c>
      <c r="F123" s="12"/>
      <c r="G123" s="11"/>
      <c r="H123" s="11"/>
      <c r="I123" s="11"/>
      <c r="J123" s="10">
        <v>3240831859000</v>
      </c>
      <c r="K123" s="10"/>
      <c r="L123" s="11"/>
      <c r="M123" s="11"/>
      <c r="N123" s="11"/>
      <c r="O123" s="6"/>
      <c r="P123" s="6"/>
      <c r="Q123" s="6"/>
    </row>
    <row r="124" spans="1:17" x14ac:dyDescent="0.25">
      <c r="A124" s="5"/>
      <c r="B124" s="5"/>
      <c r="C124" s="5"/>
      <c r="D124" s="6">
        <v>2018</v>
      </c>
      <c r="E124" s="12">
        <v>86770969000</v>
      </c>
      <c r="F124" s="12">
        <f t="shared" si="26"/>
        <v>-724159134000</v>
      </c>
      <c r="G124" s="11">
        <f t="shared" si="33"/>
        <v>207437775000</v>
      </c>
      <c r="H124" s="11">
        <f t="shared" si="29"/>
        <v>639625269729.62268</v>
      </c>
      <c r="I124" s="17">
        <f t="shared" si="19"/>
        <v>3.0834560857087032</v>
      </c>
      <c r="J124" s="10">
        <v>3710780545000</v>
      </c>
      <c r="K124" s="10">
        <f t="shared" si="20"/>
        <v>469948686000</v>
      </c>
      <c r="L124" s="11">
        <f t="shared" si="21"/>
        <v>804077322400</v>
      </c>
      <c r="M124" s="11">
        <f t="shared" si="22"/>
        <v>917880965076.78613</v>
      </c>
      <c r="N124" s="17">
        <f t="shared" si="23"/>
        <v>1.1415332076983671</v>
      </c>
      <c r="O124" s="6">
        <f>I124/N124</f>
        <v>2.7011532077334537</v>
      </c>
      <c r="P124" s="6" t="str">
        <f>IF(O124&lt;1,"PERATAAN LABA",IF(O124&gt;=1,"BUKAN PERATAAN LABA"))</f>
        <v>BUKAN PERATAAN LABA</v>
      </c>
      <c r="Q124" s="6">
        <f>IF($P$124="PERATAAN LABA",1,0)</f>
        <v>0</v>
      </c>
    </row>
    <row r="125" spans="1:17" x14ac:dyDescent="0.25">
      <c r="A125" s="5"/>
      <c r="B125" s="5"/>
      <c r="C125" s="5"/>
      <c r="D125" s="6">
        <v>2019</v>
      </c>
      <c r="E125" s="12">
        <v>12081959000</v>
      </c>
      <c r="F125" s="12">
        <f t="shared" si="26"/>
        <v>-74689010000</v>
      </c>
      <c r="G125" s="11"/>
      <c r="H125" s="11"/>
      <c r="I125" s="11"/>
      <c r="J125" s="10">
        <v>3277806795000</v>
      </c>
      <c r="K125" s="10">
        <f t="shared" si="20"/>
        <v>-432973750000</v>
      </c>
      <c r="L125" s="11"/>
      <c r="M125" s="11"/>
      <c r="N125" s="11"/>
      <c r="O125" s="6"/>
      <c r="P125" s="6"/>
      <c r="Q125" s="6">
        <f t="shared" ref="Q125:Q128" si="37">IF($P$124="PERATAAN LABA",1,0)</f>
        <v>0</v>
      </c>
    </row>
    <row r="126" spans="1:17" x14ac:dyDescent="0.25">
      <c r="A126" s="5"/>
      <c r="B126" s="5"/>
      <c r="C126" s="5"/>
      <c r="D126" s="6">
        <v>2020</v>
      </c>
      <c r="E126" s="12">
        <v>580854940000</v>
      </c>
      <c r="F126" s="12">
        <f t="shared" si="26"/>
        <v>568772981000</v>
      </c>
      <c r="G126" s="11"/>
      <c r="H126" s="11"/>
      <c r="I126" s="11"/>
      <c r="J126" s="10">
        <v>4011130559000</v>
      </c>
      <c r="K126" s="10">
        <f t="shared" si="20"/>
        <v>733323764000</v>
      </c>
      <c r="L126" s="11"/>
      <c r="M126" s="11"/>
      <c r="N126" s="11"/>
      <c r="O126" s="6"/>
      <c r="P126" s="6"/>
      <c r="Q126" s="6">
        <f t="shared" si="37"/>
        <v>0</v>
      </c>
    </row>
    <row r="127" spans="1:17" x14ac:dyDescent="0.25">
      <c r="A127" s="5"/>
      <c r="B127" s="5"/>
      <c r="C127" s="5"/>
      <c r="D127" s="6">
        <v>2021</v>
      </c>
      <c r="E127" s="12">
        <v>1526870874000</v>
      </c>
      <c r="F127" s="12">
        <f t="shared" si="26"/>
        <v>946015934000</v>
      </c>
      <c r="G127" s="11"/>
      <c r="H127" s="11"/>
      <c r="I127" s="11"/>
      <c r="J127" s="10">
        <v>5203100578000</v>
      </c>
      <c r="K127" s="10">
        <f t="shared" ref="K127:K152" si="38">J127-J126</f>
        <v>1191970019000</v>
      </c>
      <c r="L127" s="11"/>
      <c r="M127" s="11"/>
      <c r="N127" s="11"/>
      <c r="O127" s="6"/>
      <c r="P127" s="6"/>
      <c r="Q127" s="6">
        <f t="shared" si="37"/>
        <v>0</v>
      </c>
    </row>
    <row r="128" spans="1:17" x14ac:dyDescent="0.25">
      <c r="A128" s="5"/>
      <c r="B128" s="5"/>
      <c r="C128" s="5"/>
      <c r="D128" s="6">
        <v>2022</v>
      </c>
      <c r="E128" s="12">
        <v>1848118978000</v>
      </c>
      <c r="F128" s="12">
        <f t="shared" si="26"/>
        <v>321248104000</v>
      </c>
      <c r="G128" s="11"/>
      <c r="H128" s="11"/>
      <c r="I128" s="11"/>
      <c r="J128" s="10">
        <v>7261218471000</v>
      </c>
      <c r="K128" s="10">
        <f t="shared" si="38"/>
        <v>2058117893000</v>
      </c>
      <c r="L128" s="11"/>
      <c r="M128" s="11"/>
      <c r="N128" s="11"/>
      <c r="O128" s="6"/>
      <c r="P128" s="6"/>
      <c r="Q128" s="6">
        <f t="shared" si="37"/>
        <v>0</v>
      </c>
    </row>
    <row r="129" spans="1:17" x14ac:dyDescent="0.25">
      <c r="A129" s="5">
        <v>22</v>
      </c>
      <c r="B129" s="5" t="s">
        <v>43</v>
      </c>
      <c r="C129" s="5" t="s">
        <v>44</v>
      </c>
      <c r="D129" s="6">
        <v>2017</v>
      </c>
      <c r="E129" s="12">
        <v>216024079834</v>
      </c>
      <c r="F129" s="12"/>
      <c r="G129" s="11"/>
      <c r="H129" s="11"/>
      <c r="I129" s="11"/>
      <c r="J129" s="10">
        <v>2825409180889</v>
      </c>
      <c r="K129" s="10"/>
      <c r="L129" s="11"/>
      <c r="M129" s="11"/>
      <c r="N129" s="11"/>
      <c r="O129" s="6"/>
      <c r="P129" s="6"/>
      <c r="Q129" s="6"/>
    </row>
    <row r="130" spans="1:17" x14ac:dyDescent="0.25">
      <c r="A130" s="5"/>
      <c r="B130" s="5"/>
      <c r="C130" s="5"/>
      <c r="D130" s="6">
        <v>2018</v>
      </c>
      <c r="E130" s="12">
        <v>255088886019</v>
      </c>
      <c r="F130" s="12">
        <f t="shared" si="26"/>
        <v>39064806185</v>
      </c>
      <c r="G130" s="11">
        <f t="shared" si="33"/>
        <v>81699985190.399994</v>
      </c>
      <c r="H130" s="11">
        <f t="shared" si="29"/>
        <v>101742737954.36209</v>
      </c>
      <c r="I130" s="17">
        <f t="shared" ref="I130:I148" si="39">H130/G130</f>
        <v>1.2453213757291743</v>
      </c>
      <c r="J130" s="10">
        <v>2826957323397</v>
      </c>
      <c r="K130" s="10">
        <f t="shared" si="38"/>
        <v>1548142508</v>
      </c>
      <c r="L130" s="11">
        <f t="shared" ref="L130:L142" si="40">AVERAGE(K130:K134)</f>
        <v>421228918116.20001</v>
      </c>
      <c r="M130" s="11">
        <f t="shared" ref="M130:M148" si="41">STDEV(K130:K134)</f>
        <v>285647526313.29541</v>
      </c>
      <c r="N130" s="17">
        <f t="shared" ref="N130:N148" si="42">M130/L130</f>
        <v>0.67812895560626452</v>
      </c>
      <c r="O130" s="6">
        <f>I130/N130</f>
        <v>1.8364079065401733</v>
      </c>
      <c r="P130" s="6" t="str">
        <f>IF(O130&lt;1,"PERATAAN LABA",IF(O130&gt;=1,"BUKAN PERATAAN LABA"))</f>
        <v>BUKAN PERATAAN LABA</v>
      </c>
      <c r="Q130" s="6">
        <f>IF($P$130="PERATAAN LABA",1,0)</f>
        <v>0</v>
      </c>
    </row>
    <row r="131" spans="1:17" x14ac:dyDescent="0.25">
      <c r="A131" s="5"/>
      <c r="B131" s="5"/>
      <c r="C131" s="5"/>
      <c r="D131" s="6">
        <v>2019</v>
      </c>
      <c r="E131" s="12">
        <v>482590522840</v>
      </c>
      <c r="F131" s="12">
        <f t="shared" si="26"/>
        <v>227501636821</v>
      </c>
      <c r="G131" s="11"/>
      <c r="H131" s="11"/>
      <c r="I131" s="11"/>
      <c r="J131" s="10">
        <v>3512509168853</v>
      </c>
      <c r="K131" s="10">
        <f t="shared" si="38"/>
        <v>685551845456</v>
      </c>
      <c r="L131" s="11"/>
      <c r="M131" s="11"/>
      <c r="N131" s="11"/>
      <c r="O131" s="6"/>
      <c r="P131" s="6"/>
      <c r="Q131" s="6">
        <f t="shared" ref="Q131:Q134" si="43">IF($P$130="PERATAAN LABA",1,0)</f>
        <v>0</v>
      </c>
    </row>
    <row r="132" spans="1:17" x14ac:dyDescent="0.25">
      <c r="A132" s="5"/>
      <c r="B132" s="5"/>
      <c r="C132" s="5"/>
      <c r="D132" s="6">
        <v>2020</v>
      </c>
      <c r="E132" s="12">
        <v>628628879549</v>
      </c>
      <c r="F132" s="12">
        <f t="shared" si="26"/>
        <v>146038356709</v>
      </c>
      <c r="G132" s="11"/>
      <c r="H132" s="11"/>
      <c r="I132" s="11"/>
      <c r="J132" s="10">
        <v>3846300254825</v>
      </c>
      <c r="K132" s="10">
        <f t="shared" si="38"/>
        <v>333791085972</v>
      </c>
      <c r="L132" s="11"/>
      <c r="M132" s="11"/>
      <c r="N132" s="11"/>
      <c r="O132" s="6"/>
      <c r="P132" s="6"/>
      <c r="Q132" s="6">
        <f t="shared" si="43"/>
        <v>0</v>
      </c>
    </row>
    <row r="133" spans="1:17" x14ac:dyDescent="0.25">
      <c r="A133" s="5"/>
      <c r="B133" s="5"/>
      <c r="C133" s="5"/>
      <c r="D133" s="6">
        <v>2021</v>
      </c>
      <c r="E133" s="12">
        <v>617573766863</v>
      </c>
      <c r="F133" s="12">
        <f t="shared" si="26"/>
        <v>-11055112686</v>
      </c>
      <c r="G133" s="11"/>
      <c r="H133" s="11"/>
      <c r="I133" s="11"/>
      <c r="J133" s="10">
        <v>4241856914012</v>
      </c>
      <c r="K133" s="10">
        <f t="shared" si="38"/>
        <v>395556659187</v>
      </c>
      <c r="L133" s="11"/>
      <c r="M133" s="11"/>
      <c r="N133" s="11"/>
      <c r="O133" s="6"/>
      <c r="P133" s="6"/>
      <c r="Q133" s="6">
        <f t="shared" si="43"/>
        <v>0</v>
      </c>
    </row>
    <row r="134" spans="1:17" x14ac:dyDescent="0.25">
      <c r="A134" s="5"/>
      <c r="B134" s="5"/>
      <c r="C134" s="5"/>
      <c r="D134" s="6">
        <v>2022</v>
      </c>
      <c r="E134" s="12">
        <v>624524005786</v>
      </c>
      <c r="F134" s="12">
        <f t="shared" si="26"/>
        <v>6950238923</v>
      </c>
      <c r="G134" s="11"/>
      <c r="H134" s="11"/>
      <c r="I134" s="11"/>
      <c r="J134" s="10">
        <v>4931553771470</v>
      </c>
      <c r="K134" s="10">
        <f t="shared" si="38"/>
        <v>689696857458</v>
      </c>
      <c r="L134" s="11"/>
      <c r="M134" s="11"/>
      <c r="N134" s="11"/>
      <c r="O134" s="6"/>
      <c r="P134" s="6"/>
      <c r="Q134" s="6">
        <f t="shared" si="43"/>
        <v>0</v>
      </c>
    </row>
    <row r="135" spans="1:17" x14ac:dyDescent="0.25">
      <c r="A135" s="5">
        <v>23</v>
      </c>
      <c r="B135" s="5" t="s">
        <v>45</v>
      </c>
      <c r="C135" s="5" t="s">
        <v>46</v>
      </c>
      <c r="D135" s="6">
        <v>2017</v>
      </c>
      <c r="E135" s="12">
        <v>978696000000</v>
      </c>
      <c r="F135" s="12"/>
      <c r="G135" s="11"/>
      <c r="H135" s="11"/>
      <c r="I135" s="11"/>
      <c r="J135" s="10">
        <v>8974708000000</v>
      </c>
      <c r="K135" s="10"/>
      <c r="L135" s="11"/>
      <c r="M135" s="11"/>
      <c r="N135" s="11"/>
      <c r="O135" s="6"/>
      <c r="P135" s="6"/>
      <c r="Q135" s="6"/>
    </row>
    <row r="136" spans="1:17" x14ac:dyDescent="0.25">
      <c r="A136" s="5"/>
      <c r="B136" s="5"/>
      <c r="C136" s="5"/>
      <c r="D136" s="6">
        <v>2018</v>
      </c>
      <c r="E136" s="12">
        <v>764380000000</v>
      </c>
      <c r="F136" s="12">
        <f t="shared" si="26"/>
        <v>-214316000000</v>
      </c>
      <c r="G136" s="11">
        <f t="shared" si="33"/>
        <v>-35451200000</v>
      </c>
      <c r="H136" s="11">
        <f t="shared" si="29"/>
        <v>125666991740.87045</v>
      </c>
      <c r="I136" s="17">
        <f t="shared" si="39"/>
        <v>-3.5447880957730753</v>
      </c>
      <c r="J136" s="10">
        <v>8614889000000</v>
      </c>
      <c r="K136" s="10">
        <f t="shared" si="38"/>
        <v>-359819000000</v>
      </c>
      <c r="L136" s="11">
        <f t="shared" si="40"/>
        <v>1521050400000</v>
      </c>
      <c r="M136" s="11">
        <f t="shared" si="41"/>
        <v>2262091909215.9585</v>
      </c>
      <c r="N136" s="17">
        <f t="shared" si="42"/>
        <v>1.4871906343247787</v>
      </c>
      <c r="O136" s="6">
        <f>I136/N136</f>
        <v>-2.3835465433673182</v>
      </c>
      <c r="P136" s="6" t="str">
        <f>IF(O136&lt;1,"PERATAAN LABA",IF(O136&gt;=1,"BUKAN PERATAAN LABA"))</f>
        <v>PERATAAN LABA</v>
      </c>
      <c r="Q136" s="6">
        <f>IF($P$136="PERATAAN LABA",1,0)</f>
        <v>1</v>
      </c>
    </row>
    <row r="137" spans="1:17" x14ac:dyDescent="0.25">
      <c r="A137" s="5"/>
      <c r="B137" s="5"/>
      <c r="C137" s="5"/>
      <c r="D137" s="6">
        <v>2019</v>
      </c>
      <c r="E137" s="12">
        <v>661034000000</v>
      </c>
      <c r="F137" s="12">
        <f t="shared" ref="F137:F151" si="44">E137-E136</f>
        <v>-103346000000</v>
      </c>
      <c r="G137" s="11"/>
      <c r="H137" s="11"/>
      <c r="I137" s="11"/>
      <c r="J137" s="10">
        <v>8533183000000</v>
      </c>
      <c r="K137" s="10">
        <f t="shared" si="38"/>
        <v>-81706000000</v>
      </c>
      <c r="L137" s="11"/>
      <c r="M137" s="11"/>
      <c r="N137" s="11"/>
      <c r="O137" s="6"/>
      <c r="P137" s="6"/>
      <c r="Q137" s="6">
        <f t="shared" ref="Q137:Q140" si="45">IF($P$136="PERATAAN LABA",1,0)</f>
        <v>1</v>
      </c>
    </row>
    <row r="138" spans="1:17" x14ac:dyDescent="0.25">
      <c r="A138" s="5"/>
      <c r="B138" s="5"/>
      <c r="C138" s="5"/>
      <c r="D138" s="6">
        <v>2020</v>
      </c>
      <c r="E138" s="12">
        <v>680730000000</v>
      </c>
      <c r="F138" s="12">
        <f t="shared" si="44"/>
        <v>19696000000</v>
      </c>
      <c r="G138" s="11"/>
      <c r="H138" s="11"/>
      <c r="I138" s="11"/>
      <c r="J138" s="10">
        <v>10863256000000</v>
      </c>
      <c r="K138" s="10">
        <f t="shared" si="38"/>
        <v>2330073000000</v>
      </c>
      <c r="L138" s="11"/>
      <c r="M138" s="11"/>
      <c r="N138" s="11"/>
      <c r="O138" s="6"/>
      <c r="P138" s="6"/>
      <c r="Q138" s="6">
        <f t="shared" si="45"/>
        <v>1</v>
      </c>
    </row>
    <row r="139" spans="1:17" x14ac:dyDescent="0.25">
      <c r="A139" s="5"/>
      <c r="B139" s="5"/>
      <c r="C139" s="5"/>
      <c r="D139" s="6">
        <v>2021</v>
      </c>
      <c r="E139" s="12">
        <v>791916000000</v>
      </c>
      <c r="F139" s="12">
        <f t="shared" si="44"/>
        <v>111186000000</v>
      </c>
      <c r="G139" s="11"/>
      <c r="H139" s="11"/>
      <c r="I139" s="11"/>
      <c r="J139" s="10">
        <v>15972216000000</v>
      </c>
      <c r="K139" s="10">
        <f t="shared" si="38"/>
        <v>5108960000000</v>
      </c>
      <c r="L139" s="11"/>
      <c r="M139" s="11"/>
      <c r="N139" s="11"/>
      <c r="O139" s="6"/>
      <c r="P139" s="6"/>
      <c r="Q139" s="6">
        <f t="shared" si="45"/>
        <v>1</v>
      </c>
    </row>
    <row r="140" spans="1:17" x14ac:dyDescent="0.25">
      <c r="A140" s="5"/>
      <c r="B140" s="5"/>
      <c r="C140" s="5"/>
      <c r="D140" s="6">
        <v>2022</v>
      </c>
      <c r="E140" s="12">
        <v>801440000000</v>
      </c>
      <c r="F140" s="12">
        <f t="shared" si="44"/>
        <v>9524000000</v>
      </c>
      <c r="G140" s="11"/>
      <c r="H140" s="11"/>
      <c r="I140" s="11"/>
      <c r="J140" s="10">
        <v>16579960000000</v>
      </c>
      <c r="K140" s="10">
        <f t="shared" si="38"/>
        <v>607744000000</v>
      </c>
      <c r="L140" s="11"/>
      <c r="M140" s="11"/>
      <c r="N140" s="11"/>
      <c r="O140" s="6"/>
      <c r="P140" s="6"/>
      <c r="Q140" s="6">
        <f t="shared" si="45"/>
        <v>1</v>
      </c>
    </row>
    <row r="141" spans="1:17" x14ac:dyDescent="0.25">
      <c r="A141" s="5">
        <v>24</v>
      </c>
      <c r="B141" s="5" t="s">
        <v>47</v>
      </c>
      <c r="C141" s="5" t="s">
        <v>48</v>
      </c>
      <c r="D141" s="6">
        <v>2017</v>
      </c>
      <c r="E141" s="12">
        <v>254951562937</v>
      </c>
      <c r="F141" s="12"/>
      <c r="G141" s="11"/>
      <c r="H141" s="11"/>
      <c r="I141" s="11"/>
      <c r="J141" s="10">
        <v>10046979338664</v>
      </c>
      <c r="K141" s="10"/>
      <c r="L141" s="11"/>
      <c r="M141" s="11"/>
      <c r="N141" s="11"/>
      <c r="O141" s="6"/>
      <c r="P141" s="6"/>
      <c r="Q141" s="6"/>
    </row>
    <row r="142" spans="1:17" x14ac:dyDescent="0.25">
      <c r="A142" s="5"/>
      <c r="B142" s="5"/>
      <c r="C142" s="5"/>
      <c r="D142" s="6">
        <v>2018</v>
      </c>
      <c r="E142" s="12">
        <v>318607055495</v>
      </c>
      <c r="F142" s="12">
        <f t="shared" si="44"/>
        <v>63655492558</v>
      </c>
      <c r="G142" s="11">
        <f t="shared" si="33"/>
        <v>44662949990.400002</v>
      </c>
      <c r="H142" s="11">
        <f t="shared" si="29"/>
        <v>46544443485.572762</v>
      </c>
      <c r="I142" s="17">
        <f t="shared" si="39"/>
        <v>1.0421264940085053</v>
      </c>
      <c r="J142" s="10">
        <v>12940108219350</v>
      </c>
      <c r="K142" s="10">
        <f t="shared" si="38"/>
        <v>2893128880686</v>
      </c>
      <c r="L142" s="11">
        <f t="shared" si="40"/>
        <v>586109991067.80005</v>
      </c>
      <c r="M142" s="11">
        <f t="shared" si="41"/>
        <v>1503427532088.8728</v>
      </c>
      <c r="N142" s="17">
        <f t="shared" si="42"/>
        <v>2.5650945300384058</v>
      </c>
      <c r="O142" s="6">
        <f>I142/N142</f>
        <v>0.40627215948758899</v>
      </c>
      <c r="P142" s="6" t="str">
        <f>IF(O142&lt;1,"PERATAAN LABA",IF(O142&gt;=1,"BUKAN PERATAAN LABA"))</f>
        <v>PERATAAN LABA</v>
      </c>
      <c r="Q142" s="6">
        <f>IF($P$142="PERATAAN LABA",1,0)</f>
        <v>1</v>
      </c>
    </row>
    <row r="143" spans="1:17" x14ac:dyDescent="0.25">
      <c r="A143" s="5"/>
      <c r="B143" s="5"/>
      <c r="C143" s="5"/>
      <c r="D143" s="6">
        <v>2019</v>
      </c>
      <c r="E143" s="12">
        <v>428418484105</v>
      </c>
      <c r="F143" s="12">
        <f t="shared" si="44"/>
        <v>109811428610</v>
      </c>
      <c r="G143" s="11"/>
      <c r="H143" s="11"/>
      <c r="I143" s="11"/>
      <c r="J143" s="10">
        <v>13372043554341</v>
      </c>
      <c r="K143" s="10">
        <f t="shared" si="38"/>
        <v>431935334991</v>
      </c>
      <c r="L143" s="11"/>
      <c r="M143" s="11"/>
      <c r="N143" s="11"/>
      <c r="O143" s="6"/>
      <c r="P143" s="6"/>
      <c r="Q143" s="6">
        <f t="shared" ref="Q143:Q146" si="46">IF($P$142="PERATAAN LABA",1,0)</f>
        <v>1</v>
      </c>
    </row>
    <row r="144" spans="1:17" x14ac:dyDescent="0.25">
      <c r="A144" s="5"/>
      <c r="B144" s="5"/>
      <c r="C144" s="5"/>
      <c r="D144" s="6">
        <v>2020</v>
      </c>
      <c r="E144" s="12">
        <v>478561152411</v>
      </c>
      <c r="F144" s="12">
        <f t="shared" si="44"/>
        <v>50142668306</v>
      </c>
      <c r="G144" s="11"/>
      <c r="H144" s="11"/>
      <c r="I144" s="11"/>
      <c r="J144" s="10">
        <v>12488883541697</v>
      </c>
      <c r="K144" s="10">
        <f t="shared" si="38"/>
        <v>-883160012644</v>
      </c>
      <c r="L144" s="11"/>
      <c r="M144" s="11"/>
      <c r="N144" s="11"/>
      <c r="O144" s="6"/>
      <c r="P144" s="6"/>
      <c r="Q144" s="6">
        <f t="shared" si="46"/>
        <v>1</v>
      </c>
    </row>
    <row r="145" spans="1:17" x14ac:dyDescent="0.25">
      <c r="A145" s="5"/>
      <c r="B145" s="5"/>
      <c r="C145" s="5"/>
      <c r="D145" s="6">
        <v>2021</v>
      </c>
      <c r="E145" s="12">
        <v>481109483989</v>
      </c>
      <c r="F145" s="12">
        <f t="shared" si="44"/>
        <v>2548331578</v>
      </c>
      <c r="G145" s="11"/>
      <c r="H145" s="11"/>
      <c r="I145" s="11"/>
      <c r="J145" s="10">
        <v>11926149980019</v>
      </c>
      <c r="K145" s="10">
        <f t="shared" si="38"/>
        <v>-562733561678</v>
      </c>
      <c r="L145" s="11"/>
      <c r="M145" s="11"/>
      <c r="N145" s="11"/>
      <c r="O145" s="6"/>
      <c r="P145" s="6"/>
      <c r="Q145" s="6">
        <f t="shared" si="46"/>
        <v>1</v>
      </c>
    </row>
    <row r="146" spans="1:17" x14ac:dyDescent="0.25">
      <c r="A146" s="5"/>
      <c r="B146" s="5"/>
      <c r="C146" s="5"/>
      <c r="D146" s="6">
        <v>2022</v>
      </c>
      <c r="E146" s="12">
        <v>478266312889</v>
      </c>
      <c r="F146" s="12">
        <f t="shared" si="44"/>
        <v>-2843171100</v>
      </c>
      <c r="G146" s="11"/>
      <c r="H146" s="11"/>
      <c r="I146" s="11"/>
      <c r="J146" s="10">
        <v>12977529294003</v>
      </c>
      <c r="K146" s="10">
        <f t="shared" si="38"/>
        <v>1051379313984</v>
      </c>
      <c r="L146" s="11"/>
      <c r="M146" s="11"/>
      <c r="N146" s="11"/>
      <c r="O146" s="6"/>
      <c r="P146" s="6"/>
      <c r="Q146" s="6">
        <f t="shared" si="46"/>
        <v>1</v>
      </c>
    </row>
    <row r="147" spans="1:17" x14ac:dyDescent="0.25">
      <c r="A147" s="5">
        <v>25</v>
      </c>
      <c r="B147" s="5" t="s">
        <v>49</v>
      </c>
      <c r="C147" s="5" t="s">
        <v>50</v>
      </c>
      <c r="D147" s="6">
        <v>2017</v>
      </c>
      <c r="E147" s="12">
        <v>718402000000</v>
      </c>
      <c r="F147" s="12"/>
      <c r="G147" s="11"/>
      <c r="H147" s="11"/>
      <c r="I147" s="11"/>
      <c r="J147" s="10">
        <v>4879559000000</v>
      </c>
      <c r="K147" s="10"/>
      <c r="L147" s="11"/>
      <c r="M147" s="11"/>
      <c r="N147" s="11"/>
      <c r="O147" s="6"/>
      <c r="P147" s="6"/>
      <c r="Q147" s="6"/>
    </row>
    <row r="148" spans="1:17" x14ac:dyDescent="0.25">
      <c r="A148" s="5"/>
      <c r="B148" s="5"/>
      <c r="C148" s="5"/>
      <c r="D148" s="6">
        <v>2018</v>
      </c>
      <c r="E148" s="12">
        <v>701607000000</v>
      </c>
      <c r="F148" s="12">
        <f t="shared" si="44"/>
        <v>-16795000000</v>
      </c>
      <c r="G148" s="11">
        <f>AVERAGE(F148:F152)</f>
        <v>49416800000</v>
      </c>
      <c r="H148" s="11">
        <f t="shared" si="29"/>
        <v>239838722872.68375</v>
      </c>
      <c r="I148" s="17">
        <f t="shared" si="39"/>
        <v>4.8533843323056889</v>
      </c>
      <c r="J148" s="10">
        <v>5472882000000</v>
      </c>
      <c r="K148" s="10">
        <f t="shared" si="38"/>
        <v>593323000000</v>
      </c>
      <c r="L148" s="11">
        <f>AVERAGE(K148:K152)</f>
        <v>555338600000</v>
      </c>
      <c r="M148" s="11">
        <f t="shared" si="41"/>
        <v>484902906061.9248</v>
      </c>
      <c r="N148" s="17">
        <f t="shared" si="42"/>
        <v>0.87316621978361453</v>
      </c>
      <c r="O148" s="6">
        <f>I148/N148</f>
        <v>5.5583739067556239</v>
      </c>
      <c r="P148" s="6" t="str">
        <f>IF(O148&lt;1,"PERATAAN LABA",IF(O148&gt;=1,"BUKAN PERATAAN LABA"))</f>
        <v>BUKAN PERATAAN LABA</v>
      </c>
      <c r="Q148" s="6">
        <f>IF($P$148="PERATAAN LABA",1,0)</f>
        <v>0</v>
      </c>
    </row>
    <row r="149" spans="1:17" x14ac:dyDescent="0.25">
      <c r="A149" s="5"/>
      <c r="B149" s="5"/>
      <c r="C149" s="5"/>
      <c r="D149" s="6">
        <v>2019</v>
      </c>
      <c r="E149" s="12">
        <v>1035865000000</v>
      </c>
      <c r="F149" s="12">
        <f t="shared" si="44"/>
        <v>334258000000</v>
      </c>
      <c r="G149" s="11"/>
      <c r="H149" s="11"/>
      <c r="I149" s="17"/>
      <c r="J149" s="10">
        <v>6223057000000</v>
      </c>
      <c r="K149" s="10">
        <f t="shared" si="38"/>
        <v>750175000000</v>
      </c>
      <c r="L149" s="11"/>
      <c r="N149" s="17"/>
      <c r="O149" s="6"/>
      <c r="P149" s="6"/>
      <c r="Q149" s="6">
        <f t="shared" ref="Q149:Q152" si="47">IF($P$148="PERATAAN LABA",1,0)</f>
        <v>0</v>
      </c>
    </row>
    <row r="150" spans="1:17" x14ac:dyDescent="0.25">
      <c r="A150" s="5"/>
      <c r="B150" s="5"/>
      <c r="C150" s="5"/>
      <c r="D150" s="6">
        <v>2020</v>
      </c>
      <c r="E150" s="12">
        <v>1109666000000</v>
      </c>
      <c r="F150" s="12">
        <f t="shared" si="44"/>
        <v>73801000000</v>
      </c>
      <c r="G150" s="11"/>
      <c r="H150" s="11"/>
      <c r="I150" s="17"/>
      <c r="J150" s="10">
        <v>5967362000000</v>
      </c>
      <c r="K150" s="10">
        <f t="shared" si="38"/>
        <v>-255695000000</v>
      </c>
      <c r="L150" s="11"/>
      <c r="N150" s="17"/>
      <c r="O150" s="6"/>
      <c r="P150" s="6"/>
      <c r="Q150" s="6">
        <f t="shared" si="47"/>
        <v>0</v>
      </c>
    </row>
    <row r="151" spans="1:17" x14ac:dyDescent="0.25">
      <c r="A151" s="5"/>
      <c r="B151" s="5"/>
      <c r="C151" s="5"/>
      <c r="D151" s="6">
        <v>2021</v>
      </c>
      <c r="E151" s="12">
        <v>1276793000000</v>
      </c>
      <c r="F151" s="12">
        <f t="shared" si="44"/>
        <v>167127000000</v>
      </c>
      <c r="G151" s="11"/>
      <c r="H151" s="11"/>
      <c r="I151" s="17"/>
      <c r="J151" s="10">
        <v>6616642000000</v>
      </c>
      <c r="K151" s="10">
        <f t="shared" si="38"/>
        <v>649280000000</v>
      </c>
      <c r="L151" s="11"/>
      <c r="N151" s="17"/>
      <c r="O151" s="6"/>
      <c r="P151" s="6"/>
      <c r="Q151" s="6">
        <f t="shared" si="47"/>
        <v>0</v>
      </c>
    </row>
    <row r="152" spans="1:17" x14ac:dyDescent="0.25">
      <c r="A152" s="5"/>
      <c r="B152" s="5"/>
      <c r="C152" s="5"/>
      <c r="D152" s="6">
        <v>2022</v>
      </c>
      <c r="E152" s="12">
        <v>965486000000</v>
      </c>
      <c r="F152" s="12">
        <f>E152-E151</f>
        <v>-311307000000</v>
      </c>
      <c r="G152" s="11"/>
      <c r="H152" s="11"/>
      <c r="I152" s="17"/>
      <c r="J152" s="10">
        <v>7656252000000</v>
      </c>
      <c r="K152" s="10">
        <f t="shared" si="38"/>
        <v>1039610000000</v>
      </c>
      <c r="L152" s="11"/>
      <c r="N152" s="17"/>
      <c r="O152" s="6"/>
      <c r="P152" s="6"/>
      <c r="Q152" s="6">
        <f t="shared" si="47"/>
        <v>0</v>
      </c>
    </row>
  </sheetData>
  <sheetProtection algorithmName="SHA-512" hashValue="wFkpySpJUPebeTxm3YX/hHCjFiVPIld53GFSGFt0P8JOB82ZIqJ97AZqydqVycs0NU0qpYzBmLlvTjDe2bmbDQ==" saltValue="KePQ6G0vo85NboFxbalncA==" spinCount="100000" sheet="1" objects="1" scenarios="1" selectLockedCells="1" selectUnlockedCells="1"/>
  <autoFilter ref="A1:D1" xr:uid="{8CD9C27D-E7C6-4D5A-AC8F-996686B3551C}">
    <sortState xmlns:xlrd2="http://schemas.microsoft.com/office/spreadsheetml/2017/richdata2" ref="A2:D125">
      <sortCondition ref="B1"/>
    </sortState>
  </autoFilter>
  <mergeCells count="5">
    <mergeCell ref="E1:I1"/>
    <mergeCell ref="J1:N1"/>
    <mergeCell ref="O1:O2"/>
    <mergeCell ref="Q1:Q2"/>
    <mergeCell ref="P1:P2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0AA6-4523-480B-995F-9B07B98D1862}">
  <dimension ref="A1:P129"/>
  <sheetViews>
    <sheetView zoomScaleNormal="100" workbookViewId="0">
      <pane xSplit="4" ySplit="2" topLeftCell="N98" activePane="bottomRight" state="frozen"/>
      <selection pane="topRight" activeCell="E1" sqref="E1"/>
      <selection pane="bottomLeft" activeCell="A3" sqref="A3"/>
      <selection pane="bottomRight" activeCell="O102" sqref="O102"/>
    </sheetView>
  </sheetViews>
  <sheetFormatPr defaultRowHeight="15.75" x14ac:dyDescent="0.25"/>
  <cols>
    <col min="1" max="1" width="3.625" customWidth="1"/>
    <col min="2" max="2" width="6" customWidth="1"/>
    <col min="3" max="3" width="9.5" customWidth="1"/>
    <col min="4" max="4" width="7.375" style="1" customWidth="1"/>
    <col min="5" max="9" width="16.125" style="4" customWidth="1"/>
    <col min="10" max="10" width="16.125" style="25" customWidth="1"/>
    <col min="11" max="12" width="16.125" style="4" customWidth="1"/>
    <col min="13" max="13" width="16.125" style="25" customWidth="1"/>
    <col min="14" max="15" width="16.125" style="4" customWidth="1"/>
    <col min="16" max="16" width="16.125" style="25" customWidth="1"/>
  </cols>
  <sheetData>
    <row r="1" spans="1:16" x14ac:dyDescent="0.25">
      <c r="A1" s="5" t="s">
        <v>0</v>
      </c>
      <c r="B1" s="5" t="s">
        <v>1</v>
      </c>
      <c r="C1" s="5" t="s">
        <v>2</v>
      </c>
      <c r="D1" s="6" t="s">
        <v>53</v>
      </c>
      <c r="E1" s="35" t="s">
        <v>66</v>
      </c>
      <c r="F1" s="35"/>
      <c r="G1" s="35"/>
      <c r="H1" s="36" t="s">
        <v>82</v>
      </c>
      <c r="I1" s="36"/>
      <c r="J1" s="36"/>
      <c r="K1" s="36" t="s">
        <v>80</v>
      </c>
      <c r="L1" s="36"/>
      <c r="M1" s="36"/>
      <c r="N1" s="37" t="s">
        <v>68</v>
      </c>
      <c r="O1" s="37"/>
      <c r="P1" s="37"/>
    </row>
    <row r="2" spans="1:16" s="14" customFormat="1" ht="30" x14ac:dyDescent="0.25">
      <c r="A2" s="8"/>
      <c r="B2" s="8"/>
      <c r="C2" s="8"/>
      <c r="D2" s="8"/>
      <c r="E2" s="9" t="s">
        <v>63</v>
      </c>
      <c r="F2" s="9" t="s">
        <v>64</v>
      </c>
      <c r="G2" s="9" t="s">
        <v>65</v>
      </c>
      <c r="H2" s="9" t="s">
        <v>79</v>
      </c>
      <c r="I2" s="9" t="s">
        <v>67</v>
      </c>
      <c r="J2" s="23" t="s">
        <v>65</v>
      </c>
      <c r="K2" s="9" t="s">
        <v>81</v>
      </c>
      <c r="L2" s="9" t="s">
        <v>67</v>
      </c>
      <c r="M2" s="23" t="s">
        <v>65</v>
      </c>
      <c r="N2" s="9" t="s">
        <v>63</v>
      </c>
      <c r="O2" s="9" t="s">
        <v>69</v>
      </c>
      <c r="P2" s="23" t="s">
        <v>65</v>
      </c>
    </row>
    <row r="3" spans="1:16" x14ac:dyDescent="0.25">
      <c r="A3" s="5">
        <v>1</v>
      </c>
      <c r="B3" s="5" t="s">
        <v>7</v>
      </c>
      <c r="C3" s="5" t="s">
        <v>8</v>
      </c>
      <c r="D3" s="6">
        <v>2018</v>
      </c>
      <c r="E3" s="10">
        <v>1520723000000</v>
      </c>
      <c r="F3" s="10">
        <f>IS!J4</f>
        <v>19084387000000</v>
      </c>
      <c r="G3" s="24">
        <f>E3/F3</f>
        <v>7.9684141806598247E-2</v>
      </c>
      <c r="H3" s="10">
        <v>2207080000000</v>
      </c>
      <c r="I3" s="10">
        <v>26856967000000</v>
      </c>
      <c r="J3" s="24">
        <f>H3/I3</f>
        <v>8.2179048736218049E-2</v>
      </c>
      <c r="K3" s="10">
        <f>E3</f>
        <v>1520723000000</v>
      </c>
      <c r="L3" s="10">
        <f>I3</f>
        <v>26856967000000</v>
      </c>
      <c r="M3" s="24">
        <f>K3/L3</f>
        <v>5.6623035654026009E-2</v>
      </c>
      <c r="N3" s="10">
        <f t="shared" ref="N3:N34" si="0">E3</f>
        <v>1520723000000</v>
      </c>
      <c r="O3" s="10">
        <v>19474522000000</v>
      </c>
      <c r="P3" s="24">
        <f>N3/O3</f>
        <v>7.8087821616366251E-2</v>
      </c>
    </row>
    <row r="4" spans="1:16" x14ac:dyDescent="0.25">
      <c r="A4" s="5"/>
      <c r="B4" s="5"/>
      <c r="C4" s="5"/>
      <c r="D4" s="6">
        <v>2019</v>
      </c>
      <c r="E4" s="10">
        <v>243629000000</v>
      </c>
      <c r="F4" s="10">
        <f>IS!J5</f>
        <v>17452736000000</v>
      </c>
      <c r="G4" s="24">
        <f t="shared" ref="G4:G62" si="1">E4/F4</f>
        <v>1.3959358578505972E-2</v>
      </c>
      <c r="H4" s="10">
        <v>660860000000</v>
      </c>
      <c r="I4" s="10">
        <v>26974124000000</v>
      </c>
      <c r="J4" s="24">
        <f t="shared" ref="J4:J62" si="2">H4/I4</f>
        <v>2.4499776155844765E-2</v>
      </c>
      <c r="K4" s="10">
        <f t="shared" ref="K4:K62" si="3">E4</f>
        <v>243629000000</v>
      </c>
      <c r="L4" s="10">
        <f t="shared" ref="L4:L62" si="4">I4</f>
        <v>26974124000000</v>
      </c>
      <c r="M4" s="24">
        <f t="shared" ref="M4:M62" si="5">K4/L4</f>
        <v>9.0319522517209455E-3</v>
      </c>
      <c r="N4" s="10">
        <f t="shared" si="0"/>
        <v>243629000000</v>
      </c>
      <c r="O4" s="10">
        <v>18978527000000</v>
      </c>
      <c r="P4" s="24">
        <f t="shared" ref="P4:P62" si="6">N4/O4</f>
        <v>1.283708688245405E-2</v>
      </c>
    </row>
    <row r="5" spans="1:16" x14ac:dyDescent="0.25">
      <c r="A5" s="5"/>
      <c r="B5" s="5"/>
      <c r="C5" s="5"/>
      <c r="D5" s="6">
        <v>2020</v>
      </c>
      <c r="E5" s="10">
        <f>IS!E6</f>
        <v>893779000000</v>
      </c>
      <c r="F5" s="10">
        <f>IS!J6</f>
        <v>18807043000000</v>
      </c>
      <c r="G5" s="24">
        <f t="shared" si="1"/>
        <v>4.7523632502993692E-2</v>
      </c>
      <c r="H5" s="10">
        <v>1462635000000</v>
      </c>
      <c r="I5" s="10">
        <v>27781231000000</v>
      </c>
      <c r="J5" s="24">
        <f t="shared" si="2"/>
        <v>5.2648314972075928E-2</v>
      </c>
      <c r="K5" s="10">
        <f t="shared" si="3"/>
        <v>893779000000</v>
      </c>
      <c r="L5" s="10">
        <f t="shared" si="4"/>
        <v>27781231000000</v>
      </c>
      <c r="M5" s="24">
        <f t="shared" si="5"/>
        <v>3.2172044500115925E-2</v>
      </c>
      <c r="N5" s="10">
        <f t="shared" si="0"/>
        <v>893779000000</v>
      </c>
      <c r="O5" s="10">
        <v>19247794000000</v>
      </c>
      <c r="P5" s="24">
        <f t="shared" si="6"/>
        <v>4.6435399298226071E-2</v>
      </c>
    </row>
    <row r="6" spans="1:16" x14ac:dyDescent="0.25">
      <c r="A6" s="5"/>
      <c r="B6" s="5"/>
      <c r="C6" s="5"/>
      <c r="D6" s="6">
        <v>2021</v>
      </c>
      <c r="E6" s="10">
        <f>IS!E7</f>
        <v>2067362000000</v>
      </c>
      <c r="F6" s="10">
        <f>IS!J7</f>
        <v>24322048000000</v>
      </c>
      <c r="G6" s="24">
        <f t="shared" si="1"/>
        <v>8.4999503331298423E-2</v>
      </c>
      <c r="H6" s="10">
        <v>2913169000000</v>
      </c>
      <c r="I6" s="10">
        <v>30399906000000</v>
      </c>
      <c r="J6" s="24">
        <f t="shared" si="2"/>
        <v>9.5828223942534554E-2</v>
      </c>
      <c r="K6" s="10">
        <f t="shared" si="3"/>
        <v>2067362000000</v>
      </c>
      <c r="L6" s="10">
        <f t="shared" si="4"/>
        <v>30399906000000</v>
      </c>
      <c r="M6" s="24">
        <f t="shared" si="5"/>
        <v>6.8005539227654191E-2</v>
      </c>
      <c r="N6" s="10">
        <f t="shared" si="0"/>
        <v>2067362000000</v>
      </c>
      <c r="O6" s="10">
        <v>21171173000000</v>
      </c>
      <c r="P6" s="24">
        <f t="shared" si="6"/>
        <v>9.7649856245565603E-2</v>
      </c>
    </row>
    <row r="7" spans="1:16" x14ac:dyDescent="0.25">
      <c r="A7" s="5"/>
      <c r="B7" s="5"/>
      <c r="C7" s="5"/>
      <c r="D7" s="6">
        <v>2022</v>
      </c>
      <c r="E7" s="10">
        <f>IS!E8</f>
        <v>1792050000000</v>
      </c>
      <c r="F7" s="10">
        <f>IS!J8</f>
        <v>21828591000000</v>
      </c>
      <c r="G7" s="24">
        <f t="shared" si="1"/>
        <v>8.2096457806186393E-2</v>
      </c>
      <c r="H7" s="10">
        <v>2429178000000</v>
      </c>
      <c r="I7" s="10">
        <v>29249340000000</v>
      </c>
      <c r="J7" s="24">
        <f t="shared" si="2"/>
        <v>8.3050694477208711E-2</v>
      </c>
      <c r="K7" s="10">
        <f t="shared" si="3"/>
        <v>1792050000000</v>
      </c>
      <c r="L7" s="10">
        <f t="shared" si="4"/>
        <v>29249340000000</v>
      </c>
      <c r="M7" s="24">
        <f t="shared" si="5"/>
        <v>6.1268049125211027E-2</v>
      </c>
      <c r="N7" s="10">
        <f t="shared" si="0"/>
        <v>1792050000000</v>
      </c>
      <c r="O7" s="10">
        <v>22243221000000</v>
      </c>
      <c r="P7" s="24">
        <f t="shared" si="6"/>
        <v>8.0566119448257964E-2</v>
      </c>
    </row>
    <row r="8" spans="1:16" x14ac:dyDescent="0.25">
      <c r="A8" s="5">
        <v>2</v>
      </c>
      <c r="B8" s="5" t="s">
        <v>9</v>
      </c>
      <c r="C8" s="5" t="s">
        <v>10</v>
      </c>
      <c r="D8" s="6">
        <v>2018</v>
      </c>
      <c r="E8" s="10">
        <f>IS!E10</f>
        <v>52958000000</v>
      </c>
      <c r="F8" s="10">
        <f>IS!J10</f>
        <v>804302000000</v>
      </c>
      <c r="G8" s="24">
        <f t="shared" si="1"/>
        <v>6.5843426971460964E-2</v>
      </c>
      <c r="H8" s="10">
        <v>70060000000</v>
      </c>
      <c r="I8" s="10">
        <v>881275000000</v>
      </c>
      <c r="J8" s="24">
        <f t="shared" si="2"/>
        <v>7.9498453944568948E-2</v>
      </c>
      <c r="K8" s="10">
        <f t="shared" si="3"/>
        <v>52958000000</v>
      </c>
      <c r="L8" s="10">
        <f t="shared" si="4"/>
        <v>881275000000</v>
      </c>
      <c r="M8" s="24">
        <f t="shared" si="5"/>
        <v>6.0092479645967492E-2</v>
      </c>
      <c r="N8" s="10">
        <f t="shared" si="0"/>
        <v>52958000000</v>
      </c>
      <c r="O8" s="10">
        <v>481914000000</v>
      </c>
      <c r="P8" s="24">
        <f t="shared" si="6"/>
        <v>0.10989097639827854</v>
      </c>
    </row>
    <row r="9" spans="1:16" x14ac:dyDescent="0.25">
      <c r="A9" s="5"/>
      <c r="B9" s="5"/>
      <c r="C9" s="5"/>
      <c r="D9" s="6">
        <v>2019</v>
      </c>
      <c r="E9" s="10">
        <f>IS!E11</f>
        <v>83885000000</v>
      </c>
      <c r="F9" s="10">
        <f>IS!J11</f>
        <v>764703000000</v>
      </c>
      <c r="G9" s="24">
        <f t="shared" si="1"/>
        <v>0.10969618270099633</v>
      </c>
      <c r="H9" s="10">
        <v>110179000000</v>
      </c>
      <c r="I9" s="10">
        <v>822375000000</v>
      </c>
      <c r="J9" s="24">
        <f t="shared" si="2"/>
        <v>0.13397659218726249</v>
      </c>
      <c r="K9" s="10">
        <f t="shared" si="3"/>
        <v>83885000000</v>
      </c>
      <c r="L9" s="10">
        <f t="shared" si="4"/>
        <v>822375000000</v>
      </c>
      <c r="M9" s="24">
        <f t="shared" si="5"/>
        <v>0.10200334397324821</v>
      </c>
      <c r="N9" s="10">
        <f t="shared" si="0"/>
        <v>83885000000</v>
      </c>
      <c r="O9" s="10">
        <v>567937000000</v>
      </c>
      <c r="P9" s="24">
        <f t="shared" si="6"/>
        <v>0.14770124151094224</v>
      </c>
    </row>
    <row r="10" spans="1:16" x14ac:dyDescent="0.25">
      <c r="A10" s="5"/>
      <c r="B10" s="5"/>
      <c r="C10" s="5"/>
      <c r="D10" s="6">
        <v>2020</v>
      </c>
      <c r="E10" s="10">
        <f>IS!E12</f>
        <v>135789000000</v>
      </c>
      <c r="F10" s="10">
        <f>IS!J12</f>
        <v>673364000000</v>
      </c>
      <c r="G10" s="24">
        <f t="shared" si="1"/>
        <v>0.20165764727547061</v>
      </c>
      <c r="H10" s="10">
        <v>167919000000</v>
      </c>
      <c r="I10" s="10">
        <v>958791000000</v>
      </c>
      <c r="J10" s="24">
        <f t="shared" si="2"/>
        <v>0.175136187135674</v>
      </c>
      <c r="K10" s="10">
        <f t="shared" si="3"/>
        <v>135789000000</v>
      </c>
      <c r="L10" s="10">
        <f t="shared" si="4"/>
        <v>958791000000</v>
      </c>
      <c r="M10" s="24">
        <f t="shared" si="5"/>
        <v>0.14162523427942064</v>
      </c>
      <c r="N10" s="10">
        <f t="shared" si="0"/>
        <v>135789000000</v>
      </c>
      <c r="O10" s="10">
        <v>700508000000</v>
      </c>
      <c r="P10" s="24">
        <f t="shared" si="6"/>
        <v>0.19384361063685213</v>
      </c>
    </row>
    <row r="11" spans="1:16" x14ac:dyDescent="0.25">
      <c r="A11" s="5"/>
      <c r="B11" s="5"/>
      <c r="C11" s="5"/>
      <c r="D11" s="6">
        <v>2021</v>
      </c>
      <c r="E11" s="10">
        <f>IS!E13</f>
        <v>265758000000</v>
      </c>
      <c r="F11" s="10">
        <f>IS!J13</f>
        <v>935075000000</v>
      </c>
      <c r="G11" s="24">
        <f t="shared" si="1"/>
        <v>0.28421035745795792</v>
      </c>
      <c r="H11" s="10">
        <v>337828000000</v>
      </c>
      <c r="I11" s="10">
        <v>1304108000000</v>
      </c>
      <c r="J11" s="24">
        <f t="shared" si="2"/>
        <v>0.2590490971606646</v>
      </c>
      <c r="K11" s="10">
        <f t="shared" si="3"/>
        <v>265758000000</v>
      </c>
      <c r="L11" s="10">
        <f t="shared" si="4"/>
        <v>1304108000000</v>
      </c>
      <c r="M11" s="24">
        <f t="shared" si="5"/>
        <v>0.2037852693181853</v>
      </c>
      <c r="N11" s="10">
        <f t="shared" si="0"/>
        <v>265758000000</v>
      </c>
      <c r="O11" s="10">
        <v>969817000000</v>
      </c>
      <c r="P11" s="24">
        <f t="shared" si="6"/>
        <v>0.27402901784563477</v>
      </c>
    </row>
    <row r="12" spans="1:16" x14ac:dyDescent="0.25">
      <c r="A12" s="5"/>
      <c r="B12" s="5"/>
      <c r="C12" s="5"/>
      <c r="D12" s="6">
        <v>2022</v>
      </c>
      <c r="E12" s="10">
        <f>IS!E14</f>
        <v>364972000000</v>
      </c>
      <c r="F12" s="10">
        <f>IS!J14</f>
        <v>1290992000000</v>
      </c>
      <c r="G12" s="24">
        <f t="shared" si="1"/>
        <v>0.28270663179942246</v>
      </c>
      <c r="H12" s="10">
        <v>464308000000</v>
      </c>
      <c r="I12" s="10">
        <v>1645582000000</v>
      </c>
      <c r="J12" s="24">
        <f t="shared" si="2"/>
        <v>0.28215427733166748</v>
      </c>
      <c r="K12" s="10">
        <f t="shared" si="3"/>
        <v>364972000000</v>
      </c>
      <c r="L12" s="10">
        <f t="shared" si="4"/>
        <v>1645582000000</v>
      </c>
      <c r="M12" s="24">
        <f t="shared" si="5"/>
        <v>0.22178900838730614</v>
      </c>
      <c r="N12" s="10">
        <f t="shared" si="0"/>
        <v>364972000000</v>
      </c>
      <c r="O12" s="10">
        <v>1334836000000</v>
      </c>
      <c r="P12" s="24">
        <f t="shared" si="6"/>
        <v>0.27342085469675675</v>
      </c>
    </row>
    <row r="13" spans="1:16" x14ac:dyDescent="0.25">
      <c r="A13" s="5">
        <v>3</v>
      </c>
      <c r="B13" s="5" t="s">
        <v>11</v>
      </c>
      <c r="C13" s="5" t="s">
        <v>12</v>
      </c>
      <c r="D13" s="6">
        <v>2018</v>
      </c>
      <c r="E13" s="10">
        <f>IS!E16</f>
        <v>403870000000</v>
      </c>
      <c r="F13" s="10">
        <f>IS!J16</f>
        <v>2265615000000</v>
      </c>
      <c r="G13" s="24">
        <f t="shared" si="1"/>
        <v>0.17826064887458815</v>
      </c>
      <c r="H13" s="10">
        <v>505499000000</v>
      </c>
      <c r="I13" s="10">
        <v>2765010000000</v>
      </c>
      <c r="J13" s="24">
        <f t="shared" si="2"/>
        <v>0.1828199536348874</v>
      </c>
      <c r="K13" s="10">
        <f t="shared" si="3"/>
        <v>403870000000</v>
      </c>
      <c r="L13" s="10">
        <f t="shared" si="4"/>
        <v>2765010000000</v>
      </c>
      <c r="M13" s="24">
        <f t="shared" si="5"/>
        <v>0.14606457119504088</v>
      </c>
      <c r="N13" s="10">
        <f t="shared" si="0"/>
        <v>403870000000</v>
      </c>
      <c r="O13" s="10">
        <v>2309930000000</v>
      </c>
      <c r="P13" s="24">
        <f t="shared" si="6"/>
        <v>0.17484079604143848</v>
      </c>
    </row>
    <row r="14" spans="1:16" x14ac:dyDescent="0.25">
      <c r="A14" s="5"/>
      <c r="B14" s="5"/>
      <c r="C14" s="5"/>
      <c r="D14" s="6">
        <v>2019</v>
      </c>
      <c r="E14" s="10">
        <f>IS!E17</f>
        <v>306952000000</v>
      </c>
      <c r="F14" s="10">
        <f>IS!J17</f>
        <v>2272410000000</v>
      </c>
      <c r="G14" s="24">
        <f t="shared" si="1"/>
        <v>0.13507773685206456</v>
      </c>
      <c r="H14" s="10">
        <v>404771000000</v>
      </c>
      <c r="I14" s="10">
        <v>2941056000000</v>
      </c>
      <c r="J14" s="24">
        <f t="shared" si="2"/>
        <v>0.13762777723375549</v>
      </c>
      <c r="K14" s="10">
        <f t="shared" si="3"/>
        <v>306952000000</v>
      </c>
      <c r="L14" s="10">
        <f t="shared" si="4"/>
        <v>2941056000000</v>
      </c>
      <c r="M14" s="24">
        <f t="shared" si="5"/>
        <v>0.10436795491143318</v>
      </c>
      <c r="N14" s="10">
        <f t="shared" si="0"/>
        <v>306952000000</v>
      </c>
      <c r="O14" s="10">
        <v>2316586000000</v>
      </c>
      <c r="P14" s="24">
        <f t="shared" si="6"/>
        <v>0.13250187992157425</v>
      </c>
    </row>
    <row r="15" spans="1:16" x14ac:dyDescent="0.25">
      <c r="A15" s="5"/>
      <c r="B15" s="5"/>
      <c r="C15" s="5"/>
      <c r="D15" s="6">
        <v>2020</v>
      </c>
      <c r="E15" s="10">
        <f>IS!E18</f>
        <v>275667000000</v>
      </c>
      <c r="F15" s="10">
        <f>IS!J18</f>
        <v>1812762000000</v>
      </c>
      <c r="G15" s="24">
        <f t="shared" si="1"/>
        <v>0.15207015592780521</v>
      </c>
      <c r="H15" s="10">
        <v>364938000000</v>
      </c>
      <c r="I15" s="10">
        <v>2914979000000</v>
      </c>
      <c r="J15" s="24">
        <f t="shared" si="2"/>
        <v>0.12519404084900784</v>
      </c>
      <c r="K15" s="10">
        <f t="shared" si="3"/>
        <v>275667000000</v>
      </c>
      <c r="L15" s="10">
        <f t="shared" si="4"/>
        <v>2914979000000</v>
      </c>
      <c r="M15" s="24">
        <f t="shared" si="5"/>
        <v>9.4569120395035441E-2</v>
      </c>
      <c r="N15" s="10">
        <f t="shared" si="0"/>
        <v>275667000000</v>
      </c>
      <c r="O15" s="10">
        <v>2458387000000</v>
      </c>
      <c r="P15" s="24">
        <f t="shared" si="6"/>
        <v>0.11213328088702064</v>
      </c>
    </row>
    <row r="16" spans="1:16" x14ac:dyDescent="0.25">
      <c r="A16" s="5"/>
      <c r="B16" s="5"/>
      <c r="C16" s="5"/>
      <c r="D16" s="6">
        <v>2021</v>
      </c>
      <c r="E16" s="10">
        <f>IS!E19</f>
        <v>380992000000</v>
      </c>
      <c r="F16" s="10">
        <f>IS!J19</f>
        <v>2015138000000</v>
      </c>
      <c r="G16" s="24">
        <f t="shared" si="1"/>
        <v>0.18906496726278796</v>
      </c>
      <c r="H16" s="10">
        <v>477367000000</v>
      </c>
      <c r="I16" s="10">
        <v>3132202000000</v>
      </c>
      <c r="J16" s="24">
        <f t="shared" si="2"/>
        <v>0.15240619857850804</v>
      </c>
      <c r="K16" s="10">
        <f t="shared" si="3"/>
        <v>380992000000</v>
      </c>
      <c r="L16" s="10">
        <f t="shared" si="4"/>
        <v>3132202000000</v>
      </c>
      <c r="M16" s="24">
        <f t="shared" si="5"/>
        <v>0.1216371102502329</v>
      </c>
      <c r="N16" s="10">
        <f t="shared" si="0"/>
        <v>380992000000</v>
      </c>
      <c r="O16" s="10">
        <v>2728045000000</v>
      </c>
      <c r="P16" s="24">
        <f t="shared" si="6"/>
        <v>0.13965752031216494</v>
      </c>
    </row>
    <row r="17" spans="1:16" x14ac:dyDescent="0.25">
      <c r="A17" s="5"/>
      <c r="B17" s="5"/>
      <c r="C17" s="5"/>
      <c r="D17" s="6">
        <v>2022</v>
      </c>
      <c r="E17" s="10">
        <f>IS!E20</f>
        <v>523242000000</v>
      </c>
      <c r="F17" s="10">
        <f>IS!J20</f>
        <v>2415592000000</v>
      </c>
      <c r="G17" s="24">
        <f t="shared" si="1"/>
        <v>0.21661025537425194</v>
      </c>
      <c r="H17" s="10">
        <v>644894000000</v>
      </c>
      <c r="I17" s="10">
        <v>3410481000000</v>
      </c>
      <c r="J17" s="24">
        <f t="shared" si="2"/>
        <v>0.18909180259324124</v>
      </c>
      <c r="K17" s="10">
        <f t="shared" si="3"/>
        <v>523242000000</v>
      </c>
      <c r="L17" s="10">
        <f t="shared" si="4"/>
        <v>3410481000000</v>
      </c>
      <c r="M17" s="24">
        <f t="shared" si="5"/>
        <v>0.1534217607428395</v>
      </c>
      <c r="N17" s="10">
        <f t="shared" si="0"/>
        <v>523242000000</v>
      </c>
      <c r="O17" s="10">
        <v>3050250000000</v>
      </c>
      <c r="P17" s="24">
        <f t="shared" si="6"/>
        <v>0.17154069338578806</v>
      </c>
    </row>
    <row r="18" spans="1:16" x14ac:dyDescent="0.25">
      <c r="A18" s="5">
        <v>4</v>
      </c>
      <c r="B18" s="5" t="s">
        <v>13</v>
      </c>
      <c r="C18" s="5" t="s">
        <v>14</v>
      </c>
      <c r="D18" s="6">
        <v>2018</v>
      </c>
      <c r="E18" s="10">
        <f>IS!E22</f>
        <v>50467000000</v>
      </c>
      <c r="F18" s="10">
        <f>IS!J22</f>
        <v>2647193000000</v>
      </c>
      <c r="G18" s="24">
        <f t="shared" si="1"/>
        <v>1.9064344760657798E-2</v>
      </c>
      <c r="H18" s="10">
        <v>71781000000</v>
      </c>
      <c r="I18" s="10">
        <v>3392980000000</v>
      </c>
      <c r="J18" s="24">
        <f t="shared" si="2"/>
        <v>2.1155739202706764E-2</v>
      </c>
      <c r="K18" s="10">
        <f t="shared" si="3"/>
        <v>50467000000</v>
      </c>
      <c r="L18" s="10">
        <f t="shared" si="4"/>
        <v>3392980000000</v>
      </c>
      <c r="M18" s="24">
        <f t="shared" si="5"/>
        <v>1.4873945617127127E-2</v>
      </c>
      <c r="N18" s="10">
        <f t="shared" si="0"/>
        <v>50467000000</v>
      </c>
      <c r="O18" s="10">
        <v>1226484000000</v>
      </c>
      <c r="P18" s="24">
        <f t="shared" si="6"/>
        <v>4.1147703516719335E-2</v>
      </c>
    </row>
    <row r="19" spans="1:16" x14ac:dyDescent="0.25">
      <c r="A19" s="5"/>
      <c r="B19" s="5"/>
      <c r="C19" s="5"/>
      <c r="D19" s="6">
        <v>2019</v>
      </c>
      <c r="E19" s="10">
        <f>IS!E23</f>
        <v>64021000000</v>
      </c>
      <c r="F19" s="10">
        <f>IS!J23</f>
        <v>3003768000000</v>
      </c>
      <c r="G19" s="24">
        <f t="shared" si="1"/>
        <v>2.1313563497580373E-2</v>
      </c>
      <c r="H19" s="10">
        <v>83905000000</v>
      </c>
      <c r="I19" s="10">
        <v>2999767000000</v>
      </c>
      <c r="J19" s="24">
        <f t="shared" si="2"/>
        <v>2.7970505709276755E-2</v>
      </c>
      <c r="K19" s="10">
        <f t="shared" si="3"/>
        <v>64021000000</v>
      </c>
      <c r="L19" s="10">
        <f t="shared" si="4"/>
        <v>2999767000000</v>
      </c>
      <c r="M19" s="24">
        <f t="shared" si="5"/>
        <v>2.1341990894626149E-2</v>
      </c>
      <c r="N19" s="10">
        <f t="shared" si="0"/>
        <v>64021000000</v>
      </c>
      <c r="O19" s="10">
        <v>1285318000000</v>
      </c>
      <c r="P19" s="24">
        <f t="shared" si="6"/>
        <v>4.9809463494637128E-2</v>
      </c>
    </row>
    <row r="20" spans="1:16" x14ac:dyDescent="0.25">
      <c r="A20" s="5"/>
      <c r="B20" s="5"/>
      <c r="C20" s="5"/>
      <c r="D20" s="6">
        <v>2020</v>
      </c>
      <c r="E20" s="10">
        <f>IS!E24</f>
        <v>67093000000</v>
      </c>
      <c r="F20" s="10">
        <f>IS!J24</f>
        <v>2725866000000</v>
      </c>
      <c r="G20" s="24">
        <f t="shared" si="1"/>
        <v>2.4613462290516114E-2</v>
      </c>
      <c r="H20" s="10">
        <v>69312000000</v>
      </c>
      <c r="I20" s="10">
        <v>2963007000000</v>
      </c>
      <c r="J20" s="24">
        <f t="shared" si="2"/>
        <v>2.3392452329677252E-2</v>
      </c>
      <c r="K20" s="10">
        <f t="shared" si="3"/>
        <v>67093000000</v>
      </c>
      <c r="L20" s="10">
        <f t="shared" si="4"/>
        <v>2963007000000</v>
      </c>
      <c r="M20" s="24">
        <f t="shared" si="5"/>
        <v>2.2643550960223854E-2</v>
      </c>
      <c r="N20" s="10">
        <f t="shared" si="0"/>
        <v>67093000000</v>
      </c>
      <c r="O20" s="10">
        <v>1322156000000</v>
      </c>
      <c r="P20" s="24">
        <f t="shared" si="6"/>
        <v>5.0745146563643019E-2</v>
      </c>
    </row>
    <row r="21" spans="1:16" x14ac:dyDescent="0.25">
      <c r="A21" s="5"/>
      <c r="B21" s="5"/>
      <c r="C21" s="5"/>
      <c r="D21" s="6">
        <v>2021</v>
      </c>
      <c r="E21" s="10">
        <f>IS!E25</f>
        <v>91723000000</v>
      </c>
      <c r="F21" s="10">
        <f>IS!J25</f>
        <v>3374782000000</v>
      </c>
      <c r="G21" s="24">
        <f t="shared" si="1"/>
        <v>2.7178940743431725E-2</v>
      </c>
      <c r="H21" s="10">
        <v>113965000000</v>
      </c>
      <c r="I21" s="10">
        <v>2993218000000</v>
      </c>
      <c r="J21" s="24">
        <f t="shared" si="2"/>
        <v>3.8074406875810582E-2</v>
      </c>
      <c r="K21" s="10">
        <f t="shared" si="3"/>
        <v>91723000000</v>
      </c>
      <c r="L21" s="10">
        <f t="shared" si="4"/>
        <v>2993218000000</v>
      </c>
      <c r="M21" s="24">
        <f t="shared" si="5"/>
        <v>3.0643608317202423E-2</v>
      </c>
      <c r="N21" s="10">
        <f t="shared" si="0"/>
        <v>91723000000</v>
      </c>
      <c r="O21" s="10">
        <v>1387697000000</v>
      </c>
      <c r="P21" s="24">
        <f t="shared" si="6"/>
        <v>6.6097282043558497E-2</v>
      </c>
    </row>
    <row r="22" spans="1:16" x14ac:dyDescent="0.25">
      <c r="A22" s="5"/>
      <c r="B22" s="5"/>
      <c r="C22" s="5"/>
      <c r="D22" s="6">
        <v>2022</v>
      </c>
      <c r="E22" s="10">
        <f>IS!E26</f>
        <v>93065000000</v>
      </c>
      <c r="F22" s="10">
        <f>IS!J26</f>
        <v>3382326000000</v>
      </c>
      <c r="G22" s="24">
        <f t="shared" si="1"/>
        <v>2.7515088728880657E-2</v>
      </c>
      <c r="H22" s="10">
        <v>116031000000</v>
      </c>
      <c r="I22" s="10">
        <v>3173651000000</v>
      </c>
      <c r="J22" s="24">
        <f t="shared" si="2"/>
        <v>3.6560730842805339E-2</v>
      </c>
      <c r="K22" s="10">
        <f t="shared" si="3"/>
        <v>93065000000</v>
      </c>
      <c r="L22" s="10">
        <f t="shared" si="4"/>
        <v>3173651000000</v>
      </c>
      <c r="M22" s="24">
        <f t="shared" si="5"/>
        <v>2.9324270375034937E-2</v>
      </c>
      <c r="N22" s="10">
        <f t="shared" si="0"/>
        <v>93065000000</v>
      </c>
      <c r="O22" s="10">
        <v>1445037000000</v>
      </c>
      <c r="P22" s="24">
        <f t="shared" si="6"/>
        <v>6.4403195212302519E-2</v>
      </c>
    </row>
    <row r="23" spans="1:16" x14ac:dyDescent="0.25">
      <c r="A23" s="5">
        <v>5</v>
      </c>
      <c r="B23" s="5" t="s">
        <v>37</v>
      </c>
      <c r="C23" s="5" t="s">
        <v>38</v>
      </c>
      <c r="D23" s="6">
        <v>2018</v>
      </c>
      <c r="E23" s="10">
        <f>IS!E28</f>
        <v>61947295689</v>
      </c>
      <c r="F23" s="10">
        <f>IS!J28</f>
        <v>961136629003</v>
      </c>
      <c r="G23" s="24">
        <f t="shared" si="1"/>
        <v>6.4452122434724771E-2</v>
      </c>
      <c r="H23" s="10">
        <v>84038783563</v>
      </c>
      <c r="I23" s="10">
        <v>1004275813783</v>
      </c>
      <c r="J23" s="24">
        <f t="shared" si="2"/>
        <v>8.3680979278426368E-2</v>
      </c>
      <c r="K23" s="10">
        <f t="shared" si="3"/>
        <v>61947295689</v>
      </c>
      <c r="L23" s="10">
        <f t="shared" si="4"/>
        <v>1004275813783</v>
      </c>
      <c r="M23" s="24">
        <f t="shared" si="5"/>
        <v>6.168354832289661E-2</v>
      </c>
      <c r="N23" s="10">
        <f t="shared" si="0"/>
        <v>61947295689</v>
      </c>
      <c r="O23" s="10">
        <v>885422598655</v>
      </c>
      <c r="P23" s="24">
        <f t="shared" si="6"/>
        <v>6.9963535811149336E-2</v>
      </c>
    </row>
    <row r="24" spans="1:16" x14ac:dyDescent="0.25">
      <c r="A24" s="5"/>
      <c r="B24" s="5"/>
      <c r="C24" s="5"/>
      <c r="D24" s="6">
        <v>2019</v>
      </c>
      <c r="E24" s="10">
        <f>IS!E29</f>
        <v>76758829457</v>
      </c>
      <c r="F24" s="10">
        <f>IS!J29</f>
        <v>1028952947818</v>
      </c>
      <c r="G24" s="24">
        <f t="shared" si="1"/>
        <v>7.4598969389003594E-2</v>
      </c>
      <c r="H24" s="10">
        <v>99535473132</v>
      </c>
      <c r="I24" s="10">
        <v>1057529235986</v>
      </c>
      <c r="J24" s="24">
        <f t="shared" si="2"/>
        <v>9.4120776754882729E-2</v>
      </c>
      <c r="K24" s="10">
        <f t="shared" si="3"/>
        <v>76758829457</v>
      </c>
      <c r="L24" s="10">
        <f t="shared" si="4"/>
        <v>1057529235986</v>
      </c>
      <c r="M24" s="24">
        <f t="shared" si="5"/>
        <v>7.2583174861764452E-2</v>
      </c>
      <c r="N24" s="10">
        <f t="shared" si="0"/>
        <v>76758829457</v>
      </c>
      <c r="O24" s="10">
        <v>935392483851</v>
      </c>
      <c r="P24" s="24">
        <f t="shared" si="6"/>
        <v>8.2060558302740241E-2</v>
      </c>
    </row>
    <row r="25" spans="1:16" x14ac:dyDescent="0.25">
      <c r="A25" s="5"/>
      <c r="B25" s="5"/>
      <c r="C25" s="5"/>
      <c r="D25" s="6">
        <v>2020</v>
      </c>
      <c r="E25" s="10">
        <f>IS!E30</f>
        <v>44045828312</v>
      </c>
      <c r="F25" s="10">
        <f>IS!J30</f>
        <v>956634474111</v>
      </c>
      <c r="G25" s="24">
        <f t="shared" si="1"/>
        <v>4.6042484882150798E-2</v>
      </c>
      <c r="H25" s="10">
        <v>56816360398</v>
      </c>
      <c r="I25" s="10">
        <v>1086873666641</v>
      </c>
      <c r="J25" s="24">
        <f t="shared" si="2"/>
        <v>5.2275036319162874E-2</v>
      </c>
      <c r="K25" s="10">
        <f t="shared" si="3"/>
        <v>44045828312</v>
      </c>
      <c r="L25" s="10">
        <f t="shared" si="4"/>
        <v>1086873666641</v>
      </c>
      <c r="M25" s="24">
        <f t="shared" si="5"/>
        <v>4.0525251152808146E-2</v>
      </c>
      <c r="N25" s="10">
        <f t="shared" si="0"/>
        <v>44045828312</v>
      </c>
      <c r="O25" s="10">
        <v>961711929701</v>
      </c>
      <c r="P25" s="24">
        <f t="shared" si="6"/>
        <v>4.579939891740141E-2</v>
      </c>
    </row>
    <row r="26" spans="1:16" x14ac:dyDescent="0.25">
      <c r="A26" s="5"/>
      <c r="B26" s="5"/>
      <c r="C26" s="5"/>
      <c r="D26" s="6">
        <v>2021</v>
      </c>
      <c r="E26" s="10">
        <f>IS!E31</f>
        <v>99278807290</v>
      </c>
      <c r="F26" s="10">
        <f>IS!J31</f>
        <v>1019133657275</v>
      </c>
      <c r="G26" s="24">
        <f t="shared" si="1"/>
        <v>9.7414903905200828E-2</v>
      </c>
      <c r="H26" s="10">
        <v>125146931830</v>
      </c>
      <c r="I26" s="10">
        <v>1146235578463</v>
      </c>
      <c r="J26" s="24">
        <f t="shared" si="2"/>
        <v>0.10918081254972987</v>
      </c>
      <c r="K26" s="10">
        <f t="shared" si="3"/>
        <v>99278807290</v>
      </c>
      <c r="L26" s="10">
        <f t="shared" si="4"/>
        <v>1146235578463</v>
      </c>
      <c r="M26" s="24">
        <f t="shared" si="5"/>
        <v>8.6612917235673367E-2</v>
      </c>
      <c r="N26" s="10">
        <f t="shared" si="0"/>
        <v>99278807290</v>
      </c>
      <c r="O26" s="10">
        <v>1026449179891</v>
      </c>
      <c r="P26" s="24">
        <f t="shared" si="6"/>
        <v>9.6720626052370709E-2</v>
      </c>
    </row>
    <row r="27" spans="1:16" x14ac:dyDescent="0.25">
      <c r="A27" s="5"/>
      <c r="B27" s="5"/>
      <c r="C27" s="5"/>
      <c r="D27" s="6">
        <v>2022</v>
      </c>
      <c r="E27" s="10">
        <f>IS!E32</f>
        <v>121257336904</v>
      </c>
      <c r="F27" s="10">
        <f>IS!J32</f>
        <v>1129360552136</v>
      </c>
      <c r="G27" s="24">
        <f t="shared" si="1"/>
        <v>0.10736813560085985</v>
      </c>
      <c r="H27" s="10">
        <v>153914313784</v>
      </c>
      <c r="I27" s="10">
        <v>1074777460412</v>
      </c>
      <c r="J27" s="24">
        <f t="shared" si="2"/>
        <v>0.1432057513794523</v>
      </c>
      <c r="K27" s="10">
        <f t="shared" si="3"/>
        <v>121257336904</v>
      </c>
      <c r="L27" s="10">
        <f t="shared" si="4"/>
        <v>1074777460412</v>
      </c>
      <c r="M27" s="24">
        <f t="shared" si="5"/>
        <v>0.11282087815417882</v>
      </c>
      <c r="N27" s="10">
        <f t="shared" si="0"/>
        <v>121257336904</v>
      </c>
      <c r="O27" s="10">
        <v>941454031015</v>
      </c>
      <c r="P27" s="24">
        <f t="shared" si="6"/>
        <v>0.12879793692451461</v>
      </c>
    </row>
    <row r="28" spans="1:16" x14ac:dyDescent="0.25">
      <c r="A28" s="5">
        <v>6</v>
      </c>
      <c r="B28" s="5" t="s">
        <v>3</v>
      </c>
      <c r="C28" s="5" t="s">
        <v>4</v>
      </c>
      <c r="D28" s="6">
        <v>2018</v>
      </c>
      <c r="E28" s="10">
        <f>IS!E34</f>
        <v>92649656775</v>
      </c>
      <c r="F28" s="10">
        <f>IS!J34</f>
        <v>3629327583572</v>
      </c>
      <c r="G28" s="24">
        <f t="shared" si="1"/>
        <v>2.5528050208081191E-2</v>
      </c>
      <c r="H28" s="10">
        <v>123394812359</v>
      </c>
      <c r="I28" s="10">
        <v>1168956042706</v>
      </c>
      <c r="J28" s="24">
        <f t="shared" si="2"/>
        <v>0.10555983959273188</v>
      </c>
      <c r="K28" s="10">
        <f t="shared" si="3"/>
        <v>92649656775</v>
      </c>
      <c r="L28" s="10">
        <f t="shared" si="4"/>
        <v>1168956042706</v>
      </c>
      <c r="M28" s="24">
        <f t="shared" si="5"/>
        <v>7.9258460874650688E-2</v>
      </c>
      <c r="N28" s="10">
        <f t="shared" si="0"/>
        <v>92649656775</v>
      </c>
      <c r="O28" s="10">
        <v>976647575842</v>
      </c>
      <c r="P28" s="24">
        <f t="shared" si="6"/>
        <v>9.4864984121957902E-2</v>
      </c>
    </row>
    <row r="29" spans="1:16" x14ac:dyDescent="0.25">
      <c r="A29" s="5"/>
      <c r="B29" s="5"/>
      <c r="C29" s="5"/>
      <c r="D29" s="6">
        <v>2019</v>
      </c>
      <c r="E29" s="10">
        <f>IS!E35</f>
        <v>215459200242</v>
      </c>
      <c r="F29" s="10">
        <f>IS!J35</f>
        <v>3120937098980</v>
      </c>
      <c r="G29" s="24">
        <f t="shared" si="1"/>
        <v>6.9036700647513036E-2</v>
      </c>
      <c r="H29" s="10">
        <v>285132249695</v>
      </c>
      <c r="I29" s="10">
        <v>1393079542074</v>
      </c>
      <c r="J29" s="24">
        <f t="shared" si="2"/>
        <v>0.20467765198137827</v>
      </c>
      <c r="K29" s="10">
        <f t="shared" si="3"/>
        <v>215459200242</v>
      </c>
      <c r="L29" s="10">
        <f t="shared" si="4"/>
        <v>1393079542074</v>
      </c>
      <c r="M29" s="24">
        <f t="shared" si="5"/>
        <v>0.15466396119867423</v>
      </c>
      <c r="N29" s="10">
        <f t="shared" si="0"/>
        <v>215459200242</v>
      </c>
      <c r="O29" s="10">
        <v>1131294696834</v>
      </c>
      <c r="P29" s="24">
        <f t="shared" si="6"/>
        <v>0.19045364646804785</v>
      </c>
    </row>
    <row r="30" spans="1:16" x14ac:dyDescent="0.25">
      <c r="A30" s="5"/>
      <c r="B30" s="5"/>
      <c r="C30" s="5"/>
      <c r="D30" s="6">
        <v>2020</v>
      </c>
      <c r="E30" s="10">
        <f>IS!E36</f>
        <v>181812593992</v>
      </c>
      <c r="F30" s="10">
        <f>IS!J36</f>
        <v>3634297273749</v>
      </c>
      <c r="G30" s="24">
        <f t="shared" si="1"/>
        <v>5.0026891114619575E-2</v>
      </c>
      <c r="H30" s="10">
        <v>232864791126</v>
      </c>
      <c r="I30" s="10">
        <v>1566673828068</v>
      </c>
      <c r="J30" s="24">
        <f t="shared" si="2"/>
        <v>0.14863642128570281</v>
      </c>
      <c r="K30" s="10">
        <f t="shared" si="3"/>
        <v>181812593992</v>
      </c>
      <c r="L30" s="10">
        <f t="shared" si="4"/>
        <v>1566673828068</v>
      </c>
      <c r="M30" s="24">
        <f t="shared" si="5"/>
        <v>0.11605006143251191</v>
      </c>
      <c r="N30" s="10">
        <f t="shared" si="0"/>
        <v>181812593992</v>
      </c>
      <c r="O30" s="10">
        <v>1260714994864</v>
      </c>
      <c r="P30" s="24">
        <f t="shared" si="6"/>
        <v>0.14421387445432352</v>
      </c>
    </row>
    <row r="31" spans="1:16" x14ac:dyDescent="0.25">
      <c r="A31" s="5"/>
      <c r="B31" s="5"/>
      <c r="C31" s="5"/>
      <c r="D31" s="6">
        <v>2021</v>
      </c>
      <c r="E31" s="10">
        <f>IS!E37</f>
        <v>187066990085</v>
      </c>
      <c r="F31" s="10">
        <f>IS!J37</f>
        <v>5359440530374</v>
      </c>
      <c r="G31" s="24">
        <f t="shared" si="1"/>
        <v>3.4904201105473563E-2</v>
      </c>
      <c r="H31" s="10">
        <v>236334817214</v>
      </c>
      <c r="I31" s="10">
        <v>1697387196209</v>
      </c>
      <c r="J31" s="24">
        <f t="shared" si="2"/>
        <v>0.13923447622430399</v>
      </c>
      <c r="K31" s="10">
        <f t="shared" si="3"/>
        <v>187066990085</v>
      </c>
      <c r="L31" s="10">
        <f t="shared" si="4"/>
        <v>1697387196209</v>
      </c>
      <c r="M31" s="24">
        <f t="shared" si="5"/>
        <v>0.11020879060641056</v>
      </c>
      <c r="N31" s="10">
        <f t="shared" si="0"/>
        <v>187066990085</v>
      </c>
      <c r="O31" s="10">
        <v>1387366962835</v>
      </c>
      <c r="P31" s="24">
        <f t="shared" si="6"/>
        <v>0.13483598434745772</v>
      </c>
    </row>
    <row r="32" spans="1:16" x14ac:dyDescent="0.25">
      <c r="A32" s="5"/>
      <c r="B32" s="5"/>
      <c r="C32" s="5"/>
      <c r="D32" s="6">
        <v>2022</v>
      </c>
      <c r="E32" s="10">
        <f>IS!E38</f>
        <v>220704543072</v>
      </c>
      <c r="F32" s="10">
        <f>IS!J38</f>
        <v>6143759424928</v>
      </c>
      <c r="G32" s="24">
        <f t="shared" si="1"/>
        <v>3.5923370009656015E-2</v>
      </c>
      <c r="H32" s="10">
        <v>283149105983</v>
      </c>
      <c r="I32" s="10">
        <v>1718287453575</v>
      </c>
      <c r="J32" s="24">
        <f t="shared" si="2"/>
        <v>0.1647856447964462</v>
      </c>
      <c r="K32" s="10">
        <f t="shared" si="3"/>
        <v>220704543072</v>
      </c>
      <c r="L32" s="10">
        <f t="shared" si="4"/>
        <v>1718287453575</v>
      </c>
      <c r="M32" s="24">
        <f t="shared" si="5"/>
        <v>0.12844448268117828</v>
      </c>
      <c r="N32" s="10">
        <f t="shared" si="0"/>
        <v>220704543072</v>
      </c>
      <c r="O32" s="10">
        <v>1550042869748</v>
      </c>
      <c r="P32" s="24">
        <f t="shared" si="6"/>
        <v>0.14238608968788152</v>
      </c>
    </row>
    <row r="33" spans="1:16" x14ac:dyDescent="0.25">
      <c r="A33" s="5">
        <v>7</v>
      </c>
      <c r="B33" s="5" t="s">
        <v>33</v>
      </c>
      <c r="C33" s="5" t="s">
        <v>34</v>
      </c>
      <c r="D33" s="6">
        <v>2018</v>
      </c>
      <c r="E33" s="10">
        <f>IS!E40</f>
        <v>63261752474</v>
      </c>
      <c r="F33" s="10">
        <f>IS!J40</f>
        <v>831104026853</v>
      </c>
      <c r="G33" s="24">
        <f t="shared" si="1"/>
        <v>7.611773066909866E-2</v>
      </c>
      <c r="H33" s="10">
        <v>81834159473</v>
      </c>
      <c r="I33" s="10">
        <v>833933861594</v>
      </c>
      <c r="J33" s="24">
        <f t="shared" si="2"/>
        <v>9.8130275363300809E-2</v>
      </c>
      <c r="K33" s="10">
        <f t="shared" si="3"/>
        <v>63261752474</v>
      </c>
      <c r="L33" s="10">
        <f t="shared" si="4"/>
        <v>833933861594</v>
      </c>
      <c r="M33" s="24">
        <f t="shared" si="5"/>
        <v>7.5859436086550144E-2</v>
      </c>
      <c r="N33" s="10">
        <f t="shared" si="0"/>
        <v>63261752474</v>
      </c>
      <c r="O33" s="10">
        <v>635478469892</v>
      </c>
      <c r="P33" s="24">
        <f t="shared" si="6"/>
        <v>9.9549796682728495E-2</v>
      </c>
    </row>
    <row r="34" spans="1:16" x14ac:dyDescent="0.25">
      <c r="A34" s="5"/>
      <c r="B34" s="5"/>
      <c r="C34" s="5"/>
      <c r="D34" s="6">
        <v>2019</v>
      </c>
      <c r="E34" s="10">
        <f>IS!E41</f>
        <v>130756461708</v>
      </c>
      <c r="F34" s="10">
        <f>IS!J41</f>
        <v>1084912780290</v>
      </c>
      <c r="G34" s="24">
        <f t="shared" si="1"/>
        <v>0.12052255635982873</v>
      </c>
      <c r="H34" s="10">
        <v>172667589552</v>
      </c>
      <c r="I34" s="10">
        <v>1245144303719</v>
      </c>
      <c r="J34" s="24">
        <f t="shared" si="2"/>
        <v>0.13867275386176206</v>
      </c>
      <c r="K34" s="10">
        <f t="shared" si="3"/>
        <v>130756461708</v>
      </c>
      <c r="L34" s="10">
        <f t="shared" si="4"/>
        <v>1245144303719</v>
      </c>
      <c r="M34" s="24">
        <f t="shared" si="5"/>
        <v>0.10501309873679403</v>
      </c>
      <c r="N34" s="10">
        <f t="shared" si="0"/>
        <v>130756461708</v>
      </c>
      <c r="O34" s="10">
        <v>766299436026</v>
      </c>
      <c r="P34" s="24">
        <f t="shared" si="6"/>
        <v>0.17063363948967272</v>
      </c>
    </row>
    <row r="35" spans="1:16" x14ac:dyDescent="0.25">
      <c r="A35" s="5"/>
      <c r="B35" s="5"/>
      <c r="C35" s="5"/>
      <c r="D35" s="6">
        <v>2020</v>
      </c>
      <c r="E35" s="10">
        <f>IS!E42</f>
        <v>132772234495</v>
      </c>
      <c r="F35" s="10">
        <f>IS!J42</f>
        <v>972634784176</v>
      </c>
      <c r="G35" s="24">
        <f t="shared" si="1"/>
        <v>0.13650779990094888</v>
      </c>
      <c r="H35" s="10">
        <v>168964556985</v>
      </c>
      <c r="I35" s="10">
        <v>1310940121622</v>
      </c>
      <c r="J35" s="24">
        <f t="shared" si="2"/>
        <v>0.12888808130759133</v>
      </c>
      <c r="K35" s="10">
        <f t="shared" si="3"/>
        <v>132772234495</v>
      </c>
      <c r="L35" s="10">
        <f t="shared" si="4"/>
        <v>1310940121622</v>
      </c>
      <c r="M35" s="24">
        <f t="shared" si="5"/>
        <v>0.10128016703823479</v>
      </c>
      <c r="N35" s="10">
        <f t="shared" ref="N35:N66" si="7">E35</f>
        <v>132772234495</v>
      </c>
      <c r="O35" s="10">
        <v>894746110680</v>
      </c>
      <c r="P35" s="24">
        <f t="shared" si="6"/>
        <v>0.14839096019550635</v>
      </c>
    </row>
    <row r="36" spans="1:16" x14ac:dyDescent="0.25">
      <c r="A36" s="5"/>
      <c r="B36" s="5"/>
      <c r="C36" s="5"/>
      <c r="D36" s="6">
        <v>2021</v>
      </c>
      <c r="E36" s="10">
        <f>IS!E43</f>
        <v>180711667020</v>
      </c>
      <c r="F36" s="10">
        <f>IS!J43</f>
        <v>1103519743574</v>
      </c>
      <c r="G36" s="24">
        <f t="shared" si="1"/>
        <v>0.16375934193503788</v>
      </c>
      <c r="H36" s="10">
        <v>230343242053</v>
      </c>
      <c r="I36" s="10">
        <v>1348181576913</v>
      </c>
      <c r="J36" s="24">
        <f t="shared" si="2"/>
        <v>0.17085476170088948</v>
      </c>
      <c r="K36" s="10">
        <f t="shared" si="3"/>
        <v>180711667020</v>
      </c>
      <c r="L36" s="10">
        <f t="shared" si="4"/>
        <v>1348181576913</v>
      </c>
      <c r="M36" s="24">
        <f t="shared" si="5"/>
        <v>0.13404104470392239</v>
      </c>
      <c r="N36" s="10">
        <f t="shared" si="7"/>
        <v>180711667020</v>
      </c>
      <c r="O36" s="10">
        <v>1001579893307</v>
      </c>
      <c r="P36" s="24">
        <f t="shared" si="6"/>
        <v>0.18042661222294429</v>
      </c>
    </row>
    <row r="37" spans="1:16" x14ac:dyDescent="0.25">
      <c r="A37" s="5"/>
      <c r="B37" s="5"/>
      <c r="C37" s="5"/>
      <c r="D37" s="6">
        <v>2022</v>
      </c>
      <c r="E37" s="10">
        <f>IS!E44</f>
        <v>195598848689</v>
      </c>
      <c r="F37" s="10">
        <f>IS!J44</f>
        <v>1358708497805</v>
      </c>
      <c r="G37" s="24">
        <f t="shared" si="1"/>
        <v>0.14395939158766644</v>
      </c>
      <c r="H37" s="10">
        <v>249231376669</v>
      </c>
      <c r="I37" s="10">
        <v>1693523611414</v>
      </c>
      <c r="J37" s="24">
        <f t="shared" si="2"/>
        <v>0.14716734682010449</v>
      </c>
      <c r="K37" s="10">
        <f t="shared" si="3"/>
        <v>195598848689</v>
      </c>
      <c r="L37" s="10">
        <f t="shared" si="4"/>
        <v>1693523611414</v>
      </c>
      <c r="M37" s="24">
        <f t="shared" si="5"/>
        <v>0.11549815270994988</v>
      </c>
      <c r="N37" s="10">
        <f t="shared" si="7"/>
        <v>195598848689</v>
      </c>
      <c r="O37" s="10">
        <v>1185150863287</v>
      </c>
      <c r="P37" s="24">
        <f t="shared" si="6"/>
        <v>0.16504130802935013</v>
      </c>
    </row>
    <row r="38" spans="1:16" x14ac:dyDescent="0.25">
      <c r="A38" s="5">
        <v>8</v>
      </c>
      <c r="B38" s="5" t="s">
        <v>15</v>
      </c>
      <c r="C38" s="5" t="s">
        <v>16</v>
      </c>
      <c r="D38" s="6">
        <v>2018</v>
      </c>
      <c r="E38" s="10">
        <f>IS!E46</f>
        <v>338129985000</v>
      </c>
      <c r="F38" s="10">
        <f>IS!J46</f>
        <v>893006350000</v>
      </c>
      <c r="G38" s="24">
        <f t="shared" si="1"/>
        <v>0.37864230752670458</v>
      </c>
      <c r="H38" s="10">
        <v>441248118000</v>
      </c>
      <c r="I38" s="10">
        <v>1523517170000</v>
      </c>
      <c r="J38" s="24">
        <f t="shared" si="2"/>
        <v>0.28962464400712989</v>
      </c>
      <c r="K38" s="10">
        <f t="shared" si="3"/>
        <v>338129985000</v>
      </c>
      <c r="L38" s="10">
        <f t="shared" si="4"/>
        <v>1523517170000</v>
      </c>
      <c r="M38" s="24">
        <f t="shared" si="5"/>
        <v>0.22194038351402368</v>
      </c>
      <c r="N38" s="10">
        <f t="shared" si="7"/>
        <v>338129985000</v>
      </c>
      <c r="O38" s="10">
        <v>1284163814000</v>
      </c>
      <c r="P38" s="24">
        <f t="shared" si="6"/>
        <v>0.26330751677760639</v>
      </c>
    </row>
    <row r="39" spans="1:16" x14ac:dyDescent="0.25">
      <c r="A39" s="5"/>
      <c r="B39" s="5"/>
      <c r="C39" s="5"/>
      <c r="D39" s="6">
        <v>2019</v>
      </c>
      <c r="E39" s="10">
        <f>IS!E47</f>
        <v>317815177000</v>
      </c>
      <c r="F39" s="10">
        <f>IS!J47</f>
        <v>827136727000</v>
      </c>
      <c r="G39" s="24">
        <f t="shared" si="1"/>
        <v>0.38423535870871806</v>
      </c>
      <c r="H39" s="10">
        <v>412437215000</v>
      </c>
      <c r="I39" s="10">
        <v>1425983722000</v>
      </c>
      <c r="J39" s="24">
        <f t="shared" si="2"/>
        <v>0.28922996008786139</v>
      </c>
      <c r="K39" s="10">
        <f t="shared" si="3"/>
        <v>317815177000</v>
      </c>
      <c r="L39" s="10">
        <f t="shared" si="4"/>
        <v>1425983722000</v>
      </c>
      <c r="M39" s="24">
        <f t="shared" si="5"/>
        <v>0.2228743372710113</v>
      </c>
      <c r="N39" s="10">
        <f t="shared" si="7"/>
        <v>317815177000</v>
      </c>
      <c r="O39" s="10">
        <v>1213563332000</v>
      </c>
      <c r="P39" s="24">
        <f t="shared" si="6"/>
        <v>0.2618859425129697</v>
      </c>
    </row>
    <row r="40" spans="1:16" x14ac:dyDescent="0.25">
      <c r="A40" s="5"/>
      <c r="B40" s="5"/>
      <c r="C40" s="5"/>
      <c r="D40" s="6">
        <v>2020</v>
      </c>
      <c r="E40" s="10">
        <f>IS!E48</f>
        <v>123465762000</v>
      </c>
      <c r="F40" s="10">
        <f>IS!J48</f>
        <v>546336411000</v>
      </c>
      <c r="G40" s="24">
        <f t="shared" si="1"/>
        <v>0.22598852925436816</v>
      </c>
      <c r="H40" s="10">
        <v>164704480000</v>
      </c>
      <c r="I40" s="10">
        <v>1225580913000</v>
      </c>
      <c r="J40" s="24">
        <f t="shared" si="2"/>
        <v>0.13438890754004423</v>
      </c>
      <c r="K40" s="10">
        <f t="shared" si="3"/>
        <v>123465762000</v>
      </c>
      <c r="L40" s="10">
        <f t="shared" si="4"/>
        <v>1225580913000</v>
      </c>
      <c r="M40" s="24">
        <f t="shared" si="5"/>
        <v>0.10074060446794833</v>
      </c>
      <c r="N40" s="10">
        <f t="shared" si="7"/>
        <v>123465762000</v>
      </c>
      <c r="O40" s="10">
        <v>1019898963000</v>
      </c>
      <c r="P40" s="24">
        <f t="shared" si="6"/>
        <v>0.12105685609957817</v>
      </c>
    </row>
    <row r="41" spans="1:16" x14ac:dyDescent="0.25">
      <c r="A41" s="5"/>
      <c r="B41" s="5"/>
      <c r="C41" s="5"/>
      <c r="D41" s="6">
        <v>2021</v>
      </c>
      <c r="E41" s="10">
        <f>IS!E49</f>
        <v>187992998000</v>
      </c>
      <c r="F41" s="10">
        <f>IS!J49</f>
        <v>681205785000</v>
      </c>
      <c r="G41" s="24">
        <f t="shared" si="1"/>
        <v>0.27597093586044635</v>
      </c>
      <c r="H41" s="10">
        <v>240865871000</v>
      </c>
      <c r="I41" s="10">
        <v>1308722065000</v>
      </c>
      <c r="J41" s="24">
        <f t="shared" si="2"/>
        <v>0.18404661879067502</v>
      </c>
      <c r="K41" s="10">
        <f t="shared" si="3"/>
        <v>187992998000</v>
      </c>
      <c r="L41" s="10">
        <f t="shared" si="4"/>
        <v>1308722065000</v>
      </c>
      <c r="M41" s="24">
        <f t="shared" si="5"/>
        <v>0.14364623553588515</v>
      </c>
      <c r="N41" s="10">
        <f t="shared" si="7"/>
        <v>187992998000</v>
      </c>
      <c r="O41" s="10">
        <v>1010174017000</v>
      </c>
      <c r="P41" s="24">
        <f t="shared" si="6"/>
        <v>0.18609961732959521</v>
      </c>
    </row>
    <row r="42" spans="1:16" x14ac:dyDescent="0.25">
      <c r="A42" s="5"/>
      <c r="B42" s="5"/>
      <c r="C42" s="5"/>
      <c r="D42" s="6">
        <v>2022</v>
      </c>
      <c r="E42" s="10">
        <f>IS!E50</f>
        <v>230065807000</v>
      </c>
      <c r="F42" s="10">
        <f>IS!J50</f>
        <v>778744315000</v>
      </c>
      <c r="G42" s="24">
        <f t="shared" si="1"/>
        <v>0.29543176440395585</v>
      </c>
      <c r="H42" s="10">
        <v>294211660000</v>
      </c>
      <c r="I42" s="10">
        <v>1307186367000</v>
      </c>
      <c r="J42" s="24">
        <f t="shared" si="2"/>
        <v>0.22507246665616426</v>
      </c>
      <c r="K42" s="10">
        <f t="shared" si="3"/>
        <v>230065807000</v>
      </c>
      <c r="L42" s="10">
        <f t="shared" si="4"/>
        <v>1307186367000</v>
      </c>
      <c r="M42" s="24">
        <f t="shared" si="5"/>
        <v>0.17600076990399027</v>
      </c>
      <c r="N42" s="10">
        <f t="shared" si="7"/>
        <v>230065807000</v>
      </c>
      <c r="O42" s="10">
        <v>1000775865000</v>
      </c>
      <c r="P42" s="24">
        <f t="shared" si="6"/>
        <v>0.22988744537719241</v>
      </c>
    </row>
    <row r="43" spans="1:16" x14ac:dyDescent="0.25">
      <c r="A43" s="5">
        <v>9</v>
      </c>
      <c r="B43" s="5" t="s">
        <v>17</v>
      </c>
      <c r="C43" s="5" t="s">
        <v>18</v>
      </c>
      <c r="D43" s="6">
        <v>2018</v>
      </c>
      <c r="E43" s="10">
        <f>IS!E52</f>
        <v>427245000000</v>
      </c>
      <c r="F43" s="10">
        <f>IS!J52</f>
        <v>4761805000000</v>
      </c>
      <c r="G43" s="24">
        <f t="shared" si="1"/>
        <v>8.9723329703757293E-2</v>
      </c>
      <c r="H43" s="10">
        <v>611264000000</v>
      </c>
      <c r="I43" s="10">
        <v>11738892000000</v>
      </c>
      <c r="J43" s="24">
        <f t="shared" si="2"/>
        <v>5.2071694671013247E-2</v>
      </c>
      <c r="K43" s="10">
        <f t="shared" si="3"/>
        <v>427245000000</v>
      </c>
      <c r="L43" s="10">
        <f t="shared" si="4"/>
        <v>11738892000000</v>
      </c>
      <c r="M43" s="24">
        <f t="shared" si="5"/>
        <v>3.6395683681219655E-2</v>
      </c>
      <c r="N43" s="10">
        <f t="shared" si="7"/>
        <v>427245000000</v>
      </c>
      <c r="O43" s="10">
        <v>3658962000000</v>
      </c>
      <c r="P43" s="24">
        <f t="shared" si="6"/>
        <v>0.11676672236552334</v>
      </c>
    </row>
    <row r="44" spans="1:16" x14ac:dyDescent="0.25">
      <c r="A44" s="5"/>
      <c r="B44" s="5"/>
      <c r="C44" s="5"/>
      <c r="D44" s="6">
        <v>2019</v>
      </c>
      <c r="E44" s="10">
        <f>IS!E53</f>
        <v>178164000000</v>
      </c>
      <c r="F44" s="10">
        <f>IS!J53</f>
        <v>5736684000000</v>
      </c>
      <c r="G44" s="24">
        <f t="shared" si="1"/>
        <v>3.1056966010329312E-2</v>
      </c>
      <c r="H44" s="10">
        <v>280084000000</v>
      </c>
      <c r="I44" s="10">
        <v>11620821000000</v>
      </c>
      <c r="J44" s="24">
        <f t="shared" si="2"/>
        <v>2.4101911560293374E-2</v>
      </c>
      <c r="K44" s="10">
        <f t="shared" si="3"/>
        <v>178164000000</v>
      </c>
      <c r="L44" s="10">
        <f t="shared" si="4"/>
        <v>11620821000000</v>
      </c>
      <c r="M44" s="24">
        <f t="shared" si="5"/>
        <v>1.5331446891747149E-2</v>
      </c>
      <c r="N44" s="10">
        <f t="shared" si="7"/>
        <v>178164000000</v>
      </c>
      <c r="O44" s="10">
        <v>3731592000000</v>
      </c>
      <c r="P44" s="24">
        <f t="shared" si="6"/>
        <v>4.7744769524642565E-2</v>
      </c>
    </row>
    <row r="45" spans="1:16" x14ac:dyDescent="0.25">
      <c r="A45" s="5"/>
      <c r="B45" s="5"/>
      <c r="C45" s="5"/>
      <c r="D45" s="6">
        <v>2020</v>
      </c>
      <c r="E45" s="10">
        <f>IS!E54</f>
        <v>478171000000</v>
      </c>
      <c r="F45" s="10">
        <f>IS!J54</f>
        <v>6698918000000</v>
      </c>
      <c r="G45" s="24">
        <f t="shared" si="1"/>
        <v>7.1380333361298051E-2</v>
      </c>
      <c r="H45" s="10">
        <v>695296000000</v>
      </c>
      <c r="I45" s="10">
        <v>14151383000000</v>
      </c>
      <c r="J45" s="24">
        <f t="shared" si="2"/>
        <v>4.9132724342207404E-2</v>
      </c>
      <c r="K45" s="10">
        <f t="shared" si="3"/>
        <v>478171000000</v>
      </c>
      <c r="L45" s="10">
        <f t="shared" si="4"/>
        <v>14151383000000</v>
      </c>
      <c r="M45" s="24">
        <f t="shared" si="5"/>
        <v>3.3789700978342538E-2</v>
      </c>
      <c r="N45" s="10">
        <f t="shared" si="7"/>
        <v>478171000000</v>
      </c>
      <c r="O45" s="10">
        <v>6230749000000</v>
      </c>
      <c r="P45" s="24">
        <f t="shared" si="6"/>
        <v>7.6743743007461868E-2</v>
      </c>
    </row>
    <row r="46" spans="1:16" x14ac:dyDescent="0.25">
      <c r="A46" s="5"/>
      <c r="B46" s="5"/>
      <c r="C46" s="5"/>
      <c r="D46" s="6">
        <v>2021</v>
      </c>
      <c r="E46" s="10">
        <f>IS!E55</f>
        <v>739649000000</v>
      </c>
      <c r="F46" s="10">
        <f>IS!J55</f>
        <v>7124495000000</v>
      </c>
      <c r="G46" s="24">
        <f t="shared" si="1"/>
        <v>0.10381774427520828</v>
      </c>
      <c r="H46" s="10">
        <v>965884000000</v>
      </c>
      <c r="I46" s="10">
        <v>13712160000000</v>
      </c>
      <c r="J46" s="24">
        <f t="shared" si="2"/>
        <v>7.0439959860445031E-2</v>
      </c>
      <c r="K46" s="10">
        <f t="shared" si="3"/>
        <v>739649000000</v>
      </c>
      <c r="L46" s="10">
        <f t="shared" si="4"/>
        <v>13712160000000</v>
      </c>
      <c r="M46" s="24">
        <f t="shared" si="5"/>
        <v>5.3941100453903691E-2</v>
      </c>
      <c r="N46" s="10">
        <f t="shared" si="7"/>
        <v>739649000000</v>
      </c>
      <c r="O46" s="10">
        <v>7025463000000</v>
      </c>
      <c r="P46" s="24">
        <f t="shared" si="6"/>
        <v>0.1052811750627681</v>
      </c>
    </row>
    <row r="47" spans="1:16" x14ac:dyDescent="0.25">
      <c r="A47" s="5"/>
      <c r="B47" s="5"/>
      <c r="C47" s="5"/>
      <c r="D47" s="6">
        <v>2022</v>
      </c>
      <c r="E47" s="10">
        <f>IS!E56</f>
        <v>1206587000000</v>
      </c>
      <c r="F47" s="10">
        <f>IS!J56</f>
        <v>9633671000000</v>
      </c>
      <c r="G47" s="24">
        <f t="shared" si="1"/>
        <v>0.12524685553409495</v>
      </c>
      <c r="H47" s="10">
        <v>1610228000000</v>
      </c>
      <c r="I47" s="10">
        <v>15357229000000</v>
      </c>
      <c r="J47" s="24">
        <f t="shared" si="2"/>
        <v>0.10485146767037204</v>
      </c>
      <c r="K47" s="10">
        <f t="shared" si="3"/>
        <v>1206587000000</v>
      </c>
      <c r="L47" s="10">
        <f t="shared" si="4"/>
        <v>15357229000000</v>
      </c>
      <c r="M47" s="24">
        <f t="shared" si="5"/>
        <v>7.8568015102203653E-2</v>
      </c>
      <c r="N47" s="10">
        <f t="shared" si="7"/>
        <v>1206587000000</v>
      </c>
      <c r="O47" s="10">
        <v>8160140000000</v>
      </c>
      <c r="P47" s="24">
        <f t="shared" si="6"/>
        <v>0.14786351704750164</v>
      </c>
    </row>
    <row r="48" spans="1:16" x14ac:dyDescent="0.25">
      <c r="A48" s="5">
        <v>10</v>
      </c>
      <c r="B48" s="5" t="s">
        <v>35</v>
      </c>
      <c r="C48" s="5" t="s">
        <v>36</v>
      </c>
      <c r="D48" s="6">
        <v>2018</v>
      </c>
      <c r="E48" s="10">
        <f>IS!E58</f>
        <v>90195136265</v>
      </c>
      <c r="F48" s="10">
        <f>IS!J58</f>
        <v>1430785280985</v>
      </c>
      <c r="G48" s="24">
        <f t="shared" si="1"/>
        <v>6.3038904204344826E-2</v>
      </c>
      <c r="H48" s="10">
        <v>120822298064</v>
      </c>
      <c r="I48" s="10">
        <v>758846556031</v>
      </c>
      <c r="J48" s="24">
        <f t="shared" si="2"/>
        <v>0.15921835198928441</v>
      </c>
      <c r="K48" s="10">
        <f t="shared" si="3"/>
        <v>90195136265</v>
      </c>
      <c r="L48" s="10">
        <f t="shared" si="4"/>
        <v>758846556031</v>
      </c>
      <c r="M48" s="24">
        <f t="shared" si="5"/>
        <v>0.1188582007102308</v>
      </c>
      <c r="N48" s="10">
        <f t="shared" si="7"/>
        <v>90195136265</v>
      </c>
      <c r="O48" s="10">
        <v>563167578239</v>
      </c>
      <c r="P48" s="24">
        <f t="shared" si="6"/>
        <v>0.16015683386290841</v>
      </c>
    </row>
    <row r="49" spans="1:16" x14ac:dyDescent="0.25">
      <c r="A49" s="5"/>
      <c r="B49" s="5"/>
      <c r="C49" s="5"/>
      <c r="D49" s="6">
        <v>2019</v>
      </c>
      <c r="E49" s="10">
        <f>IS!E59</f>
        <v>103723133972</v>
      </c>
      <c r="F49" s="10">
        <f>IS!J59</f>
        <v>1653031823505</v>
      </c>
      <c r="G49" s="24">
        <f t="shared" si="1"/>
        <v>6.2747209398589215E-2</v>
      </c>
      <c r="H49" s="10">
        <v>142179083420</v>
      </c>
      <c r="I49" s="10">
        <v>848676035300</v>
      </c>
      <c r="J49" s="24">
        <f t="shared" si="2"/>
        <v>0.16753045627091481</v>
      </c>
      <c r="K49" s="10">
        <f t="shared" si="3"/>
        <v>103723133972</v>
      </c>
      <c r="L49" s="10">
        <f t="shared" si="4"/>
        <v>848676035300</v>
      </c>
      <c r="M49" s="24">
        <f t="shared" si="5"/>
        <v>0.12221758322106353</v>
      </c>
      <c r="N49" s="10">
        <f t="shared" si="7"/>
        <v>103723133972</v>
      </c>
      <c r="O49" s="10">
        <v>641567444819</v>
      </c>
      <c r="P49" s="24">
        <f t="shared" si="6"/>
        <v>0.16167144204341996</v>
      </c>
    </row>
    <row r="50" spans="1:16" x14ac:dyDescent="0.25">
      <c r="A50" s="5"/>
      <c r="B50" s="5"/>
      <c r="C50" s="5"/>
      <c r="D50" s="6">
        <v>2020</v>
      </c>
      <c r="E50" s="10">
        <f>IS!E60</f>
        <v>38038419405</v>
      </c>
      <c r="F50" s="10">
        <f>IS!J60</f>
        <v>1173189488886</v>
      </c>
      <c r="G50" s="24">
        <f t="shared" si="1"/>
        <v>3.2423082345477978E-2</v>
      </c>
      <c r="H50" s="10">
        <v>50874681549</v>
      </c>
      <c r="I50" s="10">
        <v>906044798736</v>
      </c>
      <c r="J50" s="24">
        <f t="shared" si="2"/>
        <v>5.6150293694057919E-2</v>
      </c>
      <c r="K50" s="10">
        <f t="shared" si="3"/>
        <v>38038419405</v>
      </c>
      <c r="L50" s="10">
        <f t="shared" si="4"/>
        <v>906044798736</v>
      </c>
      <c r="M50" s="24">
        <f t="shared" si="5"/>
        <v>4.1982934462033696E-2</v>
      </c>
      <c r="N50" s="10">
        <f t="shared" si="7"/>
        <v>38038419405</v>
      </c>
      <c r="O50" s="10">
        <v>665678844044</v>
      </c>
      <c r="P50" s="24">
        <f t="shared" si="6"/>
        <v>5.7142298790684928E-2</v>
      </c>
    </row>
    <row r="51" spans="1:16" x14ac:dyDescent="0.25">
      <c r="A51" s="5"/>
      <c r="B51" s="5"/>
      <c r="C51" s="5"/>
      <c r="D51" s="6">
        <v>2021</v>
      </c>
      <c r="E51" s="10">
        <f>IS!E61</f>
        <v>11844682161</v>
      </c>
      <c r="F51" s="10">
        <f>IS!J61</f>
        <v>933597187584</v>
      </c>
      <c r="G51" s="24">
        <f t="shared" si="1"/>
        <v>1.2687144218645453E-2</v>
      </c>
      <c r="H51" s="10">
        <v>17115171923</v>
      </c>
      <c r="I51" s="10">
        <v>987563580363</v>
      </c>
      <c r="J51" s="24">
        <f t="shared" si="2"/>
        <v>1.7330703828414729E-2</v>
      </c>
      <c r="K51" s="10">
        <f t="shared" si="3"/>
        <v>11844682161</v>
      </c>
      <c r="L51" s="10">
        <f t="shared" si="4"/>
        <v>987563580363</v>
      </c>
      <c r="M51" s="24">
        <f t="shared" si="5"/>
        <v>1.1993842620893569E-2</v>
      </c>
      <c r="N51" s="10">
        <f t="shared" si="7"/>
        <v>11844682161</v>
      </c>
      <c r="O51" s="10">
        <v>674176387075</v>
      </c>
      <c r="P51" s="24">
        <f t="shared" si="6"/>
        <v>1.7569114534535479E-2</v>
      </c>
    </row>
    <row r="52" spans="1:16" x14ac:dyDescent="0.25">
      <c r="A52" s="5"/>
      <c r="B52" s="5"/>
      <c r="C52" s="5"/>
      <c r="D52" s="6">
        <v>2022</v>
      </c>
      <c r="E52" s="10">
        <f>IS!E62</f>
        <v>90572477</v>
      </c>
      <c r="F52" s="10">
        <f>IS!J62</f>
        <v>925708985640</v>
      </c>
      <c r="G52" s="24">
        <f t="shared" si="1"/>
        <v>9.7841198913481038E-5</v>
      </c>
      <c r="H52" s="10">
        <v>661981085</v>
      </c>
      <c r="I52" s="10">
        <v>811603660216</v>
      </c>
      <c r="J52" s="24">
        <f t="shared" si="2"/>
        <v>8.1564576091712124E-4</v>
      </c>
      <c r="K52" s="10">
        <f t="shared" si="3"/>
        <v>90572477</v>
      </c>
      <c r="L52" s="10">
        <f t="shared" si="4"/>
        <v>811603660216</v>
      </c>
      <c r="M52" s="24">
        <f t="shared" si="5"/>
        <v>1.1159693017635611E-4</v>
      </c>
      <c r="N52" s="10">
        <f t="shared" si="7"/>
        <v>90572477</v>
      </c>
      <c r="O52" s="10">
        <v>668859547083</v>
      </c>
      <c r="P52" s="24">
        <f t="shared" si="6"/>
        <v>1.3541329774688959E-4</v>
      </c>
    </row>
    <row r="53" spans="1:16" x14ac:dyDescent="0.25">
      <c r="A53" s="5">
        <v>11</v>
      </c>
      <c r="B53" s="5" t="s">
        <v>19</v>
      </c>
      <c r="C53" s="5" t="s">
        <v>20</v>
      </c>
      <c r="D53" s="6">
        <v>2018</v>
      </c>
      <c r="E53" s="10">
        <f>IS!E64</f>
        <v>4658781000000</v>
      </c>
      <c r="F53" s="10">
        <f>IS!J64</f>
        <v>38413407000000</v>
      </c>
      <c r="G53" s="24">
        <f t="shared" si="1"/>
        <v>0.12128007807274163</v>
      </c>
      <c r="H53" s="10">
        <v>6446785000000</v>
      </c>
      <c r="I53" s="10">
        <v>34367153000000</v>
      </c>
      <c r="J53" s="24">
        <f t="shared" si="2"/>
        <v>0.18758565773545455</v>
      </c>
      <c r="K53" s="10">
        <f t="shared" si="3"/>
        <v>4658781000000</v>
      </c>
      <c r="L53" s="10">
        <f t="shared" si="4"/>
        <v>34367153000000</v>
      </c>
      <c r="M53" s="24">
        <f t="shared" si="5"/>
        <v>0.13555911948830909</v>
      </c>
      <c r="N53" s="10">
        <f t="shared" si="7"/>
        <v>4658781000000</v>
      </c>
      <c r="O53" s="10">
        <v>22707150000000</v>
      </c>
      <c r="P53" s="24">
        <f t="shared" si="6"/>
        <v>0.20516801976469967</v>
      </c>
    </row>
    <row r="54" spans="1:16" x14ac:dyDescent="0.25">
      <c r="A54" s="5"/>
      <c r="B54" s="5"/>
      <c r="C54" s="5"/>
      <c r="D54" s="6">
        <v>2019</v>
      </c>
      <c r="E54" s="10">
        <f>IS!E65</f>
        <v>5360029000000</v>
      </c>
      <c r="F54" s="10">
        <f>IS!J65</f>
        <v>42296703000000</v>
      </c>
      <c r="G54" s="24">
        <f t="shared" si="1"/>
        <v>0.12672451089154632</v>
      </c>
      <c r="H54" s="10">
        <v>7436972000000</v>
      </c>
      <c r="I54" s="10">
        <v>38709314000000</v>
      </c>
      <c r="J54" s="24">
        <f t="shared" si="2"/>
        <v>0.19212358038688054</v>
      </c>
      <c r="K54" s="10">
        <f t="shared" si="3"/>
        <v>5360029000000</v>
      </c>
      <c r="L54" s="10">
        <f t="shared" si="4"/>
        <v>38709314000000</v>
      </c>
      <c r="M54" s="24">
        <f t="shared" si="5"/>
        <v>0.13846871582379372</v>
      </c>
      <c r="N54" s="10">
        <f t="shared" si="7"/>
        <v>5360029000000</v>
      </c>
      <c r="O54" s="10">
        <v>26671104000000</v>
      </c>
      <c r="P54" s="24">
        <f t="shared" si="6"/>
        <v>0.20096764648362511</v>
      </c>
    </row>
    <row r="55" spans="1:16" x14ac:dyDescent="0.25">
      <c r="A55" s="5"/>
      <c r="B55" s="5"/>
      <c r="C55" s="5"/>
      <c r="D55" s="6">
        <v>2020</v>
      </c>
      <c r="E55" s="10">
        <f>IS!E66</f>
        <v>7418574000000</v>
      </c>
      <c r="F55" s="10">
        <f>IS!J66</f>
        <v>46641048000000</v>
      </c>
      <c r="G55" s="24">
        <f t="shared" si="1"/>
        <v>0.15905676047416431</v>
      </c>
      <c r="H55" s="10">
        <v>9958647000000</v>
      </c>
      <c r="I55" s="10">
        <v>103502626000000</v>
      </c>
      <c r="J55" s="24">
        <f t="shared" si="2"/>
        <v>9.6216370394312509E-2</v>
      </c>
      <c r="K55" s="10">
        <f t="shared" si="3"/>
        <v>7418574000000</v>
      </c>
      <c r="L55" s="10">
        <f t="shared" si="4"/>
        <v>103502626000000</v>
      </c>
      <c r="M55" s="24">
        <f t="shared" si="5"/>
        <v>7.1675224935838833E-2</v>
      </c>
      <c r="N55" s="10">
        <f t="shared" si="7"/>
        <v>7418574000000</v>
      </c>
      <c r="O55" s="10">
        <v>50659843000000</v>
      </c>
      <c r="P55" s="24">
        <f t="shared" si="6"/>
        <v>0.14643894573459298</v>
      </c>
    </row>
    <row r="56" spans="1:16" x14ac:dyDescent="0.25">
      <c r="A56" s="5"/>
      <c r="B56" s="5"/>
      <c r="C56" s="5"/>
      <c r="D56" s="6">
        <v>2021</v>
      </c>
      <c r="E56" s="10">
        <f>IS!E67</f>
        <v>7911943000000</v>
      </c>
      <c r="F56" s="10">
        <f>IS!J67</f>
        <v>56803733000000</v>
      </c>
      <c r="G56" s="24">
        <f t="shared" si="1"/>
        <v>0.13928561702097994</v>
      </c>
      <c r="H56" s="10">
        <v>9950170000000</v>
      </c>
      <c r="I56" s="10">
        <v>118015311000000</v>
      </c>
      <c r="J56" s="24">
        <f t="shared" si="2"/>
        <v>8.4312534667641562E-2</v>
      </c>
      <c r="K56" s="10">
        <f t="shared" si="3"/>
        <v>7911943000000</v>
      </c>
      <c r="L56" s="10">
        <f t="shared" si="4"/>
        <v>118015311000000</v>
      </c>
      <c r="M56" s="24">
        <f t="shared" si="5"/>
        <v>6.7041665466610514E-2</v>
      </c>
      <c r="N56" s="10">
        <f t="shared" si="7"/>
        <v>7911943000000</v>
      </c>
      <c r="O56" s="10">
        <v>54940607000000</v>
      </c>
      <c r="P56" s="24">
        <f t="shared" si="6"/>
        <v>0.14400902050463329</v>
      </c>
    </row>
    <row r="57" spans="1:16" x14ac:dyDescent="0.25">
      <c r="A57" s="5"/>
      <c r="B57" s="5"/>
      <c r="C57" s="5"/>
      <c r="D57" s="6">
        <v>2022</v>
      </c>
      <c r="E57" s="10">
        <f>IS!E68</f>
        <v>5722194000000</v>
      </c>
      <c r="F57" s="10">
        <f>IS!J68</f>
        <v>64797516000000</v>
      </c>
      <c r="G57" s="24">
        <f t="shared" si="1"/>
        <v>8.8308848135474821E-2</v>
      </c>
      <c r="H57" s="10">
        <v>7525385000000</v>
      </c>
      <c r="I57" s="10">
        <v>115305536000000</v>
      </c>
      <c r="J57" s="24">
        <f t="shared" si="2"/>
        <v>6.5264732822542013E-2</v>
      </c>
      <c r="K57" s="10">
        <f t="shared" si="3"/>
        <v>5722194000000</v>
      </c>
      <c r="L57" s="10">
        <f t="shared" si="4"/>
        <v>115305536000000</v>
      </c>
      <c r="M57" s="24">
        <f t="shared" si="5"/>
        <v>4.9626359657180728E-2</v>
      </c>
      <c r="N57" s="10">
        <f t="shared" si="7"/>
        <v>5722194000000</v>
      </c>
      <c r="O57" s="10">
        <v>57473007000000</v>
      </c>
      <c r="P57" s="24">
        <f t="shared" si="6"/>
        <v>9.9563156665876215E-2</v>
      </c>
    </row>
    <row r="58" spans="1:16" x14ac:dyDescent="0.25">
      <c r="A58" s="5">
        <v>12</v>
      </c>
      <c r="B58" s="5" t="s">
        <v>51</v>
      </c>
      <c r="C58" s="5" t="s">
        <v>52</v>
      </c>
      <c r="D58" s="6">
        <v>2018</v>
      </c>
      <c r="E58" s="10">
        <f>IS!E70</f>
        <v>4961851000000</v>
      </c>
      <c r="F58" s="10">
        <f>IS!J70</f>
        <v>73394728000000</v>
      </c>
      <c r="G58" s="24">
        <f t="shared" si="1"/>
        <v>6.7605005634737148E-2</v>
      </c>
      <c r="H58" s="10">
        <v>7446966000000</v>
      </c>
      <c r="I58" s="10">
        <v>96537796000000</v>
      </c>
      <c r="J58" s="24">
        <f t="shared" si="2"/>
        <v>7.7140418660479881E-2</v>
      </c>
      <c r="K58" s="10">
        <f t="shared" si="3"/>
        <v>4961851000000</v>
      </c>
      <c r="L58" s="10">
        <f t="shared" si="4"/>
        <v>96537796000000</v>
      </c>
      <c r="M58" s="24">
        <f t="shared" si="5"/>
        <v>5.1398014100094022E-2</v>
      </c>
      <c r="N58" s="10">
        <f t="shared" si="7"/>
        <v>4961851000000</v>
      </c>
      <c r="O58" s="10">
        <v>49916800000000</v>
      </c>
      <c r="P58" s="24">
        <f t="shared" si="6"/>
        <v>9.9402425636258729E-2</v>
      </c>
    </row>
    <row r="59" spans="1:16" x14ac:dyDescent="0.25">
      <c r="A59" s="5"/>
      <c r="B59" s="5"/>
      <c r="C59" s="5"/>
      <c r="D59" s="6">
        <v>2019</v>
      </c>
      <c r="E59" s="10">
        <f>IS!E71</f>
        <v>5902729000000</v>
      </c>
      <c r="F59" s="10">
        <f>IS!J71</f>
        <v>76592955000000</v>
      </c>
      <c r="G59" s="24">
        <f t="shared" si="1"/>
        <v>7.7066213204595641E-2</v>
      </c>
      <c r="H59" s="10">
        <v>8749397000000</v>
      </c>
      <c r="I59" s="10">
        <v>96198559000000</v>
      </c>
      <c r="J59" s="24">
        <f t="shared" si="2"/>
        <v>9.0951435145717727E-2</v>
      </c>
      <c r="K59" s="10">
        <f t="shared" si="3"/>
        <v>5902729000000</v>
      </c>
      <c r="L59" s="10">
        <f t="shared" si="4"/>
        <v>96198559000000</v>
      </c>
      <c r="M59" s="24">
        <f t="shared" si="5"/>
        <v>6.1359848435983327E-2</v>
      </c>
      <c r="N59" s="10">
        <f t="shared" si="7"/>
        <v>5902729000000</v>
      </c>
      <c r="O59" s="10">
        <v>54202488000000</v>
      </c>
      <c r="P59" s="24">
        <f t="shared" si="6"/>
        <v>0.10890144009625537</v>
      </c>
    </row>
    <row r="60" spans="1:16" x14ac:dyDescent="0.25">
      <c r="A60" s="5"/>
      <c r="B60" s="5"/>
      <c r="C60" s="5"/>
      <c r="D60" s="6">
        <v>2020</v>
      </c>
      <c r="E60" s="10">
        <f>IS!E72</f>
        <v>8752066000000</v>
      </c>
      <c r="F60" s="10">
        <f>IS!J72</f>
        <v>81731469000000</v>
      </c>
      <c r="G60" s="24">
        <f t="shared" si="1"/>
        <v>0.10708318481342848</v>
      </c>
      <c r="H60" s="10">
        <v>12426334000000</v>
      </c>
      <c r="I60" s="10">
        <v>163011780000000</v>
      </c>
      <c r="J60" s="24">
        <f t="shared" si="2"/>
        <v>7.6229668800622874E-2</v>
      </c>
      <c r="K60" s="10">
        <f t="shared" si="3"/>
        <v>8752066000000</v>
      </c>
      <c r="L60" s="10">
        <f t="shared" si="4"/>
        <v>163011780000000</v>
      </c>
      <c r="M60" s="24">
        <f t="shared" si="5"/>
        <v>5.3689776284879531E-2</v>
      </c>
      <c r="N60" s="10">
        <f t="shared" si="7"/>
        <v>8752066000000</v>
      </c>
      <c r="O60" s="10">
        <v>79653950000000</v>
      </c>
      <c r="P60" s="24">
        <f t="shared" si="6"/>
        <v>0.10987610783897095</v>
      </c>
    </row>
    <row r="61" spans="1:16" x14ac:dyDescent="0.25">
      <c r="A61" s="5"/>
      <c r="B61" s="5"/>
      <c r="C61" s="5"/>
      <c r="D61" s="6">
        <v>2021</v>
      </c>
      <c r="E61" s="10">
        <f>IS!E73</f>
        <v>11229695000000</v>
      </c>
      <c r="F61" s="10">
        <f>IS!J73</f>
        <v>99345618000000</v>
      </c>
      <c r="G61" s="24">
        <f t="shared" si="1"/>
        <v>0.11303664143495488</v>
      </c>
      <c r="H61" s="10">
        <v>14488653000000</v>
      </c>
      <c r="I61" s="10">
        <v>179271840000000</v>
      </c>
      <c r="J61" s="24">
        <f t="shared" si="2"/>
        <v>8.0819458315371781E-2</v>
      </c>
      <c r="K61" s="10">
        <f t="shared" si="3"/>
        <v>11229695000000</v>
      </c>
      <c r="L61" s="10">
        <f t="shared" si="4"/>
        <v>179271840000000</v>
      </c>
      <c r="M61" s="24">
        <f t="shared" si="5"/>
        <v>6.2640596537638038E-2</v>
      </c>
      <c r="N61" s="10">
        <f t="shared" si="7"/>
        <v>11229695000000</v>
      </c>
      <c r="O61" s="10">
        <v>86986509000000</v>
      </c>
      <c r="P61" s="24">
        <f t="shared" si="6"/>
        <v>0.12909697295703637</v>
      </c>
    </row>
    <row r="62" spans="1:16" x14ac:dyDescent="0.25">
      <c r="A62" s="5"/>
      <c r="B62" s="5"/>
      <c r="C62" s="5"/>
      <c r="D62" s="6">
        <v>2022</v>
      </c>
      <c r="E62" s="10">
        <f>IS!E74</f>
        <v>9192569000000</v>
      </c>
      <c r="F62" s="10">
        <f>IS!J74</f>
        <v>110830272000000</v>
      </c>
      <c r="G62" s="24">
        <f t="shared" si="1"/>
        <v>8.2942763146877416E-2</v>
      </c>
      <c r="H62" s="10">
        <v>12318765000000</v>
      </c>
      <c r="I62" s="10">
        <v>180433300000000</v>
      </c>
      <c r="J62" s="24">
        <f t="shared" si="2"/>
        <v>6.8273234486095416E-2</v>
      </c>
      <c r="K62" s="10">
        <f t="shared" si="3"/>
        <v>9192569000000</v>
      </c>
      <c r="L62" s="10">
        <f t="shared" si="4"/>
        <v>180433300000000</v>
      </c>
      <c r="M62" s="24">
        <f t="shared" si="5"/>
        <v>5.0947186578087306E-2</v>
      </c>
      <c r="N62" s="10">
        <f t="shared" si="7"/>
        <v>9192569000000</v>
      </c>
      <c r="O62" s="10">
        <v>93623038000000</v>
      </c>
      <c r="P62" s="24">
        <f t="shared" si="6"/>
        <v>9.8187040245372087E-2</v>
      </c>
    </row>
    <row r="63" spans="1:16" x14ac:dyDescent="0.25">
      <c r="A63" s="5">
        <v>13</v>
      </c>
      <c r="B63" s="5" t="s">
        <v>5</v>
      </c>
      <c r="C63" s="5" t="s">
        <v>6</v>
      </c>
      <c r="D63" s="6">
        <v>2018</v>
      </c>
      <c r="E63" s="10">
        <f>IS!E76</f>
        <v>2088188000000</v>
      </c>
      <c r="F63" s="10">
        <f>IS!J76</f>
        <v>36228261000000</v>
      </c>
      <c r="G63" s="24">
        <f t="shared" ref="G63:G126" si="8">E63/F63</f>
        <v>5.7639752567753666E-2</v>
      </c>
      <c r="H63" s="10">
        <v>2918114000000</v>
      </c>
      <c r="I63" s="10">
        <v>24827355000000</v>
      </c>
      <c r="J63" s="24">
        <f t="shared" ref="J63:J126" si="9">H63/I63</f>
        <v>0.11753624177847379</v>
      </c>
      <c r="K63" s="10">
        <f t="shared" ref="K63:K126" si="10">E63</f>
        <v>2088188000000</v>
      </c>
      <c r="L63" s="10">
        <f t="shared" ref="L63:L126" si="11">I63</f>
        <v>24827355000000</v>
      </c>
      <c r="M63" s="24">
        <f t="shared" ref="M63:M126" si="12">K63/L63</f>
        <v>8.4108355481282648E-2</v>
      </c>
      <c r="N63" s="10">
        <f t="shared" si="7"/>
        <v>2088188000000</v>
      </c>
      <c r="O63" s="10">
        <v>10765677000000</v>
      </c>
      <c r="P63" s="24">
        <f t="shared" ref="P63:P126" si="13">N63/O63</f>
        <v>0.19396717921223161</v>
      </c>
    </row>
    <row r="64" spans="1:16" x14ac:dyDescent="0.25">
      <c r="A64" s="5"/>
      <c r="B64" s="5"/>
      <c r="C64" s="5"/>
      <c r="D64" s="6">
        <v>2019</v>
      </c>
      <c r="E64" s="10">
        <f>IS!E77</f>
        <v>1793914000000</v>
      </c>
      <c r="F64" s="10">
        <f>IS!J77</f>
        <v>38872084000000</v>
      </c>
      <c r="G64" s="24">
        <f t="shared" si="8"/>
        <v>4.6149159381318479E-2</v>
      </c>
      <c r="H64" s="10">
        <v>2494477000000</v>
      </c>
      <c r="I64" s="10">
        <v>26650895000000</v>
      </c>
      <c r="J64" s="24">
        <f t="shared" si="9"/>
        <v>9.3598245012034301E-2</v>
      </c>
      <c r="K64" s="10">
        <f t="shared" si="10"/>
        <v>1793914000000</v>
      </c>
      <c r="L64" s="10">
        <f t="shared" si="11"/>
        <v>26650895000000</v>
      </c>
      <c r="M64" s="24">
        <f t="shared" si="12"/>
        <v>6.7311585595905873E-2</v>
      </c>
      <c r="N64" s="10">
        <f t="shared" si="7"/>
        <v>1793914000000</v>
      </c>
      <c r="O64" s="10">
        <v>11896814000000</v>
      </c>
      <c r="P64" s="24">
        <f t="shared" si="13"/>
        <v>0.15078944665353261</v>
      </c>
    </row>
    <row r="65" spans="1:16" x14ac:dyDescent="0.25">
      <c r="A65" s="5"/>
      <c r="B65" s="5"/>
      <c r="C65" s="5"/>
      <c r="D65" s="6">
        <v>2020</v>
      </c>
      <c r="E65" s="10">
        <f>IS!E78</f>
        <v>1221904000000</v>
      </c>
      <c r="F65" s="10">
        <f>IS!J78</f>
        <v>36964948000000</v>
      </c>
      <c r="G65" s="24">
        <f t="shared" si="8"/>
        <v>3.3055747839818413E-2</v>
      </c>
      <c r="H65" s="10">
        <v>1679091000000</v>
      </c>
      <c r="I65" s="10">
        <v>25951760000000</v>
      </c>
      <c r="J65" s="24">
        <f t="shared" si="9"/>
        <v>6.4700467328612773E-2</v>
      </c>
      <c r="K65" s="10">
        <f t="shared" si="10"/>
        <v>1221904000000</v>
      </c>
      <c r="L65" s="10">
        <f t="shared" si="11"/>
        <v>25951760000000</v>
      </c>
      <c r="M65" s="24">
        <f t="shared" si="12"/>
        <v>4.7083666001843417E-2</v>
      </c>
      <c r="N65" s="10">
        <f t="shared" si="7"/>
        <v>1221904000000</v>
      </c>
      <c r="O65" s="10">
        <v>11411970000000</v>
      </c>
      <c r="P65" s="24">
        <f t="shared" si="13"/>
        <v>0.10707213566106466</v>
      </c>
    </row>
    <row r="66" spans="1:16" x14ac:dyDescent="0.25">
      <c r="A66" s="5"/>
      <c r="B66" s="5"/>
      <c r="C66" s="5"/>
      <c r="D66" s="6">
        <v>2021</v>
      </c>
      <c r="E66" s="10">
        <f>IS!E79</f>
        <v>2130896000000</v>
      </c>
      <c r="F66" s="10">
        <f>IS!J79</f>
        <v>44878300000000</v>
      </c>
      <c r="G66" s="24">
        <f t="shared" si="8"/>
        <v>4.7481655945078131E-2</v>
      </c>
      <c r="H66" s="10">
        <v>2793847000000</v>
      </c>
      <c r="I66" s="10">
        <v>28589656000000</v>
      </c>
      <c r="J66" s="24">
        <f t="shared" si="9"/>
        <v>9.7722302080164941E-2</v>
      </c>
      <c r="K66" s="10">
        <f t="shared" si="10"/>
        <v>2130896000000</v>
      </c>
      <c r="L66" s="10">
        <f t="shared" si="11"/>
        <v>28589656000000</v>
      </c>
      <c r="M66" s="24">
        <f t="shared" si="12"/>
        <v>7.4533810410310639E-2</v>
      </c>
      <c r="N66" s="10">
        <f t="shared" si="7"/>
        <v>2130896000000</v>
      </c>
      <c r="O66" s="10">
        <v>13102710000000</v>
      </c>
      <c r="P66" s="24">
        <f t="shared" si="13"/>
        <v>0.16263017345266742</v>
      </c>
    </row>
    <row r="67" spans="1:16" x14ac:dyDescent="0.25">
      <c r="A67" s="5"/>
      <c r="B67" s="5"/>
      <c r="C67" s="5"/>
      <c r="D67" s="6">
        <v>2022</v>
      </c>
      <c r="E67" s="10">
        <f>IS!E80</f>
        <v>1490931000000</v>
      </c>
      <c r="F67" s="10">
        <f>IS!J80</f>
        <v>48972085000000</v>
      </c>
      <c r="G67" s="24">
        <f t="shared" si="8"/>
        <v>3.0444507314728381E-2</v>
      </c>
      <c r="H67" s="10">
        <v>1954529000000</v>
      </c>
      <c r="I67" s="10">
        <v>32690887000000</v>
      </c>
      <c r="J67" s="24">
        <f t="shared" si="9"/>
        <v>5.9788191124945614E-2</v>
      </c>
      <c r="K67" s="10">
        <f t="shared" si="10"/>
        <v>1490931000000</v>
      </c>
      <c r="L67" s="10">
        <f t="shared" si="11"/>
        <v>32690887000000</v>
      </c>
      <c r="M67" s="24">
        <f t="shared" si="12"/>
        <v>4.5606930151512869E-2</v>
      </c>
      <c r="N67" s="10">
        <f t="shared" ref="N67:N98" si="14">E67</f>
        <v>1490931000000</v>
      </c>
      <c r="O67" s="10">
        <v>13654777000000</v>
      </c>
      <c r="P67" s="24">
        <f t="shared" si="13"/>
        <v>0.10918750265932574</v>
      </c>
    </row>
    <row r="68" spans="1:16" x14ac:dyDescent="0.25">
      <c r="A68" s="5">
        <v>14</v>
      </c>
      <c r="B68" s="5" t="s">
        <v>21</v>
      </c>
      <c r="C68" s="5" t="s">
        <v>22</v>
      </c>
      <c r="D68" s="6">
        <v>2018</v>
      </c>
      <c r="E68" s="10">
        <f>IS!E82</f>
        <v>329426000000</v>
      </c>
      <c r="F68" s="10">
        <f>IS!J82</f>
        <v>4019846000000</v>
      </c>
      <c r="G68" s="24">
        <f t="shared" si="8"/>
        <v>8.1949905543645202E-2</v>
      </c>
      <c r="H68" s="10">
        <v>417052000000</v>
      </c>
      <c r="I68" s="10">
        <v>10037294000000</v>
      </c>
      <c r="J68" s="24">
        <f t="shared" si="9"/>
        <v>4.1550242525525305E-2</v>
      </c>
      <c r="K68" s="10">
        <f t="shared" si="10"/>
        <v>329426000000</v>
      </c>
      <c r="L68" s="10">
        <f t="shared" si="11"/>
        <v>10037294000000</v>
      </c>
      <c r="M68" s="24">
        <f t="shared" si="12"/>
        <v>3.2820200344833975E-2</v>
      </c>
      <c r="N68" s="10">
        <f t="shared" si="14"/>
        <v>329426000000</v>
      </c>
      <c r="O68" s="10">
        <v>8332119000000</v>
      </c>
      <c r="P68" s="24">
        <f t="shared" si="13"/>
        <v>3.9536881314345129E-2</v>
      </c>
    </row>
    <row r="69" spans="1:16" x14ac:dyDescent="0.25">
      <c r="A69" s="5"/>
      <c r="B69" s="5"/>
      <c r="C69" s="5"/>
      <c r="D69" s="6">
        <v>2019</v>
      </c>
      <c r="E69" s="10">
        <f>IS!E83</f>
        <v>252630000000</v>
      </c>
      <c r="F69" s="10">
        <f>IS!J83</f>
        <v>3699439000000</v>
      </c>
      <c r="G69" s="24">
        <f t="shared" si="8"/>
        <v>6.8288732426727408E-2</v>
      </c>
      <c r="H69" s="10">
        <v>352743000000</v>
      </c>
      <c r="I69" s="10">
        <v>10225322000000</v>
      </c>
      <c r="J69" s="24">
        <f t="shared" si="9"/>
        <v>3.4497006549035814E-2</v>
      </c>
      <c r="K69" s="10">
        <f t="shared" si="10"/>
        <v>252630000000</v>
      </c>
      <c r="L69" s="10">
        <f t="shared" si="11"/>
        <v>10225322000000</v>
      </c>
      <c r="M69" s="24">
        <f t="shared" si="12"/>
        <v>2.4706312427129434E-2</v>
      </c>
      <c r="N69" s="10">
        <f t="shared" si="14"/>
        <v>252630000000</v>
      </c>
      <c r="O69" s="10">
        <v>8498500000000</v>
      </c>
      <c r="P69" s="24">
        <f t="shared" si="13"/>
        <v>2.9726422309819381E-2</v>
      </c>
    </row>
    <row r="70" spans="1:16" x14ac:dyDescent="0.25">
      <c r="A70" s="5"/>
      <c r="B70" s="5"/>
      <c r="C70" s="5"/>
      <c r="D70" s="6">
        <v>2020</v>
      </c>
      <c r="E70" s="10">
        <f>IS!E84</f>
        <v>695490000000</v>
      </c>
      <c r="F70" s="10">
        <f>IS!J84</f>
        <v>3536721000000</v>
      </c>
      <c r="G70" s="24">
        <f t="shared" si="8"/>
        <v>0.19664825130396205</v>
      </c>
      <c r="H70" s="10">
        <v>860439000000</v>
      </c>
      <c r="I70" s="10">
        <v>10922788000000</v>
      </c>
      <c r="J70" s="24">
        <f t="shared" si="9"/>
        <v>7.8774668152489999E-2</v>
      </c>
      <c r="K70" s="10">
        <f t="shared" si="10"/>
        <v>695490000000</v>
      </c>
      <c r="L70" s="10">
        <f t="shared" si="11"/>
        <v>10922788000000</v>
      </c>
      <c r="M70" s="24">
        <f t="shared" si="12"/>
        <v>6.3673303922038946E-2</v>
      </c>
      <c r="N70" s="10">
        <f t="shared" si="14"/>
        <v>695490000000</v>
      </c>
      <c r="O70" s="10">
        <v>9306993000000</v>
      </c>
      <c r="P70" s="24">
        <f t="shared" si="13"/>
        <v>7.4727680573091648E-2</v>
      </c>
    </row>
    <row r="71" spans="1:16" x14ac:dyDescent="0.25">
      <c r="A71" s="5"/>
      <c r="B71" s="5"/>
      <c r="C71" s="5"/>
      <c r="D71" s="6">
        <v>2021</v>
      </c>
      <c r="E71" s="10">
        <f>IS!E85</f>
        <v>991630000000</v>
      </c>
      <c r="F71" s="10">
        <f>IS!J85</f>
        <v>4525473000000</v>
      </c>
      <c r="G71" s="24">
        <f t="shared" si="8"/>
        <v>0.21912184648985863</v>
      </c>
      <c r="H71" s="10">
        <v>1192706000000</v>
      </c>
      <c r="I71" s="10">
        <v>11851269000000</v>
      </c>
      <c r="J71" s="24">
        <f t="shared" si="9"/>
        <v>0.10063951801279677</v>
      </c>
      <c r="K71" s="10">
        <f t="shared" si="10"/>
        <v>991630000000</v>
      </c>
      <c r="L71" s="10">
        <f t="shared" si="11"/>
        <v>11851269000000</v>
      </c>
      <c r="M71" s="24">
        <f t="shared" si="12"/>
        <v>8.36728961261448E-2</v>
      </c>
      <c r="N71" s="10">
        <f t="shared" si="14"/>
        <v>991630000000</v>
      </c>
      <c r="O71" s="10">
        <v>10191396000000</v>
      </c>
      <c r="P71" s="24">
        <f t="shared" si="13"/>
        <v>9.7300703456131038E-2</v>
      </c>
    </row>
    <row r="72" spans="1:16" x14ac:dyDescent="0.25">
      <c r="A72" s="5"/>
      <c r="B72" s="5"/>
      <c r="C72" s="5"/>
      <c r="D72" s="6">
        <v>2022</v>
      </c>
      <c r="E72" s="10">
        <f>IS!E86</f>
        <v>1035285000000</v>
      </c>
      <c r="F72" s="10">
        <f>IS!J86</f>
        <v>4585348000000</v>
      </c>
      <c r="G72" s="24">
        <f t="shared" si="8"/>
        <v>0.22578111846690807</v>
      </c>
      <c r="H72" s="10">
        <v>1283525000000</v>
      </c>
      <c r="I72" s="10">
        <v>12417013000000</v>
      </c>
      <c r="J72" s="24">
        <f t="shared" si="9"/>
        <v>0.10336825772832806</v>
      </c>
      <c r="K72" s="10">
        <f t="shared" si="10"/>
        <v>1035285000000</v>
      </c>
      <c r="L72" s="10">
        <f t="shared" si="11"/>
        <v>12417013000000</v>
      </c>
      <c r="M72" s="24">
        <f t="shared" si="12"/>
        <v>8.3376332133984238E-2</v>
      </c>
      <c r="N72" s="10">
        <f t="shared" si="14"/>
        <v>1035285000000</v>
      </c>
      <c r="O72" s="10">
        <v>10935707000000</v>
      </c>
      <c r="P72" s="24">
        <f t="shared" si="13"/>
        <v>9.4670147984030659E-2</v>
      </c>
    </row>
    <row r="73" spans="1:16" x14ac:dyDescent="0.25">
      <c r="A73" s="5">
        <v>15</v>
      </c>
      <c r="B73" s="5" t="s">
        <v>23</v>
      </c>
      <c r="C73" s="5" t="s">
        <v>24</v>
      </c>
      <c r="D73" s="6">
        <v>2018</v>
      </c>
      <c r="E73" s="10">
        <f>IS!E88</f>
        <v>1224807000000</v>
      </c>
      <c r="F73" s="10">
        <f>IS!J88</f>
        <v>3574801000000</v>
      </c>
      <c r="G73" s="24">
        <f t="shared" si="8"/>
        <v>0.34262242849322244</v>
      </c>
      <c r="H73" s="10">
        <v>1671912000000</v>
      </c>
      <c r="I73" s="10">
        <v>2889501000000</v>
      </c>
      <c r="J73" s="24">
        <f t="shared" si="9"/>
        <v>0.5786161693662677</v>
      </c>
      <c r="K73" s="10">
        <f t="shared" si="10"/>
        <v>1224807000000</v>
      </c>
      <c r="L73" s="10">
        <f t="shared" si="11"/>
        <v>2889501000000</v>
      </c>
      <c r="M73" s="24">
        <f t="shared" si="12"/>
        <v>0.4238818398055581</v>
      </c>
      <c r="N73" s="10">
        <f t="shared" si="14"/>
        <v>1224807000000</v>
      </c>
      <c r="O73" s="10">
        <v>1167536000000</v>
      </c>
      <c r="P73" s="24">
        <f t="shared" si="13"/>
        <v>1.0490528771703826</v>
      </c>
    </row>
    <row r="74" spans="1:16" x14ac:dyDescent="0.25">
      <c r="A74" s="5"/>
      <c r="B74" s="5"/>
      <c r="C74" s="5"/>
      <c r="D74" s="6">
        <v>2019</v>
      </c>
      <c r="E74" s="10">
        <f>IS!E89</f>
        <v>1206059000000</v>
      </c>
      <c r="F74" s="10">
        <f>IS!J89</f>
        <v>3711405000000</v>
      </c>
      <c r="G74" s="24">
        <f t="shared" si="8"/>
        <v>0.32496022395831231</v>
      </c>
      <c r="H74" s="10">
        <v>1626612000000</v>
      </c>
      <c r="I74" s="10">
        <v>2896950000000</v>
      </c>
      <c r="J74" s="24">
        <f t="shared" si="9"/>
        <v>0.56149122352819347</v>
      </c>
      <c r="K74" s="10">
        <f t="shared" si="10"/>
        <v>1206059000000</v>
      </c>
      <c r="L74" s="10">
        <f t="shared" si="11"/>
        <v>2896950000000</v>
      </c>
      <c r="M74" s="24">
        <f t="shared" si="12"/>
        <v>0.41632026786793008</v>
      </c>
      <c r="N74" s="10">
        <f t="shared" si="14"/>
        <v>1206059000000</v>
      </c>
      <c r="O74" s="10">
        <v>1146007000000</v>
      </c>
      <c r="P74" s="24">
        <f t="shared" si="13"/>
        <v>1.0524010760841775</v>
      </c>
    </row>
    <row r="75" spans="1:16" x14ac:dyDescent="0.25">
      <c r="A75" s="5"/>
      <c r="B75" s="5"/>
      <c r="C75" s="5"/>
      <c r="D75" s="6">
        <v>2020</v>
      </c>
      <c r="E75" s="10">
        <f>IS!E90</f>
        <v>285617000000</v>
      </c>
      <c r="F75" s="10">
        <f>IS!J90</f>
        <v>1985009000000</v>
      </c>
      <c r="G75" s="24">
        <f t="shared" si="8"/>
        <v>0.14388700504632473</v>
      </c>
      <c r="H75" s="10">
        <v>396470000000</v>
      </c>
      <c r="I75" s="10">
        <v>2907425000000</v>
      </c>
      <c r="J75" s="24">
        <f t="shared" si="9"/>
        <v>0.13636465257057362</v>
      </c>
      <c r="K75" s="10">
        <f t="shared" si="10"/>
        <v>285617000000</v>
      </c>
      <c r="L75" s="10">
        <f t="shared" si="11"/>
        <v>2907425000000</v>
      </c>
      <c r="M75" s="24">
        <f t="shared" si="12"/>
        <v>9.8237099839204797E-2</v>
      </c>
      <c r="N75" s="10">
        <f t="shared" si="14"/>
        <v>285617000000</v>
      </c>
      <c r="O75" s="10">
        <v>1433406000000</v>
      </c>
      <c r="P75" s="24">
        <f t="shared" si="13"/>
        <v>0.19925757252306744</v>
      </c>
    </row>
    <row r="76" spans="1:16" x14ac:dyDescent="0.25">
      <c r="A76" s="5"/>
      <c r="B76" s="5"/>
      <c r="C76" s="5"/>
      <c r="D76" s="6">
        <v>2021</v>
      </c>
      <c r="E76" s="10">
        <f>IS!E91</f>
        <v>665850000000</v>
      </c>
      <c r="F76" s="10">
        <f>IS!J91</f>
        <v>2473681000000</v>
      </c>
      <c r="G76" s="24">
        <f t="shared" si="8"/>
        <v>0.26917375360848872</v>
      </c>
      <c r="H76" s="10">
        <v>877781000000</v>
      </c>
      <c r="I76" s="10">
        <v>2922017000000</v>
      </c>
      <c r="J76" s="24">
        <f t="shared" si="9"/>
        <v>0.30040242750127738</v>
      </c>
      <c r="K76" s="10">
        <f t="shared" si="10"/>
        <v>665850000000</v>
      </c>
      <c r="L76" s="10">
        <f t="shared" si="11"/>
        <v>2922017000000</v>
      </c>
      <c r="M76" s="24">
        <f t="shared" si="12"/>
        <v>0.22787341757423041</v>
      </c>
      <c r="N76" s="10">
        <f t="shared" si="14"/>
        <v>665850000000</v>
      </c>
      <c r="O76" s="10">
        <v>1099157000000</v>
      </c>
      <c r="P76" s="24">
        <f t="shared" si="13"/>
        <v>0.6057824314451894</v>
      </c>
    </row>
    <row r="77" spans="1:16" x14ac:dyDescent="0.25">
      <c r="A77" s="5"/>
      <c r="B77" s="5"/>
      <c r="C77" s="5"/>
      <c r="D77" s="6">
        <v>2022</v>
      </c>
      <c r="E77" s="10">
        <f>IS!E92</f>
        <v>924906000000</v>
      </c>
      <c r="F77" s="10">
        <f>IS!J92</f>
        <v>3114907000000</v>
      </c>
      <c r="G77" s="24">
        <f t="shared" si="8"/>
        <v>0.29692892917830294</v>
      </c>
      <c r="H77" s="10">
        <v>1246487000000</v>
      </c>
      <c r="I77" s="10">
        <v>3374502000000</v>
      </c>
      <c r="J77" s="24">
        <f t="shared" si="9"/>
        <v>0.36938398614076978</v>
      </c>
      <c r="K77" s="10">
        <f t="shared" si="10"/>
        <v>924906000000</v>
      </c>
      <c r="L77" s="10">
        <f t="shared" si="11"/>
        <v>3374502000000</v>
      </c>
      <c r="M77" s="24">
        <f t="shared" si="12"/>
        <v>0.27408666523238095</v>
      </c>
      <c r="N77" s="10">
        <f t="shared" si="14"/>
        <v>924906000000</v>
      </c>
      <c r="O77" s="10">
        <v>1073275000000</v>
      </c>
      <c r="P77" s="24">
        <f t="shared" si="13"/>
        <v>0.86176049940602362</v>
      </c>
    </row>
    <row r="78" spans="1:16" x14ac:dyDescent="0.25">
      <c r="A78" s="5">
        <v>16</v>
      </c>
      <c r="B78" s="5" t="s">
        <v>25</v>
      </c>
      <c r="C78" s="5" t="s">
        <v>26</v>
      </c>
      <c r="D78" s="6">
        <v>2018</v>
      </c>
      <c r="E78" s="10">
        <f>IS!E94</f>
        <v>1760434280304</v>
      </c>
      <c r="F78" s="10">
        <f>IS!J94</f>
        <v>24060802395725</v>
      </c>
      <c r="G78" s="24">
        <f t="shared" si="8"/>
        <v>7.3166067006010777E-2</v>
      </c>
      <c r="H78" s="10">
        <v>2381942198855</v>
      </c>
      <c r="I78" s="10">
        <v>17591706426634</v>
      </c>
      <c r="J78" s="24">
        <f t="shared" si="9"/>
        <v>0.13540142957642348</v>
      </c>
      <c r="K78" s="10">
        <f t="shared" si="10"/>
        <v>1760434280304</v>
      </c>
      <c r="L78" s="10">
        <f t="shared" si="11"/>
        <v>17591706426634</v>
      </c>
      <c r="M78" s="24">
        <f t="shared" si="12"/>
        <v>0.10007183144204174</v>
      </c>
      <c r="N78" s="10">
        <f t="shared" si="14"/>
        <v>1760434280304</v>
      </c>
      <c r="O78" s="10">
        <v>8542544481694</v>
      </c>
      <c r="P78" s="24">
        <f t="shared" si="13"/>
        <v>0.20607844466908801</v>
      </c>
    </row>
    <row r="79" spans="1:16" x14ac:dyDescent="0.25">
      <c r="A79" s="5"/>
      <c r="B79" s="5"/>
      <c r="C79" s="5"/>
      <c r="D79" s="6">
        <v>2019</v>
      </c>
      <c r="E79" s="10">
        <f>IS!E95</f>
        <v>2051404206764</v>
      </c>
      <c r="F79" s="10">
        <f>IS!J95</f>
        <v>25026739472547</v>
      </c>
      <c r="G79" s="24">
        <f t="shared" si="8"/>
        <v>8.1968496496088963E-2</v>
      </c>
      <c r="H79" s="10">
        <v>2704466581011</v>
      </c>
      <c r="I79" s="10">
        <v>19037918806473</v>
      </c>
      <c r="J79" s="24">
        <f t="shared" si="9"/>
        <v>0.14205683974718214</v>
      </c>
      <c r="K79" s="10">
        <f t="shared" si="10"/>
        <v>2051404206764</v>
      </c>
      <c r="L79" s="10">
        <f t="shared" si="11"/>
        <v>19037918806473</v>
      </c>
      <c r="M79" s="24">
        <f t="shared" si="12"/>
        <v>0.10775359573791811</v>
      </c>
      <c r="N79" s="10">
        <f t="shared" si="14"/>
        <v>2051404206764</v>
      </c>
      <c r="O79" s="10">
        <v>9911940195318</v>
      </c>
      <c r="P79" s="24">
        <f t="shared" si="13"/>
        <v>0.20696293221512782</v>
      </c>
    </row>
    <row r="80" spans="1:16" x14ac:dyDescent="0.25">
      <c r="A80" s="5"/>
      <c r="B80" s="5"/>
      <c r="C80" s="5"/>
      <c r="D80" s="6">
        <v>2020</v>
      </c>
      <c r="E80" s="10">
        <f>IS!E96</f>
        <v>2098168514645</v>
      </c>
      <c r="F80" s="10">
        <f>IS!J96</f>
        <v>24476953742651</v>
      </c>
      <c r="G80" s="24">
        <f t="shared" si="8"/>
        <v>8.5720165046067359E-2</v>
      </c>
      <c r="H80" s="10">
        <v>2683890279936</v>
      </c>
      <c r="I80" s="10">
        <v>19777500514550</v>
      </c>
      <c r="J80" s="24">
        <f t="shared" si="9"/>
        <v>0.13570421995244059</v>
      </c>
      <c r="K80" s="10">
        <f t="shared" si="10"/>
        <v>2098168514645</v>
      </c>
      <c r="L80" s="10">
        <f t="shared" si="11"/>
        <v>19777500514550</v>
      </c>
      <c r="M80" s="24">
        <f t="shared" si="12"/>
        <v>0.10608865933798915</v>
      </c>
      <c r="N80" s="10">
        <f t="shared" si="14"/>
        <v>2098168514645</v>
      </c>
      <c r="O80" s="10">
        <v>11271468049958</v>
      </c>
      <c r="P80" s="24">
        <f t="shared" si="13"/>
        <v>0.18614864588582303</v>
      </c>
    </row>
    <row r="81" spans="1:16" x14ac:dyDescent="0.25">
      <c r="A81" s="5"/>
      <c r="B81" s="5"/>
      <c r="C81" s="5"/>
      <c r="D81" s="6">
        <v>2021</v>
      </c>
      <c r="E81" s="10">
        <f>IS!E97</f>
        <v>1211052647953</v>
      </c>
      <c r="F81" s="10">
        <f>IS!J97</f>
        <v>27904558322183</v>
      </c>
      <c r="G81" s="24">
        <f t="shared" si="8"/>
        <v>4.3399814251503917E-2</v>
      </c>
      <c r="H81" s="10">
        <v>1549648556686</v>
      </c>
      <c r="I81" s="10">
        <v>19917653265528</v>
      </c>
      <c r="J81" s="24">
        <f t="shared" si="9"/>
        <v>7.7802768028300648E-2</v>
      </c>
      <c r="K81" s="10">
        <f t="shared" si="10"/>
        <v>1211052647953</v>
      </c>
      <c r="L81" s="10">
        <f t="shared" si="11"/>
        <v>19917653265528</v>
      </c>
      <c r="M81" s="24">
        <f t="shared" si="12"/>
        <v>6.0802978734899468E-2</v>
      </c>
      <c r="N81" s="10">
        <f t="shared" si="14"/>
        <v>1211052647953</v>
      </c>
      <c r="O81" s="10">
        <v>11360031396135</v>
      </c>
      <c r="P81" s="24">
        <f t="shared" si="13"/>
        <v>0.10660645254598802</v>
      </c>
    </row>
    <row r="82" spans="1:16" x14ac:dyDescent="0.25">
      <c r="A82" s="5"/>
      <c r="B82" s="5"/>
      <c r="C82" s="5"/>
      <c r="D82" s="6">
        <v>2022</v>
      </c>
      <c r="E82" s="10">
        <f>IS!E98</f>
        <v>1970064538149</v>
      </c>
      <c r="F82" s="10">
        <f>IS!J98</f>
        <v>30669405967404</v>
      </c>
      <c r="G82" s="24">
        <f t="shared" si="8"/>
        <v>6.4235497102318198E-2</v>
      </c>
      <c r="H82" s="10">
        <v>2506057517934</v>
      </c>
      <c r="I82" s="10">
        <v>22276160695411</v>
      </c>
      <c r="J82" s="24">
        <f t="shared" si="9"/>
        <v>0.11249952593717194</v>
      </c>
      <c r="K82" s="10">
        <f t="shared" si="10"/>
        <v>1970064538149</v>
      </c>
      <c r="L82" s="10">
        <f t="shared" si="11"/>
        <v>22276160695411</v>
      </c>
      <c r="M82" s="24">
        <f t="shared" si="12"/>
        <v>8.8438244142979405E-2</v>
      </c>
      <c r="N82" s="10">
        <f t="shared" si="14"/>
        <v>1970064538149</v>
      </c>
      <c r="O82" s="10">
        <v>12834694090515</v>
      </c>
      <c r="P82" s="24">
        <f t="shared" si="13"/>
        <v>0.15349524688748931</v>
      </c>
    </row>
    <row r="83" spans="1:16" x14ac:dyDescent="0.25">
      <c r="A83" s="5">
        <v>17</v>
      </c>
      <c r="B83" s="5" t="s">
        <v>39</v>
      </c>
      <c r="C83" s="5" t="s">
        <v>40</v>
      </c>
      <c r="D83" s="6">
        <v>2018</v>
      </c>
      <c r="E83" s="10">
        <f>IS!E100</f>
        <v>127171436363</v>
      </c>
      <c r="F83" s="10">
        <f>IS!J100</f>
        <v>2766545866684</v>
      </c>
      <c r="G83" s="24">
        <f t="shared" si="8"/>
        <v>4.5967586474692547E-2</v>
      </c>
      <c r="H83" s="10">
        <v>186936324915</v>
      </c>
      <c r="I83" s="10">
        <v>4393810380883</v>
      </c>
      <c r="J83" s="24">
        <f t="shared" si="9"/>
        <v>4.2545378318632046E-2</v>
      </c>
      <c r="K83" s="10">
        <f t="shared" si="10"/>
        <v>127171436363</v>
      </c>
      <c r="L83" s="10">
        <f t="shared" si="11"/>
        <v>4393810380883</v>
      </c>
      <c r="M83" s="24">
        <f t="shared" si="12"/>
        <v>2.8943314649241429E-2</v>
      </c>
      <c r="N83" s="10">
        <f t="shared" si="14"/>
        <v>127171436363</v>
      </c>
      <c r="O83" s="10">
        <v>2916901120111</v>
      </c>
      <c r="P83" s="24">
        <f t="shared" si="13"/>
        <v>4.359813073065727E-2</v>
      </c>
    </row>
    <row r="84" spans="1:16" x14ac:dyDescent="0.25">
      <c r="A84" s="5"/>
      <c r="B84" s="5"/>
      <c r="C84" s="5"/>
      <c r="D84" s="6">
        <v>2019</v>
      </c>
      <c r="E84" s="10">
        <f>IS!E101</f>
        <v>236518557420</v>
      </c>
      <c r="F84" s="10">
        <f>IS!J101</f>
        <v>3337022314624</v>
      </c>
      <c r="G84" s="24">
        <f t="shared" si="8"/>
        <v>7.0877127906365175E-2</v>
      </c>
      <c r="H84" s="10">
        <v>347098820613</v>
      </c>
      <c r="I84" s="10">
        <v>4682083844951</v>
      </c>
      <c r="J84" s="24">
        <f t="shared" si="9"/>
        <v>7.4133405574806091E-2</v>
      </c>
      <c r="K84" s="10">
        <f t="shared" si="10"/>
        <v>236518557420</v>
      </c>
      <c r="L84" s="10">
        <f t="shared" si="11"/>
        <v>4682083844951</v>
      </c>
      <c r="M84" s="24">
        <f t="shared" si="12"/>
        <v>5.0515660388067068E-2</v>
      </c>
      <c r="N84" s="10">
        <f t="shared" si="14"/>
        <v>236518557420</v>
      </c>
      <c r="O84" s="10">
        <v>3092597379097</v>
      </c>
      <c r="P84" s="24">
        <f t="shared" si="13"/>
        <v>7.6478936126195801E-2</v>
      </c>
    </row>
    <row r="85" spans="1:16" x14ac:dyDescent="0.25">
      <c r="A85" s="5"/>
      <c r="B85" s="5"/>
      <c r="C85" s="5"/>
      <c r="D85" s="6">
        <v>2020</v>
      </c>
      <c r="E85" s="10">
        <f>IS!E102</f>
        <v>168610282478</v>
      </c>
      <c r="F85" s="10">
        <f>IS!J102</f>
        <v>3212034546032</v>
      </c>
      <c r="G85" s="24">
        <f t="shared" si="8"/>
        <v>5.249329671322913E-2</v>
      </c>
      <c r="H85" s="10">
        <v>160357537779</v>
      </c>
      <c r="I85" s="10">
        <v>4452166671985</v>
      </c>
      <c r="J85" s="24">
        <f t="shared" si="9"/>
        <v>3.6017864916882039E-2</v>
      </c>
      <c r="K85" s="10">
        <f t="shared" si="10"/>
        <v>168610282478</v>
      </c>
      <c r="L85" s="10">
        <f t="shared" si="11"/>
        <v>4452166671985</v>
      </c>
      <c r="M85" s="24">
        <f t="shared" si="12"/>
        <v>3.7871511760548052E-2</v>
      </c>
      <c r="N85" s="10">
        <f t="shared" si="14"/>
        <v>168610282478</v>
      </c>
      <c r="O85" s="10">
        <v>3246596715011</v>
      </c>
      <c r="P85" s="24">
        <f t="shared" si="13"/>
        <v>5.1934470856331391E-2</v>
      </c>
    </row>
    <row r="86" spans="1:16" x14ac:dyDescent="0.25">
      <c r="A86" s="5"/>
      <c r="B86" s="5"/>
      <c r="C86" s="5"/>
      <c r="D86" s="6">
        <v>2021</v>
      </c>
      <c r="E86" s="10">
        <f>IS!E103</f>
        <v>283602993676</v>
      </c>
      <c r="F86" s="10">
        <f>IS!J103</f>
        <v>3287623237457</v>
      </c>
      <c r="G86" s="24">
        <f t="shared" si="8"/>
        <v>8.6263836574950403E-2</v>
      </c>
      <c r="H86" s="10">
        <v>378946292335</v>
      </c>
      <c r="I86" s="10">
        <v>4191284422677</v>
      </c>
      <c r="J86" s="24">
        <f t="shared" si="9"/>
        <v>9.0412926950198383E-2</v>
      </c>
      <c r="K86" s="10">
        <f t="shared" si="10"/>
        <v>283602993676</v>
      </c>
      <c r="L86" s="10">
        <f t="shared" si="11"/>
        <v>4191284422677</v>
      </c>
      <c r="M86" s="24">
        <f t="shared" si="12"/>
        <v>6.7664936347808374E-2</v>
      </c>
      <c r="N86" s="10">
        <f t="shared" si="14"/>
        <v>283602993676</v>
      </c>
      <c r="O86" s="10">
        <v>2869591202766</v>
      </c>
      <c r="P86" s="24">
        <f t="shared" si="13"/>
        <v>9.8830451320952958E-2</v>
      </c>
    </row>
    <row r="87" spans="1:16" x14ac:dyDescent="0.25">
      <c r="A87" s="5"/>
      <c r="B87" s="5"/>
      <c r="C87" s="5"/>
      <c r="D87" s="6">
        <v>2022</v>
      </c>
      <c r="E87" s="10">
        <f>IS!E104</f>
        <v>432247722254</v>
      </c>
      <c r="F87" s="10">
        <f>IS!J104</f>
        <v>3935182048669</v>
      </c>
      <c r="G87" s="24">
        <f t="shared" si="8"/>
        <v>0.10984186167453155</v>
      </c>
      <c r="H87" s="10">
        <v>572782719985</v>
      </c>
      <c r="I87" s="10">
        <v>4130321616083</v>
      </c>
      <c r="J87" s="24">
        <f t="shared" si="9"/>
        <v>0.13867751067002859</v>
      </c>
      <c r="K87" s="10">
        <f t="shared" si="10"/>
        <v>432247722254</v>
      </c>
      <c r="L87" s="10">
        <f t="shared" si="11"/>
        <v>4130321616083</v>
      </c>
      <c r="M87" s="24">
        <f t="shared" si="12"/>
        <v>0.10465231583198674</v>
      </c>
      <c r="N87" s="10">
        <f t="shared" si="14"/>
        <v>432247722254</v>
      </c>
      <c r="O87" s="10">
        <v>2681158538764</v>
      </c>
      <c r="P87" s="24">
        <f t="shared" si="13"/>
        <v>0.16121677103557774</v>
      </c>
    </row>
    <row r="88" spans="1:16" x14ac:dyDescent="0.25">
      <c r="A88" s="5">
        <v>18</v>
      </c>
      <c r="B88" s="5" t="s">
        <v>27</v>
      </c>
      <c r="C88" s="5" t="s">
        <v>28</v>
      </c>
      <c r="D88" s="6">
        <v>2018</v>
      </c>
      <c r="E88" s="10">
        <f>IS!E106</f>
        <v>15954632472</v>
      </c>
      <c r="F88" s="10">
        <f>IS!J106</f>
        <v>1953910957160</v>
      </c>
      <c r="G88" s="24">
        <f t="shared" si="8"/>
        <v>8.1654859519238177E-3</v>
      </c>
      <c r="H88" s="10">
        <v>20887453647</v>
      </c>
      <c r="I88" s="10">
        <v>1771365972009</v>
      </c>
      <c r="J88" s="24">
        <f t="shared" si="9"/>
        <v>1.1791721178492795E-2</v>
      </c>
      <c r="K88" s="10">
        <f t="shared" si="10"/>
        <v>15954632472</v>
      </c>
      <c r="L88" s="10">
        <f t="shared" si="11"/>
        <v>1771365972009</v>
      </c>
      <c r="M88" s="24">
        <f t="shared" si="12"/>
        <v>9.0069656548189218E-3</v>
      </c>
      <c r="N88" s="10">
        <f t="shared" si="14"/>
        <v>15954632472</v>
      </c>
      <c r="O88" s="10">
        <v>1040576552571</v>
      </c>
      <c r="P88" s="24">
        <f t="shared" si="13"/>
        <v>1.5332492772953765E-2</v>
      </c>
    </row>
    <row r="89" spans="1:16" x14ac:dyDescent="0.25">
      <c r="A89" s="5"/>
      <c r="B89" s="5"/>
      <c r="C89" s="5"/>
      <c r="D89" s="6">
        <v>2019</v>
      </c>
      <c r="E89" s="10">
        <f>IS!E107</f>
        <v>957169058</v>
      </c>
      <c r="F89" s="10">
        <f>IS!J107</f>
        <v>2104704872583</v>
      </c>
      <c r="G89" s="24">
        <f t="shared" si="8"/>
        <v>4.5477590253559583E-4</v>
      </c>
      <c r="H89" s="10">
        <v>5163201735</v>
      </c>
      <c r="I89" s="10">
        <v>1820383352811</v>
      </c>
      <c r="J89" s="24">
        <f t="shared" si="9"/>
        <v>2.8363266050676007E-3</v>
      </c>
      <c r="K89" s="10">
        <f t="shared" si="10"/>
        <v>957169058</v>
      </c>
      <c r="L89" s="10">
        <f t="shared" si="11"/>
        <v>1820383352811</v>
      </c>
      <c r="M89" s="24">
        <f t="shared" si="12"/>
        <v>5.2580631245718575E-4</v>
      </c>
      <c r="N89" s="10">
        <f t="shared" si="14"/>
        <v>957169058</v>
      </c>
      <c r="O89" s="10">
        <v>1035820381000</v>
      </c>
      <c r="P89" s="24">
        <f t="shared" si="13"/>
        <v>9.2406856976103469E-4</v>
      </c>
    </row>
    <row r="90" spans="1:16" x14ac:dyDescent="0.25">
      <c r="A90" s="5"/>
      <c r="B90" s="5"/>
      <c r="C90" s="5"/>
      <c r="D90" s="6">
        <v>2020</v>
      </c>
      <c r="E90" s="10">
        <f>IS!E108</f>
        <v>5415741808</v>
      </c>
      <c r="F90" s="10">
        <f>IS!J108</f>
        <v>3165530224724</v>
      </c>
      <c r="G90" s="24">
        <f t="shared" si="8"/>
        <v>1.7108482382196157E-3</v>
      </c>
      <c r="H90" s="10">
        <v>13568762041</v>
      </c>
      <c r="I90" s="10">
        <v>1768660546754</v>
      </c>
      <c r="J90" s="24">
        <f t="shared" si="9"/>
        <v>7.6717728938447659E-3</v>
      </c>
      <c r="K90" s="10">
        <f t="shared" si="10"/>
        <v>5415741808</v>
      </c>
      <c r="L90" s="10">
        <f t="shared" si="11"/>
        <v>1768660546754</v>
      </c>
      <c r="M90" s="24">
        <f t="shared" si="12"/>
        <v>3.0620583570654309E-3</v>
      </c>
      <c r="N90" s="10">
        <f t="shared" si="14"/>
        <v>5415741808</v>
      </c>
      <c r="O90" s="10">
        <v>961981659335</v>
      </c>
      <c r="P90" s="24">
        <f t="shared" si="13"/>
        <v>5.6297765715656173E-3</v>
      </c>
    </row>
    <row r="91" spans="1:16" x14ac:dyDescent="0.25">
      <c r="A91" s="5"/>
      <c r="B91" s="5"/>
      <c r="C91" s="5"/>
      <c r="D91" s="6">
        <v>2021</v>
      </c>
      <c r="E91" s="10">
        <f>IS!E109</f>
        <v>29707421605</v>
      </c>
      <c r="F91" s="10">
        <f>IS!J109</f>
        <v>3847887478570</v>
      </c>
      <c r="G91" s="24">
        <f t="shared" si="8"/>
        <v>7.7204496676291177E-3</v>
      </c>
      <c r="H91" s="10">
        <v>44152540846</v>
      </c>
      <c r="I91" s="10">
        <v>1970428120056</v>
      </c>
      <c r="J91" s="24">
        <f t="shared" si="9"/>
        <v>2.240758766919403E-2</v>
      </c>
      <c r="K91" s="10">
        <f t="shared" si="10"/>
        <v>29707421605</v>
      </c>
      <c r="L91" s="10">
        <f t="shared" si="11"/>
        <v>1970428120056</v>
      </c>
      <c r="M91" s="24">
        <f t="shared" si="12"/>
        <v>1.5076632992913088E-2</v>
      </c>
      <c r="N91" s="10">
        <f t="shared" si="14"/>
        <v>29707421605</v>
      </c>
      <c r="O91" s="10">
        <v>992485493010</v>
      </c>
      <c r="P91" s="24">
        <f t="shared" si="13"/>
        <v>2.9932348446629311E-2</v>
      </c>
    </row>
    <row r="92" spans="1:16" x14ac:dyDescent="0.25">
      <c r="A92" s="5"/>
      <c r="B92" s="5"/>
      <c r="C92" s="5"/>
      <c r="D92" s="6">
        <v>2022</v>
      </c>
      <c r="E92" s="10">
        <f>IS!E110</f>
        <v>86635603936</v>
      </c>
      <c r="F92" s="10">
        <f>IS!J110</f>
        <v>3802296289773</v>
      </c>
      <c r="G92" s="24">
        <f t="shared" si="8"/>
        <v>2.2785074421744291E-2</v>
      </c>
      <c r="H92" s="10">
        <v>117187513903</v>
      </c>
      <c r="I92" s="10">
        <v>2042199577083</v>
      </c>
      <c r="J92" s="24">
        <f t="shared" si="9"/>
        <v>5.738298803801839E-2</v>
      </c>
      <c r="K92" s="10">
        <f t="shared" si="10"/>
        <v>86635603936</v>
      </c>
      <c r="L92" s="10">
        <f t="shared" si="11"/>
        <v>2042199577083</v>
      </c>
      <c r="M92" s="24">
        <f t="shared" si="12"/>
        <v>4.2422692134598809E-2</v>
      </c>
      <c r="N92" s="10">
        <f t="shared" si="14"/>
        <v>86635603936</v>
      </c>
      <c r="O92" s="10">
        <v>1073965710489</v>
      </c>
      <c r="P92" s="24">
        <f t="shared" si="13"/>
        <v>8.0668873400578989E-2</v>
      </c>
    </row>
    <row r="93" spans="1:16" x14ac:dyDescent="0.25">
      <c r="A93" s="5">
        <v>19</v>
      </c>
      <c r="B93" s="5" t="s">
        <v>29</v>
      </c>
      <c r="C93" s="5" t="s">
        <v>30</v>
      </c>
      <c r="D93" s="6">
        <v>2018</v>
      </c>
      <c r="E93" s="10">
        <f>IS!E112</f>
        <v>31954131252</v>
      </c>
      <c r="F93" s="10">
        <f>IS!J112</f>
        <v>1045029834378</v>
      </c>
      <c r="G93" s="24">
        <f t="shared" si="8"/>
        <v>3.0577243061217525E-2</v>
      </c>
      <c r="H93" s="10">
        <v>39567679343</v>
      </c>
      <c r="I93" s="10">
        <v>747293725435</v>
      </c>
      <c r="J93" s="24">
        <f t="shared" si="9"/>
        <v>5.2947961419009155E-2</v>
      </c>
      <c r="K93" s="10">
        <f t="shared" si="10"/>
        <v>31954131252</v>
      </c>
      <c r="L93" s="10">
        <f t="shared" si="11"/>
        <v>747293725435</v>
      </c>
      <c r="M93" s="24">
        <f t="shared" si="12"/>
        <v>4.2759801353075041E-2</v>
      </c>
      <c r="N93" s="10">
        <f t="shared" si="14"/>
        <v>31954131252</v>
      </c>
      <c r="O93" s="10">
        <v>339236007000</v>
      </c>
      <c r="P93" s="24">
        <f t="shared" si="13"/>
        <v>9.4194397388954063E-2</v>
      </c>
    </row>
    <row r="94" spans="1:16" x14ac:dyDescent="0.25">
      <c r="A94" s="5"/>
      <c r="B94" s="5"/>
      <c r="C94" s="5"/>
      <c r="D94" s="6">
        <v>2019</v>
      </c>
      <c r="E94" s="10">
        <f>IS!E113</f>
        <v>44943627900</v>
      </c>
      <c r="F94" s="10">
        <f>IS!J113</f>
        <v>1281116255236</v>
      </c>
      <c r="G94" s="24">
        <f t="shared" si="8"/>
        <v>3.5081615517961511E-2</v>
      </c>
      <c r="H94" s="10">
        <v>56782206578</v>
      </c>
      <c r="I94" s="10">
        <v>790845543826</v>
      </c>
      <c r="J94" s="24">
        <f t="shared" si="9"/>
        <v>7.1799363379220216E-2</v>
      </c>
      <c r="K94" s="10">
        <f t="shared" si="10"/>
        <v>44943627900</v>
      </c>
      <c r="L94" s="10">
        <f t="shared" si="11"/>
        <v>790845543826</v>
      </c>
      <c r="M94" s="24">
        <f t="shared" si="12"/>
        <v>5.6829842756107626E-2</v>
      </c>
      <c r="N94" s="10">
        <f t="shared" si="14"/>
        <v>44943627900</v>
      </c>
      <c r="O94" s="10">
        <v>380381947966</v>
      </c>
      <c r="P94" s="24">
        <f t="shared" si="13"/>
        <v>0.11815394537076516</v>
      </c>
    </row>
    <row r="95" spans="1:16" x14ac:dyDescent="0.25">
      <c r="A95" s="5"/>
      <c r="B95" s="5"/>
      <c r="C95" s="5"/>
      <c r="D95" s="6">
        <v>2020</v>
      </c>
      <c r="E95" s="10">
        <f>IS!E114</f>
        <v>42520246722</v>
      </c>
      <c r="F95" s="10">
        <f>IS!J114</f>
        <v>1253700810596</v>
      </c>
      <c r="G95" s="24">
        <f t="shared" si="8"/>
        <v>3.3915784661402743E-2</v>
      </c>
      <c r="H95" s="10">
        <v>55673983557</v>
      </c>
      <c r="I95" s="10">
        <v>773863042440</v>
      </c>
      <c r="J95" s="24">
        <f t="shared" si="9"/>
        <v>7.1942941455711881E-2</v>
      </c>
      <c r="K95" s="10">
        <f t="shared" si="10"/>
        <v>42520246722</v>
      </c>
      <c r="L95" s="10">
        <f t="shared" si="11"/>
        <v>773863042440</v>
      </c>
      <c r="M95" s="24">
        <f t="shared" si="12"/>
        <v>5.4945441751466928E-2</v>
      </c>
      <c r="N95" s="10">
        <f t="shared" si="14"/>
        <v>42520246722</v>
      </c>
      <c r="O95" s="10">
        <v>406954570727</v>
      </c>
      <c r="P95" s="24">
        <f t="shared" si="13"/>
        <v>0.10448401315665315</v>
      </c>
    </row>
    <row r="96" spans="1:16" x14ac:dyDescent="0.25">
      <c r="A96" s="5"/>
      <c r="B96" s="5"/>
      <c r="C96" s="5"/>
      <c r="D96" s="6">
        <v>2021</v>
      </c>
      <c r="E96" s="10">
        <f>IS!E115</f>
        <v>84524160228</v>
      </c>
      <c r="F96" s="10">
        <f>IS!J115</f>
        <v>1356846112540</v>
      </c>
      <c r="G96" s="24">
        <f t="shared" si="8"/>
        <v>6.2294581122225988E-2</v>
      </c>
      <c r="H96" s="10">
        <v>101725399549</v>
      </c>
      <c r="I96" s="10">
        <v>889125250792</v>
      </c>
      <c r="J96" s="24">
        <f t="shared" si="9"/>
        <v>0.11441065188328277</v>
      </c>
      <c r="K96" s="10">
        <f t="shared" si="10"/>
        <v>84524160228</v>
      </c>
      <c r="L96" s="10">
        <f t="shared" si="11"/>
        <v>889125250792</v>
      </c>
      <c r="M96" s="24">
        <f t="shared" si="12"/>
        <v>9.5064401953165761E-2</v>
      </c>
      <c r="N96" s="10">
        <f t="shared" si="14"/>
        <v>84524160228</v>
      </c>
      <c r="O96" s="10">
        <v>541837229228</v>
      </c>
      <c r="P96" s="24">
        <f t="shared" si="13"/>
        <v>0.15599548290254717</v>
      </c>
    </row>
    <row r="97" spans="1:16" x14ac:dyDescent="0.25">
      <c r="A97" s="5"/>
      <c r="B97" s="5"/>
      <c r="C97" s="5"/>
      <c r="D97" s="6">
        <v>2022</v>
      </c>
      <c r="E97" s="10">
        <f>IS!E116</f>
        <v>74865302076</v>
      </c>
      <c r="F97" s="10">
        <f>IS!J116</f>
        <v>1539310803104</v>
      </c>
      <c r="G97" s="24">
        <f t="shared" si="8"/>
        <v>4.8635598428228469E-2</v>
      </c>
      <c r="H97" s="10">
        <v>92439536022</v>
      </c>
      <c r="I97" s="10">
        <v>1033289474829</v>
      </c>
      <c r="J97" s="24">
        <f t="shared" si="9"/>
        <v>8.9461412579759314E-2</v>
      </c>
      <c r="K97" s="10">
        <f t="shared" si="10"/>
        <v>74865302076</v>
      </c>
      <c r="L97" s="10">
        <f t="shared" si="11"/>
        <v>1033289474829</v>
      </c>
      <c r="M97" s="24">
        <f t="shared" si="12"/>
        <v>7.245336752161298E-2</v>
      </c>
      <c r="N97" s="10">
        <f t="shared" si="14"/>
        <v>74865302076</v>
      </c>
      <c r="O97" s="10">
        <v>590753527421</v>
      </c>
      <c r="P97" s="24">
        <f t="shared" si="13"/>
        <v>0.12672848929541355</v>
      </c>
    </row>
    <row r="98" spans="1:16" x14ac:dyDescent="0.25">
      <c r="A98" s="5">
        <v>20</v>
      </c>
      <c r="B98" s="5" t="s">
        <v>31</v>
      </c>
      <c r="C98" s="5" t="s">
        <v>32</v>
      </c>
      <c r="D98" s="6">
        <v>2018</v>
      </c>
      <c r="E98" s="10">
        <f>IS!E118</f>
        <v>597773000000</v>
      </c>
      <c r="F98" s="10">
        <f>IS!J118</f>
        <v>37391643000000</v>
      </c>
      <c r="G98" s="24">
        <f t="shared" si="8"/>
        <v>1.5986807533437352E-2</v>
      </c>
      <c r="H98" s="10">
        <v>701504000000</v>
      </c>
      <c r="I98" s="10">
        <v>29310310000000</v>
      </c>
      <c r="J98" s="24">
        <f t="shared" si="9"/>
        <v>2.3933694321213252E-2</v>
      </c>
      <c r="K98" s="10">
        <f t="shared" si="10"/>
        <v>597773000000</v>
      </c>
      <c r="L98" s="10">
        <f t="shared" si="11"/>
        <v>29310310000000</v>
      </c>
      <c r="M98" s="24">
        <f t="shared" si="12"/>
        <v>2.0394632468916228E-2</v>
      </c>
      <c r="N98" s="10">
        <f t="shared" si="14"/>
        <v>597773000000</v>
      </c>
      <c r="O98" s="10">
        <v>12249205000000</v>
      </c>
      <c r="P98" s="24">
        <f t="shared" si="13"/>
        <v>4.8800963001272325E-2</v>
      </c>
    </row>
    <row r="99" spans="1:16" x14ac:dyDescent="0.25">
      <c r="A99" s="5"/>
      <c r="B99" s="5"/>
      <c r="C99" s="5"/>
      <c r="D99" s="6">
        <v>2019</v>
      </c>
      <c r="E99" s="10">
        <f>IS!E119</f>
        <v>898698000000</v>
      </c>
      <c r="F99" s="10">
        <f>IS!J119</f>
        <v>36198102000000</v>
      </c>
      <c r="G99" s="24">
        <f t="shared" si="8"/>
        <v>2.4827213316322497E-2</v>
      </c>
      <c r="H99" s="10">
        <v>1166053000000</v>
      </c>
      <c r="I99" s="10">
        <v>27787527000000</v>
      </c>
      <c r="J99" s="24">
        <f t="shared" si="9"/>
        <v>4.1963180098754382E-2</v>
      </c>
      <c r="K99" s="10">
        <f t="shared" si="10"/>
        <v>898698000000</v>
      </c>
      <c r="L99" s="10">
        <f t="shared" si="11"/>
        <v>27787527000000</v>
      </c>
      <c r="M99" s="24">
        <f t="shared" si="12"/>
        <v>3.234177694186316E-2</v>
      </c>
      <c r="N99" s="10">
        <f t="shared" ref="N99:N127" si="15">E99</f>
        <v>898698000000</v>
      </c>
      <c r="O99" s="10">
        <v>10933057000000</v>
      </c>
      <c r="P99" s="24">
        <f t="shared" si="13"/>
        <v>8.2200065361408073E-2</v>
      </c>
    </row>
    <row r="100" spans="1:16" x14ac:dyDescent="0.25">
      <c r="A100" s="5"/>
      <c r="B100" s="5"/>
      <c r="C100" s="5"/>
      <c r="D100" s="6">
        <v>2020</v>
      </c>
      <c r="E100" s="10">
        <f>IS!E120</f>
        <v>1539798000000</v>
      </c>
      <c r="F100" s="10">
        <f>IS!J120</f>
        <v>40434346000000</v>
      </c>
      <c r="G100" s="24">
        <f t="shared" si="8"/>
        <v>3.8081437004075694E-2</v>
      </c>
      <c r="H100" s="10">
        <v>2087780000000</v>
      </c>
      <c r="I100" s="10">
        <v>35026171000000</v>
      </c>
      <c r="J100" s="24">
        <f t="shared" si="9"/>
        <v>5.9606286967536358E-2</v>
      </c>
      <c r="K100" s="10">
        <f t="shared" si="10"/>
        <v>1539798000000</v>
      </c>
      <c r="L100" s="10">
        <f t="shared" si="11"/>
        <v>35026171000000</v>
      </c>
      <c r="M100" s="24">
        <f t="shared" si="12"/>
        <v>4.396135678090534E-2</v>
      </c>
      <c r="N100" s="10">
        <f t="shared" si="15"/>
        <v>1539798000000</v>
      </c>
      <c r="O100" s="10">
        <v>12523681000000</v>
      </c>
      <c r="P100" s="24">
        <f t="shared" si="13"/>
        <v>0.12295091195631699</v>
      </c>
    </row>
    <row r="101" spans="1:16" x14ac:dyDescent="0.25">
      <c r="A101" s="5"/>
      <c r="B101" s="5"/>
      <c r="C101" s="5"/>
      <c r="D101" s="6">
        <v>2021</v>
      </c>
      <c r="E101" s="10">
        <f>IS!E121</f>
        <v>2829418000000</v>
      </c>
      <c r="F101" s="10">
        <f>IS!J121</f>
        <v>57004234000000</v>
      </c>
      <c r="G101" s="24">
        <f t="shared" si="8"/>
        <v>4.9635225341331662E-2</v>
      </c>
      <c r="H101" s="10">
        <v>3593740000000</v>
      </c>
      <c r="I101" s="10">
        <v>40345003000000</v>
      </c>
      <c r="J101" s="24">
        <f t="shared" si="9"/>
        <v>8.9075219550733456E-2</v>
      </c>
      <c r="K101" s="10">
        <f t="shared" si="10"/>
        <v>2829418000000</v>
      </c>
      <c r="L101" s="10">
        <f t="shared" si="11"/>
        <v>40345003000000</v>
      </c>
      <c r="M101" s="24">
        <f t="shared" si="12"/>
        <v>7.0130568586151798E-2</v>
      </c>
      <c r="N101" s="10">
        <f t="shared" si="15"/>
        <v>2829418000000</v>
      </c>
      <c r="O101" s="10">
        <v>14417829000000</v>
      </c>
      <c r="P101" s="24">
        <f t="shared" si="13"/>
        <v>0.19624438603065691</v>
      </c>
    </row>
    <row r="102" spans="1:16" x14ac:dyDescent="0.25">
      <c r="A102" s="5"/>
      <c r="B102" s="5"/>
      <c r="C102" s="5"/>
      <c r="D102" s="6">
        <v>2022</v>
      </c>
      <c r="E102" s="10">
        <f>IS!E122</f>
        <v>5504956000000</v>
      </c>
      <c r="F102" s="10">
        <f>IS!J122</f>
        <v>75045559000000</v>
      </c>
      <c r="G102" s="24">
        <f t="shared" si="8"/>
        <v>7.3354853682947446E-2</v>
      </c>
      <c r="H102" s="10">
        <v>6805971000000</v>
      </c>
      <c r="I102" s="10">
        <v>42600814000000</v>
      </c>
      <c r="J102" s="24">
        <f t="shared" si="9"/>
        <v>0.15976152474457414</v>
      </c>
      <c r="K102" s="10">
        <f t="shared" si="10"/>
        <v>5504956000000</v>
      </c>
      <c r="L102" s="10">
        <f t="shared" si="11"/>
        <v>42600814000000</v>
      </c>
      <c r="M102" s="24">
        <f t="shared" si="12"/>
        <v>0.12922185008014167</v>
      </c>
      <c r="N102" s="10">
        <f t="shared" si="15"/>
        <v>5504956000000</v>
      </c>
      <c r="O102" s="10">
        <v>19247803000000</v>
      </c>
      <c r="P102" s="24">
        <f t="shared" si="13"/>
        <v>0.28600438190270339</v>
      </c>
    </row>
    <row r="103" spans="1:16" x14ac:dyDescent="0.25">
      <c r="A103" s="5">
        <v>21</v>
      </c>
      <c r="B103" s="5" t="s">
        <v>41</v>
      </c>
      <c r="C103" s="5" t="s">
        <v>42</v>
      </c>
      <c r="D103" s="6">
        <v>2018</v>
      </c>
      <c r="E103" s="10">
        <f>IS!E124</f>
        <v>86770969000</v>
      </c>
      <c r="F103" s="10">
        <f>IS!J124</f>
        <v>3710780545000</v>
      </c>
      <c r="G103" s="24">
        <f t="shared" si="8"/>
        <v>2.3383481708967514E-2</v>
      </c>
      <c r="H103" s="10">
        <v>340868812000</v>
      </c>
      <c r="I103" s="10">
        <v>11296112298000</v>
      </c>
      <c r="J103" s="24">
        <f t="shared" si="9"/>
        <v>3.0175763396080219E-2</v>
      </c>
      <c r="K103" s="10">
        <f t="shared" si="10"/>
        <v>86770969000</v>
      </c>
      <c r="L103" s="10">
        <f t="shared" si="11"/>
        <v>11296112298000</v>
      </c>
      <c r="M103" s="24">
        <f t="shared" si="12"/>
        <v>7.6814895878259794E-3</v>
      </c>
      <c r="N103" s="10">
        <f t="shared" si="15"/>
        <v>86770969000</v>
      </c>
      <c r="O103" s="10">
        <v>4069182342000</v>
      </c>
      <c r="P103" s="24">
        <f t="shared" si="13"/>
        <v>2.1323932354761998E-2</v>
      </c>
    </row>
    <row r="104" spans="1:16" x14ac:dyDescent="0.25">
      <c r="A104" s="5"/>
      <c r="B104" s="5"/>
      <c r="C104" s="5"/>
      <c r="D104" s="6">
        <v>2019</v>
      </c>
      <c r="E104" s="10">
        <f>IS!E125</f>
        <v>12081959000</v>
      </c>
      <c r="F104" s="10">
        <f>IS!J125</f>
        <v>3277806795000</v>
      </c>
      <c r="G104" s="24">
        <f t="shared" si="8"/>
        <v>3.6859887588340909E-3</v>
      </c>
      <c r="H104" s="10">
        <v>154592621000</v>
      </c>
      <c r="I104" s="10">
        <v>11845204657000</v>
      </c>
      <c r="J104" s="24">
        <f t="shared" si="9"/>
        <v>1.3051072182922775E-2</v>
      </c>
      <c r="K104" s="10">
        <f t="shared" si="10"/>
        <v>12081959000</v>
      </c>
      <c r="L104" s="10">
        <f t="shared" si="11"/>
        <v>11845204657000</v>
      </c>
      <c r="M104" s="24">
        <f t="shared" si="12"/>
        <v>1.0199873577414374E-3</v>
      </c>
      <c r="N104" s="10">
        <f t="shared" si="15"/>
        <v>12081959000</v>
      </c>
      <c r="O104" s="10">
        <v>4068567272000</v>
      </c>
      <c r="P104" s="24">
        <f t="shared" si="13"/>
        <v>2.9695856531974777E-3</v>
      </c>
    </row>
    <row r="105" spans="1:16" x14ac:dyDescent="0.25">
      <c r="A105" s="5"/>
      <c r="B105" s="5"/>
      <c r="C105" s="5"/>
      <c r="D105" s="6">
        <v>2020</v>
      </c>
      <c r="E105" s="10">
        <f>IS!E126</f>
        <v>580854940000</v>
      </c>
      <c r="F105" s="10">
        <f>IS!J126</f>
        <v>4011130559000</v>
      </c>
      <c r="G105" s="24">
        <f t="shared" si="8"/>
        <v>0.14481077877076401</v>
      </c>
      <c r="H105" s="10">
        <v>899545934000</v>
      </c>
      <c r="I105" s="10">
        <v>12775930059000</v>
      </c>
      <c r="J105" s="24">
        <f t="shared" si="9"/>
        <v>7.040942849920466E-2</v>
      </c>
      <c r="K105" s="10">
        <f t="shared" si="10"/>
        <v>580854940000</v>
      </c>
      <c r="L105" s="10">
        <f t="shared" si="11"/>
        <v>12775930059000</v>
      </c>
      <c r="M105" s="24">
        <f t="shared" si="12"/>
        <v>4.5464787089282546E-2</v>
      </c>
      <c r="N105" s="10">
        <f t="shared" si="15"/>
        <v>580854940000</v>
      </c>
      <c r="O105" s="10">
        <v>4870786420000</v>
      </c>
      <c r="P105" s="24">
        <f t="shared" si="13"/>
        <v>0.1192528043551538</v>
      </c>
    </row>
    <row r="106" spans="1:16" x14ac:dyDescent="0.25">
      <c r="A106" s="5"/>
      <c r="B106" s="5"/>
      <c r="C106" s="5"/>
      <c r="D106" s="6">
        <v>2021</v>
      </c>
      <c r="E106" s="10">
        <f>IS!E127</f>
        <v>1526870874000</v>
      </c>
      <c r="F106" s="10">
        <f>IS!J127</f>
        <v>5203100578000</v>
      </c>
      <c r="G106" s="24">
        <f t="shared" si="8"/>
        <v>0.2934540378588853</v>
      </c>
      <c r="H106" s="10">
        <v>1873952184000</v>
      </c>
      <c r="I106" s="10">
        <v>13850610076000</v>
      </c>
      <c r="J106" s="24">
        <f t="shared" si="9"/>
        <v>0.13529744709564373</v>
      </c>
      <c r="K106" s="10">
        <f t="shared" si="10"/>
        <v>1526870874000</v>
      </c>
      <c r="L106" s="10">
        <f t="shared" si="11"/>
        <v>13850610076000</v>
      </c>
      <c r="M106" s="24">
        <f t="shared" si="12"/>
        <v>0.11023852852848155</v>
      </c>
      <c r="N106" s="10">
        <f t="shared" si="15"/>
        <v>1526870874000</v>
      </c>
      <c r="O106" s="10">
        <v>6107507765000</v>
      </c>
      <c r="P106" s="24">
        <f t="shared" si="13"/>
        <v>0.24999900659152088</v>
      </c>
    </row>
    <row r="107" spans="1:16" x14ac:dyDescent="0.25">
      <c r="A107" s="5"/>
      <c r="B107" s="5"/>
      <c r="C107" s="5"/>
      <c r="D107" s="6">
        <v>2022</v>
      </c>
      <c r="E107" s="10">
        <f>IS!E128</f>
        <v>1848118978000</v>
      </c>
      <c r="F107" s="10">
        <f>IS!J128</f>
        <v>7261218471000</v>
      </c>
      <c r="G107" s="24">
        <f t="shared" si="8"/>
        <v>0.25451912587137471</v>
      </c>
      <c r="H107" s="10">
        <v>2275566311000</v>
      </c>
      <c r="I107" s="10">
        <v>13969704123000</v>
      </c>
      <c r="J107" s="24">
        <f t="shared" si="9"/>
        <v>0.16289294969772924</v>
      </c>
      <c r="K107" s="10">
        <f t="shared" si="10"/>
        <v>1848118978000</v>
      </c>
      <c r="L107" s="10">
        <f t="shared" si="11"/>
        <v>13969704123000</v>
      </c>
      <c r="M107" s="24">
        <f t="shared" si="12"/>
        <v>0.13229478317706242</v>
      </c>
      <c r="N107" s="10">
        <f t="shared" si="15"/>
        <v>1848118978000</v>
      </c>
      <c r="O107" s="10">
        <v>6443968832000</v>
      </c>
      <c r="P107" s="24">
        <f t="shared" si="13"/>
        <v>0.28679824905770124</v>
      </c>
    </row>
    <row r="108" spans="1:16" x14ac:dyDescent="0.25">
      <c r="A108" s="5">
        <v>22</v>
      </c>
      <c r="B108" s="5" t="s">
        <v>43</v>
      </c>
      <c r="C108" s="5" t="s">
        <v>44</v>
      </c>
      <c r="D108" s="6">
        <v>2018</v>
      </c>
      <c r="E108" s="10">
        <f>IS!E130</f>
        <v>255088886019</v>
      </c>
      <c r="F108" s="10">
        <f>IS!J130</f>
        <v>2826957323397</v>
      </c>
      <c r="G108" s="24">
        <f t="shared" si="8"/>
        <v>9.0234431170143611E-2</v>
      </c>
      <c r="H108" s="10">
        <v>324694650175</v>
      </c>
      <c r="I108" s="10">
        <v>2631189810030</v>
      </c>
      <c r="J108" s="24">
        <f t="shared" si="9"/>
        <v>0.12340221482208383</v>
      </c>
      <c r="K108" s="10">
        <f t="shared" si="10"/>
        <v>255088886019</v>
      </c>
      <c r="L108" s="10">
        <f t="shared" si="11"/>
        <v>2631189810030</v>
      </c>
      <c r="M108" s="24">
        <f t="shared" si="12"/>
        <v>9.6948112616813284E-2</v>
      </c>
      <c r="N108" s="10">
        <f t="shared" si="15"/>
        <v>255088886019</v>
      </c>
      <c r="O108" s="10">
        <v>1646387946952</v>
      </c>
      <c r="P108" s="24">
        <f t="shared" si="13"/>
        <v>0.15493850431257866</v>
      </c>
    </row>
    <row r="109" spans="1:16" x14ac:dyDescent="0.25">
      <c r="A109" s="5"/>
      <c r="B109" s="5"/>
      <c r="C109" s="5"/>
      <c r="D109" s="6">
        <v>2019</v>
      </c>
      <c r="E109" s="10">
        <f>IS!E131</f>
        <v>482590522840</v>
      </c>
      <c r="F109" s="10">
        <f>IS!J131</f>
        <v>3512509168853</v>
      </c>
      <c r="G109" s="24">
        <f t="shared" si="8"/>
        <v>0.13739196102869919</v>
      </c>
      <c r="H109" s="10">
        <v>607043293422</v>
      </c>
      <c r="I109" s="10">
        <v>2881563083954</v>
      </c>
      <c r="J109" s="24">
        <f t="shared" si="9"/>
        <v>0.21066458575983429</v>
      </c>
      <c r="K109" s="10">
        <f t="shared" si="10"/>
        <v>482590522840</v>
      </c>
      <c r="L109" s="10">
        <f t="shared" si="11"/>
        <v>2881563083954</v>
      </c>
      <c r="M109" s="24">
        <f t="shared" si="12"/>
        <v>0.16747525866336505</v>
      </c>
      <c r="N109" s="10">
        <f t="shared" si="15"/>
        <v>482590522840</v>
      </c>
      <c r="O109" s="10">
        <v>2148007007980</v>
      </c>
      <c r="P109" s="24">
        <f t="shared" si="13"/>
        <v>0.22466897037446415</v>
      </c>
    </row>
    <row r="110" spans="1:16" x14ac:dyDescent="0.25">
      <c r="A110" s="5"/>
      <c r="B110" s="5"/>
      <c r="C110" s="5"/>
      <c r="D110" s="6">
        <v>2020</v>
      </c>
      <c r="E110" s="10">
        <f>IS!E132</f>
        <v>628628879549</v>
      </c>
      <c r="F110" s="10">
        <f>IS!J132</f>
        <v>3846300254825</v>
      </c>
      <c r="G110" s="24">
        <f t="shared" si="8"/>
        <v>0.16343728723736922</v>
      </c>
      <c r="H110" s="10">
        <v>773607195121</v>
      </c>
      <c r="I110" s="10">
        <v>3448995059882</v>
      </c>
      <c r="J110" s="24">
        <f t="shared" si="9"/>
        <v>0.2242993050698853</v>
      </c>
      <c r="K110" s="10">
        <f t="shared" si="10"/>
        <v>628628879549</v>
      </c>
      <c r="L110" s="10">
        <f t="shared" si="11"/>
        <v>3448995059882</v>
      </c>
      <c r="M110" s="24">
        <f t="shared" si="12"/>
        <v>0.18226436067162916</v>
      </c>
      <c r="N110" s="10">
        <f t="shared" si="15"/>
        <v>628628879549</v>
      </c>
      <c r="O110" s="10">
        <v>2673298199144</v>
      </c>
      <c r="P110" s="24">
        <f t="shared" si="13"/>
        <v>0.2351510503954588</v>
      </c>
    </row>
    <row r="111" spans="1:16" x14ac:dyDescent="0.25">
      <c r="A111" s="5"/>
      <c r="B111" s="5"/>
      <c r="C111" s="5"/>
      <c r="D111" s="6">
        <v>2021</v>
      </c>
      <c r="E111" s="10">
        <f>IS!E133</f>
        <v>617573766863</v>
      </c>
      <c r="F111" s="10">
        <f>IS!J133</f>
        <v>4241856914012</v>
      </c>
      <c r="G111" s="24">
        <f t="shared" si="8"/>
        <v>0.1455904287631643</v>
      </c>
      <c r="H111" s="10">
        <v>765188720115</v>
      </c>
      <c r="I111" s="10">
        <v>3919243683748</v>
      </c>
      <c r="J111" s="24">
        <f t="shared" si="9"/>
        <v>0.1952388730733999</v>
      </c>
      <c r="K111" s="10">
        <f t="shared" si="10"/>
        <v>617573766863</v>
      </c>
      <c r="L111" s="10">
        <f t="shared" si="11"/>
        <v>3919243683748</v>
      </c>
      <c r="M111" s="24">
        <f t="shared" si="12"/>
        <v>0.15757473040625275</v>
      </c>
      <c r="N111" s="10">
        <f t="shared" si="15"/>
        <v>617573766863</v>
      </c>
      <c r="O111" s="10">
        <v>3300848622529</v>
      </c>
      <c r="P111" s="24">
        <f t="shared" si="13"/>
        <v>0.18709545255966195</v>
      </c>
    </row>
    <row r="112" spans="1:16" x14ac:dyDescent="0.25">
      <c r="A112" s="5"/>
      <c r="B112" s="5"/>
      <c r="C112" s="5"/>
      <c r="D112" s="6">
        <v>2022</v>
      </c>
      <c r="E112" s="10">
        <f>IS!E134</f>
        <v>624524005786</v>
      </c>
      <c r="F112" s="10">
        <f>IS!J134</f>
        <v>4931553771470</v>
      </c>
      <c r="G112" s="24">
        <f t="shared" si="8"/>
        <v>0.12663838512701475</v>
      </c>
      <c r="H112" s="10">
        <v>756723520605</v>
      </c>
      <c r="I112" s="10">
        <v>4590737849889</v>
      </c>
      <c r="J112" s="24">
        <f t="shared" si="9"/>
        <v>0.16483701429897527</v>
      </c>
      <c r="K112" s="10">
        <f t="shared" si="10"/>
        <v>624524005786</v>
      </c>
      <c r="L112" s="10">
        <f t="shared" si="11"/>
        <v>4590737849889</v>
      </c>
      <c r="M112" s="24">
        <f t="shared" si="12"/>
        <v>0.13604000624890844</v>
      </c>
      <c r="N112" s="10">
        <f t="shared" si="15"/>
        <v>624524005786</v>
      </c>
      <c r="O112" s="10">
        <v>3928398773915</v>
      </c>
      <c r="P112" s="24">
        <f t="shared" si="13"/>
        <v>0.15897673370964988</v>
      </c>
    </row>
    <row r="113" spans="1:16" x14ac:dyDescent="0.25">
      <c r="A113" s="5">
        <v>23</v>
      </c>
      <c r="B113" s="5" t="s">
        <v>45</v>
      </c>
      <c r="C113" s="5" t="s">
        <v>46</v>
      </c>
      <c r="D113" s="6">
        <v>2018</v>
      </c>
      <c r="E113" s="10">
        <f>IS!E136</f>
        <v>764380000000</v>
      </c>
      <c r="F113" s="10">
        <f>IS!J136</f>
        <v>8614889000000</v>
      </c>
      <c r="G113" s="24">
        <f t="shared" si="8"/>
        <v>8.872778279557636E-2</v>
      </c>
      <c r="H113" s="10">
        <v>1043045000000</v>
      </c>
      <c r="I113" s="10">
        <v>16339916000000</v>
      </c>
      <c r="J113" s="24">
        <f t="shared" si="9"/>
        <v>6.3834171485336891E-2</v>
      </c>
      <c r="K113" s="10">
        <f t="shared" si="10"/>
        <v>764380000000</v>
      </c>
      <c r="L113" s="10">
        <f t="shared" si="11"/>
        <v>16339916000000</v>
      </c>
      <c r="M113" s="24">
        <f t="shared" si="12"/>
        <v>4.6779922246846309E-2</v>
      </c>
      <c r="N113" s="10">
        <f t="shared" si="15"/>
        <v>764380000000</v>
      </c>
      <c r="O113" s="10">
        <v>4783616000000</v>
      </c>
      <c r="P113" s="24">
        <f t="shared" si="13"/>
        <v>0.1597912541474901</v>
      </c>
    </row>
    <row r="114" spans="1:16" x14ac:dyDescent="0.25">
      <c r="A114" s="5"/>
      <c r="B114" s="5"/>
      <c r="C114" s="5"/>
      <c r="D114" s="6">
        <v>2019</v>
      </c>
      <c r="E114" s="10">
        <f>IS!E137</f>
        <v>661034000000</v>
      </c>
      <c r="F114" s="10">
        <f>IS!J137</f>
        <v>8533183000000</v>
      </c>
      <c r="G114" s="24">
        <f t="shared" si="8"/>
        <v>7.7466286613096194E-2</v>
      </c>
      <c r="H114" s="10">
        <v>905158000000</v>
      </c>
      <c r="I114" s="10">
        <v>17363003000000</v>
      </c>
      <c r="J114" s="24">
        <f t="shared" si="9"/>
        <v>5.2131419893206264E-2</v>
      </c>
      <c r="K114" s="10">
        <f t="shared" si="10"/>
        <v>661034000000</v>
      </c>
      <c r="L114" s="10">
        <f t="shared" si="11"/>
        <v>17363003000000</v>
      </c>
      <c r="M114" s="24">
        <f t="shared" si="12"/>
        <v>3.8071409651890285E-2</v>
      </c>
      <c r="N114" s="10">
        <f t="shared" si="15"/>
        <v>661034000000</v>
      </c>
      <c r="O114" s="10">
        <v>5362924000000</v>
      </c>
      <c r="P114" s="24">
        <f t="shared" si="13"/>
        <v>0.12325999771766298</v>
      </c>
    </row>
    <row r="115" spans="1:16" x14ac:dyDescent="0.25">
      <c r="A115" s="5"/>
      <c r="B115" s="5"/>
      <c r="C115" s="5"/>
      <c r="D115" s="6">
        <v>2020</v>
      </c>
      <c r="E115" s="10">
        <f>IS!E138</f>
        <v>680730000000</v>
      </c>
      <c r="F115" s="10">
        <f>IS!J138</f>
        <v>10863256000000</v>
      </c>
      <c r="G115" s="24">
        <f t="shared" si="8"/>
        <v>6.2663532922357712E-2</v>
      </c>
      <c r="H115" s="10">
        <v>901334000000</v>
      </c>
      <c r="I115" s="10">
        <v>19431293000000</v>
      </c>
      <c r="J115" s="24">
        <f t="shared" si="9"/>
        <v>4.6385693427606699E-2</v>
      </c>
      <c r="K115" s="10">
        <f t="shared" si="10"/>
        <v>680730000000</v>
      </c>
      <c r="L115" s="10">
        <f t="shared" si="11"/>
        <v>19431293000000</v>
      </c>
      <c r="M115" s="24">
        <f t="shared" si="12"/>
        <v>3.5032666122630132E-2</v>
      </c>
      <c r="N115" s="10">
        <f t="shared" si="15"/>
        <v>680730000000</v>
      </c>
      <c r="O115" s="10">
        <v>5888856000000</v>
      </c>
      <c r="P115" s="24">
        <f t="shared" si="13"/>
        <v>0.11559630597182204</v>
      </c>
    </row>
    <row r="116" spans="1:16" x14ac:dyDescent="0.25">
      <c r="A116" s="5"/>
      <c r="B116" s="5"/>
      <c r="C116" s="5"/>
      <c r="D116" s="6">
        <v>2021</v>
      </c>
      <c r="E116" s="10">
        <f>IS!E139</f>
        <v>791916000000</v>
      </c>
      <c r="F116" s="10">
        <f>IS!J139</f>
        <v>15972216000000</v>
      </c>
      <c r="G116" s="24">
        <f t="shared" si="8"/>
        <v>4.9580847141060452E-2</v>
      </c>
      <c r="H116" s="10">
        <v>1022870000000</v>
      </c>
      <c r="I116" s="10">
        <v>21084017000000</v>
      </c>
      <c r="J116" s="24">
        <f t="shared" si="9"/>
        <v>4.8513999964997181E-2</v>
      </c>
      <c r="K116" s="10">
        <f t="shared" si="10"/>
        <v>791916000000</v>
      </c>
      <c r="L116" s="10">
        <f t="shared" si="11"/>
        <v>21084017000000</v>
      </c>
      <c r="M116" s="24">
        <f t="shared" si="12"/>
        <v>3.7560015247568808E-2</v>
      </c>
      <c r="N116" s="10">
        <f t="shared" si="15"/>
        <v>791916000000</v>
      </c>
      <c r="O116" s="10">
        <v>6492354000000</v>
      </c>
      <c r="P116" s="24">
        <f t="shared" si="13"/>
        <v>0.12197671291491499</v>
      </c>
    </row>
    <row r="117" spans="1:16" x14ac:dyDescent="0.25">
      <c r="A117" s="5"/>
      <c r="B117" s="5"/>
      <c r="C117" s="5"/>
      <c r="D117" s="6">
        <v>2022</v>
      </c>
      <c r="E117" s="10">
        <f>IS!E140</f>
        <v>801440000000</v>
      </c>
      <c r="F117" s="10">
        <f>IS!J140</f>
        <v>16579960000000</v>
      </c>
      <c r="G117" s="24">
        <f t="shared" si="8"/>
        <v>4.833787295023631E-2</v>
      </c>
      <c r="H117" s="10">
        <v>1020318000000</v>
      </c>
      <c r="I117" s="10">
        <v>23673644000000</v>
      </c>
      <c r="J117" s="24">
        <f t="shared" si="9"/>
        <v>4.3099321760519844E-2</v>
      </c>
      <c r="K117" s="10">
        <f t="shared" si="10"/>
        <v>801440000000</v>
      </c>
      <c r="L117" s="10">
        <f t="shared" si="11"/>
        <v>23673644000000</v>
      </c>
      <c r="M117" s="24">
        <f t="shared" si="12"/>
        <v>3.3853681334398707E-2</v>
      </c>
      <c r="N117" s="10">
        <f t="shared" si="15"/>
        <v>801440000000</v>
      </c>
      <c r="O117" s="10">
        <v>6832234000000</v>
      </c>
      <c r="P117" s="24">
        <f t="shared" si="13"/>
        <v>0.11730277388040281</v>
      </c>
    </row>
    <row r="118" spans="1:16" x14ac:dyDescent="0.25">
      <c r="A118" s="5">
        <v>24</v>
      </c>
      <c r="B118" s="5" t="s">
        <v>47</v>
      </c>
      <c r="C118" s="5" t="s">
        <v>48</v>
      </c>
      <c r="D118" s="6">
        <v>2018</v>
      </c>
      <c r="E118" s="10">
        <f>IS!E142</f>
        <v>318607055495</v>
      </c>
      <c r="F118" s="10">
        <f>IS!J142</f>
        <v>12940108219350</v>
      </c>
      <c r="G118" s="24">
        <f t="shared" si="8"/>
        <v>2.4621668543588431E-2</v>
      </c>
      <c r="H118" s="10">
        <v>426291444535</v>
      </c>
      <c r="I118" s="10">
        <v>3485510411961</v>
      </c>
      <c r="J118" s="24">
        <f t="shared" si="9"/>
        <v>0.12230387924595586</v>
      </c>
      <c r="K118" s="10">
        <f t="shared" si="10"/>
        <v>318607055495</v>
      </c>
      <c r="L118" s="10">
        <f t="shared" si="11"/>
        <v>3485510411961</v>
      </c>
      <c r="M118" s="24">
        <f t="shared" si="12"/>
        <v>9.140900982583694E-2</v>
      </c>
      <c r="N118" s="10">
        <f t="shared" si="15"/>
        <v>318607055495</v>
      </c>
      <c r="O118" s="10">
        <v>1247852502884</v>
      </c>
      <c r="P118" s="24">
        <f t="shared" si="13"/>
        <v>0.25532429093874859</v>
      </c>
    </row>
    <row r="119" spans="1:16" x14ac:dyDescent="0.25">
      <c r="A119" s="5"/>
      <c r="B119" s="5"/>
      <c r="C119" s="5"/>
      <c r="D119" s="6">
        <v>2019</v>
      </c>
      <c r="E119" s="10">
        <f>IS!E143</f>
        <v>428418484105</v>
      </c>
      <c r="F119" s="10">
        <f>IS!J143</f>
        <v>13372043554341</v>
      </c>
      <c r="G119" s="24">
        <f t="shared" si="8"/>
        <v>3.2038370378020598E-2</v>
      </c>
      <c r="H119" s="10">
        <v>553046935019</v>
      </c>
      <c r="I119" s="10">
        <v>2995872438975</v>
      </c>
      <c r="J119" s="24">
        <f t="shared" si="9"/>
        <v>0.18460296500748813</v>
      </c>
      <c r="K119" s="10">
        <f t="shared" si="10"/>
        <v>428418484105</v>
      </c>
      <c r="L119" s="10">
        <f t="shared" si="11"/>
        <v>2995872438975</v>
      </c>
      <c r="M119" s="24">
        <f t="shared" si="12"/>
        <v>0.14300291245096469</v>
      </c>
      <c r="N119" s="10">
        <f t="shared" si="15"/>
        <v>428418484105</v>
      </c>
      <c r="O119" s="10">
        <v>1391999046712</v>
      </c>
      <c r="P119" s="24">
        <f t="shared" si="13"/>
        <v>0.30777211027331858</v>
      </c>
    </row>
    <row r="120" spans="1:16" x14ac:dyDescent="0.25">
      <c r="A120" s="5"/>
      <c r="B120" s="5"/>
      <c r="C120" s="5"/>
      <c r="D120" s="6">
        <v>2020</v>
      </c>
      <c r="E120" s="10">
        <f>IS!E144</f>
        <v>478561152411</v>
      </c>
      <c r="F120" s="10">
        <f>IS!J144</f>
        <v>12488883541697</v>
      </c>
      <c r="G120" s="24">
        <f t="shared" si="8"/>
        <v>3.8318969891360896E-2</v>
      </c>
      <c r="H120" s="10">
        <v>625284763496</v>
      </c>
      <c r="I120" s="10">
        <v>3361956197960</v>
      </c>
      <c r="J120" s="24">
        <f t="shared" si="9"/>
        <v>0.18598837304168814</v>
      </c>
      <c r="K120" s="10">
        <f t="shared" si="10"/>
        <v>478561152411</v>
      </c>
      <c r="L120" s="10">
        <f t="shared" si="11"/>
        <v>3361956197960</v>
      </c>
      <c r="M120" s="24">
        <f t="shared" si="12"/>
        <v>0.1423460402908836</v>
      </c>
      <c r="N120" s="10">
        <f t="shared" si="15"/>
        <v>478561152411</v>
      </c>
      <c r="O120" s="10">
        <v>1598672228267</v>
      </c>
      <c r="P120" s="24">
        <f t="shared" si="13"/>
        <v>0.29934913733365598</v>
      </c>
    </row>
    <row r="121" spans="1:16" x14ac:dyDescent="0.25">
      <c r="A121" s="5"/>
      <c r="B121" s="5"/>
      <c r="C121" s="5"/>
      <c r="D121" s="6">
        <v>2021</v>
      </c>
      <c r="E121" s="10">
        <f>IS!E145</f>
        <v>481109483989</v>
      </c>
      <c r="F121" s="10">
        <f>IS!J145</f>
        <v>11926149980019</v>
      </c>
      <c r="G121" s="24">
        <f t="shared" si="8"/>
        <v>4.0340720584182484E-2</v>
      </c>
      <c r="H121" s="10">
        <v>608171241151</v>
      </c>
      <c r="I121" s="10">
        <v>3403961007490</v>
      </c>
      <c r="J121" s="24">
        <f t="shared" si="9"/>
        <v>0.17866574846562389</v>
      </c>
      <c r="K121" s="10">
        <f t="shared" si="10"/>
        <v>481109483989</v>
      </c>
      <c r="L121" s="10">
        <f t="shared" si="11"/>
        <v>3403961007490</v>
      </c>
      <c r="M121" s="24">
        <f t="shared" si="12"/>
        <v>0.14133813017551536</v>
      </c>
      <c r="N121" s="10">
        <f t="shared" si="15"/>
        <v>481109483989</v>
      </c>
      <c r="O121" s="10">
        <v>1760590755177</v>
      </c>
      <c r="P121" s="24">
        <f t="shared" si="13"/>
        <v>0.27326593790993292</v>
      </c>
    </row>
    <row r="122" spans="1:16" x14ac:dyDescent="0.25">
      <c r="A122" s="5"/>
      <c r="B122" s="5"/>
      <c r="C122" s="5"/>
      <c r="D122" s="6">
        <v>2022</v>
      </c>
      <c r="E122" s="10">
        <f>IS!E146</f>
        <v>478266312889</v>
      </c>
      <c r="F122" s="10">
        <f>IS!J146</f>
        <v>12977529294003</v>
      </c>
      <c r="G122" s="24">
        <f t="shared" si="8"/>
        <v>3.6853418093227494E-2</v>
      </c>
      <c r="H122" s="10">
        <v>604907275214</v>
      </c>
      <c r="I122" s="10">
        <v>4181760862637</v>
      </c>
      <c r="J122" s="24">
        <f t="shared" si="9"/>
        <v>0.14465372245904759</v>
      </c>
      <c r="K122" s="10">
        <f t="shared" si="10"/>
        <v>478266312889</v>
      </c>
      <c r="L122" s="10">
        <f t="shared" si="11"/>
        <v>4181760862637</v>
      </c>
      <c r="M122" s="24">
        <f t="shared" si="12"/>
        <v>0.1143695989797483</v>
      </c>
      <c r="N122" s="10">
        <f t="shared" si="15"/>
        <v>478266312889</v>
      </c>
      <c r="O122" s="10">
        <v>2045289129558</v>
      </c>
      <c r="P122" s="24">
        <f t="shared" si="13"/>
        <v>0.23383799677865416</v>
      </c>
    </row>
    <row r="123" spans="1:16" x14ac:dyDescent="0.25">
      <c r="A123" s="5">
        <v>25</v>
      </c>
      <c r="B123" s="5" t="s">
        <v>49</v>
      </c>
      <c r="C123" s="5" t="s">
        <v>50</v>
      </c>
      <c r="D123" s="6">
        <v>2018</v>
      </c>
      <c r="E123" s="10">
        <f>IS!E148</f>
        <v>701607000000</v>
      </c>
      <c r="F123" s="10">
        <f>IS!J148</f>
        <v>5472882000000</v>
      </c>
      <c r="G123" s="24">
        <f t="shared" si="8"/>
        <v>0.12819699017811823</v>
      </c>
      <c r="H123" s="10">
        <v>949018000000</v>
      </c>
      <c r="I123" s="10">
        <v>5555871000000</v>
      </c>
      <c r="J123" s="24">
        <f t="shared" si="9"/>
        <v>0.17081354120713027</v>
      </c>
      <c r="K123" s="10">
        <f t="shared" si="10"/>
        <v>701607000000</v>
      </c>
      <c r="L123" s="10">
        <f t="shared" si="11"/>
        <v>5555871000000</v>
      </c>
      <c r="M123" s="24">
        <f t="shared" si="12"/>
        <v>0.12628208970294666</v>
      </c>
      <c r="N123" s="10">
        <f t="shared" si="15"/>
        <v>701607000000</v>
      </c>
      <c r="O123" s="10">
        <v>4774956000000</v>
      </c>
      <c r="P123" s="24">
        <f t="shared" si="13"/>
        <v>0.14693475709514392</v>
      </c>
    </row>
    <row r="124" spans="1:16" x14ac:dyDescent="0.25">
      <c r="A124" s="5"/>
      <c r="B124" s="5"/>
      <c r="C124" s="5"/>
      <c r="D124" s="6">
        <v>2019</v>
      </c>
      <c r="E124" s="10">
        <f>IS!E149</f>
        <v>1035865000000</v>
      </c>
      <c r="F124" s="10">
        <f>IS!J149</f>
        <v>6223057000000</v>
      </c>
      <c r="G124" s="24">
        <f t="shared" si="8"/>
        <v>0.16645597171936558</v>
      </c>
      <c r="H124" s="10">
        <v>1375359000000</v>
      </c>
      <c r="I124" s="10">
        <v>6608422000000</v>
      </c>
      <c r="J124" s="24">
        <f t="shared" si="9"/>
        <v>0.20812215079484936</v>
      </c>
      <c r="K124" s="10">
        <f t="shared" si="10"/>
        <v>1035865000000</v>
      </c>
      <c r="L124" s="10">
        <f t="shared" si="11"/>
        <v>6608422000000</v>
      </c>
      <c r="M124" s="24">
        <f t="shared" si="12"/>
        <v>0.15674922091839777</v>
      </c>
      <c r="N124" s="10">
        <f t="shared" si="15"/>
        <v>1035865000000</v>
      </c>
      <c r="O124" s="10">
        <v>5655139000000</v>
      </c>
      <c r="P124" s="24">
        <f t="shared" si="13"/>
        <v>0.1831723322804267</v>
      </c>
    </row>
    <row r="125" spans="1:16" x14ac:dyDescent="0.25">
      <c r="A125" s="5"/>
      <c r="B125" s="5"/>
      <c r="C125" s="5"/>
      <c r="D125" s="6">
        <v>2020</v>
      </c>
      <c r="E125" s="10">
        <f>IS!E150</f>
        <v>1109666000000</v>
      </c>
      <c r="F125" s="10">
        <f>IS!J150</f>
        <v>5967362000000</v>
      </c>
      <c r="G125" s="24">
        <f t="shared" si="8"/>
        <v>0.1859558712878488</v>
      </c>
      <c r="H125" s="10">
        <v>1421517000000</v>
      </c>
      <c r="I125" s="10">
        <v>8754116000000</v>
      </c>
      <c r="J125" s="24">
        <f t="shared" si="9"/>
        <v>0.16238270089178622</v>
      </c>
      <c r="K125" s="10">
        <f t="shared" si="10"/>
        <v>1109666000000</v>
      </c>
      <c r="L125" s="10">
        <f t="shared" si="11"/>
        <v>8754116000000</v>
      </c>
      <c r="M125" s="24">
        <f t="shared" si="12"/>
        <v>0.12675934383323229</v>
      </c>
      <c r="N125" s="10">
        <f t="shared" si="15"/>
        <v>1109666000000</v>
      </c>
      <c r="O125" s="10">
        <v>4781737000000</v>
      </c>
      <c r="P125" s="24">
        <f t="shared" si="13"/>
        <v>0.23206336944085382</v>
      </c>
    </row>
    <row r="126" spans="1:16" x14ac:dyDescent="0.25">
      <c r="A126" s="5"/>
      <c r="B126" s="5"/>
      <c r="C126" s="5"/>
      <c r="D126" s="6">
        <v>2021</v>
      </c>
      <c r="E126" s="10">
        <f>IS!E151</f>
        <v>1276793000000</v>
      </c>
      <c r="F126" s="10">
        <f>IS!J151</f>
        <v>6616642000000</v>
      </c>
      <c r="G126" s="24">
        <f t="shared" si="8"/>
        <v>0.19296691584643691</v>
      </c>
      <c r="H126" s="10">
        <v>1541932000000</v>
      </c>
      <c r="I126" s="10">
        <v>7406856000000</v>
      </c>
      <c r="J126" s="24">
        <f t="shared" si="9"/>
        <v>0.20817631664501104</v>
      </c>
      <c r="K126" s="10">
        <f t="shared" si="10"/>
        <v>1276793000000</v>
      </c>
      <c r="L126" s="10">
        <f t="shared" si="11"/>
        <v>7406856000000</v>
      </c>
      <c r="M126" s="24">
        <f t="shared" si="12"/>
        <v>0.1723798869587852</v>
      </c>
      <c r="N126" s="10">
        <f t="shared" si="15"/>
        <v>1276793000000</v>
      </c>
      <c r="O126" s="10">
        <v>5138126000000</v>
      </c>
      <c r="P126" s="24">
        <f t="shared" si="13"/>
        <v>0.24849390614399103</v>
      </c>
    </row>
    <row r="127" spans="1:16" x14ac:dyDescent="0.25">
      <c r="A127" s="5"/>
      <c r="B127" s="5"/>
      <c r="C127" s="5"/>
      <c r="D127" s="6">
        <v>2022</v>
      </c>
      <c r="E127" s="10">
        <f>IS!E152</f>
        <v>965486000000</v>
      </c>
      <c r="F127" s="10">
        <f>IS!J152</f>
        <v>7656252000000</v>
      </c>
      <c r="G127" s="24">
        <f t="shared" ref="G127" si="16">E127/F127</f>
        <v>0.12610426093602981</v>
      </c>
      <c r="H127" s="10">
        <v>1288998000000</v>
      </c>
      <c r="I127" s="10">
        <v>7376375000000</v>
      </c>
      <c r="J127" s="24">
        <f>H127/I127</f>
        <v>0.17474680991679517</v>
      </c>
      <c r="K127" s="10">
        <f t="shared" ref="K127" si="17">E127</f>
        <v>965486000000</v>
      </c>
      <c r="L127" s="10">
        <f t="shared" ref="L127" si="18">I127</f>
        <v>7376375000000</v>
      </c>
      <c r="M127" s="24">
        <f t="shared" ref="M127" si="19">K127/L127</f>
        <v>0.13088895290708513</v>
      </c>
      <c r="N127" s="10">
        <f t="shared" si="15"/>
        <v>965486000000</v>
      </c>
      <c r="O127" s="10">
        <v>5822679000000</v>
      </c>
      <c r="P127" s="24">
        <f t="shared" ref="P127" si="20">N127/O127</f>
        <v>0.16581473922914178</v>
      </c>
    </row>
    <row r="128" spans="1:16" x14ac:dyDescent="0.25">
      <c r="A128" s="5"/>
      <c r="B128" s="5"/>
      <c r="C128" s="5"/>
      <c r="E128" s="10"/>
      <c r="F128" s="10"/>
      <c r="G128" s="10"/>
      <c r="H128" s="10"/>
      <c r="I128" s="10"/>
      <c r="J128" s="24"/>
      <c r="K128" s="10"/>
      <c r="L128" s="10"/>
      <c r="M128" s="24"/>
      <c r="N128" s="10"/>
      <c r="O128" s="10"/>
      <c r="P128" s="24"/>
    </row>
    <row r="129" spans="5:6" x14ac:dyDescent="0.25">
      <c r="E129" s="10"/>
      <c r="F129" s="10"/>
    </row>
  </sheetData>
  <sheetProtection algorithmName="SHA-512" hashValue="iE1TVdyXnLXsAo0iTB8mR8/uHadIP2JCS3FAyeY5Ro/ijREd/BGzV3A1C2EBPBCCPHl0iQcnuSFvSN3irBb82Q==" saltValue="NhkNF8qqrgcIqn8L8KdCfQ==" spinCount="100000" sheet="1" objects="1" scenarios="1" selectLockedCells="1" selectUnlockedCells="1"/>
  <autoFilter ref="A1:D1" xr:uid="{8CD9C27D-E7C6-4D5A-AC8F-996686B3551C}">
    <sortState xmlns:xlrd2="http://schemas.microsoft.com/office/spreadsheetml/2017/richdata2" ref="A2:D125">
      <sortCondition ref="B1"/>
    </sortState>
  </autoFilter>
  <mergeCells count="4">
    <mergeCell ref="E1:G1"/>
    <mergeCell ref="H1:J1"/>
    <mergeCell ref="N1:P1"/>
    <mergeCell ref="K1:M1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AF25-DD85-4B46-9E67-B5EE471C8257}">
  <dimension ref="A1:G129"/>
  <sheetViews>
    <sheetView workbookViewId="0">
      <pane xSplit="4" ySplit="2" topLeftCell="E48" activePane="bottomRight" state="frozen"/>
      <selection pane="topRight" activeCell="E1" sqref="E1"/>
      <selection pane="bottomLeft" activeCell="A3" sqref="A3"/>
      <selection pane="bottomRight" activeCell="F54" sqref="F54"/>
    </sheetView>
  </sheetViews>
  <sheetFormatPr defaultRowHeight="15.75" x14ac:dyDescent="0.25"/>
  <cols>
    <col min="1" max="1" width="3.625" customWidth="1"/>
    <col min="2" max="2" width="6" customWidth="1"/>
    <col min="3" max="3" width="10.375" customWidth="1"/>
    <col min="4" max="4" width="7.375" style="1" customWidth="1"/>
    <col min="5" max="6" width="16.125" style="4" customWidth="1"/>
    <col min="7" max="7" width="16.125" style="25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6" t="s">
        <v>53</v>
      </c>
      <c r="E1" s="36" t="s">
        <v>75</v>
      </c>
      <c r="F1" s="36"/>
      <c r="G1" s="36"/>
    </row>
    <row r="2" spans="1:7" s="14" customFormat="1" ht="33.75" customHeight="1" x14ac:dyDescent="0.25">
      <c r="A2" s="8"/>
      <c r="B2" s="8"/>
      <c r="C2" s="8"/>
      <c r="D2" s="8"/>
      <c r="E2" s="9" t="s">
        <v>73</v>
      </c>
      <c r="F2" s="9" t="s">
        <v>76</v>
      </c>
      <c r="G2" s="23" t="s">
        <v>65</v>
      </c>
    </row>
    <row r="3" spans="1:7" x14ac:dyDescent="0.25">
      <c r="A3" s="5">
        <v>1</v>
      </c>
      <c r="B3" s="5" t="s">
        <v>7</v>
      </c>
      <c r="C3" s="5" t="s">
        <v>8</v>
      </c>
      <c r="D3" s="6">
        <v>2018</v>
      </c>
      <c r="E3" s="10">
        <v>7382445000000</v>
      </c>
      <c r="F3" s="10">
        <v>19474522000000</v>
      </c>
      <c r="G3" s="24">
        <v>0.37908221829526806</v>
      </c>
    </row>
    <row r="4" spans="1:7" x14ac:dyDescent="0.25">
      <c r="A4" s="5"/>
      <c r="B4" s="5"/>
      <c r="C4" s="5"/>
      <c r="D4" s="6">
        <v>2019</v>
      </c>
      <c r="E4" s="10">
        <v>7995597000000</v>
      </c>
      <c r="F4" s="10">
        <v>18978527000000</v>
      </c>
      <c r="G4" s="24">
        <v>0.42129702689781984</v>
      </c>
    </row>
    <row r="5" spans="1:7" x14ac:dyDescent="0.25">
      <c r="A5" s="5"/>
      <c r="B5" s="5"/>
      <c r="C5" s="5"/>
      <c r="D5" s="6">
        <v>2020</v>
      </c>
      <c r="E5" s="10">
        <v>8533437000000</v>
      </c>
      <c r="F5" s="10">
        <v>19247794000000</v>
      </c>
      <c r="G5" s="24">
        <v>0.44334623489839925</v>
      </c>
    </row>
    <row r="6" spans="1:7" x14ac:dyDescent="0.25">
      <c r="A6" s="5"/>
      <c r="B6" s="5"/>
      <c r="C6" s="5"/>
      <c r="D6" s="6">
        <v>2021</v>
      </c>
      <c r="E6" s="10">
        <v>9228733000000</v>
      </c>
      <c r="F6" s="10">
        <v>21171173000000</v>
      </c>
      <c r="G6" s="24">
        <v>0.43591032957880982</v>
      </c>
    </row>
    <row r="7" spans="1:7" x14ac:dyDescent="0.25">
      <c r="A7" s="5"/>
      <c r="B7" s="5"/>
      <c r="C7" s="5"/>
      <c r="D7" s="6">
        <v>2022</v>
      </c>
      <c r="E7" s="10">
        <v>7006119000000</v>
      </c>
      <c r="F7" s="10">
        <v>22243221000000</v>
      </c>
      <c r="G7" s="24">
        <v>0.31497771837990551</v>
      </c>
    </row>
    <row r="8" spans="1:7" x14ac:dyDescent="0.25">
      <c r="A8" s="5">
        <v>2</v>
      </c>
      <c r="B8" s="5" t="s">
        <v>9</v>
      </c>
      <c r="C8" s="5" t="s">
        <v>10</v>
      </c>
      <c r="D8" s="6">
        <v>2018</v>
      </c>
      <c r="E8" s="10">
        <v>399361000000</v>
      </c>
      <c r="F8" s="10">
        <v>481914000000</v>
      </c>
      <c r="G8" s="24">
        <v>0.82869765144818375</v>
      </c>
    </row>
    <row r="9" spans="1:7" x14ac:dyDescent="0.25">
      <c r="A9" s="5"/>
      <c r="B9" s="5"/>
      <c r="C9" s="5"/>
      <c r="D9" s="6">
        <v>2019</v>
      </c>
      <c r="E9" s="10">
        <v>254438000000</v>
      </c>
      <c r="F9" s="10">
        <v>567937000000</v>
      </c>
      <c r="G9" s="24">
        <v>0.44800391592729477</v>
      </c>
    </row>
    <row r="10" spans="1:7" x14ac:dyDescent="0.25">
      <c r="A10" s="5"/>
      <c r="B10" s="5"/>
      <c r="C10" s="5"/>
      <c r="D10" s="6">
        <v>2020</v>
      </c>
      <c r="E10" s="10">
        <v>258283000000</v>
      </c>
      <c r="F10" s="10">
        <v>700508000000</v>
      </c>
      <c r="G10" s="24">
        <v>0.3687081375230547</v>
      </c>
    </row>
    <row r="11" spans="1:7" x14ac:dyDescent="0.25">
      <c r="A11" s="5"/>
      <c r="B11" s="5"/>
      <c r="C11" s="5"/>
      <c r="D11" s="6">
        <v>2021</v>
      </c>
      <c r="E11" s="10">
        <v>334291000000</v>
      </c>
      <c r="F11" s="10">
        <v>969817000000</v>
      </c>
      <c r="G11" s="24">
        <v>0.34469492698106963</v>
      </c>
    </row>
    <row r="12" spans="1:7" x14ac:dyDescent="0.25">
      <c r="A12" s="5"/>
      <c r="B12" s="5"/>
      <c r="C12" s="5"/>
      <c r="D12" s="6">
        <v>2022</v>
      </c>
      <c r="E12" s="10">
        <v>310746000000</v>
      </c>
      <c r="F12" s="10">
        <v>1334836000000</v>
      </c>
      <c r="G12" s="24">
        <v>0.23279713762589563</v>
      </c>
    </row>
    <row r="13" spans="1:7" x14ac:dyDescent="0.25">
      <c r="A13" s="5">
        <v>3</v>
      </c>
      <c r="B13" s="5" t="s">
        <v>11</v>
      </c>
      <c r="C13" s="5" t="s">
        <v>12</v>
      </c>
      <c r="D13" s="6">
        <v>2018</v>
      </c>
      <c r="E13" s="10">
        <v>455080000000</v>
      </c>
      <c r="F13" s="10">
        <v>2309930000000</v>
      </c>
      <c r="G13" s="24">
        <v>0.19701029901339001</v>
      </c>
    </row>
    <row r="14" spans="1:7" x14ac:dyDescent="0.25">
      <c r="A14" s="5"/>
      <c r="B14" s="5"/>
      <c r="C14" s="5"/>
      <c r="D14" s="6">
        <v>2019</v>
      </c>
      <c r="E14" s="10">
        <v>624470000000</v>
      </c>
      <c r="F14" s="10">
        <v>2316586000000</v>
      </c>
      <c r="G14" s="24">
        <v>0.26956478196794764</v>
      </c>
    </row>
    <row r="15" spans="1:7" x14ac:dyDescent="0.25">
      <c r="A15" s="5"/>
      <c r="B15" s="5"/>
      <c r="C15" s="5"/>
      <c r="D15" s="6">
        <v>2020</v>
      </c>
      <c r="E15" s="10">
        <v>456592000000</v>
      </c>
      <c r="F15" s="10">
        <v>2458387000000</v>
      </c>
      <c r="G15" s="24">
        <v>0.1857282844401634</v>
      </c>
    </row>
    <row r="16" spans="1:7" x14ac:dyDescent="0.25">
      <c r="A16" s="5"/>
      <c r="B16" s="5"/>
      <c r="C16" s="5"/>
      <c r="D16" s="6">
        <v>2021</v>
      </c>
      <c r="E16" s="10">
        <v>404157000000</v>
      </c>
      <c r="F16" s="10">
        <v>2728045000000</v>
      </c>
      <c r="G16" s="24">
        <v>0.14814894915589735</v>
      </c>
    </row>
    <row r="17" spans="1:7" x14ac:dyDescent="0.25">
      <c r="A17" s="5"/>
      <c r="B17" s="5"/>
      <c r="C17" s="5"/>
      <c r="D17" s="6">
        <v>2022</v>
      </c>
      <c r="E17" s="10">
        <v>360231000000</v>
      </c>
      <c r="F17" s="10">
        <v>3050250000000</v>
      </c>
      <c r="G17" s="24">
        <v>0.11809884435701992</v>
      </c>
    </row>
    <row r="18" spans="1:7" x14ac:dyDescent="0.25">
      <c r="A18" s="5">
        <v>4</v>
      </c>
      <c r="B18" s="5" t="s">
        <v>13</v>
      </c>
      <c r="C18" s="5" t="s">
        <v>14</v>
      </c>
      <c r="D18" s="6">
        <v>2018</v>
      </c>
      <c r="E18" s="10">
        <v>2166496000000</v>
      </c>
      <c r="F18" s="10">
        <v>1226484000000</v>
      </c>
      <c r="G18" s="24">
        <v>1.7664282615998252</v>
      </c>
    </row>
    <row r="19" spans="1:7" x14ac:dyDescent="0.25">
      <c r="A19" s="5"/>
      <c r="B19" s="5"/>
      <c r="C19" s="5"/>
      <c r="D19" s="6">
        <v>2019</v>
      </c>
      <c r="E19" s="10">
        <v>1714449000000</v>
      </c>
      <c r="F19" s="10">
        <v>1285318000000</v>
      </c>
      <c r="G19" s="24">
        <v>1.3338714621595589</v>
      </c>
    </row>
    <row r="20" spans="1:7" x14ac:dyDescent="0.25">
      <c r="A20" s="5"/>
      <c r="B20" s="5"/>
      <c r="C20" s="5"/>
      <c r="D20" s="6">
        <v>2020</v>
      </c>
      <c r="E20" s="10">
        <v>1640851000000</v>
      </c>
      <c r="F20" s="10">
        <v>1322156000000</v>
      </c>
      <c r="G20" s="24">
        <v>1.2410419042836096</v>
      </c>
    </row>
    <row r="21" spans="1:7" x14ac:dyDescent="0.25">
      <c r="A21" s="5"/>
      <c r="B21" s="5"/>
      <c r="C21" s="5"/>
      <c r="D21" s="6">
        <v>2021</v>
      </c>
      <c r="E21" s="10">
        <v>1605521000000</v>
      </c>
      <c r="F21" s="10">
        <v>1387697000000</v>
      </c>
      <c r="G21" s="24">
        <v>1.1569679836448448</v>
      </c>
    </row>
    <row r="22" spans="1:7" x14ac:dyDescent="0.25">
      <c r="A22" s="5"/>
      <c r="B22" s="5"/>
      <c r="C22" s="5"/>
      <c r="D22" s="6">
        <v>2022</v>
      </c>
      <c r="E22" s="10">
        <v>1728614000000</v>
      </c>
      <c r="F22" s="10">
        <v>1445037000000</v>
      </c>
      <c r="G22" s="24">
        <v>1.1962420339409994</v>
      </c>
    </row>
    <row r="23" spans="1:7" x14ac:dyDescent="0.25">
      <c r="A23" s="5">
        <v>5</v>
      </c>
      <c r="B23" s="5" t="s">
        <v>37</v>
      </c>
      <c r="C23" s="5" t="s">
        <v>38</v>
      </c>
      <c r="D23" s="6">
        <v>2018</v>
      </c>
      <c r="E23" s="10">
        <v>118853215128</v>
      </c>
      <c r="F23" s="10">
        <v>885422598655</v>
      </c>
      <c r="G23" s="24">
        <v>0.1342333201214243</v>
      </c>
    </row>
    <row r="24" spans="1:7" x14ac:dyDescent="0.25">
      <c r="A24" s="5"/>
      <c r="B24" s="5"/>
      <c r="C24" s="5"/>
      <c r="D24" s="6">
        <v>2019</v>
      </c>
      <c r="E24" s="10">
        <v>122136752135</v>
      </c>
      <c r="F24" s="10">
        <v>935392483851</v>
      </c>
      <c r="G24" s="24">
        <v>0.13057273202812622</v>
      </c>
    </row>
    <row r="25" spans="1:7" x14ac:dyDescent="0.25">
      <c r="A25" s="5"/>
      <c r="B25" s="5"/>
      <c r="C25" s="5"/>
      <c r="D25" s="6">
        <v>2020</v>
      </c>
      <c r="E25" s="10">
        <v>125161736940</v>
      </c>
      <c r="F25" s="10">
        <v>961711929701</v>
      </c>
      <c r="G25" s="24">
        <v>0.13014472741220259</v>
      </c>
    </row>
    <row r="26" spans="1:7" x14ac:dyDescent="0.25">
      <c r="A26" s="5"/>
      <c r="B26" s="5"/>
      <c r="C26" s="5"/>
      <c r="D26" s="6">
        <v>2021</v>
      </c>
      <c r="E26" s="10">
        <v>119786398572</v>
      </c>
      <c r="F26" s="10">
        <v>1026449179891</v>
      </c>
      <c r="G26" s="24">
        <v>0.11669978496618827</v>
      </c>
    </row>
    <row r="27" spans="1:7" x14ac:dyDescent="0.25">
      <c r="A27" s="5"/>
      <c r="B27" s="5"/>
      <c r="C27" s="5"/>
      <c r="D27" s="6">
        <v>2022</v>
      </c>
      <c r="E27" s="12">
        <v>133323429397</v>
      </c>
      <c r="F27" s="10">
        <v>941454031015</v>
      </c>
      <c r="G27" s="24">
        <v>0.1416143805271739</v>
      </c>
    </row>
    <row r="28" spans="1:7" x14ac:dyDescent="0.25">
      <c r="A28" s="5">
        <v>6</v>
      </c>
      <c r="B28" s="5" t="s">
        <v>3</v>
      </c>
      <c r="C28" s="5" t="s">
        <v>4</v>
      </c>
      <c r="D28" s="6">
        <v>2018</v>
      </c>
      <c r="E28" s="10">
        <v>192308466864</v>
      </c>
      <c r="F28" s="10">
        <v>976647575842</v>
      </c>
      <c r="G28" s="24">
        <v>0.19690671601596363</v>
      </c>
    </row>
    <row r="29" spans="1:7" x14ac:dyDescent="0.25">
      <c r="A29" s="5"/>
      <c r="B29" s="5"/>
      <c r="C29" s="5"/>
      <c r="D29" s="6">
        <v>2019</v>
      </c>
      <c r="E29" s="10">
        <v>261784845240</v>
      </c>
      <c r="F29" s="10">
        <v>1131294696834</v>
      </c>
      <c r="G29" s="24">
        <v>0.2314028749296019</v>
      </c>
    </row>
    <row r="30" spans="1:7" x14ac:dyDescent="0.25">
      <c r="A30" s="5"/>
      <c r="B30" s="5"/>
      <c r="C30" s="5"/>
      <c r="D30" s="6">
        <v>2020</v>
      </c>
      <c r="E30" s="10">
        <v>305958833204</v>
      </c>
      <c r="F30" s="10">
        <v>1260714994864</v>
      </c>
      <c r="G30" s="24">
        <v>0.24268675668207262</v>
      </c>
    </row>
    <row r="31" spans="1:7" x14ac:dyDescent="0.25">
      <c r="A31" s="5"/>
      <c r="B31" s="5"/>
      <c r="C31" s="5"/>
      <c r="D31" s="6">
        <v>2021</v>
      </c>
      <c r="E31" s="10">
        <v>310020233374</v>
      </c>
      <c r="F31" s="10">
        <v>1387366962835</v>
      </c>
      <c r="G31" s="24">
        <v>0.22345943191590242</v>
      </c>
    </row>
    <row r="32" spans="1:7" x14ac:dyDescent="0.25">
      <c r="A32" s="5"/>
      <c r="B32" s="5"/>
      <c r="C32" s="5"/>
      <c r="D32" s="6">
        <v>2022</v>
      </c>
      <c r="E32" s="10">
        <v>168244583827</v>
      </c>
      <c r="F32" s="10">
        <v>1550042869748</v>
      </c>
      <c r="G32" s="24">
        <v>0.10854189075064263</v>
      </c>
    </row>
    <row r="33" spans="1:7" x14ac:dyDescent="0.25">
      <c r="A33" s="5">
        <v>7</v>
      </c>
      <c r="B33" s="5" t="s">
        <v>33</v>
      </c>
      <c r="C33" s="5" t="s">
        <v>34</v>
      </c>
      <c r="D33" s="6">
        <v>2018</v>
      </c>
      <c r="E33" s="10">
        <v>198455391702</v>
      </c>
      <c r="F33" s="10">
        <v>635478469892</v>
      </c>
      <c r="G33" s="24">
        <v>0.31229286451786104</v>
      </c>
    </row>
    <row r="34" spans="1:7" x14ac:dyDescent="0.25">
      <c r="A34" s="5"/>
      <c r="B34" s="5"/>
      <c r="C34" s="5"/>
      <c r="D34" s="6">
        <v>2019</v>
      </c>
      <c r="E34" s="10">
        <v>478844867693</v>
      </c>
      <c r="F34" s="10">
        <v>766299436026</v>
      </c>
      <c r="G34" s="24">
        <v>0.62487957733111676</v>
      </c>
    </row>
    <row r="35" spans="1:7" x14ac:dyDescent="0.25">
      <c r="A35" s="5"/>
      <c r="B35" s="5"/>
      <c r="C35" s="5"/>
      <c r="D35" s="6">
        <v>2020</v>
      </c>
      <c r="E35" s="10">
        <v>416194010942</v>
      </c>
      <c r="F35" s="10">
        <v>894746110680</v>
      </c>
      <c r="G35" s="24">
        <v>0.46515319370954944</v>
      </c>
    </row>
    <row r="36" spans="1:7" x14ac:dyDescent="0.25">
      <c r="A36" s="5"/>
      <c r="B36" s="5"/>
      <c r="C36" s="5"/>
      <c r="D36" s="6">
        <v>2021</v>
      </c>
      <c r="E36" s="10">
        <v>346601683606</v>
      </c>
      <c r="F36" s="10">
        <v>1001579893307</v>
      </c>
      <c r="G36" s="24">
        <v>0.34605495370079392</v>
      </c>
    </row>
    <row r="37" spans="1:7" x14ac:dyDescent="0.25">
      <c r="A37" s="5"/>
      <c r="B37" s="5"/>
      <c r="C37" s="5"/>
      <c r="D37" s="6">
        <v>2022</v>
      </c>
      <c r="E37" s="10">
        <v>508372748127</v>
      </c>
      <c r="F37" s="10">
        <v>1185150863287</v>
      </c>
      <c r="G37" s="24">
        <v>0.42895192829462658</v>
      </c>
    </row>
    <row r="38" spans="1:7" x14ac:dyDescent="0.25">
      <c r="A38" s="5">
        <v>8</v>
      </c>
      <c r="B38" s="5" t="s">
        <v>15</v>
      </c>
      <c r="C38" s="5" t="s">
        <v>16</v>
      </c>
      <c r="D38" s="6">
        <v>2018</v>
      </c>
      <c r="E38" s="10">
        <v>239353356000</v>
      </c>
      <c r="F38" s="10">
        <v>1284163814000</v>
      </c>
      <c r="G38" s="24">
        <v>0.18638849139849692</v>
      </c>
    </row>
    <row r="39" spans="1:7" x14ac:dyDescent="0.25">
      <c r="A39" s="5"/>
      <c r="B39" s="5"/>
      <c r="C39" s="5"/>
      <c r="D39" s="6">
        <v>2019</v>
      </c>
      <c r="E39" s="10">
        <v>212420390000</v>
      </c>
      <c r="F39" s="10">
        <v>1213563332000</v>
      </c>
      <c r="G39" s="24">
        <v>0.17503856980411797</v>
      </c>
    </row>
    <row r="40" spans="1:7" x14ac:dyDescent="0.25">
      <c r="A40" s="5"/>
      <c r="B40" s="5"/>
      <c r="C40" s="5"/>
      <c r="D40" s="6">
        <v>2020</v>
      </c>
      <c r="E40" s="10">
        <v>205681950000</v>
      </c>
      <c r="F40" s="10">
        <v>1019898963000</v>
      </c>
      <c r="G40" s="24">
        <v>0.20166894708373187</v>
      </c>
    </row>
    <row r="41" spans="1:7" x14ac:dyDescent="0.25">
      <c r="A41" s="5"/>
      <c r="B41" s="5"/>
      <c r="C41" s="5"/>
      <c r="D41" s="6">
        <v>2021</v>
      </c>
      <c r="E41" s="10">
        <v>298548048000</v>
      </c>
      <c r="F41" s="10">
        <v>1010174017000</v>
      </c>
      <c r="G41" s="24">
        <v>0.29554120673844259</v>
      </c>
    </row>
    <row r="42" spans="1:7" x14ac:dyDescent="0.25">
      <c r="A42" s="5"/>
      <c r="B42" s="5"/>
      <c r="C42" s="5"/>
      <c r="D42" s="6">
        <v>2022</v>
      </c>
      <c r="E42" s="10">
        <v>306410502000</v>
      </c>
      <c r="F42" s="10">
        <v>1000775865000</v>
      </c>
      <c r="G42" s="24">
        <v>0.30617295312172621</v>
      </c>
    </row>
    <row r="43" spans="1:7" x14ac:dyDescent="0.25">
      <c r="A43" s="5">
        <v>9</v>
      </c>
      <c r="B43" s="5" t="s">
        <v>17</v>
      </c>
      <c r="C43" s="5" t="s">
        <v>18</v>
      </c>
      <c r="D43" s="6">
        <v>2018</v>
      </c>
      <c r="E43" s="10">
        <v>8079930000000</v>
      </c>
      <c r="F43" s="10">
        <v>3658962000000</v>
      </c>
      <c r="G43" s="24">
        <v>2.2082574238267574</v>
      </c>
    </row>
    <row r="44" spans="1:7" x14ac:dyDescent="0.25">
      <c r="A44" s="5"/>
      <c r="B44" s="5"/>
      <c r="C44" s="5"/>
      <c r="D44" s="6">
        <v>2019</v>
      </c>
      <c r="E44" s="10">
        <v>7889229000000</v>
      </c>
      <c r="F44" s="10">
        <v>3731592000000</v>
      </c>
      <c r="G44" s="24">
        <v>2.1141724497211913</v>
      </c>
    </row>
    <row r="45" spans="1:7" x14ac:dyDescent="0.25">
      <c r="A45" s="5"/>
      <c r="B45" s="5"/>
      <c r="C45" s="5"/>
      <c r="D45" s="6">
        <v>2020</v>
      </c>
      <c r="E45" s="10">
        <v>7920634000000</v>
      </c>
      <c r="F45" s="10">
        <v>6230749000000</v>
      </c>
      <c r="G45" s="24">
        <v>1.2712169917292448</v>
      </c>
    </row>
    <row r="46" spans="1:7" x14ac:dyDescent="0.25">
      <c r="A46" s="5"/>
      <c r="B46" s="5"/>
      <c r="C46" s="5"/>
      <c r="D46" s="6">
        <v>2021</v>
      </c>
      <c r="E46" s="10">
        <v>6686697000000</v>
      </c>
      <c r="F46" s="10">
        <v>7025463000000</v>
      </c>
      <c r="G46" s="24">
        <v>0.95178025989176795</v>
      </c>
    </row>
    <row r="47" spans="1:7" x14ac:dyDescent="0.25">
      <c r="A47" s="5"/>
      <c r="B47" s="5"/>
      <c r="C47" s="5"/>
      <c r="D47" s="6">
        <v>2022</v>
      </c>
      <c r="E47" s="10">
        <v>7197089000000</v>
      </c>
      <c r="F47" s="10">
        <v>8160140000000</v>
      </c>
      <c r="G47" s="24">
        <v>0.88198106895224837</v>
      </c>
    </row>
    <row r="48" spans="1:7" x14ac:dyDescent="0.25">
      <c r="A48" s="5">
        <v>10</v>
      </c>
      <c r="B48" s="5" t="s">
        <v>35</v>
      </c>
      <c r="C48" s="5" t="s">
        <v>36</v>
      </c>
      <c r="D48" s="6">
        <v>2018</v>
      </c>
      <c r="E48" s="10">
        <v>195678977792</v>
      </c>
      <c r="F48" s="10">
        <v>563167578239</v>
      </c>
      <c r="G48" s="24">
        <v>0.34746136914322995</v>
      </c>
    </row>
    <row r="49" spans="1:7" x14ac:dyDescent="0.25">
      <c r="A49" s="5"/>
      <c r="B49" s="5"/>
      <c r="C49" s="5"/>
      <c r="D49" s="6">
        <v>2019</v>
      </c>
      <c r="E49" s="10">
        <v>207108590481</v>
      </c>
      <c r="F49" s="10">
        <v>641567444819</v>
      </c>
      <c r="G49" s="24">
        <v>0.32281655210767402</v>
      </c>
    </row>
    <row r="50" spans="1:7" x14ac:dyDescent="0.25">
      <c r="A50" s="5"/>
      <c r="B50" s="5"/>
      <c r="C50" s="5"/>
      <c r="D50" s="6">
        <v>2020</v>
      </c>
      <c r="E50" s="10">
        <v>240365954692</v>
      </c>
      <c r="F50" s="10">
        <v>665678844044</v>
      </c>
      <c r="G50" s="24">
        <v>0.36108396239810847</v>
      </c>
    </row>
    <row r="51" spans="1:7" x14ac:dyDescent="0.25">
      <c r="A51" s="5"/>
      <c r="B51" s="5"/>
      <c r="C51" s="5"/>
      <c r="D51" s="6">
        <v>2021</v>
      </c>
      <c r="E51" s="10">
        <v>313387193288</v>
      </c>
      <c r="F51" s="10">
        <v>674176387075</v>
      </c>
      <c r="G51" s="24">
        <v>0.46484451146037642</v>
      </c>
    </row>
    <row r="52" spans="1:7" x14ac:dyDescent="0.25">
      <c r="A52" s="5"/>
      <c r="B52" s="5"/>
      <c r="C52" s="5"/>
      <c r="D52" s="6">
        <v>2022</v>
      </c>
      <c r="E52" s="10">
        <v>142744113133</v>
      </c>
      <c r="F52" s="10">
        <v>668859547083</v>
      </c>
      <c r="G52" s="24">
        <v>0.21341418202899123</v>
      </c>
    </row>
    <row r="53" spans="1:7" x14ac:dyDescent="0.25">
      <c r="A53" s="5">
        <v>11</v>
      </c>
      <c r="B53" s="5" t="s">
        <v>19</v>
      </c>
      <c r="C53" s="5" t="s">
        <v>20</v>
      </c>
      <c r="D53" s="6">
        <v>2018</v>
      </c>
      <c r="E53" s="10">
        <v>11660003000000</v>
      </c>
      <c r="F53" s="10">
        <v>22707150000000</v>
      </c>
      <c r="G53" s="24">
        <v>0.51349478027845852</v>
      </c>
    </row>
    <row r="54" spans="1:7" x14ac:dyDescent="0.25">
      <c r="A54" s="5"/>
      <c r="B54" s="5"/>
      <c r="C54" s="5"/>
      <c r="D54" s="6">
        <v>2019</v>
      </c>
      <c r="E54" s="10">
        <v>12038210000000</v>
      </c>
      <c r="F54" s="10">
        <v>26671104000000</v>
      </c>
      <c r="G54" s="24">
        <v>0.45135776906722719</v>
      </c>
    </row>
    <row r="55" spans="1:7" x14ac:dyDescent="0.25">
      <c r="A55" s="5"/>
      <c r="B55" s="5"/>
      <c r="C55" s="5"/>
      <c r="D55" s="6">
        <v>2020</v>
      </c>
      <c r="E55" s="10">
        <v>52842783000000</v>
      </c>
      <c r="F55" s="10">
        <v>50659843000000</v>
      </c>
      <c r="G55" s="24">
        <v>1.0430901453839878</v>
      </c>
    </row>
    <row r="56" spans="1:7" x14ac:dyDescent="0.25">
      <c r="A56" s="5"/>
      <c r="B56" s="5"/>
      <c r="C56" s="5"/>
      <c r="D56" s="6">
        <v>2021</v>
      </c>
      <c r="E56" s="10">
        <v>63074704000000</v>
      </c>
      <c r="F56" s="10">
        <v>54940607000000</v>
      </c>
      <c r="G56" s="24">
        <v>1.1480525506389108</v>
      </c>
    </row>
    <row r="57" spans="1:7" x14ac:dyDescent="0.25">
      <c r="A57" s="5"/>
      <c r="B57" s="5"/>
      <c r="C57" s="5"/>
      <c r="D57" s="6">
        <v>2022</v>
      </c>
      <c r="E57" s="10">
        <v>57832529000000</v>
      </c>
      <c r="F57" s="10">
        <v>57473007000000</v>
      </c>
      <c r="G57" s="24">
        <v>1.0062554931221885</v>
      </c>
    </row>
    <row r="58" spans="1:7" x14ac:dyDescent="0.25">
      <c r="A58" s="5">
        <v>12</v>
      </c>
      <c r="B58" s="5" t="s">
        <v>51</v>
      </c>
      <c r="C58" s="5" t="s">
        <v>52</v>
      </c>
      <c r="D58" s="6">
        <v>2018</v>
      </c>
      <c r="E58" s="10">
        <v>46620996000000</v>
      </c>
      <c r="F58" s="10">
        <v>49916800000000</v>
      </c>
      <c r="G58" s="24">
        <v>0.933974052823899</v>
      </c>
    </row>
    <row r="59" spans="1:7" x14ac:dyDescent="0.25">
      <c r="A59" s="5"/>
      <c r="B59" s="5"/>
      <c r="C59" s="5"/>
      <c r="D59" s="6">
        <v>2019</v>
      </c>
      <c r="E59" s="10">
        <v>41996071000000</v>
      </c>
      <c r="F59" s="10">
        <v>54202488000000</v>
      </c>
      <c r="G59" s="24">
        <v>0.77479969185178366</v>
      </c>
    </row>
    <row r="60" spans="1:7" x14ac:dyDescent="0.25">
      <c r="A60" s="5"/>
      <c r="B60" s="5"/>
      <c r="C60" s="5"/>
      <c r="D60" s="6">
        <v>2020</v>
      </c>
      <c r="E60" s="10">
        <v>83357830000000</v>
      </c>
      <c r="F60" s="10">
        <v>79653950000000</v>
      </c>
      <c r="G60" s="24">
        <v>1.0464996400052979</v>
      </c>
    </row>
    <row r="61" spans="1:7" x14ac:dyDescent="0.25">
      <c r="A61" s="5"/>
      <c r="B61" s="5"/>
      <c r="C61" s="5"/>
      <c r="D61" s="6">
        <v>2021</v>
      </c>
      <c r="E61" s="10">
        <v>92285331000000</v>
      </c>
      <c r="F61" s="10">
        <v>86986509000000</v>
      </c>
      <c r="G61" s="24">
        <v>1.0609154460952099</v>
      </c>
    </row>
    <row r="62" spans="1:7" x14ac:dyDescent="0.25">
      <c r="A62" s="5"/>
      <c r="B62" s="5"/>
      <c r="C62" s="5"/>
      <c r="D62" s="6">
        <v>2022</v>
      </c>
      <c r="E62" s="10">
        <v>86810262000000</v>
      </c>
      <c r="F62" s="10">
        <v>93623038000000</v>
      </c>
      <c r="G62" s="24">
        <v>0.92723184223096888</v>
      </c>
    </row>
    <row r="63" spans="1:7" x14ac:dyDescent="0.25">
      <c r="A63" s="5">
        <v>13</v>
      </c>
      <c r="B63" s="5" t="s">
        <v>5</v>
      </c>
      <c r="C63" s="5" t="s">
        <v>6</v>
      </c>
      <c r="D63" s="6">
        <v>2018</v>
      </c>
      <c r="E63" s="10">
        <v>14061678000000</v>
      </c>
      <c r="F63" s="10">
        <v>10765677000000</v>
      </c>
      <c r="G63" s="24">
        <v>1.30615826575514</v>
      </c>
    </row>
    <row r="64" spans="1:7" x14ac:dyDescent="0.25">
      <c r="A64" s="5"/>
      <c r="B64" s="5"/>
      <c r="C64" s="5"/>
      <c r="D64" s="6">
        <v>2019</v>
      </c>
      <c r="E64" s="10">
        <v>14754081000000</v>
      </c>
      <c r="F64" s="10">
        <v>11896814000000</v>
      </c>
      <c r="G64" s="24">
        <v>1.2401707717713331</v>
      </c>
    </row>
    <row r="65" spans="1:7" x14ac:dyDescent="0.25">
      <c r="A65" s="5"/>
      <c r="B65" s="5"/>
      <c r="C65" s="5"/>
      <c r="D65" s="6">
        <v>2020</v>
      </c>
      <c r="E65" s="10">
        <v>14539790000000</v>
      </c>
      <c r="F65" s="10">
        <v>11411970000000</v>
      </c>
      <c r="G65" s="24">
        <v>1.2740823889302197</v>
      </c>
    </row>
    <row r="66" spans="1:7" x14ac:dyDescent="0.25">
      <c r="A66" s="5"/>
      <c r="B66" s="5"/>
      <c r="C66" s="5"/>
      <c r="D66" s="6">
        <v>2021</v>
      </c>
      <c r="E66" s="10">
        <v>15486946000000</v>
      </c>
      <c r="F66" s="10">
        <v>13102710000000</v>
      </c>
      <c r="G66" s="24">
        <v>1.181965104928675</v>
      </c>
    </row>
    <row r="67" spans="1:7" x14ac:dyDescent="0.25">
      <c r="A67" s="5"/>
      <c r="B67" s="5"/>
      <c r="C67" s="5"/>
      <c r="D67" s="6">
        <v>2022</v>
      </c>
      <c r="E67" s="10">
        <v>19036110000000</v>
      </c>
      <c r="F67" s="10">
        <v>13654777000000</v>
      </c>
      <c r="G67" s="24">
        <v>1.3940989296273385</v>
      </c>
    </row>
    <row r="68" spans="1:7" x14ac:dyDescent="0.25">
      <c r="A68" s="5">
        <v>14</v>
      </c>
      <c r="B68" s="5" t="s">
        <v>21</v>
      </c>
      <c r="C68" s="5" t="s">
        <v>22</v>
      </c>
      <c r="D68" s="6">
        <v>2018</v>
      </c>
      <c r="E68" s="10">
        <v>1705175000000</v>
      </c>
      <c r="F68" s="10">
        <v>8332119000000</v>
      </c>
      <c r="G68" s="24">
        <v>0.20465082171774071</v>
      </c>
    </row>
    <row r="69" spans="1:7" x14ac:dyDescent="0.25">
      <c r="A69" s="5"/>
      <c r="B69" s="5"/>
      <c r="C69" s="5"/>
      <c r="D69" s="6">
        <v>2019</v>
      </c>
      <c r="E69" s="10">
        <v>1726822000000</v>
      </c>
      <c r="F69" s="10">
        <v>8498500000000</v>
      </c>
      <c r="G69" s="24">
        <v>0.20319138671530271</v>
      </c>
    </row>
    <row r="70" spans="1:7" x14ac:dyDescent="0.25">
      <c r="A70" s="5"/>
      <c r="B70" s="5"/>
      <c r="C70" s="5"/>
      <c r="D70" s="6">
        <v>2020</v>
      </c>
      <c r="E70" s="10">
        <v>1615795000000</v>
      </c>
      <c r="F70" s="10">
        <v>9306993000000</v>
      </c>
      <c r="G70" s="24">
        <v>0.1736108536881891</v>
      </c>
    </row>
    <row r="71" spans="1:7" x14ac:dyDescent="0.25">
      <c r="A71" s="5"/>
      <c r="B71" s="5"/>
      <c r="C71" s="5"/>
      <c r="D71" s="6">
        <v>2021</v>
      </c>
      <c r="E71" s="10">
        <v>1659873000000</v>
      </c>
      <c r="F71" s="10">
        <v>10191396000000</v>
      </c>
      <c r="G71" s="24">
        <v>0.16287003272171938</v>
      </c>
    </row>
    <row r="72" spans="1:7" x14ac:dyDescent="0.25">
      <c r="A72" s="5"/>
      <c r="B72" s="5"/>
      <c r="C72" s="5"/>
      <c r="D72" s="6">
        <v>2022</v>
      </c>
      <c r="E72" s="10">
        <v>1481306000000</v>
      </c>
      <c r="F72" s="10">
        <v>10935707000000</v>
      </c>
      <c r="G72" s="24">
        <v>0.13545589690725987</v>
      </c>
    </row>
    <row r="73" spans="1:7" x14ac:dyDescent="0.25">
      <c r="A73" s="5">
        <v>15</v>
      </c>
      <c r="B73" s="5" t="s">
        <v>23</v>
      </c>
      <c r="C73" s="5" t="s">
        <v>24</v>
      </c>
      <c r="D73" s="6">
        <v>2018</v>
      </c>
      <c r="E73" s="10">
        <v>1721965000000</v>
      </c>
      <c r="F73" s="10">
        <v>1167536000000</v>
      </c>
      <c r="G73" s="24">
        <v>1.4748710104013922</v>
      </c>
    </row>
    <row r="74" spans="1:7" x14ac:dyDescent="0.25">
      <c r="A74" s="5"/>
      <c r="B74" s="5"/>
      <c r="C74" s="5"/>
      <c r="D74" s="6">
        <v>2019</v>
      </c>
      <c r="E74" s="10">
        <v>1750943000000</v>
      </c>
      <c r="F74" s="10">
        <v>1146007000000</v>
      </c>
      <c r="G74" s="24">
        <v>1.5278641404459135</v>
      </c>
    </row>
    <row r="75" spans="1:7" x14ac:dyDescent="0.25">
      <c r="A75" s="5"/>
      <c r="B75" s="5"/>
      <c r="C75" s="5"/>
      <c r="D75" s="6">
        <v>2020</v>
      </c>
      <c r="E75" s="10">
        <v>1474019000000</v>
      </c>
      <c r="F75" s="10">
        <v>1433406000000</v>
      </c>
      <c r="G75" s="24">
        <v>1.0283332147346949</v>
      </c>
    </row>
    <row r="76" spans="1:7" x14ac:dyDescent="0.25">
      <c r="A76" s="5"/>
      <c r="B76" s="5"/>
      <c r="C76" s="5"/>
      <c r="D76" s="6">
        <v>2021</v>
      </c>
      <c r="E76" s="10">
        <v>1822860000000</v>
      </c>
      <c r="F76" s="10">
        <v>1099157000000</v>
      </c>
      <c r="G76" s="24">
        <v>1.6584164045718675</v>
      </c>
    </row>
    <row r="77" spans="1:7" x14ac:dyDescent="0.25">
      <c r="A77" s="5"/>
      <c r="B77" s="5"/>
      <c r="C77" s="5"/>
      <c r="D77" s="6">
        <v>2022</v>
      </c>
      <c r="E77" s="10">
        <v>2301227000000</v>
      </c>
      <c r="F77" s="10">
        <v>1073275000000</v>
      </c>
      <c r="G77" s="24">
        <v>2.1441168386480634</v>
      </c>
    </row>
    <row r="78" spans="1:7" x14ac:dyDescent="0.25">
      <c r="A78" s="5">
        <v>16</v>
      </c>
      <c r="B78" s="5" t="s">
        <v>25</v>
      </c>
      <c r="C78" s="5" t="s">
        <v>26</v>
      </c>
      <c r="D78" s="6">
        <v>2018</v>
      </c>
      <c r="E78" s="10">
        <v>9049161944940</v>
      </c>
      <c r="F78" s="10">
        <v>8542544481694</v>
      </c>
      <c r="G78" s="24">
        <v>1.0593052180567091</v>
      </c>
    </row>
    <row r="79" spans="1:7" x14ac:dyDescent="0.25">
      <c r="A79" s="5"/>
      <c r="B79" s="5"/>
      <c r="C79" s="5"/>
      <c r="D79" s="6">
        <v>2019</v>
      </c>
      <c r="E79" s="10">
        <v>9125978611155</v>
      </c>
      <c r="F79" s="10">
        <v>9911940195318</v>
      </c>
      <c r="G79" s="24">
        <v>0.92070557643858097</v>
      </c>
    </row>
    <row r="80" spans="1:7" x14ac:dyDescent="0.25">
      <c r="A80" s="5"/>
      <c r="B80" s="5"/>
      <c r="C80" s="5"/>
      <c r="D80" s="6">
        <v>2020</v>
      </c>
      <c r="E80" s="10">
        <v>8506032464592</v>
      </c>
      <c r="F80" s="10">
        <v>11271468049958</v>
      </c>
      <c r="G80" s="24">
        <v>0.75465169460545078</v>
      </c>
    </row>
    <row r="81" spans="1:7" x14ac:dyDescent="0.25">
      <c r="A81" s="5"/>
      <c r="B81" s="5"/>
      <c r="C81" s="5"/>
      <c r="D81" s="6">
        <v>2021</v>
      </c>
      <c r="E81" s="10">
        <v>8557621869393</v>
      </c>
      <c r="F81" s="10">
        <v>11360031396135</v>
      </c>
      <c r="G81" s="24">
        <v>0.75330970232217331</v>
      </c>
    </row>
    <row r="82" spans="1:7" x14ac:dyDescent="0.25">
      <c r="A82" s="5"/>
      <c r="B82" s="5"/>
      <c r="C82" s="5"/>
      <c r="D82" s="6">
        <v>2022</v>
      </c>
      <c r="E82" s="10">
        <v>9441466604896</v>
      </c>
      <c r="F82" s="10">
        <v>12834694090515</v>
      </c>
      <c r="G82" s="24">
        <v>0.73562069639613481</v>
      </c>
    </row>
    <row r="83" spans="1:7" x14ac:dyDescent="0.25">
      <c r="A83" s="5">
        <v>17</v>
      </c>
      <c r="B83" s="5" t="s">
        <v>39</v>
      </c>
      <c r="C83" s="5" t="s">
        <v>40</v>
      </c>
      <c r="D83" s="6">
        <v>2018</v>
      </c>
      <c r="E83" s="10">
        <v>1476909260772</v>
      </c>
      <c r="F83" s="10">
        <v>2916901120111</v>
      </c>
      <c r="G83" s="24">
        <v>0.50632818870315277</v>
      </c>
    </row>
    <row r="84" spans="1:7" x14ac:dyDescent="0.25">
      <c r="A84" s="5"/>
      <c r="B84" s="5"/>
      <c r="C84" s="5"/>
      <c r="D84" s="6">
        <v>2019</v>
      </c>
      <c r="E84" s="10">
        <v>1589486465854</v>
      </c>
      <c r="F84" s="10">
        <v>3092597379097</v>
      </c>
      <c r="G84" s="24">
        <v>0.51396488808967122</v>
      </c>
    </row>
    <row r="85" spans="1:7" x14ac:dyDescent="0.25">
      <c r="A85" s="5"/>
      <c r="B85" s="5"/>
      <c r="C85" s="5"/>
      <c r="D85" s="6">
        <v>2020</v>
      </c>
      <c r="E85" s="10">
        <v>1205569956974</v>
      </c>
      <c r="F85" s="10">
        <v>3246596715011</v>
      </c>
      <c r="G85" s="24">
        <v>0.37133344939330271</v>
      </c>
    </row>
    <row r="86" spans="1:7" x14ac:dyDescent="0.25">
      <c r="A86" s="5"/>
      <c r="B86" s="5"/>
      <c r="C86" s="5"/>
      <c r="D86" s="6">
        <v>2021</v>
      </c>
      <c r="E86" s="10">
        <v>1321693219911</v>
      </c>
      <c r="F86" s="10">
        <v>2869591202766</v>
      </c>
      <c r="G86" s="24">
        <v>0.4605858906442909</v>
      </c>
    </row>
    <row r="87" spans="1:7" x14ac:dyDescent="0.25">
      <c r="A87" s="5"/>
      <c r="B87" s="5"/>
      <c r="C87" s="5"/>
      <c r="D87" s="6">
        <v>2022</v>
      </c>
      <c r="E87" s="10">
        <v>1449163077319</v>
      </c>
      <c r="F87" s="10">
        <v>2681158538764</v>
      </c>
      <c r="G87" s="24">
        <v>0.54049883897841289</v>
      </c>
    </row>
    <row r="88" spans="1:7" x14ac:dyDescent="0.25">
      <c r="A88" s="5">
        <v>18</v>
      </c>
      <c r="B88" s="5" t="s">
        <v>27</v>
      </c>
      <c r="C88" s="5" t="s">
        <v>28</v>
      </c>
      <c r="D88" s="6">
        <v>2018</v>
      </c>
      <c r="E88" s="10">
        <v>730789419438</v>
      </c>
      <c r="F88" s="10">
        <v>1040576552571</v>
      </c>
      <c r="G88" s="24">
        <v>0.7022927987685339</v>
      </c>
    </row>
    <row r="89" spans="1:7" x14ac:dyDescent="0.25">
      <c r="A89" s="5"/>
      <c r="B89" s="5"/>
      <c r="C89" s="5"/>
      <c r="D89" s="6">
        <v>2019</v>
      </c>
      <c r="E89" s="10">
        <v>784562971811</v>
      </c>
      <c r="F89" s="10">
        <v>1035820381000</v>
      </c>
      <c r="G89" s="24">
        <v>0.75743148735263199</v>
      </c>
    </row>
    <row r="90" spans="1:7" x14ac:dyDescent="0.25">
      <c r="A90" s="5"/>
      <c r="B90" s="5"/>
      <c r="C90" s="5"/>
      <c r="D90" s="6">
        <v>2020</v>
      </c>
      <c r="E90" s="10">
        <v>806678887419</v>
      </c>
      <c r="F90" s="10">
        <v>961981659335</v>
      </c>
      <c r="G90" s="24">
        <v>0.83855952927069533</v>
      </c>
    </row>
    <row r="91" spans="1:7" x14ac:dyDescent="0.25">
      <c r="A91" s="5"/>
      <c r="B91" s="5"/>
      <c r="C91" s="5"/>
      <c r="D91" s="6">
        <v>2021</v>
      </c>
      <c r="E91" s="10">
        <v>977942627046</v>
      </c>
      <c r="F91" s="10">
        <v>992485493010</v>
      </c>
      <c r="G91" s="24">
        <v>0.98534702414652475</v>
      </c>
    </row>
    <row r="92" spans="1:7" x14ac:dyDescent="0.25">
      <c r="A92" s="5"/>
      <c r="B92" s="5"/>
      <c r="C92" s="5"/>
      <c r="D92" s="6">
        <v>2022</v>
      </c>
      <c r="E92" s="10">
        <v>968233866594</v>
      </c>
      <c r="F92" s="10">
        <v>1073965710489</v>
      </c>
      <c r="G92" s="24">
        <v>0.90155007477207261</v>
      </c>
    </row>
    <row r="93" spans="1:7" x14ac:dyDescent="0.25">
      <c r="A93" s="5">
        <v>19</v>
      </c>
      <c r="B93" s="5" t="s">
        <v>29</v>
      </c>
      <c r="C93" s="5" t="s">
        <v>30</v>
      </c>
      <c r="D93" s="6">
        <v>2018</v>
      </c>
      <c r="E93" s="10">
        <v>408057718435</v>
      </c>
      <c r="F93" s="10">
        <v>339236007000</v>
      </c>
      <c r="G93" s="24">
        <v>1.2028726609643179</v>
      </c>
    </row>
    <row r="94" spans="1:7" x14ac:dyDescent="0.25">
      <c r="A94" s="5"/>
      <c r="B94" s="5"/>
      <c r="C94" s="5"/>
      <c r="D94" s="6">
        <v>2019</v>
      </c>
      <c r="E94" s="10">
        <v>410463595860</v>
      </c>
      <c r="F94" s="10">
        <v>380381947966</v>
      </c>
      <c r="G94" s="24">
        <v>1.0790827431608001</v>
      </c>
    </row>
    <row r="95" spans="1:7" x14ac:dyDescent="0.25">
      <c r="A95" s="5"/>
      <c r="B95" s="5"/>
      <c r="C95" s="5"/>
      <c r="D95" s="6">
        <v>2020</v>
      </c>
      <c r="E95" s="10">
        <v>366908471713</v>
      </c>
      <c r="F95" s="10">
        <v>406954570727</v>
      </c>
      <c r="G95" s="24">
        <v>0.90159565245216433</v>
      </c>
    </row>
    <row r="96" spans="1:7" x14ac:dyDescent="0.25">
      <c r="A96" s="5"/>
      <c r="B96" s="5"/>
      <c r="C96" s="5"/>
      <c r="D96" s="6">
        <v>2021</v>
      </c>
      <c r="E96" s="10">
        <v>347288021564</v>
      </c>
      <c r="F96" s="10">
        <v>541837229228</v>
      </c>
      <c r="G96" s="24">
        <v>0.64094529284894242</v>
      </c>
    </row>
    <row r="97" spans="1:7" x14ac:dyDescent="0.25">
      <c r="A97" s="5"/>
      <c r="B97" s="5"/>
      <c r="C97" s="5"/>
      <c r="D97" s="6">
        <v>2022</v>
      </c>
      <c r="E97" s="10">
        <v>442535947408</v>
      </c>
      <c r="F97" s="10">
        <v>590753527421</v>
      </c>
      <c r="G97" s="24">
        <v>0.74910419805691175</v>
      </c>
    </row>
    <row r="98" spans="1:7" x14ac:dyDescent="0.25">
      <c r="A98" s="5">
        <v>20</v>
      </c>
      <c r="B98" s="5" t="s">
        <v>31</v>
      </c>
      <c r="C98" s="5" t="s">
        <v>32</v>
      </c>
      <c r="D98" s="6">
        <v>2018</v>
      </c>
      <c r="E98" s="10">
        <v>17061105000000</v>
      </c>
      <c r="F98" s="10">
        <v>12249205000000</v>
      </c>
      <c r="G98" s="24">
        <v>1.392833657367968</v>
      </c>
    </row>
    <row r="99" spans="1:7" x14ac:dyDescent="0.25">
      <c r="A99" s="5"/>
      <c r="B99" s="5"/>
      <c r="C99" s="5"/>
      <c r="D99" s="6">
        <v>2019</v>
      </c>
      <c r="E99" s="10">
        <v>16854470000000</v>
      </c>
      <c r="F99" s="10">
        <v>10933057000000</v>
      </c>
      <c r="G99" s="24">
        <v>1.5416063412090506</v>
      </c>
    </row>
    <row r="100" spans="1:7" x14ac:dyDescent="0.25">
      <c r="A100" s="5"/>
      <c r="B100" s="5"/>
      <c r="C100" s="5"/>
      <c r="D100" s="6">
        <v>2020</v>
      </c>
      <c r="E100" s="10">
        <v>22502490000000</v>
      </c>
      <c r="F100" s="10">
        <v>12523681000000</v>
      </c>
      <c r="G100" s="24">
        <v>1.7967952074154556</v>
      </c>
    </row>
    <row r="101" spans="1:7" x14ac:dyDescent="0.25">
      <c r="A101" s="5"/>
      <c r="B101" s="5"/>
      <c r="C101" s="5"/>
      <c r="D101" s="6">
        <v>2021</v>
      </c>
      <c r="E101" s="10">
        <v>25927174000000</v>
      </c>
      <c r="F101" s="10">
        <v>14417829000000</v>
      </c>
      <c r="G101" s="24">
        <v>1.7982717092843867</v>
      </c>
    </row>
    <row r="102" spans="1:7" x14ac:dyDescent="0.25">
      <c r="A102" s="5"/>
      <c r="B102" s="5"/>
      <c r="C102" s="5"/>
      <c r="D102" s="6">
        <v>2022</v>
      </c>
      <c r="E102" s="10">
        <v>23353011000000</v>
      </c>
      <c r="F102" s="10">
        <v>19247803000000</v>
      </c>
      <c r="G102" s="24">
        <v>1.2132819002771382</v>
      </c>
    </row>
    <row r="103" spans="1:7" x14ac:dyDescent="0.25">
      <c r="A103" s="5">
        <v>21</v>
      </c>
      <c r="B103" s="5" t="s">
        <v>41</v>
      </c>
      <c r="C103" s="5" t="s">
        <v>42</v>
      </c>
      <c r="D103" s="6">
        <v>2018</v>
      </c>
      <c r="E103" s="10">
        <v>7226929956000</v>
      </c>
      <c r="F103" s="10">
        <v>4069182342000</v>
      </c>
      <c r="G103" s="24">
        <v>1.776015265132594</v>
      </c>
    </row>
    <row r="104" spans="1:7" x14ac:dyDescent="0.25">
      <c r="A104" s="5"/>
      <c r="B104" s="5"/>
      <c r="C104" s="5"/>
      <c r="D104" s="6">
        <v>2019</v>
      </c>
      <c r="E104" s="10">
        <v>7776637385000</v>
      </c>
      <c r="F104" s="10">
        <v>4068567272000</v>
      </c>
      <c r="G104" s="24">
        <v>1.9113945684317544</v>
      </c>
    </row>
    <row r="105" spans="1:7" x14ac:dyDescent="0.25">
      <c r="A105" s="5"/>
      <c r="B105" s="5"/>
      <c r="C105" s="5"/>
      <c r="D105" s="6">
        <v>2020</v>
      </c>
      <c r="E105" s="10">
        <v>7905143639000</v>
      </c>
      <c r="F105" s="10">
        <v>4870786420000</v>
      </c>
      <c r="G105" s="24">
        <v>1.6229706986413088</v>
      </c>
    </row>
    <row r="106" spans="1:7" x14ac:dyDescent="0.25">
      <c r="A106" s="5"/>
      <c r="B106" s="5"/>
      <c r="C106" s="5"/>
      <c r="D106" s="6">
        <v>2021</v>
      </c>
      <c r="E106" s="10">
        <v>7743102311000</v>
      </c>
      <c r="F106" s="10">
        <v>6107507765000</v>
      </c>
      <c r="G106" s="24">
        <v>1.2678006494519782</v>
      </c>
    </row>
    <row r="107" spans="1:7" x14ac:dyDescent="0.25">
      <c r="A107" s="5"/>
      <c r="B107" s="5"/>
      <c r="C107" s="5"/>
      <c r="D107" s="6">
        <v>2022</v>
      </c>
      <c r="E107" s="10">
        <v>7525735291000</v>
      </c>
      <c r="F107" s="10">
        <v>6443968832000</v>
      </c>
      <c r="G107" s="24">
        <v>1.1678727019330188</v>
      </c>
    </row>
    <row r="108" spans="1:7" x14ac:dyDescent="0.25">
      <c r="A108" s="5">
        <v>22</v>
      </c>
      <c r="B108" s="5" t="s">
        <v>43</v>
      </c>
      <c r="C108" s="5" t="s">
        <v>44</v>
      </c>
      <c r="D108" s="6">
        <v>2018</v>
      </c>
      <c r="E108" s="10">
        <v>984801863078</v>
      </c>
      <c r="F108" s="10">
        <v>1646387946952</v>
      </c>
      <c r="G108" s="24">
        <v>0.59815905777322342</v>
      </c>
    </row>
    <row r="109" spans="1:7" x14ac:dyDescent="0.25">
      <c r="A109" s="5"/>
      <c r="B109" s="5"/>
      <c r="C109" s="5"/>
      <c r="D109" s="6">
        <v>2019</v>
      </c>
      <c r="E109" s="10">
        <v>733556075974</v>
      </c>
      <c r="F109" s="10">
        <v>2148007007980</v>
      </c>
      <c r="G109" s="24">
        <v>0.34150543887835866</v>
      </c>
    </row>
    <row r="110" spans="1:7" x14ac:dyDescent="0.25">
      <c r="A110" s="5"/>
      <c r="B110" s="5"/>
      <c r="C110" s="5"/>
      <c r="D110" s="6">
        <v>2020</v>
      </c>
      <c r="E110" s="10">
        <v>775696860738</v>
      </c>
      <c r="F110" s="10">
        <v>2673298199144</v>
      </c>
      <c r="G110" s="24">
        <v>0.29016473395537429</v>
      </c>
    </row>
    <row r="111" spans="1:7" x14ac:dyDescent="0.25">
      <c r="A111" s="5"/>
      <c r="B111" s="5"/>
      <c r="C111" s="5"/>
      <c r="D111" s="6">
        <v>2021</v>
      </c>
      <c r="E111" s="10">
        <v>618395061219</v>
      </c>
      <c r="F111" s="10">
        <v>3300848622529</v>
      </c>
      <c r="G111" s="24">
        <v>0.18734426565287515</v>
      </c>
    </row>
    <row r="112" spans="1:7" x14ac:dyDescent="0.25">
      <c r="A112" s="5"/>
      <c r="B112" s="5"/>
      <c r="C112" s="5"/>
      <c r="D112" s="6">
        <v>2022</v>
      </c>
      <c r="E112" s="10">
        <v>662339075974</v>
      </c>
      <c r="F112" s="10">
        <v>3928398773915</v>
      </c>
      <c r="G112" s="24">
        <v>0.1686028109905757</v>
      </c>
    </row>
    <row r="113" spans="1:7" x14ac:dyDescent="0.25">
      <c r="A113" s="5">
        <v>23</v>
      </c>
      <c r="B113" s="5" t="s">
        <v>45</v>
      </c>
      <c r="C113" s="5" t="s">
        <v>46</v>
      </c>
      <c r="D113" s="6">
        <v>2018</v>
      </c>
      <c r="E113" s="10">
        <v>11556300000000</v>
      </c>
      <c r="F113" s="10">
        <v>4783616000000</v>
      </c>
      <c r="G113" s="24">
        <v>2.4158084595419029</v>
      </c>
    </row>
    <row r="114" spans="1:7" x14ac:dyDescent="0.25">
      <c r="A114" s="5"/>
      <c r="B114" s="5"/>
      <c r="C114" s="5"/>
      <c r="D114" s="6">
        <v>2019</v>
      </c>
      <c r="E114" s="10">
        <v>12000079000000</v>
      </c>
      <c r="F114" s="10">
        <v>5362924000000</v>
      </c>
      <c r="G114" s="24">
        <v>2.2376000480334981</v>
      </c>
    </row>
    <row r="115" spans="1:7" x14ac:dyDescent="0.25">
      <c r="A115" s="5"/>
      <c r="B115" s="5"/>
      <c r="C115" s="5"/>
      <c r="D115" s="6">
        <v>2020</v>
      </c>
      <c r="E115" s="10">
        <v>13542437000000</v>
      </c>
      <c r="F115" s="10">
        <v>5888856000000</v>
      </c>
      <c r="G115" s="24">
        <v>2.2996719566584751</v>
      </c>
    </row>
    <row r="116" spans="1:7" x14ac:dyDescent="0.25">
      <c r="A116" s="5"/>
      <c r="B116" s="5"/>
      <c r="C116" s="5"/>
      <c r="D116" s="6">
        <v>2021</v>
      </c>
      <c r="E116" s="10">
        <v>14591663000000</v>
      </c>
      <c r="F116" s="10">
        <v>6492354000000</v>
      </c>
      <c r="G116" s="24">
        <v>2.2475149999522515</v>
      </c>
    </row>
    <row r="117" spans="1:7" x14ac:dyDescent="0.25">
      <c r="A117" s="5"/>
      <c r="B117" s="5"/>
      <c r="C117" s="5"/>
      <c r="D117" s="6">
        <v>2022</v>
      </c>
      <c r="E117" s="10">
        <v>16841410000000</v>
      </c>
      <c r="F117" s="10">
        <v>6832234000000</v>
      </c>
      <c r="G117" s="24">
        <v>2.4649931486538663</v>
      </c>
    </row>
    <row r="118" spans="1:7" x14ac:dyDescent="0.25">
      <c r="A118" s="5">
        <v>24</v>
      </c>
      <c r="B118" s="5" t="s">
        <v>47</v>
      </c>
      <c r="C118" s="5" t="s">
        <v>48</v>
      </c>
      <c r="D118" s="6">
        <v>2018</v>
      </c>
      <c r="E118" s="10">
        <v>2237657909077</v>
      </c>
      <c r="F118" s="10">
        <v>1247852502884</v>
      </c>
      <c r="G118" s="24">
        <v>1.7932070528410937</v>
      </c>
    </row>
    <row r="119" spans="1:7" x14ac:dyDescent="0.25">
      <c r="A119" s="5"/>
      <c r="B119" s="5"/>
      <c r="C119" s="5"/>
      <c r="D119" s="6">
        <v>2019</v>
      </c>
      <c r="E119" s="10">
        <v>1603873392263</v>
      </c>
      <c r="F119" s="10">
        <v>1391999046712</v>
      </c>
      <c r="G119" s="24">
        <v>1.1522086858115759</v>
      </c>
    </row>
    <row r="120" spans="1:7" x14ac:dyDescent="0.25">
      <c r="A120" s="5"/>
      <c r="B120" s="5"/>
      <c r="C120" s="5"/>
      <c r="D120" s="6">
        <v>2020</v>
      </c>
      <c r="E120" s="10">
        <v>1763283969693</v>
      </c>
      <c r="F120" s="10">
        <v>1598672228267</v>
      </c>
      <c r="G120" s="24">
        <v>1.1029677869643379</v>
      </c>
    </row>
    <row r="121" spans="1:7" x14ac:dyDescent="0.25">
      <c r="A121" s="5"/>
      <c r="B121" s="5"/>
      <c r="C121" s="5"/>
      <c r="D121" s="6">
        <v>2021</v>
      </c>
      <c r="E121" s="10">
        <v>1643370252313</v>
      </c>
      <c r="F121" s="10">
        <v>1760590755177</v>
      </c>
      <c r="G121" s="24">
        <v>0.93341978962497996</v>
      </c>
    </row>
    <row r="122" spans="1:7" x14ac:dyDescent="0.25">
      <c r="A122" s="5"/>
      <c r="B122" s="5"/>
      <c r="C122" s="5"/>
      <c r="D122" s="6">
        <v>2022</v>
      </c>
      <c r="E122" s="10">
        <v>2136471733079</v>
      </c>
      <c r="F122" s="10">
        <v>2045289129558</v>
      </c>
      <c r="G122" s="24">
        <v>1.0445817670486055</v>
      </c>
    </row>
    <row r="123" spans="1:7" x14ac:dyDescent="0.25">
      <c r="A123" s="5">
        <v>25</v>
      </c>
      <c r="B123" s="5" t="s">
        <v>49</v>
      </c>
      <c r="C123" s="5" t="s">
        <v>50</v>
      </c>
      <c r="D123" s="6">
        <v>2018</v>
      </c>
      <c r="E123" s="10">
        <v>780915000000</v>
      </c>
      <c r="F123" s="10">
        <v>4774956000000</v>
      </c>
      <c r="G123" s="24">
        <v>0.16354391537848725</v>
      </c>
    </row>
    <row r="124" spans="1:7" x14ac:dyDescent="0.25">
      <c r="A124" s="5"/>
      <c r="B124" s="5"/>
      <c r="C124" s="5"/>
      <c r="D124" s="6">
        <v>2019</v>
      </c>
      <c r="E124" s="10">
        <v>953283000000</v>
      </c>
      <c r="F124" s="10">
        <v>5655139000000</v>
      </c>
      <c r="G124" s="24">
        <v>0.16856933136391519</v>
      </c>
    </row>
    <row r="125" spans="1:7" x14ac:dyDescent="0.25">
      <c r="A125" s="5"/>
      <c r="B125" s="5"/>
      <c r="C125" s="5"/>
      <c r="D125" s="6">
        <v>2020</v>
      </c>
      <c r="E125" s="10">
        <v>3972379000000</v>
      </c>
      <c r="F125" s="10">
        <v>4781737000000</v>
      </c>
      <c r="G125" s="24">
        <v>0.83073975001134526</v>
      </c>
    </row>
    <row r="126" spans="1:7" x14ac:dyDescent="0.25">
      <c r="A126" s="5"/>
      <c r="B126" s="5"/>
      <c r="C126" s="5"/>
      <c r="D126" s="6">
        <v>2021</v>
      </c>
      <c r="E126" s="10">
        <v>2268730000000</v>
      </c>
      <c r="F126" s="10">
        <v>5138126000000</v>
      </c>
      <c r="G126" s="24">
        <v>0.44154814420666211</v>
      </c>
    </row>
    <row r="127" spans="1:7" x14ac:dyDescent="0.25">
      <c r="A127" s="5"/>
      <c r="B127" s="5"/>
      <c r="C127" s="5"/>
      <c r="D127" s="6">
        <v>2022</v>
      </c>
      <c r="E127" s="10">
        <v>1553696000000</v>
      </c>
      <c r="F127" s="10">
        <v>5822679000000</v>
      </c>
      <c r="G127" s="24">
        <v>0.26683524886053311</v>
      </c>
    </row>
    <row r="128" spans="1:7" x14ac:dyDescent="0.25">
      <c r="A128" s="5"/>
      <c r="B128" s="5"/>
      <c r="C128" s="5"/>
      <c r="E128" s="10"/>
      <c r="F128" s="10"/>
      <c r="G128" s="24"/>
    </row>
    <row r="129" spans="5:6" x14ac:dyDescent="0.25">
      <c r="E129" s="10"/>
      <c r="F129" s="10"/>
    </row>
  </sheetData>
  <sheetProtection algorithmName="SHA-512" hashValue="7Nn3SyyuIVY6NbLjnQmtc7Y/pqdOFM+feKs94o0iKJcyu+EGe55k5yWOeEIwRnEgkqZwqkeUa6VOGC7Kinib6A==" saltValue="hj6CPasLxPUIDYylRKVXyg==" spinCount="100000" sheet="1" objects="1" scenarios="1" selectLockedCells="1" selectUnlockedCells="1"/>
  <autoFilter ref="A1:D1" xr:uid="{8CD9C27D-E7C6-4D5A-AC8F-996686B3551C}">
    <sortState xmlns:xlrd2="http://schemas.microsoft.com/office/spreadsheetml/2017/richdata2" ref="A2:D125">
      <sortCondition ref="B1"/>
    </sortState>
  </autoFilter>
  <mergeCells count="1">
    <mergeCell ref="E1:G1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7D8D6-3839-4BBB-98C8-A58DE74254E9}">
  <dimension ref="A1:G129"/>
  <sheetViews>
    <sheetView workbookViewId="0">
      <pane xSplit="4" ySplit="2" topLeftCell="E84" activePane="bottomRight" state="frozen"/>
      <selection pane="topRight" activeCell="E1" sqref="E1"/>
      <selection pane="bottomLeft" activeCell="A3" sqref="A3"/>
      <selection pane="bottomRight" activeCell="E94" sqref="E94"/>
    </sheetView>
  </sheetViews>
  <sheetFormatPr defaultRowHeight="15.75" x14ac:dyDescent="0.25"/>
  <cols>
    <col min="1" max="1" width="3.625" customWidth="1"/>
    <col min="2" max="2" width="6" customWidth="1"/>
    <col min="3" max="3" width="27" customWidth="1"/>
    <col min="4" max="4" width="7.375" style="1" customWidth="1"/>
    <col min="5" max="6" width="16.125" style="4" customWidth="1"/>
    <col min="7" max="7" width="16.125" style="25" customWidth="1"/>
  </cols>
  <sheetData>
    <row r="1" spans="1:7" x14ac:dyDescent="0.25">
      <c r="A1" s="5" t="s">
        <v>0</v>
      </c>
      <c r="B1" s="5" t="s">
        <v>1</v>
      </c>
      <c r="C1" s="5" t="s">
        <v>2</v>
      </c>
      <c r="D1" s="6" t="s">
        <v>53</v>
      </c>
      <c r="E1" s="38" t="s">
        <v>83</v>
      </c>
      <c r="F1" s="38"/>
      <c r="G1" s="38"/>
    </row>
    <row r="2" spans="1:7" s="14" customFormat="1" ht="33.75" customHeight="1" x14ac:dyDescent="0.25">
      <c r="A2" s="8"/>
      <c r="B2" s="8"/>
      <c r="C2" s="8"/>
      <c r="D2" s="8"/>
      <c r="E2" s="9" t="s">
        <v>84</v>
      </c>
      <c r="F2" s="9" t="s">
        <v>74</v>
      </c>
      <c r="G2" s="23" t="s">
        <v>65</v>
      </c>
    </row>
    <row r="3" spans="1:7" x14ac:dyDescent="0.25">
      <c r="A3" s="5">
        <v>1</v>
      </c>
      <c r="B3" s="5" t="s">
        <v>7</v>
      </c>
      <c r="C3" s="5" t="s">
        <v>8</v>
      </c>
      <c r="D3" s="6">
        <v>2018</v>
      </c>
      <c r="E3" s="10">
        <v>49082000000</v>
      </c>
      <c r="F3" s="10">
        <f>Profitabilitas!I3</f>
        <v>26856967000000</v>
      </c>
      <c r="G3" s="24">
        <f>E3/F3</f>
        <v>1.8275332430501181E-3</v>
      </c>
    </row>
    <row r="4" spans="1:7" x14ac:dyDescent="0.25">
      <c r="A4" s="5"/>
      <c r="B4" s="5"/>
      <c r="C4" s="5"/>
      <c r="D4" s="6">
        <v>2019</v>
      </c>
      <c r="E4" s="10">
        <v>383366000000</v>
      </c>
      <c r="F4" s="10">
        <f>Profitabilitas!I4</f>
        <v>26974124000000</v>
      </c>
      <c r="G4" s="24">
        <f t="shared" ref="G4:G62" si="0">E4/F4</f>
        <v>1.4212361446844391E-2</v>
      </c>
    </row>
    <row r="5" spans="1:7" x14ac:dyDescent="0.25">
      <c r="A5" s="5"/>
      <c r="B5" s="5"/>
      <c r="C5" s="5"/>
      <c r="D5" s="6">
        <v>2020</v>
      </c>
      <c r="E5" s="10">
        <v>978892000000</v>
      </c>
      <c r="F5" s="10">
        <f>Profitabilitas!I5</f>
        <v>27781231000000</v>
      </c>
      <c r="G5" s="24">
        <f t="shared" si="0"/>
        <v>3.5235731634786091E-2</v>
      </c>
    </row>
    <row r="6" spans="1:7" x14ac:dyDescent="0.25">
      <c r="A6" s="5"/>
      <c r="B6" s="5"/>
      <c r="C6" s="5"/>
      <c r="D6" s="6">
        <v>2021</v>
      </c>
      <c r="E6" s="10">
        <v>3896022000000</v>
      </c>
      <c r="F6" s="10">
        <f>Profitabilitas!I6</f>
        <v>30399906000000</v>
      </c>
      <c r="G6" s="24">
        <f t="shared" si="0"/>
        <v>0.12815901470221652</v>
      </c>
    </row>
    <row r="7" spans="1:7" x14ac:dyDescent="0.25">
      <c r="A7" s="5"/>
      <c r="B7" s="5"/>
      <c r="C7" s="5"/>
      <c r="D7" s="6">
        <v>2022</v>
      </c>
      <c r="E7" s="10">
        <v>1619616000000</v>
      </c>
      <c r="F7" s="10">
        <f>Profitabilitas!I7</f>
        <v>29249340000000</v>
      </c>
      <c r="G7" s="24">
        <f t="shared" si="0"/>
        <v>5.5372736615595428E-2</v>
      </c>
    </row>
    <row r="8" spans="1:7" x14ac:dyDescent="0.25">
      <c r="A8" s="5">
        <v>2</v>
      </c>
      <c r="B8" s="5" t="s">
        <v>9</v>
      </c>
      <c r="C8" s="5" t="s">
        <v>10</v>
      </c>
      <c r="D8" s="6">
        <v>2018</v>
      </c>
      <c r="E8" s="10">
        <v>102273000000</v>
      </c>
      <c r="F8" s="10">
        <f>Profitabilitas!I8</f>
        <v>881275000000</v>
      </c>
      <c r="G8" s="24">
        <f t="shared" si="0"/>
        <v>0.11605117585316728</v>
      </c>
    </row>
    <row r="9" spans="1:7" x14ac:dyDescent="0.25">
      <c r="A9" s="5"/>
      <c r="B9" s="5"/>
      <c r="C9" s="5"/>
      <c r="D9" s="6">
        <v>2019</v>
      </c>
      <c r="E9" s="10">
        <v>129049000000</v>
      </c>
      <c r="F9" s="10">
        <f>Profitabilitas!I9</f>
        <v>822375000000</v>
      </c>
      <c r="G9" s="24">
        <f t="shared" si="0"/>
        <v>0.15692232862137104</v>
      </c>
    </row>
    <row r="10" spans="1:7" x14ac:dyDescent="0.25">
      <c r="A10" s="5"/>
      <c r="B10" s="5"/>
      <c r="C10" s="5"/>
      <c r="D10" s="6">
        <v>2020</v>
      </c>
      <c r="E10" s="10">
        <v>338488000000</v>
      </c>
      <c r="F10" s="10">
        <f>Profitabilitas!I10</f>
        <v>958791000000</v>
      </c>
      <c r="G10" s="24">
        <f t="shared" si="0"/>
        <v>0.35303627172136576</v>
      </c>
    </row>
    <row r="11" spans="1:7" x14ac:dyDescent="0.25">
      <c r="A11" s="5"/>
      <c r="B11" s="5"/>
      <c r="C11" s="5"/>
      <c r="D11" s="6">
        <v>2021</v>
      </c>
      <c r="E11" s="10">
        <v>380237000000</v>
      </c>
      <c r="F11" s="10">
        <f>Profitabilitas!I11</f>
        <v>1304108000000</v>
      </c>
      <c r="G11" s="24">
        <f t="shared" si="0"/>
        <v>0.29156864308784242</v>
      </c>
    </row>
    <row r="12" spans="1:7" x14ac:dyDescent="0.25">
      <c r="A12" s="5"/>
      <c r="B12" s="5"/>
      <c r="C12" s="5"/>
      <c r="D12" s="6">
        <v>2022</v>
      </c>
      <c r="E12" s="10">
        <v>377722000000</v>
      </c>
      <c r="F12" s="10">
        <f>Profitabilitas!I12</f>
        <v>1645582000000</v>
      </c>
      <c r="G12" s="24">
        <f t="shared" si="0"/>
        <v>0.22953702702144288</v>
      </c>
    </row>
    <row r="13" spans="1:7" x14ac:dyDescent="0.25">
      <c r="A13" s="5">
        <v>3</v>
      </c>
      <c r="B13" s="5" t="s">
        <v>11</v>
      </c>
      <c r="C13" s="5" t="s">
        <v>12</v>
      </c>
      <c r="D13" s="6">
        <v>2018</v>
      </c>
      <c r="E13" s="10">
        <v>94489000000</v>
      </c>
      <c r="F13" s="10">
        <f>Profitabilitas!I13</f>
        <v>2765010000000</v>
      </c>
      <c r="G13" s="24">
        <f t="shared" si="0"/>
        <v>3.4173113297962757E-2</v>
      </c>
    </row>
    <row r="14" spans="1:7" x14ac:dyDescent="0.25">
      <c r="A14" s="5"/>
      <c r="B14" s="5"/>
      <c r="C14" s="5"/>
      <c r="D14" s="6">
        <v>2019</v>
      </c>
      <c r="E14" s="10">
        <v>195165000000</v>
      </c>
      <c r="F14" s="10">
        <f>Profitabilitas!I14</f>
        <v>2941056000000</v>
      </c>
      <c r="G14" s="24">
        <f t="shared" si="0"/>
        <v>6.6358818057187616E-2</v>
      </c>
    </row>
    <row r="15" spans="1:7" x14ac:dyDescent="0.25">
      <c r="A15" s="5"/>
      <c r="B15" s="5"/>
      <c r="C15" s="5"/>
      <c r="D15" s="6">
        <v>2020</v>
      </c>
      <c r="E15" s="10">
        <v>602271000000</v>
      </c>
      <c r="F15" s="10">
        <f>Profitabilitas!I15</f>
        <v>2914979000000</v>
      </c>
      <c r="G15" s="24">
        <f t="shared" si="0"/>
        <v>0.20661246616184886</v>
      </c>
    </row>
    <row r="16" spans="1:7" x14ac:dyDescent="0.25">
      <c r="A16" s="5"/>
      <c r="B16" s="5"/>
      <c r="C16" s="5"/>
      <c r="D16" s="6">
        <v>2021</v>
      </c>
      <c r="E16" s="10">
        <v>1095398000000</v>
      </c>
      <c r="F16" s="10">
        <f>Profitabilitas!I16</f>
        <v>3132202000000</v>
      </c>
      <c r="G16" s="24">
        <f t="shared" si="0"/>
        <v>0.34972137812312232</v>
      </c>
    </row>
    <row r="17" spans="1:7" x14ac:dyDescent="0.25">
      <c r="A17" s="5"/>
      <c r="B17" s="5"/>
      <c r="C17" s="5"/>
      <c r="D17" s="6">
        <v>2022</v>
      </c>
      <c r="E17" s="10">
        <v>1501451000000</v>
      </c>
      <c r="F17" s="10">
        <f>Profitabilitas!I17</f>
        <v>3410481000000</v>
      </c>
      <c r="G17" s="24">
        <f t="shared" si="0"/>
        <v>0.44024611191207341</v>
      </c>
    </row>
    <row r="18" spans="1:7" x14ac:dyDescent="0.25">
      <c r="A18" s="5">
        <v>4</v>
      </c>
      <c r="B18" s="5" t="s">
        <v>13</v>
      </c>
      <c r="C18" s="5" t="s">
        <v>14</v>
      </c>
      <c r="D18" s="6">
        <v>2018</v>
      </c>
      <c r="E18" s="10">
        <f>(53134+31177)*1000000</f>
        <v>84311000000</v>
      </c>
      <c r="F18" s="10">
        <f>Profitabilitas!I18</f>
        <v>3392980000000</v>
      </c>
      <c r="G18" s="24">
        <f t="shared" si="0"/>
        <v>2.4848658111748374E-2</v>
      </c>
    </row>
    <row r="19" spans="1:7" x14ac:dyDescent="0.25">
      <c r="A19" s="5"/>
      <c r="B19" s="5"/>
      <c r="C19" s="5"/>
      <c r="D19" s="6">
        <v>2019</v>
      </c>
      <c r="E19" s="10">
        <f>(24208+4892)*1000000</f>
        <v>29100000000</v>
      </c>
      <c r="F19" s="10">
        <f>Profitabilitas!I19</f>
        <v>2999767000000</v>
      </c>
      <c r="G19" s="24">
        <f t="shared" si="0"/>
        <v>9.7007534251826889E-3</v>
      </c>
    </row>
    <row r="20" spans="1:7" x14ac:dyDescent="0.25">
      <c r="A20" s="5"/>
      <c r="B20" s="5"/>
      <c r="C20" s="5"/>
      <c r="D20" s="6">
        <v>2020</v>
      </c>
      <c r="E20" s="10">
        <f>(64022+1526)*1000000</f>
        <v>65548000000</v>
      </c>
      <c r="F20" s="10">
        <f>Profitabilitas!I20</f>
        <v>2963007000000</v>
      </c>
      <c r="G20" s="24">
        <f t="shared" si="0"/>
        <v>2.2122121209973516E-2</v>
      </c>
    </row>
    <row r="21" spans="1:7" x14ac:dyDescent="0.25">
      <c r="A21" s="5"/>
      <c r="B21" s="5"/>
      <c r="C21" s="5"/>
      <c r="D21" s="6">
        <v>2021</v>
      </c>
      <c r="E21" s="10">
        <f>(60029+3420)*1000000</f>
        <v>63449000000</v>
      </c>
      <c r="F21" s="10">
        <f>Profitabilitas!I21</f>
        <v>2993218000000</v>
      </c>
      <c r="G21" s="24">
        <f t="shared" si="0"/>
        <v>2.1197587345793058E-2</v>
      </c>
    </row>
    <row r="22" spans="1:7" x14ac:dyDescent="0.25">
      <c r="A22" s="5"/>
      <c r="B22" s="5"/>
      <c r="C22" s="5"/>
      <c r="D22" s="6">
        <v>2022</v>
      </c>
      <c r="E22" s="10">
        <f>(65385+1388)*1000000</f>
        <v>66773000000</v>
      </c>
      <c r="F22" s="10">
        <f>Profitabilitas!I22</f>
        <v>3173651000000</v>
      </c>
      <c r="G22" s="24">
        <f t="shared" si="0"/>
        <v>2.1039805574084865E-2</v>
      </c>
    </row>
    <row r="23" spans="1:7" x14ac:dyDescent="0.25">
      <c r="A23" s="5">
        <v>5</v>
      </c>
      <c r="B23" s="5" t="s">
        <v>37</v>
      </c>
      <c r="C23" s="5" t="s">
        <v>38</v>
      </c>
      <c r="D23" s="6">
        <v>2018</v>
      </c>
      <c r="E23" s="10">
        <v>281133628265</v>
      </c>
      <c r="F23" s="10">
        <f>Profitabilitas!I23</f>
        <v>1004275813783</v>
      </c>
      <c r="G23" s="24">
        <f t="shared" si="0"/>
        <v>0.27993667118796733</v>
      </c>
    </row>
    <row r="24" spans="1:7" x14ac:dyDescent="0.25">
      <c r="A24" s="5"/>
      <c r="B24" s="5"/>
      <c r="C24" s="5"/>
      <c r="D24" s="6">
        <v>2019</v>
      </c>
      <c r="E24" s="10">
        <v>348062973183</v>
      </c>
      <c r="F24" s="10">
        <f>Profitabilitas!I24</f>
        <v>1057529235986</v>
      </c>
      <c r="G24" s="24">
        <f t="shared" si="0"/>
        <v>0.32912846410196817</v>
      </c>
    </row>
    <row r="25" spans="1:7" x14ac:dyDescent="0.25">
      <c r="A25" s="5"/>
      <c r="B25" s="5"/>
      <c r="C25" s="5"/>
      <c r="D25" s="6">
        <v>2020</v>
      </c>
      <c r="E25" s="10">
        <v>478735929325</v>
      </c>
      <c r="F25" s="10">
        <f>Profitabilitas!I25</f>
        <v>1086873666641</v>
      </c>
      <c r="G25" s="24">
        <f t="shared" si="0"/>
        <v>0.44047063059733599</v>
      </c>
    </row>
    <row r="26" spans="1:7" x14ac:dyDescent="0.25">
      <c r="A26" s="5"/>
      <c r="B26" s="5"/>
      <c r="C26" s="5"/>
      <c r="D26" s="6">
        <v>2021</v>
      </c>
      <c r="E26" s="10">
        <v>610486190679</v>
      </c>
      <c r="F26" s="10">
        <f>Profitabilitas!I26</f>
        <v>1146235578463</v>
      </c>
      <c r="G26" s="24">
        <f t="shared" si="0"/>
        <v>0.53260097849833599</v>
      </c>
    </row>
    <row r="27" spans="1:7" x14ac:dyDescent="0.25">
      <c r="A27" s="5"/>
      <c r="B27" s="5"/>
      <c r="C27" s="5"/>
      <c r="D27" s="6">
        <v>2022</v>
      </c>
      <c r="E27" s="10">
        <v>506458110482</v>
      </c>
      <c r="F27" s="10">
        <f>Profitabilitas!I27</f>
        <v>1074777460412</v>
      </c>
      <c r="G27" s="24">
        <f t="shared" si="0"/>
        <v>0.47122137292296473</v>
      </c>
    </row>
    <row r="28" spans="1:7" x14ac:dyDescent="0.25">
      <c r="A28" s="5">
        <v>6</v>
      </c>
      <c r="B28" s="5" t="s">
        <v>3</v>
      </c>
      <c r="C28" s="5" t="s">
        <v>4</v>
      </c>
      <c r="D28" s="6">
        <v>2018</v>
      </c>
      <c r="E28" s="10">
        <v>1010163064</v>
      </c>
      <c r="F28" s="10">
        <f>Profitabilitas!I28</f>
        <v>1168956042706</v>
      </c>
      <c r="G28" s="24">
        <f t="shared" si="0"/>
        <v>8.641582977419644E-4</v>
      </c>
    </row>
    <row r="29" spans="1:7" x14ac:dyDescent="0.25">
      <c r="A29" s="5"/>
      <c r="B29" s="5"/>
      <c r="C29" s="5"/>
      <c r="D29" s="6">
        <v>2019</v>
      </c>
      <c r="E29" s="10">
        <v>366378768108</v>
      </c>
      <c r="F29" s="10">
        <f>Profitabilitas!I29</f>
        <v>1393079542074</v>
      </c>
      <c r="G29" s="24">
        <f t="shared" si="0"/>
        <v>0.26299917344456852</v>
      </c>
    </row>
    <row r="30" spans="1:7" x14ac:dyDescent="0.25">
      <c r="A30" s="5"/>
      <c r="B30" s="5"/>
      <c r="C30" s="5"/>
      <c r="D30" s="6">
        <v>2020</v>
      </c>
      <c r="E30" s="10">
        <v>441806177838</v>
      </c>
      <c r="F30" s="10">
        <f>Profitabilitas!I30</f>
        <v>1566673828068</v>
      </c>
      <c r="G30" s="24">
        <f t="shared" si="0"/>
        <v>0.28200265423647825</v>
      </c>
    </row>
    <row r="31" spans="1:7" x14ac:dyDescent="0.25">
      <c r="A31" s="5"/>
      <c r="B31" s="5"/>
      <c r="C31" s="5"/>
      <c r="D31" s="6">
        <v>2021</v>
      </c>
      <c r="E31" s="10">
        <v>234899763801</v>
      </c>
      <c r="F31" s="10">
        <f>Profitabilitas!I31</f>
        <v>1697387196209</v>
      </c>
      <c r="G31" s="24">
        <f t="shared" si="0"/>
        <v>0.1383890277513774</v>
      </c>
    </row>
    <row r="32" spans="1:7" x14ac:dyDescent="0.25">
      <c r="A32" s="5"/>
      <c r="B32" s="5"/>
      <c r="C32" s="5"/>
      <c r="D32" s="6">
        <v>2022</v>
      </c>
      <c r="E32" s="10">
        <v>118054324561</v>
      </c>
      <c r="F32" s="10">
        <f>Profitabilitas!I32</f>
        <v>1718287453575</v>
      </c>
      <c r="G32" s="24">
        <f t="shared" si="0"/>
        <v>6.8704642122236828E-2</v>
      </c>
    </row>
    <row r="33" spans="1:7" x14ac:dyDescent="0.25">
      <c r="A33" s="5">
        <v>7</v>
      </c>
      <c r="B33" s="5" t="s">
        <v>33</v>
      </c>
      <c r="C33" s="5" t="s">
        <v>34</v>
      </c>
      <c r="D33" s="6">
        <v>2018</v>
      </c>
      <c r="E33" s="10">
        <v>2681860260</v>
      </c>
      <c r="F33" s="10">
        <f>Profitabilitas!I33</f>
        <v>833933861594</v>
      </c>
      <c r="G33" s="24">
        <f t="shared" si="0"/>
        <v>3.2159148147238342E-3</v>
      </c>
    </row>
    <row r="34" spans="1:7" x14ac:dyDescent="0.25">
      <c r="A34" s="5"/>
      <c r="B34" s="5"/>
      <c r="C34" s="5"/>
      <c r="D34" s="6">
        <v>2019</v>
      </c>
      <c r="E34" s="10">
        <v>6843501828</v>
      </c>
      <c r="F34" s="10">
        <f>Profitabilitas!I34</f>
        <v>1245144303719</v>
      </c>
      <c r="G34" s="24">
        <f t="shared" si="0"/>
        <v>5.4961515766163106E-3</v>
      </c>
    </row>
    <row r="35" spans="1:7" x14ac:dyDescent="0.25">
      <c r="A35" s="5"/>
      <c r="B35" s="5"/>
      <c r="C35" s="5"/>
      <c r="D35" s="6">
        <v>2020</v>
      </c>
      <c r="E35" s="10">
        <v>22890468010</v>
      </c>
      <c r="F35" s="10">
        <f>Profitabilitas!I35</f>
        <v>1310940121622</v>
      </c>
      <c r="G35" s="24">
        <f t="shared" si="0"/>
        <v>1.7461108735979551E-2</v>
      </c>
    </row>
    <row r="36" spans="1:7" x14ac:dyDescent="0.25">
      <c r="A36" s="5"/>
      <c r="B36" s="5"/>
      <c r="C36" s="5"/>
      <c r="D36" s="6">
        <v>2021</v>
      </c>
      <c r="E36" s="10">
        <v>4761050331</v>
      </c>
      <c r="F36" s="10">
        <f>Profitabilitas!I36</f>
        <v>1348181576913</v>
      </c>
      <c r="G36" s="24">
        <f t="shared" si="0"/>
        <v>3.5314607561257581E-3</v>
      </c>
    </row>
    <row r="37" spans="1:7" x14ac:dyDescent="0.25">
      <c r="A37" s="5"/>
      <c r="B37" s="5"/>
      <c r="C37" s="5"/>
      <c r="D37" s="6">
        <v>2022</v>
      </c>
      <c r="E37" s="10">
        <v>2486254766</v>
      </c>
      <c r="F37" s="10">
        <f>Profitabilitas!I37</f>
        <v>1693523611414</v>
      </c>
      <c r="G37" s="24">
        <f t="shared" si="0"/>
        <v>1.468095720215033E-3</v>
      </c>
    </row>
    <row r="38" spans="1:7" x14ac:dyDescent="0.25">
      <c r="A38" s="5">
        <v>8</v>
      </c>
      <c r="B38" s="5" t="s">
        <v>15</v>
      </c>
      <c r="C38" s="5" t="s">
        <v>16</v>
      </c>
      <c r="D38" s="6">
        <v>2018</v>
      </c>
      <c r="E38" s="10">
        <f>(963342137)*1000</f>
        <v>963342137000</v>
      </c>
      <c r="F38" s="10">
        <f>Profitabilitas!I38</f>
        <v>1523517170000</v>
      </c>
      <c r="G38" s="24">
        <f t="shared" si="0"/>
        <v>0.63231459150539149</v>
      </c>
    </row>
    <row r="39" spans="1:7" x14ac:dyDescent="0.25">
      <c r="A39" s="5"/>
      <c r="B39" s="5"/>
      <c r="C39" s="5"/>
      <c r="D39" s="6">
        <v>2019</v>
      </c>
      <c r="E39" s="10">
        <f>(844219288)*1000</f>
        <v>844219288000</v>
      </c>
      <c r="F39" s="10">
        <f>Profitabilitas!I39</f>
        <v>1425983722000</v>
      </c>
      <c r="G39" s="24">
        <f t="shared" si="0"/>
        <v>0.59202589410764672</v>
      </c>
    </row>
    <row r="40" spans="1:7" x14ac:dyDescent="0.25">
      <c r="A40" s="5"/>
      <c r="B40" s="5"/>
      <c r="C40" s="5"/>
      <c r="D40" s="6">
        <v>2020</v>
      </c>
      <c r="E40" s="10">
        <f>(697228431)*1000</f>
        <v>697228431000</v>
      </c>
      <c r="F40" s="10">
        <f>Profitabilitas!I40</f>
        <v>1225580913000</v>
      </c>
      <c r="G40" s="24">
        <f t="shared" si="0"/>
        <v>0.56889628714379303</v>
      </c>
    </row>
    <row r="41" spans="1:7" x14ac:dyDescent="0.25">
      <c r="A41" s="5"/>
      <c r="B41" s="5"/>
      <c r="C41" s="5"/>
      <c r="D41" s="6">
        <v>2021</v>
      </c>
      <c r="E41" s="10">
        <f>(812799484)*1000</f>
        <v>812799484000</v>
      </c>
      <c r="F41" s="10">
        <f>Profitabilitas!I41</f>
        <v>1308722065000</v>
      </c>
      <c r="G41" s="24">
        <f t="shared" si="0"/>
        <v>0.62106348302456416</v>
      </c>
    </row>
    <row r="42" spans="1:7" x14ac:dyDescent="0.25">
      <c r="A42" s="5"/>
      <c r="B42" s="5"/>
      <c r="C42" s="5"/>
      <c r="D42" s="6">
        <v>2022</v>
      </c>
      <c r="E42" s="10">
        <f>(748590604)*1000</f>
        <v>748590604000</v>
      </c>
      <c r="F42" s="10">
        <f>Profitabilitas!I42</f>
        <v>1307186367000</v>
      </c>
      <c r="G42" s="24">
        <f t="shared" si="0"/>
        <v>0.57267320322351556</v>
      </c>
    </row>
    <row r="43" spans="1:7" x14ac:dyDescent="0.25">
      <c r="A43" s="5">
        <v>9</v>
      </c>
      <c r="B43" s="5" t="s">
        <v>17</v>
      </c>
      <c r="C43" s="5" t="s">
        <v>18</v>
      </c>
      <c r="D43" s="6">
        <v>2018</v>
      </c>
      <c r="E43" s="10">
        <f>(523895)*1000000</f>
        <v>523895000000</v>
      </c>
      <c r="F43" s="10">
        <f>Profitabilitas!I43</f>
        <v>11738892000000</v>
      </c>
      <c r="G43" s="24">
        <f t="shared" si="0"/>
        <v>4.4628999057151217E-2</v>
      </c>
    </row>
    <row r="44" spans="1:7" x14ac:dyDescent="0.25">
      <c r="A44" s="5"/>
      <c r="B44" s="5"/>
      <c r="C44" s="5"/>
      <c r="D44" s="6">
        <v>2019</v>
      </c>
      <c r="E44" s="10">
        <v>270331000000</v>
      </c>
      <c r="F44" s="10">
        <f>Profitabilitas!I44</f>
        <v>11620821000000</v>
      </c>
      <c r="G44" s="24">
        <f t="shared" si="0"/>
        <v>2.3262642114528741E-2</v>
      </c>
    </row>
    <row r="45" spans="1:7" x14ac:dyDescent="0.25">
      <c r="A45" s="5"/>
      <c r="B45" s="5"/>
      <c r="C45" s="5"/>
      <c r="D45" s="6">
        <v>2020</v>
      </c>
      <c r="E45" s="10">
        <f>(647709)*1000000</f>
        <v>647709000000</v>
      </c>
      <c r="F45" s="10">
        <f>Profitabilitas!I45</f>
        <v>14151383000000</v>
      </c>
      <c r="G45" s="24">
        <f t="shared" si="0"/>
        <v>4.5770014139254092E-2</v>
      </c>
    </row>
    <row r="46" spans="1:7" x14ac:dyDescent="0.25">
      <c r="A46" s="5"/>
      <c r="B46" s="5"/>
      <c r="C46" s="5"/>
      <c r="D46" s="6">
        <v>2021</v>
      </c>
      <c r="E46" s="10">
        <f>(422378)*1000000</f>
        <v>422378000000</v>
      </c>
      <c r="F46" s="10">
        <f>Profitabilitas!I46</f>
        <v>13712160000000</v>
      </c>
      <c r="G46" s="24">
        <f t="shared" si="0"/>
        <v>3.0803170324733668E-2</v>
      </c>
    </row>
    <row r="47" spans="1:7" x14ac:dyDescent="0.25">
      <c r="A47" s="5"/>
      <c r="B47" s="5"/>
      <c r="C47" s="5"/>
      <c r="D47" s="6">
        <v>2022</v>
      </c>
      <c r="E47" s="10">
        <f>(359349)*1000000</f>
        <v>359349000000</v>
      </c>
      <c r="F47" s="10">
        <f>Profitabilitas!I47</f>
        <v>15357229000000</v>
      </c>
      <c r="G47" s="24">
        <f t="shared" si="0"/>
        <v>2.3399338513477919E-2</v>
      </c>
    </row>
    <row r="48" spans="1:7" x14ac:dyDescent="0.25">
      <c r="A48" s="5">
        <v>10</v>
      </c>
      <c r="B48" s="5" t="s">
        <v>35</v>
      </c>
      <c r="C48" s="5" t="s">
        <v>36</v>
      </c>
      <c r="D48" s="6">
        <v>2018</v>
      </c>
      <c r="E48" s="10">
        <v>42927581553</v>
      </c>
      <c r="F48" s="10">
        <f>Profitabilitas!I48</f>
        <v>758846556031</v>
      </c>
      <c r="G48" s="24">
        <f t="shared" si="0"/>
        <v>5.6569514893135185E-2</v>
      </c>
    </row>
    <row r="49" spans="1:7" x14ac:dyDescent="0.25">
      <c r="A49" s="5"/>
      <c r="B49" s="5"/>
      <c r="C49" s="5"/>
      <c r="D49" s="6">
        <v>2019</v>
      </c>
      <c r="E49" s="10">
        <v>33251824546</v>
      </c>
      <c r="F49" s="10">
        <f>Profitabilitas!I49</f>
        <v>848676035300</v>
      </c>
      <c r="G49" s="24">
        <f t="shared" si="0"/>
        <v>3.9180821848287202E-2</v>
      </c>
    </row>
    <row r="50" spans="1:7" x14ac:dyDescent="0.25">
      <c r="A50" s="5"/>
      <c r="B50" s="5"/>
      <c r="C50" s="5"/>
      <c r="D50" s="6">
        <v>2020</v>
      </c>
      <c r="E50" s="10">
        <v>4787116907</v>
      </c>
      <c r="F50" s="10">
        <f>Profitabilitas!I50</f>
        <v>906044798736</v>
      </c>
      <c r="G50" s="24">
        <f t="shared" si="0"/>
        <v>5.2835322422008103E-3</v>
      </c>
    </row>
    <row r="51" spans="1:7" x14ac:dyDescent="0.25">
      <c r="A51" s="5"/>
      <c r="B51" s="5"/>
      <c r="C51" s="5"/>
      <c r="D51" s="6">
        <v>2021</v>
      </c>
      <c r="E51" s="10">
        <v>4842160614</v>
      </c>
      <c r="F51" s="10">
        <f>Profitabilitas!I51</f>
        <v>987563580363</v>
      </c>
      <c r="G51" s="24">
        <f t="shared" si="0"/>
        <v>4.9031380969113509E-3</v>
      </c>
    </row>
    <row r="52" spans="1:7" x14ac:dyDescent="0.25">
      <c r="A52" s="5"/>
      <c r="B52" s="5"/>
      <c r="C52" s="5"/>
      <c r="D52" s="6">
        <v>2022</v>
      </c>
      <c r="E52" s="10">
        <f>3947093730+94827186700</f>
        <v>98774280430</v>
      </c>
      <c r="F52" s="10">
        <f>Profitabilitas!I52</f>
        <v>811603660216</v>
      </c>
      <c r="G52" s="24">
        <f t="shared" si="0"/>
        <v>0.12170260592924413</v>
      </c>
    </row>
    <row r="53" spans="1:7" x14ac:dyDescent="0.25">
      <c r="A53" s="5">
        <v>11</v>
      </c>
      <c r="B53" s="5" t="s">
        <v>19</v>
      </c>
      <c r="C53" s="5" t="s">
        <v>20</v>
      </c>
      <c r="D53" s="6">
        <v>2018</v>
      </c>
      <c r="E53" s="10">
        <f>(4726822+563840)*1000000</f>
        <v>5290662000000</v>
      </c>
      <c r="F53" s="10">
        <f>Profitabilitas!I53</f>
        <v>34367153000000</v>
      </c>
      <c r="G53" s="24">
        <f t="shared" si="0"/>
        <v>0.15394530934814415</v>
      </c>
    </row>
    <row r="54" spans="1:7" x14ac:dyDescent="0.25">
      <c r="A54" s="5"/>
      <c r="B54" s="5"/>
      <c r="C54" s="5"/>
      <c r="D54" s="6">
        <v>2019</v>
      </c>
      <c r="E54" s="10">
        <v>8359164000000</v>
      </c>
      <c r="F54" s="10">
        <f>Profitabilitas!I54</f>
        <v>38709314000000</v>
      </c>
      <c r="G54" s="24">
        <f t="shared" si="0"/>
        <v>0.21594709738333259</v>
      </c>
    </row>
    <row r="55" spans="1:7" x14ac:dyDescent="0.25">
      <c r="A55" s="5"/>
      <c r="B55" s="5"/>
      <c r="C55" s="5"/>
      <c r="D55" s="6">
        <v>2020</v>
      </c>
      <c r="E55" s="10">
        <v>9535418000000</v>
      </c>
      <c r="F55" s="10">
        <f>Profitabilitas!I55</f>
        <v>103502626000000</v>
      </c>
      <c r="G55" s="24">
        <f t="shared" si="0"/>
        <v>9.2127305059873557E-2</v>
      </c>
    </row>
    <row r="56" spans="1:7" x14ac:dyDescent="0.25">
      <c r="A56" s="5"/>
      <c r="B56" s="5"/>
      <c r="C56" s="5"/>
      <c r="D56" s="6">
        <v>2021</v>
      </c>
      <c r="E56" s="10">
        <f>(20377977+284220)*1000000</f>
        <v>20662197000000</v>
      </c>
      <c r="F56" s="10">
        <f>Profitabilitas!I56</f>
        <v>118015311000000</v>
      </c>
      <c r="G56" s="24">
        <f t="shared" si="0"/>
        <v>0.17508064695097061</v>
      </c>
    </row>
    <row r="57" spans="1:7" x14ac:dyDescent="0.25">
      <c r="A57" s="5"/>
      <c r="B57" s="5"/>
      <c r="C57" s="5"/>
      <c r="D57" s="6">
        <v>2022</v>
      </c>
      <c r="E57" s="10">
        <f>(15741068+156420)*1000000</f>
        <v>15897488000000</v>
      </c>
      <c r="F57" s="10">
        <f>Profitabilitas!I57</f>
        <v>115305536000000</v>
      </c>
      <c r="G57" s="24">
        <f t="shared" si="0"/>
        <v>0.13787272104610832</v>
      </c>
    </row>
    <row r="58" spans="1:7" x14ac:dyDescent="0.25">
      <c r="A58" s="5">
        <v>12</v>
      </c>
      <c r="B58" s="5" t="s">
        <v>51</v>
      </c>
      <c r="C58" s="5" t="s">
        <v>52</v>
      </c>
      <c r="D58" s="6">
        <v>2018</v>
      </c>
      <c r="E58" s="10">
        <f>(8809253+4118936)*1000000</f>
        <v>12928189000000</v>
      </c>
      <c r="F58" s="10">
        <f>Profitabilitas!I58</f>
        <v>96537796000000</v>
      </c>
      <c r="G58" s="24">
        <f t="shared" si="0"/>
        <v>0.13391841885431069</v>
      </c>
    </row>
    <row r="59" spans="1:7" x14ac:dyDescent="0.25">
      <c r="A59" s="5"/>
      <c r="B59" s="5"/>
      <c r="C59" s="5"/>
      <c r="D59" s="6">
        <v>2019</v>
      </c>
      <c r="E59" s="10">
        <f>(13745118+55492)*1000000</f>
        <v>13800610000000</v>
      </c>
      <c r="F59" s="10">
        <f>Profitabilitas!I59</f>
        <v>96198559000000</v>
      </c>
      <c r="G59" s="24">
        <f t="shared" si="0"/>
        <v>0.14345963331945544</v>
      </c>
    </row>
    <row r="60" spans="1:7" x14ac:dyDescent="0.25">
      <c r="A60" s="5"/>
      <c r="B60" s="5"/>
      <c r="C60" s="5"/>
      <c r="D60" s="6">
        <v>2020</v>
      </c>
      <c r="E60" s="10">
        <f>(17336960+1275)*1000000</f>
        <v>17338235000000</v>
      </c>
      <c r="F60" s="10">
        <f>Profitabilitas!I60</f>
        <v>163011780000000</v>
      </c>
      <c r="G60" s="24">
        <f t="shared" si="0"/>
        <v>0.10636185311270142</v>
      </c>
    </row>
    <row r="61" spans="1:7" x14ac:dyDescent="0.25">
      <c r="A61" s="5"/>
      <c r="B61" s="5"/>
      <c r="C61" s="5"/>
      <c r="D61" s="6">
        <v>2021</v>
      </c>
      <c r="E61" s="10">
        <f>(29478126+1153637)*1000000</f>
        <v>30631763000000</v>
      </c>
      <c r="F61" s="10">
        <f>Profitabilitas!I61</f>
        <v>179271840000000</v>
      </c>
      <c r="G61" s="24">
        <f t="shared" si="0"/>
        <v>0.170867677823801</v>
      </c>
    </row>
    <row r="62" spans="1:7" x14ac:dyDescent="0.25">
      <c r="A62" s="5"/>
      <c r="B62" s="5"/>
      <c r="C62" s="5"/>
      <c r="D62" s="6">
        <v>2022</v>
      </c>
      <c r="E62" s="10">
        <f>(25945916+976134)*1000000</f>
        <v>26922050000000</v>
      </c>
      <c r="F62" s="10">
        <f>Profitabilitas!I62</f>
        <v>180433300000000</v>
      </c>
      <c r="G62" s="24">
        <f t="shared" si="0"/>
        <v>0.1492077681891314</v>
      </c>
    </row>
    <row r="63" spans="1:7" x14ac:dyDescent="0.25">
      <c r="A63" s="5">
        <v>13</v>
      </c>
      <c r="B63" s="5" t="s">
        <v>5</v>
      </c>
      <c r="C63" s="5" t="s">
        <v>6</v>
      </c>
      <c r="D63" s="6">
        <v>2018</v>
      </c>
      <c r="E63" s="10">
        <v>1160393000000</v>
      </c>
      <c r="F63" s="10">
        <f>Profitabilitas!I63</f>
        <v>24827355000000</v>
      </c>
      <c r="G63" s="24">
        <f t="shared" ref="G63:G126" si="1">E63/F63</f>
        <v>4.6738486641045733E-2</v>
      </c>
    </row>
    <row r="64" spans="1:7" x14ac:dyDescent="0.25">
      <c r="A64" s="5"/>
      <c r="B64" s="5"/>
      <c r="C64" s="5"/>
      <c r="D64" s="6">
        <v>2019</v>
      </c>
      <c r="E64" s="10">
        <v>1004280000000</v>
      </c>
      <c r="F64" s="10">
        <f>Profitabilitas!I64</f>
        <v>26650895000000</v>
      </c>
      <c r="G64" s="24">
        <f t="shared" si="1"/>
        <v>3.7682787013344203E-2</v>
      </c>
    </row>
    <row r="65" spans="1:7" x14ac:dyDescent="0.25">
      <c r="A65" s="5"/>
      <c r="B65" s="5"/>
      <c r="C65" s="5"/>
      <c r="D65" s="6">
        <v>2020</v>
      </c>
      <c r="E65" s="10">
        <v>1335911000000</v>
      </c>
      <c r="F65" s="10">
        <f>Profitabilitas!I65</f>
        <v>25951760000000</v>
      </c>
      <c r="G65" s="24">
        <f t="shared" si="1"/>
        <v>5.1476701387497416E-2</v>
      </c>
    </row>
    <row r="66" spans="1:7" x14ac:dyDescent="0.25">
      <c r="A66" s="5"/>
      <c r="B66" s="5"/>
      <c r="C66" s="5"/>
      <c r="D66" s="6">
        <v>2021</v>
      </c>
      <c r="E66" s="10">
        <v>1085116000000</v>
      </c>
      <c r="F66" s="10">
        <f>Profitabilitas!I66</f>
        <v>28589656000000</v>
      </c>
      <c r="G66" s="24">
        <f t="shared" si="1"/>
        <v>3.7954846326237711E-2</v>
      </c>
    </row>
    <row r="67" spans="1:7" x14ac:dyDescent="0.25">
      <c r="A67" s="5"/>
      <c r="B67" s="5"/>
      <c r="C67" s="5"/>
      <c r="D67" s="6">
        <v>2022</v>
      </c>
      <c r="E67" s="10">
        <v>1811082000000</v>
      </c>
      <c r="F67" s="10">
        <f>Profitabilitas!I67</f>
        <v>32690887000000</v>
      </c>
      <c r="G67" s="24">
        <f t="shared" si="1"/>
        <v>5.5400209850531131E-2</v>
      </c>
    </row>
    <row r="68" spans="1:7" x14ac:dyDescent="0.25">
      <c r="A68" s="5">
        <v>14</v>
      </c>
      <c r="B68" s="5" t="s">
        <v>21</v>
      </c>
      <c r="C68" s="5" t="s">
        <v>22</v>
      </c>
      <c r="D68" s="6">
        <v>2018</v>
      </c>
      <c r="E68" s="10">
        <v>1663456000000</v>
      </c>
      <c r="F68" s="10">
        <f>Profitabilitas!I68</f>
        <v>10037294000000</v>
      </c>
      <c r="G68" s="24">
        <f t="shared" si="1"/>
        <v>0.16572753572825505</v>
      </c>
    </row>
    <row r="69" spans="1:7" x14ac:dyDescent="0.25">
      <c r="A69" s="5"/>
      <c r="B69" s="5"/>
      <c r="C69" s="5"/>
      <c r="D69" s="6">
        <v>2019</v>
      </c>
      <c r="E69" s="10">
        <f>1131575000000</f>
        <v>1131575000000</v>
      </c>
      <c r="F69" s="10">
        <f>Profitabilitas!I69</f>
        <v>10225322000000</v>
      </c>
      <c r="G69" s="24">
        <f t="shared" si="1"/>
        <v>0.11066399669369825</v>
      </c>
    </row>
    <row r="70" spans="1:7" x14ac:dyDescent="0.25">
      <c r="A70" s="5"/>
      <c r="B70" s="5"/>
      <c r="C70" s="5"/>
      <c r="D70" s="6">
        <v>2020</v>
      </c>
      <c r="E70" s="10">
        <v>1958874000000</v>
      </c>
      <c r="F70" s="10">
        <f>Profitabilitas!I70</f>
        <v>10922788000000</v>
      </c>
      <c r="G70" s="24">
        <f t="shared" si="1"/>
        <v>0.17933827883503736</v>
      </c>
    </row>
    <row r="71" spans="1:7" x14ac:dyDescent="0.25">
      <c r="A71" s="5"/>
      <c r="B71" s="5"/>
      <c r="C71" s="5"/>
      <c r="D71" s="6">
        <v>2021</v>
      </c>
      <c r="E71" s="10">
        <f>(518756+2849111)*1000000</f>
        <v>3367867000000</v>
      </c>
      <c r="F71" s="10">
        <f>Profitabilitas!I71</f>
        <v>11851269000000</v>
      </c>
      <c r="G71" s="24">
        <f t="shared" si="1"/>
        <v>0.28417775345408158</v>
      </c>
    </row>
    <row r="72" spans="1:7" x14ac:dyDescent="0.25">
      <c r="A72" s="5"/>
      <c r="B72" s="5"/>
      <c r="C72" s="5"/>
      <c r="D72" s="6">
        <v>2022</v>
      </c>
      <c r="E72" s="10">
        <f>(673849+3173541)*1000000</f>
        <v>3847390000000</v>
      </c>
      <c r="F72" s="10">
        <f>Profitabilitas!I72</f>
        <v>12417013000000</v>
      </c>
      <c r="G72" s="24">
        <f t="shared" si="1"/>
        <v>0.30984827027240769</v>
      </c>
    </row>
    <row r="73" spans="1:7" x14ac:dyDescent="0.25">
      <c r="A73" s="5">
        <v>15</v>
      </c>
      <c r="B73" s="5" t="s">
        <v>23</v>
      </c>
      <c r="C73" s="5" t="s">
        <v>24</v>
      </c>
      <c r="D73" s="6">
        <v>2018</v>
      </c>
      <c r="E73" s="10">
        <v>307896000000</v>
      </c>
      <c r="F73" s="10">
        <f>Profitabilitas!I73</f>
        <v>2889501000000</v>
      </c>
      <c r="G73" s="24">
        <f t="shared" si="1"/>
        <v>0.10655680686734492</v>
      </c>
    </row>
    <row r="74" spans="1:7" x14ac:dyDescent="0.25">
      <c r="A74" s="5"/>
      <c r="B74" s="5"/>
      <c r="C74" s="5"/>
      <c r="D74" s="6">
        <v>2019</v>
      </c>
      <c r="E74" s="10">
        <v>77797000000</v>
      </c>
      <c r="F74" s="10">
        <f>Profitabilitas!I74</f>
        <v>2896950000000</v>
      </c>
      <c r="G74" s="24">
        <f t="shared" si="1"/>
        <v>2.685479556084848E-2</v>
      </c>
    </row>
    <row r="75" spans="1:7" x14ac:dyDescent="0.25">
      <c r="A75" s="5"/>
      <c r="B75" s="5"/>
      <c r="C75" s="5"/>
      <c r="D75" s="6">
        <v>2020</v>
      </c>
      <c r="E75" s="10">
        <v>633253000000</v>
      </c>
      <c r="F75" s="10">
        <f>Profitabilitas!I75</f>
        <v>2907425000000</v>
      </c>
      <c r="G75" s="24">
        <f t="shared" si="1"/>
        <v>0.21780544640016508</v>
      </c>
    </row>
    <row r="76" spans="1:7" x14ac:dyDescent="0.25">
      <c r="A76" s="5"/>
      <c r="B76" s="5"/>
      <c r="C76" s="5"/>
      <c r="D76" s="6">
        <v>2021</v>
      </c>
      <c r="E76" s="10">
        <v>638197000000</v>
      </c>
      <c r="F76" s="10">
        <f>Profitabilitas!I76</f>
        <v>2922017000000</v>
      </c>
      <c r="G76" s="24">
        <f t="shared" si="1"/>
        <v>0.21840974915614797</v>
      </c>
    </row>
    <row r="77" spans="1:7" x14ac:dyDescent="0.25">
      <c r="A77" s="5"/>
      <c r="B77" s="5"/>
      <c r="C77" s="5"/>
      <c r="D77" s="6">
        <v>2022</v>
      </c>
      <c r="E77" s="10">
        <v>842329000000</v>
      </c>
      <c r="F77" s="10">
        <f>Profitabilitas!I77</f>
        <v>3374502000000</v>
      </c>
      <c r="G77" s="24">
        <f t="shared" si="1"/>
        <v>0.24961579516029328</v>
      </c>
    </row>
    <row r="78" spans="1:7" x14ac:dyDescent="0.25">
      <c r="A78" s="5">
        <v>16</v>
      </c>
      <c r="B78" s="5" t="s">
        <v>25</v>
      </c>
      <c r="C78" s="5" t="s">
        <v>26</v>
      </c>
      <c r="D78" s="6">
        <v>2018</v>
      </c>
      <c r="E78" s="10">
        <v>2495655019108</v>
      </c>
      <c r="F78" s="10">
        <f>Profitabilitas!I78</f>
        <v>17591706426634</v>
      </c>
      <c r="G78" s="24">
        <f t="shared" si="1"/>
        <v>0.14186543127672685</v>
      </c>
    </row>
    <row r="79" spans="1:7" x14ac:dyDescent="0.25">
      <c r="A79" s="5"/>
      <c r="B79" s="5"/>
      <c r="C79" s="5"/>
      <c r="D79" s="6">
        <v>2019</v>
      </c>
      <c r="E79" s="10">
        <v>2982004859009</v>
      </c>
      <c r="F79" s="10">
        <f>Profitabilitas!I79</f>
        <v>19037918806473</v>
      </c>
      <c r="G79" s="24">
        <f t="shared" si="1"/>
        <v>0.15663502346669855</v>
      </c>
    </row>
    <row r="80" spans="1:7" x14ac:dyDescent="0.25">
      <c r="A80" s="5"/>
      <c r="B80" s="5"/>
      <c r="C80" s="5"/>
      <c r="D80" s="6">
        <v>2020</v>
      </c>
      <c r="E80" s="10">
        <v>3777791432101</v>
      </c>
      <c r="F80" s="10">
        <f>Profitabilitas!I80</f>
        <v>19777500514550</v>
      </c>
      <c r="G80" s="24">
        <f t="shared" si="1"/>
        <v>0.19101460416202429</v>
      </c>
    </row>
    <row r="81" spans="1:7" x14ac:dyDescent="0.25">
      <c r="A81" s="5"/>
      <c r="B81" s="5"/>
      <c r="C81" s="5"/>
      <c r="D81" s="6">
        <v>2021</v>
      </c>
      <c r="E81" s="10">
        <v>3009380167931</v>
      </c>
      <c r="F81" s="10">
        <f>Profitabilitas!I81</f>
        <v>19917653265528</v>
      </c>
      <c r="G81" s="24">
        <f t="shared" si="1"/>
        <v>0.15109110133669273</v>
      </c>
    </row>
    <row r="82" spans="1:7" x14ac:dyDescent="0.25">
      <c r="A82" s="5"/>
      <c r="B82" s="5"/>
      <c r="C82" s="5"/>
      <c r="D82" s="6">
        <v>2022</v>
      </c>
      <c r="E82" s="10">
        <f>(3262074784511+75798942564)</f>
        <v>3337873727075</v>
      </c>
      <c r="F82" s="10">
        <f>Profitabilitas!I82</f>
        <v>22276160695411</v>
      </c>
      <c r="G82" s="24">
        <f t="shared" si="1"/>
        <v>0.14984061987677341</v>
      </c>
    </row>
    <row r="83" spans="1:7" x14ac:dyDescent="0.25">
      <c r="A83" s="5">
        <v>17</v>
      </c>
      <c r="B83" s="5" t="s">
        <v>39</v>
      </c>
      <c r="C83" s="5" t="s">
        <v>40</v>
      </c>
      <c r="D83" s="6">
        <v>2018</v>
      </c>
      <c r="E83" s="10">
        <v>1294525260890</v>
      </c>
      <c r="F83" s="10">
        <f>Profitabilitas!I83</f>
        <v>4393810380883</v>
      </c>
      <c r="G83" s="24">
        <f t="shared" si="1"/>
        <v>0.2946247445093082</v>
      </c>
    </row>
    <row r="84" spans="1:7" x14ac:dyDescent="0.25">
      <c r="A84" s="5"/>
      <c r="B84" s="5"/>
      <c r="C84" s="5"/>
      <c r="D84" s="6">
        <v>2019</v>
      </c>
      <c r="E84" s="10">
        <v>1185910198515</v>
      </c>
      <c r="F84" s="10">
        <f>Profitabilitas!I84</f>
        <v>4682083844951</v>
      </c>
      <c r="G84" s="24">
        <f t="shared" si="1"/>
        <v>0.25328683504757082</v>
      </c>
    </row>
    <row r="85" spans="1:7" x14ac:dyDescent="0.25">
      <c r="A85" s="5"/>
      <c r="B85" s="5"/>
      <c r="C85" s="5"/>
      <c r="D85" s="6">
        <v>2020</v>
      </c>
      <c r="E85" s="10">
        <v>1010872461721</v>
      </c>
      <c r="F85" s="10">
        <f>Profitabilitas!I85</f>
        <v>4452166671985</v>
      </c>
      <c r="G85" s="24">
        <f t="shared" si="1"/>
        <v>0.2270518011110986</v>
      </c>
    </row>
    <row r="86" spans="1:7" x14ac:dyDescent="0.25">
      <c r="A86" s="5"/>
      <c r="B86" s="5"/>
      <c r="C86" s="5"/>
      <c r="D86" s="6">
        <v>2021</v>
      </c>
      <c r="E86" s="10">
        <v>758901794493</v>
      </c>
      <c r="F86" s="10">
        <f>Profitabilitas!I86</f>
        <v>4191284422677</v>
      </c>
      <c r="G86" s="24">
        <f t="shared" si="1"/>
        <v>0.18106664162111064</v>
      </c>
    </row>
    <row r="87" spans="1:7" x14ac:dyDescent="0.25">
      <c r="A87" s="5"/>
      <c r="B87" s="5"/>
      <c r="C87" s="5"/>
      <c r="D87" s="6">
        <v>2022</v>
      </c>
      <c r="E87" s="10">
        <v>627450783230</v>
      </c>
      <c r="F87" s="10">
        <f>Profitabilitas!I87</f>
        <v>4130321616083</v>
      </c>
      <c r="G87" s="24">
        <f t="shared" si="1"/>
        <v>0.15191329914522356</v>
      </c>
    </row>
    <row r="88" spans="1:7" x14ac:dyDescent="0.25">
      <c r="A88" s="5">
        <v>18</v>
      </c>
      <c r="B88" s="5" t="s">
        <v>27</v>
      </c>
      <c r="C88" s="5" t="s">
        <v>28</v>
      </c>
      <c r="D88" s="6">
        <v>2018</v>
      </c>
      <c r="E88" s="10">
        <v>268820928488</v>
      </c>
      <c r="F88" s="10">
        <f>Profitabilitas!I88</f>
        <v>1771365972009</v>
      </c>
      <c r="G88" s="24">
        <f t="shared" si="1"/>
        <v>0.15175911287440841</v>
      </c>
    </row>
    <row r="89" spans="1:7" x14ac:dyDescent="0.25">
      <c r="A89" s="5"/>
      <c r="B89" s="5"/>
      <c r="C89" s="5"/>
      <c r="D89" s="6">
        <v>2019</v>
      </c>
      <c r="E89" s="10">
        <v>170632054962</v>
      </c>
      <c r="F89" s="10">
        <f>Profitabilitas!I89</f>
        <v>1820383352811</v>
      </c>
      <c r="G89" s="24">
        <f t="shared" si="1"/>
        <v>9.3734132812472351E-2</v>
      </c>
    </row>
    <row r="90" spans="1:7" x14ac:dyDescent="0.25">
      <c r="A90" s="5"/>
      <c r="B90" s="5"/>
      <c r="C90" s="5"/>
      <c r="D90" s="6">
        <v>2020</v>
      </c>
      <c r="E90" s="10">
        <v>176646721652</v>
      </c>
      <c r="F90" s="10">
        <f>Profitabilitas!I90</f>
        <v>1768660546754</v>
      </c>
      <c r="G90" s="24">
        <f t="shared" si="1"/>
        <v>9.9875989192045614E-2</v>
      </c>
    </row>
    <row r="91" spans="1:7" x14ac:dyDescent="0.25">
      <c r="A91" s="5"/>
      <c r="B91" s="5"/>
      <c r="C91" s="5"/>
      <c r="D91" s="6">
        <v>2021</v>
      </c>
      <c r="E91" s="10">
        <v>216907258764</v>
      </c>
      <c r="F91" s="10">
        <f>Profitabilitas!I91</f>
        <v>1970428120056</v>
      </c>
      <c r="G91" s="24">
        <f t="shared" si="1"/>
        <v>0.11008128464885866</v>
      </c>
    </row>
    <row r="92" spans="1:7" x14ac:dyDescent="0.25">
      <c r="A92" s="5"/>
      <c r="B92" s="5"/>
      <c r="C92" s="5"/>
      <c r="D92" s="6">
        <v>2022</v>
      </c>
      <c r="E92" s="10">
        <v>282270231029</v>
      </c>
      <c r="F92" s="10">
        <f>Profitabilitas!I92</f>
        <v>2042199577083</v>
      </c>
      <c r="G92" s="24">
        <f t="shared" si="1"/>
        <v>0.1382187295485508</v>
      </c>
    </row>
    <row r="93" spans="1:7" x14ac:dyDescent="0.25">
      <c r="A93" s="5">
        <v>19</v>
      </c>
      <c r="B93" s="5" t="s">
        <v>29</v>
      </c>
      <c r="C93" s="5" t="s">
        <v>30</v>
      </c>
      <c r="D93" s="6">
        <v>2018</v>
      </c>
      <c r="E93" s="10">
        <v>20393369843</v>
      </c>
      <c r="F93" s="10">
        <f>Profitabilitas!I93</f>
        <v>747293725435</v>
      </c>
      <c r="G93" s="24">
        <f t="shared" si="1"/>
        <v>2.7289630768850642E-2</v>
      </c>
    </row>
    <row r="94" spans="1:7" x14ac:dyDescent="0.25">
      <c r="A94" s="5"/>
      <c r="B94" s="5"/>
      <c r="C94" s="5"/>
      <c r="D94" s="6">
        <v>2019</v>
      </c>
      <c r="E94" s="10">
        <v>22358640194</v>
      </c>
      <c r="F94" s="10">
        <f>Profitabilitas!I94</f>
        <v>790845543826</v>
      </c>
      <c r="G94" s="24">
        <f t="shared" si="1"/>
        <v>2.8271816625319818E-2</v>
      </c>
    </row>
    <row r="95" spans="1:7" x14ac:dyDescent="0.25">
      <c r="A95" s="5"/>
      <c r="B95" s="5"/>
      <c r="C95" s="5"/>
      <c r="D95" s="6">
        <v>2020</v>
      </c>
      <c r="E95" s="10">
        <v>71810853147</v>
      </c>
      <c r="F95" s="10">
        <f>Profitabilitas!I95</f>
        <v>773863042440</v>
      </c>
      <c r="G95" s="24">
        <f t="shared" si="1"/>
        <v>9.2795299954601104E-2</v>
      </c>
    </row>
    <row r="96" spans="1:7" x14ac:dyDescent="0.25">
      <c r="A96" s="5"/>
      <c r="B96" s="5"/>
      <c r="C96" s="5"/>
      <c r="D96" s="6">
        <v>2021</v>
      </c>
      <c r="E96" s="10">
        <v>127460249506</v>
      </c>
      <c r="F96" s="10">
        <f>Profitabilitas!I96</f>
        <v>889125250792</v>
      </c>
      <c r="G96" s="24">
        <f t="shared" si="1"/>
        <v>0.14335466166601737</v>
      </c>
    </row>
    <row r="97" spans="1:7" x14ac:dyDescent="0.25">
      <c r="A97" s="5"/>
      <c r="B97" s="5"/>
      <c r="C97" s="5"/>
      <c r="D97" s="6">
        <v>2022</v>
      </c>
      <c r="E97" s="10">
        <v>96960982659</v>
      </c>
      <c r="F97" s="10">
        <f>Profitabilitas!I97</f>
        <v>1033289474829</v>
      </c>
      <c r="G97" s="24">
        <f t="shared" si="1"/>
        <v>9.3837191823758936E-2</v>
      </c>
    </row>
    <row r="98" spans="1:7" x14ac:dyDescent="0.25">
      <c r="A98" s="5">
        <v>20</v>
      </c>
      <c r="B98" s="5" t="s">
        <v>31</v>
      </c>
      <c r="C98" s="5" t="s">
        <v>32</v>
      </c>
      <c r="D98" s="6">
        <v>2018</v>
      </c>
      <c r="E98" s="10">
        <v>648644000000</v>
      </c>
      <c r="F98" s="10">
        <f>Profitabilitas!I98</f>
        <v>29310310000000</v>
      </c>
      <c r="G98" s="24">
        <f t="shared" si="1"/>
        <v>2.2130233354747869E-2</v>
      </c>
    </row>
    <row r="99" spans="1:7" x14ac:dyDescent="0.25">
      <c r="A99" s="5"/>
      <c r="B99" s="5"/>
      <c r="C99" s="5"/>
      <c r="D99" s="6">
        <v>2019</v>
      </c>
      <c r="E99" s="10">
        <v>969288000000</v>
      </c>
      <c r="F99" s="10">
        <f>Profitabilitas!I99</f>
        <v>27787527000000</v>
      </c>
      <c r="G99" s="24">
        <f t="shared" si="1"/>
        <v>3.4882125350701412E-2</v>
      </c>
    </row>
    <row r="100" spans="1:7" x14ac:dyDescent="0.25">
      <c r="A100" s="5"/>
      <c r="B100" s="5"/>
      <c r="C100" s="5"/>
      <c r="D100" s="6">
        <v>2020</v>
      </c>
      <c r="E100" s="10">
        <f>(2823572+1836543)*1000000</f>
        <v>4660115000000</v>
      </c>
      <c r="F100" s="10">
        <f>Profitabilitas!I100</f>
        <v>35026171000000</v>
      </c>
      <c r="G100" s="24">
        <f t="shared" si="1"/>
        <v>0.13304665816883038</v>
      </c>
    </row>
    <row r="101" spans="1:7" x14ac:dyDescent="0.25">
      <c r="A101" s="5"/>
      <c r="B101" s="5"/>
      <c r="C101" s="5"/>
      <c r="D101" s="6">
        <v>2021</v>
      </c>
      <c r="E101" s="10">
        <v>2717223000000</v>
      </c>
      <c r="F101" s="10">
        <f>Profitabilitas!I101</f>
        <v>40345003000000</v>
      </c>
      <c r="G101" s="24">
        <f t="shared" si="1"/>
        <v>6.7349678967677851E-2</v>
      </c>
    </row>
    <row r="102" spans="1:7" x14ac:dyDescent="0.25">
      <c r="A102" s="5"/>
      <c r="B102" s="5"/>
      <c r="C102" s="5"/>
      <c r="D102" s="6">
        <v>2022</v>
      </c>
      <c r="E102" s="10">
        <v>2479597000000</v>
      </c>
      <c r="F102" s="10">
        <f>Profitabilitas!I102</f>
        <v>42600814000000</v>
      </c>
      <c r="G102" s="24">
        <f t="shared" si="1"/>
        <v>5.8205390159915722E-2</v>
      </c>
    </row>
    <row r="103" spans="1:7" x14ac:dyDescent="0.25">
      <c r="A103" s="5">
        <v>21</v>
      </c>
      <c r="B103" s="5" t="s">
        <v>41</v>
      </c>
      <c r="C103" s="5" t="s">
        <v>42</v>
      </c>
      <c r="D103" s="6">
        <v>2018</v>
      </c>
      <c r="E103" s="10">
        <f>(2304638750+20000000)*1000</f>
        <v>2324638750000</v>
      </c>
      <c r="F103" s="10">
        <f>Profitabilitas!I103</f>
        <v>11296112298000</v>
      </c>
      <c r="G103" s="24">
        <f t="shared" si="1"/>
        <v>0.20579104462440428</v>
      </c>
    </row>
    <row r="104" spans="1:7" x14ac:dyDescent="0.25">
      <c r="A104" s="5"/>
      <c r="B104" s="5"/>
      <c r="C104" s="5"/>
      <c r="D104" s="6">
        <v>2019</v>
      </c>
      <c r="E104" s="10">
        <v>2202460781000</v>
      </c>
      <c r="F104" s="10">
        <f>Profitabilitas!I104</f>
        <v>11845204657000</v>
      </c>
      <c r="G104" s="24">
        <f t="shared" si="1"/>
        <v>0.18593691242797072</v>
      </c>
    </row>
    <row r="105" spans="1:7" x14ac:dyDescent="0.25">
      <c r="A105" s="5"/>
      <c r="B105" s="5"/>
      <c r="C105" s="5"/>
      <c r="D105" s="6">
        <v>2020</v>
      </c>
      <c r="E105" s="10">
        <v>1907844191000</v>
      </c>
      <c r="F105" s="10">
        <f>Profitabilitas!I105</f>
        <v>12775930059000</v>
      </c>
      <c r="G105" s="24">
        <f t="shared" si="1"/>
        <v>0.14933113927435912</v>
      </c>
    </row>
    <row r="106" spans="1:7" x14ac:dyDescent="0.25">
      <c r="A106" s="5"/>
      <c r="B106" s="5"/>
      <c r="C106" s="5"/>
      <c r="D106" s="6">
        <v>2021</v>
      </c>
      <c r="E106" s="10">
        <v>1833309895000</v>
      </c>
      <c r="F106" s="10">
        <f>Profitabilitas!I106</f>
        <v>13850610076000</v>
      </c>
      <c r="G106" s="24">
        <f t="shared" si="1"/>
        <v>0.13236311504983558</v>
      </c>
    </row>
    <row r="107" spans="1:7" x14ac:dyDescent="0.25">
      <c r="A107" s="5"/>
      <c r="B107" s="5"/>
      <c r="C107" s="5"/>
      <c r="D107" s="6">
        <v>2022</v>
      </c>
      <c r="E107" s="10">
        <v>946867315000</v>
      </c>
      <c r="F107" s="10">
        <f>Profitabilitas!I107</f>
        <v>13969704123000</v>
      </c>
      <c r="G107" s="24">
        <f t="shared" si="1"/>
        <v>6.7780055086568272E-2</v>
      </c>
    </row>
    <row r="108" spans="1:7" x14ac:dyDescent="0.25">
      <c r="A108" s="5">
        <v>22</v>
      </c>
      <c r="B108" s="5" t="s">
        <v>43</v>
      </c>
      <c r="C108" s="5" t="s">
        <v>44</v>
      </c>
      <c r="D108" s="6">
        <v>2018</v>
      </c>
      <c r="E108" s="10">
        <f>64106808475+345143161701</f>
        <v>409249970176</v>
      </c>
      <c r="F108" s="10">
        <f>Profitabilitas!I108</f>
        <v>2631189810030</v>
      </c>
      <c r="G108" s="24">
        <f t="shared" si="1"/>
        <v>0.15553798840963656</v>
      </c>
    </row>
    <row r="109" spans="1:7" x14ac:dyDescent="0.25">
      <c r="A109" s="5"/>
      <c r="B109" s="5"/>
      <c r="C109" s="5"/>
      <c r="D109" s="6">
        <v>2019</v>
      </c>
      <c r="E109" s="10">
        <f>100727141756+126000000000</f>
        <v>226727141756</v>
      </c>
      <c r="F109" s="10">
        <f>Profitabilitas!I109</f>
        <v>2881563083954</v>
      </c>
      <c r="G109" s="24">
        <f t="shared" si="1"/>
        <v>7.8681998328799865E-2</v>
      </c>
    </row>
    <row r="110" spans="1:7" x14ac:dyDescent="0.25">
      <c r="A110" s="5"/>
      <c r="B110" s="5"/>
      <c r="C110" s="5"/>
      <c r="D110" s="6">
        <v>2020</v>
      </c>
      <c r="E110" s="10">
        <f>143139894175+574690000000</f>
        <v>717829894175</v>
      </c>
      <c r="F110" s="10">
        <f>Profitabilitas!I110</f>
        <v>3448995059882</v>
      </c>
      <c r="G110" s="24">
        <f t="shared" si="1"/>
        <v>0.20812726075622706</v>
      </c>
    </row>
    <row r="111" spans="1:7" x14ac:dyDescent="0.25">
      <c r="A111" s="5"/>
      <c r="B111" s="5"/>
      <c r="C111" s="5"/>
      <c r="D111" s="6">
        <v>2021</v>
      </c>
      <c r="E111" s="10">
        <f>207073828564+877690000000</f>
        <v>1084763828564</v>
      </c>
      <c r="F111" s="10">
        <f>Profitabilitas!I111</f>
        <v>3919243683748</v>
      </c>
      <c r="G111" s="24">
        <f t="shared" si="1"/>
        <v>0.27677886758157194</v>
      </c>
    </row>
    <row r="112" spans="1:7" x14ac:dyDescent="0.25">
      <c r="A112" s="5"/>
      <c r="B112" s="5"/>
      <c r="C112" s="5"/>
      <c r="D112" s="6">
        <v>2022</v>
      </c>
      <c r="E112" s="10">
        <f>241769133495+1415930000000</f>
        <v>1657699133495</v>
      </c>
      <c r="F112" s="10">
        <f>Profitabilitas!I112</f>
        <v>4590737849889</v>
      </c>
      <c r="G112" s="24">
        <f t="shared" si="1"/>
        <v>0.36109644847942729</v>
      </c>
    </row>
    <row r="113" spans="1:7" x14ac:dyDescent="0.25">
      <c r="A113" s="5">
        <v>23</v>
      </c>
      <c r="B113" s="5" t="s">
        <v>45</v>
      </c>
      <c r="C113" s="5" t="s">
        <v>46</v>
      </c>
      <c r="D113" s="6">
        <v>2018</v>
      </c>
      <c r="E113" s="10">
        <v>224334000000</v>
      </c>
      <c r="F113" s="10">
        <f>Profitabilitas!I113</f>
        <v>16339916000000</v>
      </c>
      <c r="G113" s="24">
        <f t="shared" si="1"/>
        <v>1.3729201545466941E-2</v>
      </c>
    </row>
    <row r="114" spans="1:7" x14ac:dyDescent="0.25">
      <c r="A114" s="5"/>
      <c r="B114" s="5"/>
      <c r="C114" s="5"/>
      <c r="D114" s="6">
        <v>2019</v>
      </c>
      <c r="E114" s="10">
        <v>400674000000</v>
      </c>
      <c r="F114" s="10">
        <f>Profitabilitas!I114</f>
        <v>17363003000000</v>
      </c>
      <c r="G114" s="24">
        <f t="shared" si="1"/>
        <v>2.3076307710135167E-2</v>
      </c>
    </row>
    <row r="115" spans="1:7" x14ac:dyDescent="0.25">
      <c r="A115" s="5"/>
      <c r="B115" s="5"/>
      <c r="C115" s="5"/>
      <c r="D115" s="6">
        <v>2020</v>
      </c>
      <c r="E115" s="10">
        <v>479577000000</v>
      </c>
      <c r="F115" s="10">
        <f>Profitabilitas!I115</f>
        <v>19431293000000</v>
      </c>
      <c r="G115" s="24">
        <f t="shared" si="1"/>
        <v>2.4680653006467455E-2</v>
      </c>
    </row>
    <row r="116" spans="1:7" x14ac:dyDescent="0.25">
      <c r="A116" s="5"/>
      <c r="B116" s="5"/>
      <c r="C116" s="5"/>
      <c r="D116" s="6">
        <v>2021</v>
      </c>
      <c r="E116" s="10">
        <v>690152000000</v>
      </c>
      <c r="F116" s="10">
        <f>Profitabilitas!I116</f>
        <v>21084017000000</v>
      </c>
      <c r="G116" s="24">
        <f t="shared" si="1"/>
        <v>3.2733420770814217E-2</v>
      </c>
    </row>
    <row r="117" spans="1:7" x14ac:dyDescent="0.25">
      <c r="A117" s="5"/>
      <c r="B117" s="5"/>
      <c r="C117" s="5"/>
      <c r="D117" s="6">
        <v>2022</v>
      </c>
      <c r="E117" s="10">
        <v>590584000000</v>
      </c>
      <c r="F117" s="10">
        <f>Profitabilitas!I117</f>
        <v>23673644000000</v>
      </c>
      <c r="G117" s="24">
        <f t="shared" si="1"/>
        <v>2.4946898753736433E-2</v>
      </c>
    </row>
    <row r="118" spans="1:7" x14ac:dyDescent="0.25">
      <c r="A118" s="5">
        <v>24</v>
      </c>
      <c r="B118" s="5" t="s">
        <v>47</v>
      </c>
      <c r="C118" s="5" t="s">
        <v>48</v>
      </c>
      <c r="D118" s="6">
        <v>2018</v>
      </c>
      <c r="E118" s="10">
        <f>249989569797+1000000000</f>
        <v>250989569797</v>
      </c>
      <c r="F118" s="10">
        <f>Profitabilitas!I118</f>
        <v>3485510411961</v>
      </c>
      <c r="G118" s="24">
        <f t="shared" si="1"/>
        <v>7.2009416163467871E-2</v>
      </c>
    </row>
    <row r="119" spans="1:7" x14ac:dyDescent="0.25">
      <c r="A119" s="5"/>
      <c r="B119" s="5"/>
      <c r="C119" s="5"/>
      <c r="D119" s="6">
        <v>2019</v>
      </c>
      <c r="E119" s="10">
        <f>615237301512</f>
        <v>615237301512</v>
      </c>
      <c r="F119" s="10">
        <f>Profitabilitas!I119</f>
        <v>2995872438975</v>
      </c>
      <c r="G119" s="24">
        <f t="shared" si="1"/>
        <v>0.20536164808221799</v>
      </c>
    </row>
    <row r="120" spans="1:7" x14ac:dyDescent="0.25">
      <c r="A120" s="5"/>
      <c r="B120" s="5"/>
      <c r="C120" s="5"/>
      <c r="D120" s="6">
        <v>2020</v>
      </c>
      <c r="E120" s="10">
        <f>1051601901692+65240035403</f>
        <v>1116841937095</v>
      </c>
      <c r="F120" s="10">
        <f>Profitabilitas!I120</f>
        <v>3361956197960</v>
      </c>
      <c r="G120" s="24">
        <f t="shared" si="1"/>
        <v>0.3322000262147044</v>
      </c>
    </row>
    <row r="121" spans="1:7" x14ac:dyDescent="0.25">
      <c r="A121" s="5"/>
      <c r="B121" s="5"/>
      <c r="C121" s="5"/>
      <c r="D121" s="6">
        <v>2021</v>
      </c>
      <c r="E121" s="10">
        <f>325744522495+431868949682</f>
        <v>757613472177</v>
      </c>
      <c r="F121" s="10">
        <f>Profitabilitas!I121</f>
        <v>3403961007490</v>
      </c>
      <c r="G121" s="24">
        <f t="shared" si="1"/>
        <v>0.22256819937418912</v>
      </c>
    </row>
    <row r="122" spans="1:7" x14ac:dyDescent="0.25">
      <c r="A122" s="5"/>
      <c r="B122" s="5"/>
      <c r="C122" s="5"/>
      <c r="D122" s="6">
        <v>2022</v>
      </c>
      <c r="E122" s="10">
        <f>579829754939+491781842844</f>
        <v>1071611597783</v>
      </c>
      <c r="F122" s="10">
        <f>Profitabilitas!I122</f>
        <v>4181760862637</v>
      </c>
      <c r="G122" s="24">
        <f t="shared" si="1"/>
        <v>0.25625845976932465</v>
      </c>
    </row>
    <row r="123" spans="1:7" x14ac:dyDescent="0.25">
      <c r="A123" s="5">
        <v>25</v>
      </c>
      <c r="B123" s="5" t="s">
        <v>49</v>
      </c>
      <c r="C123" s="5" t="s">
        <v>50</v>
      </c>
      <c r="D123" s="6">
        <v>2018</v>
      </c>
      <c r="E123" s="10">
        <v>1444310000000</v>
      </c>
      <c r="F123" s="10">
        <f>Profitabilitas!I123</f>
        <v>5555871000000</v>
      </c>
      <c r="G123" s="24">
        <f t="shared" si="1"/>
        <v>0.25996103941218218</v>
      </c>
    </row>
    <row r="124" spans="1:7" x14ac:dyDescent="0.25">
      <c r="A124" s="5"/>
      <c r="B124" s="5"/>
      <c r="C124" s="5"/>
      <c r="D124" s="6">
        <v>2019</v>
      </c>
      <c r="E124" s="10">
        <v>2040591000000</v>
      </c>
      <c r="F124" s="10">
        <f>Profitabilitas!I124</f>
        <v>6608422000000</v>
      </c>
      <c r="G124" s="24">
        <f t="shared" si="1"/>
        <v>0.30878642435365056</v>
      </c>
    </row>
    <row r="125" spans="1:7" x14ac:dyDescent="0.25">
      <c r="A125" s="5"/>
      <c r="B125" s="5"/>
      <c r="C125" s="5"/>
      <c r="D125" s="6">
        <v>2020</v>
      </c>
      <c r="E125" s="10">
        <v>1649669000000</v>
      </c>
      <c r="F125" s="10">
        <f>Profitabilitas!I125</f>
        <v>8754116000000</v>
      </c>
      <c r="G125" s="24">
        <f t="shared" si="1"/>
        <v>0.18844495549293613</v>
      </c>
    </row>
    <row r="126" spans="1:7" x14ac:dyDescent="0.25">
      <c r="A126" s="5"/>
      <c r="B126" s="5"/>
      <c r="C126" s="5"/>
      <c r="D126" s="6">
        <v>2021</v>
      </c>
      <c r="E126" s="10">
        <v>1598901000000</v>
      </c>
      <c r="F126" s="10">
        <f>Profitabilitas!I126</f>
        <v>7406856000000</v>
      </c>
      <c r="G126" s="24">
        <f t="shared" si="1"/>
        <v>0.21586770419190004</v>
      </c>
    </row>
    <row r="127" spans="1:7" x14ac:dyDescent="0.25">
      <c r="A127" s="5"/>
      <c r="B127" s="5"/>
      <c r="C127" s="5"/>
      <c r="D127" s="6">
        <v>2022</v>
      </c>
      <c r="E127" s="10">
        <v>1248642000000</v>
      </c>
      <c r="F127" s="10">
        <f>Profitabilitas!I127</f>
        <v>7376375000000</v>
      </c>
      <c r="G127" s="24">
        <f t="shared" ref="G127" si="2">E127/F127</f>
        <v>0.16927582993001306</v>
      </c>
    </row>
    <row r="128" spans="1:7" x14ac:dyDescent="0.25">
      <c r="A128" s="5"/>
      <c r="B128" s="5"/>
      <c r="C128" s="5"/>
      <c r="E128" s="10"/>
      <c r="F128" s="10"/>
      <c r="G128" s="24"/>
    </row>
    <row r="129" spans="5:6" x14ac:dyDescent="0.25">
      <c r="E129" s="10"/>
      <c r="F129" s="10"/>
    </row>
  </sheetData>
  <sheetProtection algorithmName="SHA-512" hashValue="4DraYxUITUXWrgXuJSMHOzhmMLPm3lSUDNmP1coDnnfzVYtHp/nQIpCC5nuj/cYy8/PC2YPrfxL0kV6xjaJc0g==" saltValue="FqIug61bgBEb0hgVmqy74w==" spinCount="100000" sheet="1" objects="1" scenarios="1" selectLockedCells="1" selectUnlockedCells="1"/>
  <autoFilter ref="A1:D1" xr:uid="{8CD9C27D-E7C6-4D5A-AC8F-996686B3551C}">
    <sortState xmlns:xlrd2="http://schemas.microsoft.com/office/spreadsheetml/2017/richdata2" ref="A2:D125">
      <sortCondition ref="B1"/>
    </sortState>
  </autoFilter>
  <mergeCells count="1">
    <mergeCell ref="E1:G1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4691C-83A8-4DCE-9743-79350C46EC32}">
  <dimension ref="A1:I129"/>
  <sheetViews>
    <sheetView workbookViewId="0">
      <pane xSplit="4" ySplit="2" topLeftCell="E77" activePane="bottomRight" state="frozen"/>
      <selection pane="topRight" activeCell="E1" sqref="E1"/>
      <selection pane="bottomLeft" activeCell="A3" sqref="A3"/>
      <selection pane="bottomRight" activeCell="G77" sqref="G77"/>
    </sheetView>
  </sheetViews>
  <sheetFormatPr defaultRowHeight="15.75" x14ac:dyDescent="0.25"/>
  <cols>
    <col min="1" max="1" width="3.625" customWidth="1"/>
    <col min="2" max="2" width="6" customWidth="1"/>
    <col min="3" max="3" width="25.375" customWidth="1"/>
    <col min="4" max="4" width="7.375" style="1" customWidth="1"/>
    <col min="5" max="6" width="16.125" style="3" customWidth="1"/>
    <col min="7" max="7" width="10.625" style="22" customWidth="1"/>
    <col min="8" max="8" width="16.125" style="25" customWidth="1"/>
  </cols>
  <sheetData>
    <row r="1" spans="1:9" x14ac:dyDescent="0.25">
      <c r="A1" s="5" t="s">
        <v>0</v>
      </c>
      <c r="B1" s="5" t="s">
        <v>1</v>
      </c>
      <c r="C1" s="5" t="s">
        <v>2</v>
      </c>
      <c r="D1" s="6" t="s">
        <v>53</v>
      </c>
      <c r="E1" s="39" t="s">
        <v>71</v>
      </c>
      <c r="F1" s="39"/>
      <c r="G1" s="39"/>
      <c r="H1" s="39"/>
      <c r="I1" s="5"/>
    </row>
    <row r="2" spans="1:9" s="2" customFormat="1" ht="33.75" customHeight="1" x14ac:dyDescent="0.25">
      <c r="A2" s="8"/>
      <c r="B2" s="7"/>
      <c r="C2" s="7"/>
      <c r="D2" s="8"/>
      <c r="E2" s="9" t="s">
        <v>71</v>
      </c>
      <c r="F2" s="9" t="s">
        <v>70</v>
      </c>
      <c r="G2" s="20" t="s">
        <v>72</v>
      </c>
      <c r="H2" s="23" t="s">
        <v>65</v>
      </c>
      <c r="I2" s="7"/>
    </row>
    <row r="3" spans="1:9" x14ac:dyDescent="0.25">
      <c r="A3" s="5">
        <v>1</v>
      </c>
      <c r="B3" s="5" t="s">
        <v>7</v>
      </c>
      <c r="C3" s="5" t="s">
        <v>8</v>
      </c>
      <c r="D3" s="6">
        <v>2018</v>
      </c>
      <c r="E3" s="11">
        <v>2</v>
      </c>
      <c r="F3" s="11">
        <v>4</v>
      </c>
      <c r="G3" s="21">
        <v>1</v>
      </c>
      <c r="H3" s="24">
        <f>E3/F3*G3</f>
        <v>0.5</v>
      </c>
      <c r="I3" s="5"/>
    </row>
    <row r="4" spans="1:9" x14ac:dyDescent="0.25">
      <c r="A4" s="5"/>
      <c r="B4" s="5"/>
      <c r="C4" s="5"/>
      <c r="D4" s="6">
        <v>2019</v>
      </c>
      <c r="E4" s="11">
        <v>2</v>
      </c>
      <c r="F4" s="11">
        <v>4</v>
      </c>
      <c r="G4" s="21">
        <v>1</v>
      </c>
      <c r="H4" s="24">
        <f t="shared" ref="H4:H62" si="0">E4/F4*G4</f>
        <v>0.5</v>
      </c>
      <c r="I4" s="5"/>
    </row>
    <row r="5" spans="1:9" x14ac:dyDescent="0.25">
      <c r="A5" s="5"/>
      <c r="B5" s="5"/>
      <c r="C5" s="5"/>
      <c r="D5" s="6">
        <v>2020</v>
      </c>
      <c r="E5" s="11">
        <v>3</v>
      </c>
      <c r="F5" s="11">
        <v>5</v>
      </c>
      <c r="G5" s="21">
        <v>1</v>
      </c>
      <c r="H5" s="24">
        <f t="shared" si="0"/>
        <v>0.6</v>
      </c>
      <c r="I5" s="5"/>
    </row>
    <row r="6" spans="1:9" x14ac:dyDescent="0.25">
      <c r="A6" s="5"/>
      <c r="B6" s="5"/>
      <c r="C6" s="5"/>
      <c r="D6" s="6">
        <v>2021</v>
      </c>
      <c r="E6" s="11">
        <v>2</v>
      </c>
      <c r="F6" s="11">
        <v>4</v>
      </c>
      <c r="G6" s="21">
        <v>1</v>
      </c>
      <c r="H6" s="24">
        <f t="shared" si="0"/>
        <v>0.5</v>
      </c>
      <c r="I6" s="5"/>
    </row>
    <row r="7" spans="1:9" x14ac:dyDescent="0.25">
      <c r="A7" s="5"/>
      <c r="B7" s="5"/>
      <c r="C7" s="5"/>
      <c r="D7" s="6">
        <v>2022</v>
      </c>
      <c r="E7" s="11">
        <v>2</v>
      </c>
      <c r="F7" s="11">
        <v>4</v>
      </c>
      <c r="G7" s="21">
        <v>1</v>
      </c>
      <c r="H7" s="24">
        <f t="shared" si="0"/>
        <v>0.5</v>
      </c>
      <c r="I7" s="5"/>
    </row>
    <row r="8" spans="1:9" x14ac:dyDescent="0.25">
      <c r="A8" s="5">
        <v>2</v>
      </c>
      <c r="B8" s="5" t="s">
        <v>9</v>
      </c>
      <c r="C8" s="5" t="s">
        <v>10</v>
      </c>
      <c r="D8" s="6">
        <v>2018</v>
      </c>
      <c r="E8" s="11">
        <v>1</v>
      </c>
      <c r="F8" s="11">
        <v>3</v>
      </c>
      <c r="G8" s="21">
        <v>1</v>
      </c>
      <c r="H8" s="24">
        <f t="shared" si="0"/>
        <v>0.33333333333333331</v>
      </c>
      <c r="I8" s="5"/>
    </row>
    <row r="9" spans="1:9" x14ac:dyDescent="0.25">
      <c r="A9" s="5"/>
      <c r="B9" s="5"/>
      <c r="C9" s="5"/>
      <c r="D9" s="6">
        <v>2019</v>
      </c>
      <c r="E9" s="11">
        <v>1</v>
      </c>
      <c r="F9" s="11">
        <v>3</v>
      </c>
      <c r="G9" s="21">
        <v>1</v>
      </c>
      <c r="H9" s="24">
        <f t="shared" si="0"/>
        <v>0.33333333333333331</v>
      </c>
      <c r="I9" s="5"/>
    </row>
    <row r="10" spans="1:9" x14ac:dyDescent="0.25">
      <c r="A10" s="5"/>
      <c r="B10" s="5"/>
      <c r="C10" s="5"/>
      <c r="D10" s="6">
        <v>2020</v>
      </c>
      <c r="E10" s="11">
        <v>1</v>
      </c>
      <c r="F10" s="11">
        <v>3</v>
      </c>
      <c r="G10" s="21">
        <v>1</v>
      </c>
      <c r="H10" s="24">
        <f t="shared" si="0"/>
        <v>0.33333333333333331</v>
      </c>
      <c r="I10" s="5"/>
    </row>
    <row r="11" spans="1:9" x14ac:dyDescent="0.25">
      <c r="A11" s="5"/>
      <c r="B11" s="5"/>
      <c r="C11" s="5"/>
      <c r="D11" s="6">
        <v>2021</v>
      </c>
      <c r="E11" s="11">
        <v>1</v>
      </c>
      <c r="F11" s="11">
        <v>3</v>
      </c>
      <c r="G11" s="21">
        <v>1</v>
      </c>
      <c r="H11" s="24">
        <f t="shared" si="0"/>
        <v>0.33333333333333331</v>
      </c>
      <c r="I11" s="5"/>
    </row>
    <row r="12" spans="1:9" x14ac:dyDescent="0.25">
      <c r="A12" s="5"/>
      <c r="B12" s="5"/>
      <c r="C12" s="5"/>
      <c r="D12" s="6">
        <v>2022</v>
      </c>
      <c r="E12" s="11">
        <v>1</v>
      </c>
      <c r="F12" s="11">
        <v>3</v>
      </c>
      <c r="G12" s="21">
        <v>1</v>
      </c>
      <c r="H12" s="24">
        <f t="shared" si="0"/>
        <v>0.33333333333333331</v>
      </c>
      <c r="I12" s="5"/>
    </row>
    <row r="13" spans="1:9" x14ac:dyDescent="0.25">
      <c r="A13" s="5">
        <v>3</v>
      </c>
      <c r="B13" s="5" t="s">
        <v>11</v>
      </c>
      <c r="C13" s="5" t="s">
        <v>12</v>
      </c>
      <c r="D13" s="6">
        <v>2018</v>
      </c>
      <c r="E13" s="11">
        <v>1</v>
      </c>
      <c r="F13" s="11">
        <v>3</v>
      </c>
      <c r="G13" s="21">
        <v>1</v>
      </c>
      <c r="H13" s="24">
        <f t="shared" si="0"/>
        <v>0.33333333333333331</v>
      </c>
      <c r="I13" s="5"/>
    </row>
    <row r="14" spans="1:9" x14ac:dyDescent="0.25">
      <c r="A14" s="5"/>
      <c r="B14" s="5"/>
      <c r="C14" s="5"/>
      <c r="D14" s="6">
        <v>2019</v>
      </c>
      <c r="E14" s="11">
        <v>1</v>
      </c>
      <c r="F14" s="11">
        <v>3</v>
      </c>
      <c r="G14" s="21">
        <v>1</v>
      </c>
      <c r="H14" s="24">
        <f t="shared" si="0"/>
        <v>0.33333333333333331</v>
      </c>
      <c r="I14" s="5"/>
    </row>
    <row r="15" spans="1:9" x14ac:dyDescent="0.25">
      <c r="A15" s="5"/>
      <c r="B15" s="5"/>
      <c r="C15" s="5"/>
      <c r="D15" s="6">
        <v>2020</v>
      </c>
      <c r="E15" s="11">
        <v>1</v>
      </c>
      <c r="F15" s="11">
        <v>3</v>
      </c>
      <c r="G15" s="21">
        <v>1</v>
      </c>
      <c r="H15" s="24">
        <f t="shared" si="0"/>
        <v>0.33333333333333331</v>
      </c>
      <c r="I15" s="5"/>
    </row>
    <row r="16" spans="1:9" x14ac:dyDescent="0.25">
      <c r="A16" s="5"/>
      <c r="B16" s="5"/>
      <c r="C16" s="5"/>
      <c r="D16" s="6">
        <v>2021</v>
      </c>
      <c r="E16" s="11">
        <v>1</v>
      </c>
      <c r="F16" s="11">
        <v>3</v>
      </c>
      <c r="G16" s="21">
        <v>1</v>
      </c>
      <c r="H16" s="24">
        <f t="shared" si="0"/>
        <v>0.33333333333333331</v>
      </c>
      <c r="I16" s="5"/>
    </row>
    <row r="17" spans="1:9" x14ac:dyDescent="0.25">
      <c r="A17" s="5"/>
      <c r="B17" s="5"/>
      <c r="C17" s="5"/>
      <c r="D17" s="6">
        <v>2022</v>
      </c>
      <c r="E17" s="11">
        <v>1</v>
      </c>
      <c r="F17" s="11">
        <v>3</v>
      </c>
      <c r="G17" s="21">
        <v>1</v>
      </c>
      <c r="H17" s="24">
        <f t="shared" si="0"/>
        <v>0.33333333333333331</v>
      </c>
      <c r="I17" s="5"/>
    </row>
    <row r="18" spans="1:9" x14ac:dyDescent="0.25">
      <c r="A18" s="5">
        <v>4</v>
      </c>
      <c r="B18" s="5" t="s">
        <v>13</v>
      </c>
      <c r="C18" s="5" t="s">
        <v>14</v>
      </c>
      <c r="D18" s="6">
        <v>2018</v>
      </c>
      <c r="E18" s="11">
        <v>1</v>
      </c>
      <c r="F18" s="11">
        <v>3</v>
      </c>
      <c r="G18" s="21">
        <v>1</v>
      </c>
      <c r="H18" s="24">
        <f t="shared" si="0"/>
        <v>0.33333333333333331</v>
      </c>
      <c r="I18" s="5"/>
    </row>
    <row r="19" spans="1:9" x14ac:dyDescent="0.25">
      <c r="A19" s="5"/>
      <c r="B19" s="5"/>
      <c r="C19" s="5"/>
      <c r="D19" s="6">
        <v>2019</v>
      </c>
      <c r="E19" s="11">
        <v>1</v>
      </c>
      <c r="F19" s="11">
        <v>3</v>
      </c>
      <c r="G19" s="21">
        <v>1</v>
      </c>
      <c r="H19" s="24">
        <f t="shared" si="0"/>
        <v>0.33333333333333331</v>
      </c>
      <c r="I19" s="5"/>
    </row>
    <row r="20" spans="1:9" x14ac:dyDescent="0.25">
      <c r="A20" s="5"/>
      <c r="B20" s="5"/>
      <c r="C20" s="5"/>
      <c r="D20" s="6">
        <v>2020</v>
      </c>
      <c r="E20" s="11">
        <v>1</v>
      </c>
      <c r="F20" s="11">
        <v>3</v>
      </c>
      <c r="G20" s="21">
        <v>1</v>
      </c>
      <c r="H20" s="24">
        <f t="shared" si="0"/>
        <v>0.33333333333333331</v>
      </c>
      <c r="I20" s="5"/>
    </row>
    <row r="21" spans="1:9" x14ac:dyDescent="0.25">
      <c r="A21" s="5"/>
      <c r="B21" s="5"/>
      <c r="C21" s="5"/>
      <c r="D21" s="6">
        <v>2021</v>
      </c>
      <c r="E21" s="11">
        <v>1</v>
      </c>
      <c r="F21" s="11">
        <v>3</v>
      </c>
      <c r="G21" s="21">
        <v>1</v>
      </c>
      <c r="H21" s="24">
        <f t="shared" si="0"/>
        <v>0.33333333333333331</v>
      </c>
      <c r="I21" s="5"/>
    </row>
    <row r="22" spans="1:9" x14ac:dyDescent="0.25">
      <c r="A22" s="5"/>
      <c r="B22" s="5"/>
      <c r="C22" s="5"/>
      <c r="D22" s="6">
        <v>2022</v>
      </c>
      <c r="E22" s="11">
        <v>1</v>
      </c>
      <c r="F22" s="11">
        <v>3</v>
      </c>
      <c r="G22" s="21">
        <v>1</v>
      </c>
      <c r="H22" s="24">
        <f t="shared" si="0"/>
        <v>0.33333333333333331</v>
      </c>
      <c r="I22" s="5"/>
    </row>
    <row r="23" spans="1:9" x14ac:dyDescent="0.25">
      <c r="A23" s="5">
        <v>5</v>
      </c>
      <c r="B23" s="5" t="s">
        <v>37</v>
      </c>
      <c r="C23" s="5" t="s">
        <v>38</v>
      </c>
      <c r="D23" s="6">
        <v>2018</v>
      </c>
      <c r="E23" s="11">
        <v>1</v>
      </c>
      <c r="F23" s="11">
        <v>3</v>
      </c>
      <c r="G23" s="21">
        <v>1</v>
      </c>
      <c r="H23" s="24">
        <f t="shared" si="0"/>
        <v>0.33333333333333331</v>
      </c>
      <c r="I23" s="5"/>
    </row>
    <row r="24" spans="1:9" x14ac:dyDescent="0.25">
      <c r="A24" s="5"/>
      <c r="B24" s="5"/>
      <c r="C24" s="5"/>
      <c r="D24" s="6">
        <v>2019</v>
      </c>
      <c r="E24" s="11">
        <v>1</v>
      </c>
      <c r="F24" s="11">
        <v>3</v>
      </c>
      <c r="G24" s="21">
        <v>1</v>
      </c>
      <c r="H24" s="24">
        <f t="shared" si="0"/>
        <v>0.33333333333333331</v>
      </c>
      <c r="I24" s="5"/>
    </row>
    <row r="25" spans="1:9" x14ac:dyDescent="0.25">
      <c r="A25" s="5"/>
      <c r="B25" s="5"/>
      <c r="C25" s="5"/>
      <c r="D25" s="6">
        <v>2020</v>
      </c>
      <c r="E25" s="11">
        <v>1</v>
      </c>
      <c r="F25" s="11">
        <v>3</v>
      </c>
      <c r="G25" s="21">
        <v>1</v>
      </c>
      <c r="H25" s="24">
        <f t="shared" si="0"/>
        <v>0.33333333333333331</v>
      </c>
      <c r="I25" s="5"/>
    </row>
    <row r="26" spans="1:9" x14ac:dyDescent="0.25">
      <c r="A26" s="5"/>
      <c r="B26" s="5"/>
      <c r="C26" s="5"/>
      <c r="D26" s="6">
        <v>2021</v>
      </c>
      <c r="E26" s="11">
        <v>1</v>
      </c>
      <c r="F26" s="11">
        <v>3</v>
      </c>
      <c r="G26" s="21">
        <v>1</v>
      </c>
      <c r="H26" s="24">
        <f t="shared" si="0"/>
        <v>0.33333333333333331</v>
      </c>
      <c r="I26" s="5"/>
    </row>
    <row r="27" spans="1:9" x14ac:dyDescent="0.25">
      <c r="A27" s="5"/>
      <c r="B27" s="5"/>
      <c r="C27" s="5"/>
      <c r="D27" s="6">
        <v>2022</v>
      </c>
      <c r="E27" s="11">
        <v>1</v>
      </c>
      <c r="F27" s="11">
        <v>2</v>
      </c>
      <c r="G27" s="21">
        <v>1</v>
      </c>
      <c r="H27" s="24">
        <f t="shared" si="0"/>
        <v>0.5</v>
      </c>
      <c r="I27" s="5"/>
    </row>
    <row r="28" spans="1:9" x14ac:dyDescent="0.25">
      <c r="A28" s="5">
        <v>6</v>
      </c>
      <c r="B28" s="5" t="s">
        <v>3</v>
      </c>
      <c r="C28" s="5" t="s">
        <v>4</v>
      </c>
      <c r="D28" s="6">
        <v>2018</v>
      </c>
      <c r="E28" s="11">
        <v>1</v>
      </c>
      <c r="F28" s="11">
        <v>3</v>
      </c>
      <c r="G28" s="21">
        <v>1</v>
      </c>
      <c r="H28" s="24">
        <f t="shared" si="0"/>
        <v>0.33333333333333331</v>
      </c>
      <c r="I28" s="5"/>
    </row>
    <row r="29" spans="1:9" x14ac:dyDescent="0.25">
      <c r="A29" s="5"/>
      <c r="B29" s="5"/>
      <c r="C29" s="5"/>
      <c r="D29" s="6">
        <v>2019</v>
      </c>
      <c r="E29" s="11">
        <v>1</v>
      </c>
      <c r="F29" s="11">
        <v>3</v>
      </c>
      <c r="G29" s="21">
        <v>1</v>
      </c>
      <c r="H29" s="24">
        <f t="shared" si="0"/>
        <v>0.33333333333333331</v>
      </c>
      <c r="I29" s="5"/>
    </row>
    <row r="30" spans="1:9" x14ac:dyDescent="0.25">
      <c r="A30" s="5"/>
      <c r="B30" s="5"/>
      <c r="C30" s="5"/>
      <c r="D30" s="6">
        <v>2020</v>
      </c>
      <c r="E30" s="11">
        <v>1</v>
      </c>
      <c r="F30" s="11">
        <v>3</v>
      </c>
      <c r="G30" s="21">
        <v>1</v>
      </c>
      <c r="H30" s="24">
        <f t="shared" si="0"/>
        <v>0.33333333333333331</v>
      </c>
      <c r="I30" s="5"/>
    </row>
    <row r="31" spans="1:9" x14ac:dyDescent="0.25">
      <c r="A31" s="5"/>
      <c r="B31" s="5"/>
      <c r="C31" s="5"/>
      <c r="D31" s="6">
        <v>2021</v>
      </c>
      <c r="E31" s="11">
        <v>1</v>
      </c>
      <c r="F31" s="11">
        <v>3</v>
      </c>
      <c r="G31" s="21">
        <v>1</v>
      </c>
      <c r="H31" s="24">
        <f t="shared" si="0"/>
        <v>0.33333333333333331</v>
      </c>
      <c r="I31" s="5"/>
    </row>
    <row r="32" spans="1:9" x14ac:dyDescent="0.25">
      <c r="A32" s="5"/>
      <c r="B32" s="5"/>
      <c r="C32" s="5"/>
      <c r="D32" s="6">
        <v>2022</v>
      </c>
      <c r="E32" s="11">
        <v>1</v>
      </c>
      <c r="F32" s="11">
        <v>3</v>
      </c>
      <c r="G32" s="21">
        <v>1</v>
      </c>
      <c r="H32" s="24">
        <f t="shared" si="0"/>
        <v>0.33333333333333331</v>
      </c>
      <c r="I32" s="5"/>
    </row>
    <row r="33" spans="1:9" x14ac:dyDescent="0.25">
      <c r="A33" s="5">
        <v>7</v>
      </c>
      <c r="B33" s="5" t="s">
        <v>33</v>
      </c>
      <c r="C33" s="5" t="s">
        <v>34</v>
      </c>
      <c r="D33" s="6">
        <v>2018</v>
      </c>
      <c r="E33" s="11">
        <v>1</v>
      </c>
      <c r="F33" s="11">
        <v>3</v>
      </c>
      <c r="G33" s="21">
        <v>1</v>
      </c>
      <c r="H33" s="24">
        <f t="shared" si="0"/>
        <v>0.33333333333333331</v>
      </c>
      <c r="I33" s="5"/>
    </row>
    <row r="34" spans="1:9" x14ac:dyDescent="0.25">
      <c r="A34" s="5"/>
      <c r="B34" s="5"/>
      <c r="C34" s="5"/>
      <c r="D34" s="6">
        <v>2019</v>
      </c>
      <c r="E34" s="11">
        <v>1</v>
      </c>
      <c r="F34" s="11">
        <v>3</v>
      </c>
      <c r="G34" s="21">
        <v>1</v>
      </c>
      <c r="H34" s="24">
        <f t="shared" si="0"/>
        <v>0.33333333333333331</v>
      </c>
      <c r="I34" s="5"/>
    </row>
    <row r="35" spans="1:9" x14ac:dyDescent="0.25">
      <c r="A35" s="5"/>
      <c r="B35" s="5"/>
      <c r="C35" s="5"/>
      <c r="D35" s="6">
        <v>2020</v>
      </c>
      <c r="E35" s="11">
        <v>1</v>
      </c>
      <c r="F35" s="11">
        <v>3</v>
      </c>
      <c r="G35" s="21">
        <v>1</v>
      </c>
      <c r="H35" s="24">
        <f t="shared" si="0"/>
        <v>0.33333333333333331</v>
      </c>
      <c r="I35" s="5"/>
    </row>
    <row r="36" spans="1:9" x14ac:dyDescent="0.25">
      <c r="A36" s="5"/>
      <c r="B36" s="5"/>
      <c r="C36" s="5"/>
      <c r="D36" s="6">
        <v>2021</v>
      </c>
      <c r="E36" s="11">
        <v>1</v>
      </c>
      <c r="F36" s="11">
        <v>3</v>
      </c>
      <c r="G36" s="21">
        <v>1</v>
      </c>
      <c r="H36" s="24">
        <f t="shared" si="0"/>
        <v>0.33333333333333331</v>
      </c>
      <c r="I36" s="5"/>
    </row>
    <row r="37" spans="1:9" x14ac:dyDescent="0.25">
      <c r="A37" s="5"/>
      <c r="B37" s="5"/>
      <c r="C37" s="5"/>
      <c r="D37" s="6">
        <v>2022</v>
      </c>
      <c r="E37" s="11">
        <v>1</v>
      </c>
      <c r="F37" s="11">
        <v>3</v>
      </c>
      <c r="G37" s="21">
        <v>1</v>
      </c>
      <c r="H37" s="24">
        <f t="shared" si="0"/>
        <v>0.33333333333333331</v>
      </c>
      <c r="I37" s="5"/>
    </row>
    <row r="38" spans="1:9" x14ac:dyDescent="0.25">
      <c r="A38" s="5">
        <v>8</v>
      </c>
      <c r="B38" s="5" t="s">
        <v>15</v>
      </c>
      <c r="C38" s="5" t="s">
        <v>16</v>
      </c>
      <c r="D38" s="6">
        <v>2018</v>
      </c>
      <c r="E38" s="11">
        <v>2</v>
      </c>
      <c r="F38" s="11">
        <v>5</v>
      </c>
      <c r="G38" s="21">
        <v>1</v>
      </c>
      <c r="H38" s="24">
        <f t="shared" si="0"/>
        <v>0.4</v>
      </c>
      <c r="I38" s="5"/>
    </row>
    <row r="39" spans="1:9" x14ac:dyDescent="0.25">
      <c r="A39" s="5"/>
      <c r="B39" s="5"/>
      <c r="C39" s="5"/>
      <c r="D39" s="6">
        <v>2019</v>
      </c>
      <c r="E39" s="11">
        <v>2</v>
      </c>
      <c r="F39" s="11">
        <v>5</v>
      </c>
      <c r="G39" s="21">
        <v>1</v>
      </c>
      <c r="H39" s="24">
        <f t="shared" si="0"/>
        <v>0.4</v>
      </c>
      <c r="I39" s="5"/>
    </row>
    <row r="40" spans="1:9" x14ac:dyDescent="0.25">
      <c r="A40" s="5"/>
      <c r="B40" s="5"/>
      <c r="C40" s="5"/>
      <c r="D40" s="6">
        <v>2020</v>
      </c>
      <c r="E40" s="11">
        <v>2</v>
      </c>
      <c r="F40" s="11">
        <v>5</v>
      </c>
      <c r="G40" s="21">
        <v>1</v>
      </c>
      <c r="H40" s="24">
        <f t="shared" si="0"/>
        <v>0.4</v>
      </c>
      <c r="I40" s="5"/>
    </row>
    <row r="41" spans="1:9" x14ac:dyDescent="0.25">
      <c r="A41" s="5"/>
      <c r="B41" s="5"/>
      <c r="C41" s="5"/>
      <c r="D41" s="6">
        <v>2021</v>
      </c>
      <c r="E41" s="11">
        <v>2</v>
      </c>
      <c r="F41" s="11">
        <v>5</v>
      </c>
      <c r="G41" s="21">
        <v>1</v>
      </c>
      <c r="H41" s="24">
        <f t="shared" si="0"/>
        <v>0.4</v>
      </c>
      <c r="I41" s="5"/>
    </row>
    <row r="42" spans="1:9" x14ac:dyDescent="0.25">
      <c r="A42" s="5"/>
      <c r="B42" s="5"/>
      <c r="C42" s="5"/>
      <c r="D42" s="6">
        <v>2022</v>
      </c>
      <c r="E42" s="11">
        <v>2</v>
      </c>
      <c r="F42" s="11">
        <v>5</v>
      </c>
      <c r="G42" s="21">
        <v>1</v>
      </c>
      <c r="H42" s="24">
        <f t="shared" si="0"/>
        <v>0.4</v>
      </c>
      <c r="I42" s="5"/>
    </row>
    <row r="43" spans="1:9" x14ac:dyDescent="0.25">
      <c r="A43" s="5">
        <v>9</v>
      </c>
      <c r="B43" s="5" t="s">
        <v>17</v>
      </c>
      <c r="C43" s="5" t="s">
        <v>18</v>
      </c>
      <c r="D43" s="6">
        <v>2018</v>
      </c>
      <c r="E43" s="11">
        <v>3</v>
      </c>
      <c r="F43" s="11">
        <v>9</v>
      </c>
      <c r="G43" s="21">
        <v>1</v>
      </c>
      <c r="H43" s="24">
        <f t="shared" si="0"/>
        <v>0.33333333333333331</v>
      </c>
      <c r="I43" s="5"/>
    </row>
    <row r="44" spans="1:9" x14ac:dyDescent="0.25">
      <c r="A44" s="5"/>
      <c r="B44" s="5"/>
      <c r="C44" s="5"/>
      <c r="D44" s="6">
        <v>2019</v>
      </c>
      <c r="E44" s="11">
        <v>3</v>
      </c>
      <c r="F44" s="11">
        <v>9</v>
      </c>
      <c r="G44" s="21">
        <v>1</v>
      </c>
      <c r="H44" s="24">
        <f t="shared" si="0"/>
        <v>0.33333333333333331</v>
      </c>
      <c r="I44" s="5"/>
    </row>
    <row r="45" spans="1:9" x14ac:dyDescent="0.25">
      <c r="A45" s="5"/>
      <c r="B45" s="5"/>
      <c r="C45" s="5"/>
      <c r="D45" s="6">
        <v>2020</v>
      </c>
      <c r="E45" s="11">
        <v>3</v>
      </c>
      <c r="F45" s="11">
        <v>9</v>
      </c>
      <c r="G45" s="21">
        <v>1</v>
      </c>
      <c r="H45" s="24">
        <f t="shared" si="0"/>
        <v>0.33333333333333331</v>
      </c>
      <c r="I45" s="5"/>
    </row>
    <row r="46" spans="1:9" x14ac:dyDescent="0.25">
      <c r="A46" s="5"/>
      <c r="B46" s="5"/>
      <c r="C46" s="5"/>
      <c r="D46" s="6">
        <v>2021</v>
      </c>
      <c r="E46" s="11">
        <v>3</v>
      </c>
      <c r="F46" s="11">
        <v>9</v>
      </c>
      <c r="G46" s="21">
        <v>1</v>
      </c>
      <c r="H46" s="24">
        <f t="shared" si="0"/>
        <v>0.33333333333333331</v>
      </c>
      <c r="I46" s="5"/>
    </row>
    <row r="47" spans="1:9" x14ac:dyDescent="0.25">
      <c r="A47" s="5"/>
      <c r="B47" s="5"/>
      <c r="C47" s="5"/>
      <c r="D47" s="6">
        <v>2022</v>
      </c>
      <c r="E47" s="11">
        <v>3</v>
      </c>
      <c r="F47" s="11">
        <v>9</v>
      </c>
      <c r="G47" s="21">
        <v>1</v>
      </c>
      <c r="H47" s="24">
        <f t="shared" si="0"/>
        <v>0.33333333333333331</v>
      </c>
      <c r="I47" s="5"/>
    </row>
    <row r="48" spans="1:9" x14ac:dyDescent="0.25">
      <c r="A48" s="5">
        <v>10</v>
      </c>
      <c r="B48" s="5" t="s">
        <v>35</v>
      </c>
      <c r="C48" s="5" t="s">
        <v>36</v>
      </c>
      <c r="D48" s="6">
        <v>2018</v>
      </c>
      <c r="E48" s="11">
        <v>1</v>
      </c>
      <c r="F48" s="11">
        <v>3</v>
      </c>
      <c r="G48" s="21">
        <v>1</v>
      </c>
      <c r="H48" s="24">
        <f t="shared" si="0"/>
        <v>0.33333333333333331</v>
      </c>
      <c r="I48" s="5"/>
    </row>
    <row r="49" spans="1:9" x14ac:dyDescent="0.25">
      <c r="A49" s="5"/>
      <c r="B49" s="5"/>
      <c r="C49" s="5"/>
      <c r="D49" s="6">
        <v>2019</v>
      </c>
      <c r="E49" s="11">
        <v>1</v>
      </c>
      <c r="F49" s="11">
        <v>3</v>
      </c>
      <c r="G49" s="21">
        <v>1</v>
      </c>
      <c r="H49" s="24">
        <f t="shared" si="0"/>
        <v>0.33333333333333331</v>
      </c>
      <c r="I49" s="5"/>
    </row>
    <row r="50" spans="1:9" x14ac:dyDescent="0.25">
      <c r="A50" s="5"/>
      <c r="B50" s="5"/>
      <c r="C50" s="5"/>
      <c r="D50" s="6">
        <v>2020</v>
      </c>
      <c r="E50" s="11">
        <v>1</v>
      </c>
      <c r="F50" s="11">
        <v>3</v>
      </c>
      <c r="G50" s="21">
        <v>1</v>
      </c>
      <c r="H50" s="24">
        <f t="shared" si="0"/>
        <v>0.33333333333333331</v>
      </c>
      <c r="I50" s="5"/>
    </row>
    <row r="51" spans="1:9" x14ac:dyDescent="0.25">
      <c r="A51" s="5"/>
      <c r="B51" s="5"/>
      <c r="C51" s="5"/>
      <c r="D51" s="6">
        <v>2021</v>
      </c>
      <c r="E51" s="11">
        <v>1</v>
      </c>
      <c r="F51" s="11">
        <v>3</v>
      </c>
      <c r="G51" s="21">
        <v>1</v>
      </c>
      <c r="H51" s="24">
        <f t="shared" si="0"/>
        <v>0.33333333333333331</v>
      </c>
      <c r="I51" s="5"/>
    </row>
    <row r="52" spans="1:9" x14ac:dyDescent="0.25">
      <c r="A52" s="5"/>
      <c r="B52" s="5"/>
      <c r="C52" s="5"/>
      <c r="D52" s="6">
        <v>2022</v>
      </c>
      <c r="E52" s="11">
        <v>1</v>
      </c>
      <c r="F52" s="11">
        <v>3</v>
      </c>
      <c r="G52" s="21">
        <v>1</v>
      </c>
      <c r="H52" s="24">
        <f t="shared" si="0"/>
        <v>0.33333333333333331</v>
      </c>
      <c r="I52" s="5"/>
    </row>
    <row r="53" spans="1:9" x14ac:dyDescent="0.25">
      <c r="A53" s="5">
        <v>11</v>
      </c>
      <c r="B53" s="5" t="s">
        <v>19</v>
      </c>
      <c r="C53" s="5" t="s">
        <v>20</v>
      </c>
      <c r="D53" s="6">
        <v>2018</v>
      </c>
      <c r="E53" s="11">
        <v>3</v>
      </c>
      <c r="F53" s="11">
        <v>6</v>
      </c>
      <c r="G53" s="21">
        <v>1</v>
      </c>
      <c r="H53" s="24">
        <f t="shared" si="0"/>
        <v>0.5</v>
      </c>
      <c r="I53" s="5"/>
    </row>
    <row r="54" spans="1:9" x14ac:dyDescent="0.25">
      <c r="A54" s="5"/>
      <c r="B54" s="5"/>
      <c r="C54" s="5"/>
      <c r="D54" s="6">
        <v>2019</v>
      </c>
      <c r="E54" s="11">
        <v>3</v>
      </c>
      <c r="F54" s="11">
        <v>6</v>
      </c>
      <c r="G54" s="21">
        <v>1</v>
      </c>
      <c r="H54" s="24">
        <f t="shared" si="0"/>
        <v>0.5</v>
      </c>
      <c r="I54" s="5"/>
    </row>
    <row r="55" spans="1:9" x14ac:dyDescent="0.25">
      <c r="A55" s="5"/>
      <c r="B55" s="5"/>
      <c r="C55" s="5"/>
      <c r="D55" s="6">
        <v>2020</v>
      </c>
      <c r="E55" s="11">
        <v>3</v>
      </c>
      <c r="F55" s="11">
        <v>6</v>
      </c>
      <c r="G55" s="21">
        <v>1</v>
      </c>
      <c r="H55" s="24">
        <f t="shared" si="0"/>
        <v>0.5</v>
      </c>
      <c r="I55" s="5"/>
    </row>
    <row r="56" spans="1:9" x14ac:dyDescent="0.25">
      <c r="A56" s="5"/>
      <c r="B56" s="5"/>
      <c r="C56" s="5"/>
      <c r="D56" s="6">
        <v>2021</v>
      </c>
      <c r="E56" s="11">
        <v>3</v>
      </c>
      <c r="F56" s="11">
        <v>6</v>
      </c>
      <c r="G56" s="21">
        <v>1</v>
      </c>
      <c r="H56" s="24">
        <f t="shared" si="0"/>
        <v>0.5</v>
      </c>
      <c r="I56" s="5"/>
    </row>
    <row r="57" spans="1:9" x14ac:dyDescent="0.25">
      <c r="A57" s="5"/>
      <c r="B57" s="5"/>
      <c r="C57" s="5"/>
      <c r="D57" s="6">
        <v>2022</v>
      </c>
      <c r="E57" s="11">
        <v>3</v>
      </c>
      <c r="F57" s="11">
        <v>6</v>
      </c>
      <c r="G57" s="21">
        <v>1</v>
      </c>
      <c r="H57" s="24">
        <f t="shared" si="0"/>
        <v>0.5</v>
      </c>
      <c r="I57" s="5"/>
    </row>
    <row r="58" spans="1:9" x14ac:dyDescent="0.25">
      <c r="A58" s="5">
        <v>12</v>
      </c>
      <c r="B58" s="5" t="s">
        <v>51</v>
      </c>
      <c r="C58" s="5" t="s">
        <v>52</v>
      </c>
      <c r="D58" s="6">
        <v>2018</v>
      </c>
      <c r="E58" s="11">
        <v>3</v>
      </c>
      <c r="F58" s="11">
        <v>8</v>
      </c>
      <c r="G58" s="21">
        <v>1</v>
      </c>
      <c r="H58" s="24">
        <f t="shared" si="0"/>
        <v>0.375</v>
      </c>
      <c r="I58" s="5"/>
    </row>
    <row r="59" spans="1:9" x14ac:dyDescent="0.25">
      <c r="A59" s="5"/>
      <c r="B59" s="5"/>
      <c r="C59" s="5"/>
      <c r="D59" s="6">
        <v>2019</v>
      </c>
      <c r="E59" s="11">
        <v>3</v>
      </c>
      <c r="F59" s="11">
        <v>8</v>
      </c>
      <c r="G59" s="21">
        <v>1</v>
      </c>
      <c r="H59" s="24">
        <f t="shared" si="0"/>
        <v>0.375</v>
      </c>
      <c r="I59" s="5"/>
    </row>
    <row r="60" spans="1:9" x14ac:dyDescent="0.25">
      <c r="A60" s="5"/>
      <c r="B60" s="5"/>
      <c r="C60" s="5"/>
      <c r="D60" s="6">
        <v>2020</v>
      </c>
      <c r="E60" s="11">
        <v>3</v>
      </c>
      <c r="F60" s="11">
        <v>8</v>
      </c>
      <c r="G60" s="21">
        <v>1</v>
      </c>
      <c r="H60" s="24">
        <f t="shared" si="0"/>
        <v>0.375</v>
      </c>
      <c r="I60" s="5"/>
    </row>
    <row r="61" spans="1:9" x14ac:dyDescent="0.25">
      <c r="A61" s="5"/>
      <c r="B61" s="5"/>
      <c r="C61" s="5"/>
      <c r="D61" s="6">
        <v>2021</v>
      </c>
      <c r="E61" s="11">
        <v>3</v>
      </c>
      <c r="F61" s="11">
        <v>8</v>
      </c>
      <c r="G61" s="21">
        <v>1</v>
      </c>
      <c r="H61" s="24">
        <f t="shared" si="0"/>
        <v>0.375</v>
      </c>
      <c r="I61" s="5"/>
    </row>
    <row r="62" spans="1:9" x14ac:dyDescent="0.25">
      <c r="A62" s="5"/>
      <c r="B62" s="5"/>
      <c r="C62" s="5"/>
      <c r="D62" s="6">
        <v>2022</v>
      </c>
      <c r="E62" s="11">
        <v>3</v>
      </c>
      <c r="F62" s="11">
        <v>8</v>
      </c>
      <c r="G62" s="21">
        <v>1</v>
      </c>
      <c r="H62" s="24">
        <f t="shared" si="0"/>
        <v>0.375</v>
      </c>
      <c r="I62" s="5"/>
    </row>
    <row r="63" spans="1:9" x14ac:dyDescent="0.25">
      <c r="A63" s="5">
        <v>13</v>
      </c>
      <c r="B63" s="5" t="s">
        <v>5</v>
      </c>
      <c r="C63" s="5" t="s">
        <v>6</v>
      </c>
      <c r="D63" s="6">
        <v>2018</v>
      </c>
      <c r="E63" s="11">
        <v>3</v>
      </c>
      <c r="F63" s="11">
        <v>6</v>
      </c>
      <c r="G63" s="21">
        <v>1</v>
      </c>
      <c r="H63" s="24">
        <f t="shared" ref="H63:H126" si="1">E63/F63*G63</f>
        <v>0.5</v>
      </c>
      <c r="I63" s="5"/>
    </row>
    <row r="64" spans="1:9" x14ac:dyDescent="0.25">
      <c r="A64" s="5"/>
      <c r="B64" s="5"/>
      <c r="C64" s="5"/>
      <c r="D64" s="6">
        <v>2019</v>
      </c>
      <c r="E64" s="11">
        <v>3</v>
      </c>
      <c r="F64" s="11">
        <v>6</v>
      </c>
      <c r="G64" s="21">
        <v>1</v>
      </c>
      <c r="H64" s="24">
        <f t="shared" si="1"/>
        <v>0.5</v>
      </c>
      <c r="I64" s="5"/>
    </row>
    <row r="65" spans="1:9" x14ac:dyDescent="0.25">
      <c r="A65" s="5"/>
      <c r="B65" s="5"/>
      <c r="C65" s="5"/>
      <c r="D65" s="6">
        <v>2020</v>
      </c>
      <c r="E65" s="11">
        <v>3</v>
      </c>
      <c r="F65" s="11">
        <v>6</v>
      </c>
      <c r="G65" s="21">
        <v>1</v>
      </c>
      <c r="H65" s="24">
        <f t="shared" si="1"/>
        <v>0.5</v>
      </c>
      <c r="I65" s="5"/>
    </row>
    <row r="66" spans="1:9" x14ac:dyDescent="0.25">
      <c r="A66" s="5"/>
      <c r="B66" s="5"/>
      <c r="C66" s="5"/>
      <c r="D66" s="6">
        <v>2021</v>
      </c>
      <c r="E66" s="11">
        <v>1</v>
      </c>
      <c r="F66" s="11">
        <v>3</v>
      </c>
      <c r="G66" s="21">
        <v>1</v>
      </c>
      <c r="H66" s="24">
        <f t="shared" si="1"/>
        <v>0.33333333333333331</v>
      </c>
      <c r="I66" s="5"/>
    </row>
    <row r="67" spans="1:9" x14ac:dyDescent="0.25">
      <c r="A67" s="5"/>
      <c r="B67" s="5"/>
      <c r="C67" s="5"/>
      <c r="D67" s="6">
        <v>2022</v>
      </c>
      <c r="E67" s="11">
        <v>2</v>
      </c>
      <c r="F67" s="11">
        <v>4</v>
      </c>
      <c r="G67" s="21">
        <v>1</v>
      </c>
      <c r="H67" s="24">
        <f t="shared" si="1"/>
        <v>0.5</v>
      </c>
      <c r="I67" s="5"/>
    </row>
    <row r="68" spans="1:9" x14ac:dyDescent="0.25">
      <c r="A68" s="5">
        <v>14</v>
      </c>
      <c r="B68" s="5" t="s">
        <v>21</v>
      </c>
      <c r="C68" s="5" t="s">
        <v>22</v>
      </c>
      <c r="D68" s="6">
        <v>2018</v>
      </c>
      <c r="E68" s="11">
        <v>2</v>
      </c>
      <c r="F68" s="11">
        <v>6</v>
      </c>
      <c r="G68" s="21">
        <v>1</v>
      </c>
      <c r="H68" s="24">
        <f t="shared" si="1"/>
        <v>0.33333333333333331</v>
      </c>
      <c r="I68" s="5"/>
    </row>
    <row r="69" spans="1:9" x14ac:dyDescent="0.25">
      <c r="A69" s="5"/>
      <c r="B69" s="5"/>
      <c r="C69" s="5"/>
      <c r="D69" s="6">
        <v>2019</v>
      </c>
      <c r="E69" s="11">
        <v>2</v>
      </c>
      <c r="F69" s="11">
        <v>5</v>
      </c>
      <c r="G69" s="21">
        <v>1</v>
      </c>
      <c r="H69" s="24">
        <f t="shared" si="1"/>
        <v>0.4</v>
      </c>
      <c r="I69" s="5"/>
    </row>
    <row r="70" spans="1:9" x14ac:dyDescent="0.25">
      <c r="A70" s="5"/>
      <c r="B70" s="5"/>
      <c r="C70" s="5"/>
      <c r="D70" s="6">
        <v>2020</v>
      </c>
      <c r="E70" s="11">
        <v>2</v>
      </c>
      <c r="F70" s="11">
        <v>5</v>
      </c>
      <c r="G70" s="21">
        <v>1</v>
      </c>
      <c r="H70" s="24">
        <f t="shared" si="1"/>
        <v>0.4</v>
      </c>
      <c r="I70" s="5"/>
    </row>
    <row r="71" spans="1:9" x14ac:dyDescent="0.25">
      <c r="A71" s="5"/>
      <c r="B71" s="5"/>
      <c r="C71" s="5"/>
      <c r="D71" s="6">
        <v>2021</v>
      </c>
      <c r="E71" s="11">
        <v>2</v>
      </c>
      <c r="F71" s="11">
        <v>5</v>
      </c>
      <c r="G71" s="21">
        <v>1</v>
      </c>
      <c r="H71" s="24">
        <f t="shared" si="1"/>
        <v>0.4</v>
      </c>
      <c r="I71" s="5"/>
    </row>
    <row r="72" spans="1:9" x14ac:dyDescent="0.25">
      <c r="A72" s="5"/>
      <c r="B72" s="5"/>
      <c r="C72" s="5"/>
      <c r="D72" s="6">
        <v>2022</v>
      </c>
      <c r="E72" s="11">
        <v>2</v>
      </c>
      <c r="F72" s="11">
        <v>5</v>
      </c>
      <c r="G72" s="21">
        <v>1</v>
      </c>
      <c r="H72" s="24">
        <f t="shared" si="1"/>
        <v>0.4</v>
      </c>
      <c r="I72" s="5"/>
    </row>
    <row r="73" spans="1:9" x14ac:dyDescent="0.25">
      <c r="A73" s="5">
        <v>15</v>
      </c>
      <c r="B73" s="5" t="s">
        <v>23</v>
      </c>
      <c r="C73" s="5" t="s">
        <v>24</v>
      </c>
      <c r="D73" s="6">
        <v>2018</v>
      </c>
      <c r="E73" s="11">
        <v>3</v>
      </c>
      <c r="F73" s="11">
        <v>6</v>
      </c>
      <c r="G73" s="21">
        <v>1</v>
      </c>
      <c r="H73" s="24">
        <f t="shared" si="1"/>
        <v>0.5</v>
      </c>
      <c r="I73" s="5"/>
    </row>
    <row r="74" spans="1:9" x14ac:dyDescent="0.25">
      <c r="A74" s="5"/>
      <c r="B74" s="5"/>
      <c r="C74" s="5"/>
      <c r="D74" s="6">
        <v>2019</v>
      </c>
      <c r="E74" s="11">
        <v>4</v>
      </c>
      <c r="F74" s="11">
        <v>8</v>
      </c>
      <c r="G74" s="21">
        <v>1</v>
      </c>
      <c r="H74" s="24">
        <f t="shared" si="1"/>
        <v>0.5</v>
      </c>
      <c r="I74" s="5"/>
    </row>
    <row r="75" spans="1:9" x14ac:dyDescent="0.25">
      <c r="A75" s="5"/>
      <c r="B75" s="5"/>
      <c r="C75" s="5"/>
      <c r="D75" s="6">
        <v>2020</v>
      </c>
      <c r="E75" s="11">
        <v>3</v>
      </c>
      <c r="F75" s="11">
        <v>6</v>
      </c>
      <c r="G75" s="21">
        <v>1</v>
      </c>
      <c r="H75" s="24">
        <f t="shared" si="1"/>
        <v>0.5</v>
      </c>
      <c r="I75" s="5"/>
    </row>
    <row r="76" spans="1:9" x14ac:dyDescent="0.25">
      <c r="A76" s="5"/>
      <c r="B76" s="5"/>
      <c r="C76" s="5"/>
      <c r="D76" s="6">
        <v>2021</v>
      </c>
      <c r="E76" s="11">
        <v>3</v>
      </c>
      <c r="F76" s="11">
        <v>6</v>
      </c>
      <c r="G76" s="21">
        <v>1</v>
      </c>
      <c r="H76" s="24">
        <f t="shared" si="1"/>
        <v>0.5</v>
      </c>
      <c r="I76" s="5"/>
    </row>
    <row r="77" spans="1:9" x14ac:dyDescent="0.25">
      <c r="A77" s="5"/>
      <c r="B77" s="5"/>
      <c r="C77" s="5"/>
      <c r="D77" s="6">
        <v>2022</v>
      </c>
      <c r="E77" s="11">
        <v>3</v>
      </c>
      <c r="F77" s="11">
        <v>6</v>
      </c>
      <c r="G77" s="21">
        <v>1</v>
      </c>
      <c r="H77" s="24">
        <f t="shared" si="1"/>
        <v>0.5</v>
      </c>
      <c r="I77" s="5"/>
    </row>
    <row r="78" spans="1:9" x14ac:dyDescent="0.25">
      <c r="A78" s="5">
        <v>16</v>
      </c>
      <c r="B78" s="5" t="s">
        <v>25</v>
      </c>
      <c r="C78" s="5" t="s">
        <v>26</v>
      </c>
      <c r="D78" s="6">
        <v>2018</v>
      </c>
      <c r="E78" s="11">
        <v>2</v>
      </c>
      <c r="F78" s="11">
        <v>5</v>
      </c>
      <c r="G78" s="21">
        <v>1</v>
      </c>
      <c r="H78" s="24">
        <f t="shared" si="1"/>
        <v>0.4</v>
      </c>
      <c r="I78" s="5"/>
    </row>
    <row r="79" spans="1:9" x14ac:dyDescent="0.25">
      <c r="A79" s="5"/>
      <c r="B79" s="5"/>
      <c r="C79" s="5"/>
      <c r="D79" s="6">
        <v>2019</v>
      </c>
      <c r="E79" s="11">
        <v>2</v>
      </c>
      <c r="F79" s="11">
        <v>5</v>
      </c>
      <c r="G79" s="21">
        <v>1</v>
      </c>
      <c r="H79" s="24">
        <f t="shared" si="1"/>
        <v>0.4</v>
      </c>
      <c r="I79" s="5"/>
    </row>
    <row r="80" spans="1:9" x14ac:dyDescent="0.25">
      <c r="A80" s="5"/>
      <c r="B80" s="5"/>
      <c r="C80" s="5"/>
      <c r="D80" s="6">
        <v>2020</v>
      </c>
      <c r="E80" s="11">
        <v>2</v>
      </c>
      <c r="F80" s="11">
        <v>5</v>
      </c>
      <c r="G80" s="21">
        <v>1</v>
      </c>
      <c r="H80" s="24">
        <f t="shared" si="1"/>
        <v>0.4</v>
      </c>
      <c r="I80" s="5"/>
    </row>
    <row r="81" spans="1:9" x14ac:dyDescent="0.25">
      <c r="A81" s="5"/>
      <c r="B81" s="5"/>
      <c r="C81" s="5"/>
      <c r="D81" s="6">
        <v>2021</v>
      </c>
      <c r="E81" s="11">
        <v>2</v>
      </c>
      <c r="F81" s="11">
        <v>5</v>
      </c>
      <c r="G81" s="21">
        <v>1</v>
      </c>
      <c r="H81" s="24">
        <f t="shared" si="1"/>
        <v>0.4</v>
      </c>
      <c r="I81" s="5"/>
    </row>
    <row r="82" spans="1:9" x14ac:dyDescent="0.25">
      <c r="A82" s="5"/>
      <c r="B82" s="5"/>
      <c r="C82" s="5"/>
      <c r="D82" s="6">
        <v>2022</v>
      </c>
      <c r="E82" s="11">
        <v>2</v>
      </c>
      <c r="F82" s="11">
        <v>5</v>
      </c>
      <c r="G82" s="21">
        <v>1</v>
      </c>
      <c r="H82" s="24">
        <f t="shared" si="1"/>
        <v>0.4</v>
      </c>
      <c r="I82" s="5"/>
    </row>
    <row r="83" spans="1:9" x14ac:dyDescent="0.25">
      <c r="A83" s="5">
        <v>17</v>
      </c>
      <c r="B83" s="5" t="s">
        <v>39</v>
      </c>
      <c r="C83" s="5" t="s">
        <v>40</v>
      </c>
      <c r="D83" s="6">
        <v>2018</v>
      </c>
      <c r="E83" s="11">
        <v>1</v>
      </c>
      <c r="F83" s="11">
        <v>3</v>
      </c>
      <c r="G83" s="21">
        <v>1</v>
      </c>
      <c r="H83" s="24">
        <f t="shared" si="1"/>
        <v>0.33333333333333331</v>
      </c>
      <c r="I83" s="5"/>
    </row>
    <row r="84" spans="1:9" x14ac:dyDescent="0.25">
      <c r="A84" s="5"/>
      <c r="B84" s="5"/>
      <c r="C84" s="5"/>
      <c r="D84" s="6">
        <v>2019</v>
      </c>
      <c r="E84" s="11">
        <v>1</v>
      </c>
      <c r="F84" s="11">
        <v>3</v>
      </c>
      <c r="G84" s="21">
        <v>1</v>
      </c>
      <c r="H84" s="24">
        <f t="shared" si="1"/>
        <v>0.33333333333333331</v>
      </c>
      <c r="I84" s="5"/>
    </row>
    <row r="85" spans="1:9" x14ac:dyDescent="0.25">
      <c r="A85" s="5"/>
      <c r="B85" s="5"/>
      <c r="C85" s="5"/>
      <c r="D85" s="6">
        <v>2020</v>
      </c>
      <c r="E85" s="11">
        <v>1</v>
      </c>
      <c r="F85" s="11">
        <v>3</v>
      </c>
      <c r="G85" s="21">
        <v>1</v>
      </c>
      <c r="H85" s="24">
        <f t="shared" si="1"/>
        <v>0.33333333333333331</v>
      </c>
      <c r="I85" s="5"/>
    </row>
    <row r="86" spans="1:9" x14ac:dyDescent="0.25">
      <c r="A86" s="5"/>
      <c r="B86" s="5"/>
      <c r="C86" s="5"/>
      <c r="D86" s="6">
        <v>2021</v>
      </c>
      <c r="E86" s="11">
        <v>1</v>
      </c>
      <c r="F86" s="11">
        <v>3</v>
      </c>
      <c r="G86" s="21">
        <v>1</v>
      </c>
      <c r="H86" s="24">
        <f t="shared" si="1"/>
        <v>0.33333333333333331</v>
      </c>
      <c r="I86" s="5"/>
    </row>
    <row r="87" spans="1:9" x14ac:dyDescent="0.25">
      <c r="A87" s="5"/>
      <c r="B87" s="5"/>
      <c r="C87" s="5"/>
      <c r="D87" s="6">
        <v>2022</v>
      </c>
      <c r="E87" s="11">
        <v>1</v>
      </c>
      <c r="F87" s="11">
        <v>3</v>
      </c>
      <c r="G87" s="21">
        <v>1</v>
      </c>
      <c r="H87" s="24">
        <f t="shared" si="1"/>
        <v>0.33333333333333331</v>
      </c>
      <c r="I87" s="5"/>
    </row>
    <row r="88" spans="1:9" x14ac:dyDescent="0.25">
      <c r="A88" s="5">
        <v>18</v>
      </c>
      <c r="B88" s="5" t="s">
        <v>27</v>
      </c>
      <c r="C88" s="5" t="s">
        <v>28</v>
      </c>
      <c r="D88" s="6">
        <v>2018</v>
      </c>
      <c r="E88" s="11">
        <v>1</v>
      </c>
      <c r="F88" s="11">
        <v>3</v>
      </c>
      <c r="G88" s="21">
        <v>1</v>
      </c>
      <c r="H88" s="24">
        <f t="shared" si="1"/>
        <v>0.33333333333333331</v>
      </c>
      <c r="I88" s="5"/>
    </row>
    <row r="89" spans="1:9" x14ac:dyDescent="0.25">
      <c r="A89" s="5"/>
      <c r="B89" s="5"/>
      <c r="C89" s="5"/>
      <c r="D89" s="6">
        <v>2019</v>
      </c>
      <c r="E89" s="11">
        <v>1</v>
      </c>
      <c r="F89" s="11">
        <v>3</v>
      </c>
      <c r="G89" s="21">
        <v>1</v>
      </c>
      <c r="H89" s="24">
        <f t="shared" si="1"/>
        <v>0.33333333333333331</v>
      </c>
      <c r="I89" s="5"/>
    </row>
    <row r="90" spans="1:9" x14ac:dyDescent="0.25">
      <c r="A90" s="5"/>
      <c r="B90" s="5"/>
      <c r="C90" s="5"/>
      <c r="D90" s="6">
        <v>2020</v>
      </c>
      <c r="E90" s="11">
        <v>1</v>
      </c>
      <c r="F90" s="11">
        <v>3</v>
      </c>
      <c r="G90" s="21">
        <v>1</v>
      </c>
      <c r="H90" s="24">
        <f t="shared" si="1"/>
        <v>0.33333333333333331</v>
      </c>
      <c r="I90" s="5"/>
    </row>
    <row r="91" spans="1:9" x14ac:dyDescent="0.25">
      <c r="A91" s="5"/>
      <c r="B91" s="5"/>
      <c r="C91" s="5"/>
      <c r="D91" s="6">
        <v>2021</v>
      </c>
      <c r="E91" s="11">
        <v>1</v>
      </c>
      <c r="F91" s="11">
        <v>3</v>
      </c>
      <c r="G91" s="21">
        <v>1</v>
      </c>
      <c r="H91" s="24">
        <f t="shared" si="1"/>
        <v>0.33333333333333331</v>
      </c>
      <c r="I91" s="5"/>
    </row>
    <row r="92" spans="1:9" x14ac:dyDescent="0.25">
      <c r="A92" s="5"/>
      <c r="B92" s="5"/>
      <c r="C92" s="5"/>
      <c r="D92" s="6">
        <v>2022</v>
      </c>
      <c r="E92" s="11">
        <v>1</v>
      </c>
      <c r="F92" s="11">
        <v>3</v>
      </c>
      <c r="G92" s="21">
        <v>1</v>
      </c>
      <c r="H92" s="24">
        <f t="shared" si="1"/>
        <v>0.33333333333333331</v>
      </c>
      <c r="I92" s="5"/>
    </row>
    <row r="93" spans="1:9" x14ac:dyDescent="0.25">
      <c r="A93" s="5">
        <v>19</v>
      </c>
      <c r="B93" s="5" t="s">
        <v>29</v>
      </c>
      <c r="C93" s="5" t="s">
        <v>30</v>
      </c>
      <c r="D93" s="6">
        <v>2018</v>
      </c>
      <c r="E93" s="11">
        <v>1</v>
      </c>
      <c r="F93" s="11">
        <v>3</v>
      </c>
      <c r="G93" s="21">
        <v>1</v>
      </c>
      <c r="H93" s="24">
        <f t="shared" si="1"/>
        <v>0.33333333333333331</v>
      </c>
      <c r="I93" s="5"/>
    </row>
    <row r="94" spans="1:9" x14ac:dyDescent="0.25">
      <c r="A94" s="5"/>
      <c r="B94" s="5"/>
      <c r="C94" s="5"/>
      <c r="D94" s="6">
        <v>2019</v>
      </c>
      <c r="E94" s="11">
        <v>1</v>
      </c>
      <c r="F94" s="11">
        <v>3</v>
      </c>
      <c r="G94" s="21">
        <v>1</v>
      </c>
      <c r="H94" s="24">
        <f t="shared" si="1"/>
        <v>0.33333333333333331</v>
      </c>
      <c r="I94" s="5"/>
    </row>
    <row r="95" spans="1:9" x14ac:dyDescent="0.25">
      <c r="A95" s="5"/>
      <c r="B95" s="5"/>
      <c r="C95" s="5"/>
      <c r="D95" s="6">
        <v>2020</v>
      </c>
      <c r="E95" s="11">
        <v>1</v>
      </c>
      <c r="F95" s="11">
        <v>3</v>
      </c>
      <c r="G95" s="21">
        <v>1</v>
      </c>
      <c r="H95" s="24">
        <f t="shared" si="1"/>
        <v>0.33333333333333331</v>
      </c>
      <c r="I95" s="5"/>
    </row>
    <row r="96" spans="1:9" x14ac:dyDescent="0.25">
      <c r="A96" s="5"/>
      <c r="B96" s="5"/>
      <c r="C96" s="5"/>
      <c r="D96" s="6">
        <v>2021</v>
      </c>
      <c r="E96" s="11">
        <v>1</v>
      </c>
      <c r="F96" s="11">
        <v>3</v>
      </c>
      <c r="G96" s="21">
        <v>1</v>
      </c>
      <c r="H96" s="24">
        <f t="shared" si="1"/>
        <v>0.33333333333333331</v>
      </c>
      <c r="I96" s="5"/>
    </row>
    <row r="97" spans="1:9" x14ac:dyDescent="0.25">
      <c r="A97" s="5"/>
      <c r="B97" s="5"/>
      <c r="C97" s="5"/>
      <c r="D97" s="6">
        <v>2022</v>
      </c>
      <c r="E97" s="11">
        <v>1</v>
      </c>
      <c r="F97" s="11">
        <v>3</v>
      </c>
      <c r="G97" s="21">
        <v>1</v>
      </c>
      <c r="H97" s="24">
        <f t="shared" si="1"/>
        <v>0.33333333333333331</v>
      </c>
      <c r="I97" s="5"/>
    </row>
    <row r="98" spans="1:9" x14ac:dyDescent="0.25">
      <c r="A98" s="5">
        <v>20</v>
      </c>
      <c r="B98" s="5" t="s">
        <v>31</v>
      </c>
      <c r="C98" s="5" t="s">
        <v>32</v>
      </c>
      <c r="D98" s="6">
        <v>2018</v>
      </c>
      <c r="E98" s="11">
        <v>3</v>
      </c>
      <c r="F98" s="11">
        <v>7</v>
      </c>
      <c r="G98" s="21">
        <v>1</v>
      </c>
      <c r="H98" s="24">
        <f t="shared" si="1"/>
        <v>0.42857142857142855</v>
      </c>
      <c r="I98" s="5"/>
    </row>
    <row r="99" spans="1:9" x14ac:dyDescent="0.25">
      <c r="A99" s="5"/>
      <c r="B99" s="5"/>
      <c r="C99" s="5"/>
      <c r="D99" s="6">
        <v>2019</v>
      </c>
      <c r="E99" s="11">
        <v>3</v>
      </c>
      <c r="F99" s="11">
        <v>7</v>
      </c>
      <c r="G99" s="21">
        <v>1</v>
      </c>
      <c r="H99" s="24">
        <f t="shared" si="1"/>
        <v>0.42857142857142855</v>
      </c>
      <c r="I99" s="5"/>
    </row>
    <row r="100" spans="1:9" x14ac:dyDescent="0.25">
      <c r="A100" s="5"/>
      <c r="B100" s="5"/>
      <c r="C100" s="5"/>
      <c r="D100" s="6">
        <v>2020</v>
      </c>
      <c r="E100" s="11">
        <v>3</v>
      </c>
      <c r="F100" s="11">
        <v>7</v>
      </c>
      <c r="G100" s="21">
        <v>1</v>
      </c>
      <c r="H100" s="24">
        <f t="shared" si="1"/>
        <v>0.42857142857142855</v>
      </c>
      <c r="I100" s="5"/>
    </row>
    <row r="101" spans="1:9" x14ac:dyDescent="0.25">
      <c r="A101" s="5"/>
      <c r="B101" s="5"/>
      <c r="C101" s="5"/>
      <c r="D101" s="6">
        <v>2021</v>
      </c>
      <c r="E101" s="11">
        <v>3</v>
      </c>
      <c r="F101" s="11">
        <v>7</v>
      </c>
      <c r="G101" s="21">
        <v>1</v>
      </c>
      <c r="H101" s="24">
        <f t="shared" si="1"/>
        <v>0.42857142857142855</v>
      </c>
      <c r="I101" s="5"/>
    </row>
    <row r="102" spans="1:9" x14ac:dyDescent="0.25">
      <c r="A102" s="5"/>
      <c r="B102" s="5"/>
      <c r="C102" s="5"/>
      <c r="D102" s="6">
        <v>2022</v>
      </c>
      <c r="E102" s="11">
        <v>3</v>
      </c>
      <c r="F102" s="11">
        <v>7</v>
      </c>
      <c r="G102" s="21">
        <v>1</v>
      </c>
      <c r="H102" s="24">
        <f t="shared" si="1"/>
        <v>0.42857142857142855</v>
      </c>
      <c r="I102" s="5"/>
    </row>
    <row r="103" spans="1:9" x14ac:dyDescent="0.25">
      <c r="A103" s="5">
        <v>21</v>
      </c>
      <c r="B103" s="5" t="s">
        <v>41</v>
      </c>
      <c r="C103" s="5" t="s">
        <v>42</v>
      </c>
      <c r="D103" s="6">
        <v>2018</v>
      </c>
      <c r="E103" s="11">
        <v>2</v>
      </c>
      <c r="F103" s="11">
        <v>4</v>
      </c>
      <c r="G103" s="21">
        <v>1</v>
      </c>
      <c r="H103" s="24">
        <f t="shared" si="1"/>
        <v>0.5</v>
      </c>
      <c r="I103" s="5"/>
    </row>
    <row r="104" spans="1:9" x14ac:dyDescent="0.25">
      <c r="A104" s="5"/>
      <c r="B104" s="5"/>
      <c r="C104" s="5"/>
      <c r="D104" s="6">
        <v>2019</v>
      </c>
      <c r="E104" s="11">
        <v>2</v>
      </c>
      <c r="F104" s="11">
        <v>4</v>
      </c>
      <c r="G104" s="21">
        <v>1</v>
      </c>
      <c r="H104" s="24">
        <f t="shared" si="1"/>
        <v>0.5</v>
      </c>
      <c r="I104" s="5"/>
    </row>
    <row r="105" spans="1:9" x14ac:dyDescent="0.25">
      <c r="A105" s="5"/>
      <c r="B105" s="5"/>
      <c r="C105" s="5"/>
      <c r="D105" s="6">
        <v>2020</v>
      </c>
      <c r="E105" s="11">
        <v>2</v>
      </c>
      <c r="F105" s="11">
        <v>4</v>
      </c>
      <c r="G105" s="21">
        <v>1</v>
      </c>
      <c r="H105" s="24">
        <f t="shared" si="1"/>
        <v>0.5</v>
      </c>
      <c r="I105" s="5"/>
    </row>
    <row r="106" spans="1:9" x14ac:dyDescent="0.25">
      <c r="A106" s="5"/>
      <c r="B106" s="5"/>
      <c r="C106" s="5"/>
      <c r="D106" s="6">
        <v>2021</v>
      </c>
      <c r="E106" s="11">
        <v>2</v>
      </c>
      <c r="F106" s="11">
        <v>4</v>
      </c>
      <c r="G106" s="21">
        <v>1</v>
      </c>
      <c r="H106" s="24">
        <f t="shared" si="1"/>
        <v>0.5</v>
      </c>
      <c r="I106" s="5"/>
    </row>
    <row r="107" spans="1:9" x14ac:dyDescent="0.25">
      <c r="A107" s="5"/>
      <c r="B107" s="5"/>
      <c r="C107" s="5"/>
      <c r="D107" s="6">
        <v>2022</v>
      </c>
      <c r="E107" s="11">
        <v>1</v>
      </c>
      <c r="F107" s="11">
        <v>3</v>
      </c>
      <c r="G107" s="21">
        <v>1</v>
      </c>
      <c r="H107" s="24">
        <f t="shared" si="1"/>
        <v>0.33333333333333331</v>
      </c>
      <c r="I107" s="5"/>
    </row>
    <row r="108" spans="1:9" x14ac:dyDescent="0.25">
      <c r="A108" s="5">
        <v>22</v>
      </c>
      <c r="B108" s="5" t="s">
        <v>43</v>
      </c>
      <c r="C108" s="5" t="s">
        <v>44</v>
      </c>
      <c r="D108" s="6">
        <v>2018</v>
      </c>
      <c r="E108" s="11">
        <v>1</v>
      </c>
      <c r="F108" s="15">
        <v>3</v>
      </c>
      <c r="G108" s="21">
        <v>1</v>
      </c>
      <c r="H108" s="24">
        <f t="shared" si="1"/>
        <v>0.33333333333333331</v>
      </c>
      <c r="I108" s="5"/>
    </row>
    <row r="109" spans="1:9" x14ac:dyDescent="0.25">
      <c r="A109" s="5"/>
      <c r="B109" s="5"/>
      <c r="C109" s="5"/>
      <c r="D109" s="6">
        <v>2019</v>
      </c>
      <c r="E109" s="11">
        <v>1</v>
      </c>
      <c r="F109" s="15">
        <v>3</v>
      </c>
      <c r="G109" s="21">
        <v>1</v>
      </c>
      <c r="H109" s="24">
        <f t="shared" si="1"/>
        <v>0.33333333333333331</v>
      </c>
      <c r="I109" s="5"/>
    </row>
    <row r="110" spans="1:9" x14ac:dyDescent="0.25">
      <c r="A110" s="5"/>
      <c r="B110" s="5"/>
      <c r="C110" s="5"/>
      <c r="D110" s="6">
        <v>2020</v>
      </c>
      <c r="E110" s="11">
        <v>1</v>
      </c>
      <c r="F110" s="15">
        <v>3</v>
      </c>
      <c r="G110" s="21">
        <v>1</v>
      </c>
      <c r="H110" s="24">
        <f t="shared" si="1"/>
        <v>0.33333333333333331</v>
      </c>
      <c r="I110" s="5"/>
    </row>
    <row r="111" spans="1:9" x14ac:dyDescent="0.25">
      <c r="A111" s="5"/>
      <c r="B111" s="5"/>
      <c r="C111" s="5"/>
      <c r="D111" s="6">
        <v>2021</v>
      </c>
      <c r="E111" s="11">
        <v>1</v>
      </c>
      <c r="F111" s="15">
        <v>3</v>
      </c>
      <c r="G111" s="21">
        <v>1</v>
      </c>
      <c r="H111" s="24">
        <f t="shared" si="1"/>
        <v>0.33333333333333331</v>
      </c>
      <c r="I111" s="5"/>
    </row>
    <row r="112" spans="1:9" x14ac:dyDescent="0.25">
      <c r="A112" s="5"/>
      <c r="B112" s="5"/>
      <c r="C112" s="5"/>
      <c r="D112" s="6">
        <v>2022</v>
      </c>
      <c r="E112" s="11">
        <v>1</v>
      </c>
      <c r="F112" s="11">
        <v>2</v>
      </c>
      <c r="G112" s="21">
        <v>1</v>
      </c>
      <c r="H112" s="24">
        <f t="shared" si="1"/>
        <v>0.5</v>
      </c>
      <c r="I112" s="5"/>
    </row>
    <row r="113" spans="1:9" x14ac:dyDescent="0.25">
      <c r="A113" s="5">
        <v>23</v>
      </c>
      <c r="B113" s="5" t="s">
        <v>45</v>
      </c>
      <c r="C113" s="5" t="s">
        <v>46</v>
      </c>
      <c r="D113" s="6">
        <v>2018</v>
      </c>
      <c r="E113" s="11">
        <v>1</v>
      </c>
      <c r="F113" s="11">
        <v>3</v>
      </c>
      <c r="G113" s="21">
        <v>1</v>
      </c>
      <c r="H113" s="24">
        <f t="shared" si="1"/>
        <v>0.33333333333333331</v>
      </c>
      <c r="I113" s="5"/>
    </row>
    <row r="114" spans="1:9" x14ac:dyDescent="0.25">
      <c r="A114" s="5"/>
      <c r="B114" s="5"/>
      <c r="C114" s="5"/>
      <c r="D114" s="6">
        <v>2019</v>
      </c>
      <c r="E114" s="11">
        <v>1</v>
      </c>
      <c r="F114" s="11">
        <v>3</v>
      </c>
      <c r="G114" s="21">
        <v>1</v>
      </c>
      <c r="H114" s="24">
        <f t="shared" si="1"/>
        <v>0.33333333333333331</v>
      </c>
      <c r="I114" s="5"/>
    </row>
    <row r="115" spans="1:9" x14ac:dyDescent="0.25">
      <c r="A115" s="5"/>
      <c r="B115" s="5"/>
      <c r="C115" s="5"/>
      <c r="D115" s="6">
        <v>2020</v>
      </c>
      <c r="E115" s="11">
        <v>1</v>
      </c>
      <c r="F115" s="11">
        <v>3</v>
      </c>
      <c r="G115" s="21">
        <v>1</v>
      </c>
      <c r="H115" s="24">
        <f t="shared" si="1"/>
        <v>0.33333333333333331</v>
      </c>
      <c r="I115" s="5"/>
    </row>
    <row r="116" spans="1:9" x14ac:dyDescent="0.25">
      <c r="A116" s="5"/>
      <c r="B116" s="5"/>
      <c r="C116" s="5"/>
      <c r="D116" s="6">
        <v>2021</v>
      </c>
      <c r="E116" s="11">
        <v>1</v>
      </c>
      <c r="F116" s="11">
        <v>3</v>
      </c>
      <c r="G116" s="21">
        <v>1</v>
      </c>
      <c r="H116" s="24">
        <f t="shared" si="1"/>
        <v>0.33333333333333331</v>
      </c>
      <c r="I116" s="5"/>
    </row>
    <row r="117" spans="1:9" x14ac:dyDescent="0.25">
      <c r="A117" s="5"/>
      <c r="B117" s="5"/>
      <c r="C117" s="5"/>
      <c r="D117" s="6">
        <v>2022</v>
      </c>
      <c r="E117" s="11">
        <v>1</v>
      </c>
      <c r="F117" s="11">
        <v>3</v>
      </c>
      <c r="G117" s="21">
        <v>1</v>
      </c>
      <c r="H117" s="24">
        <f t="shared" si="1"/>
        <v>0.33333333333333331</v>
      </c>
      <c r="I117" s="5"/>
    </row>
    <row r="118" spans="1:9" x14ac:dyDescent="0.25">
      <c r="A118" s="5">
        <v>24</v>
      </c>
      <c r="B118" s="5" t="s">
        <v>47</v>
      </c>
      <c r="C118" s="5" t="s">
        <v>48</v>
      </c>
      <c r="D118" s="6">
        <v>2018</v>
      </c>
      <c r="E118" s="11">
        <v>3</v>
      </c>
      <c r="F118" s="11">
        <v>6</v>
      </c>
      <c r="G118" s="21">
        <v>1</v>
      </c>
      <c r="H118" s="24">
        <f t="shared" si="1"/>
        <v>0.5</v>
      </c>
      <c r="I118" s="5"/>
    </row>
    <row r="119" spans="1:9" x14ac:dyDescent="0.25">
      <c r="A119" s="5"/>
      <c r="B119" s="5"/>
      <c r="C119" s="5"/>
      <c r="D119" s="6">
        <v>2019</v>
      </c>
      <c r="E119" s="11">
        <v>3</v>
      </c>
      <c r="F119" s="11">
        <v>6</v>
      </c>
      <c r="G119" s="21">
        <v>1</v>
      </c>
      <c r="H119" s="24">
        <f t="shared" si="1"/>
        <v>0.5</v>
      </c>
      <c r="I119" s="5"/>
    </row>
    <row r="120" spans="1:9" x14ac:dyDescent="0.25">
      <c r="A120" s="5"/>
      <c r="B120" s="5"/>
      <c r="C120" s="5"/>
      <c r="D120" s="6">
        <v>2020</v>
      </c>
      <c r="E120" s="11">
        <v>2</v>
      </c>
      <c r="F120" s="11">
        <v>5</v>
      </c>
      <c r="G120" s="21">
        <v>1</v>
      </c>
      <c r="H120" s="24">
        <f t="shared" si="1"/>
        <v>0.4</v>
      </c>
      <c r="I120" s="5"/>
    </row>
    <row r="121" spans="1:9" x14ac:dyDescent="0.25">
      <c r="A121" s="5"/>
      <c r="B121" s="5"/>
      <c r="C121" s="5"/>
      <c r="D121" s="6">
        <v>2021</v>
      </c>
      <c r="E121" s="11">
        <v>2</v>
      </c>
      <c r="F121" s="11">
        <v>5</v>
      </c>
      <c r="G121" s="21">
        <v>1</v>
      </c>
      <c r="H121" s="24">
        <f t="shared" si="1"/>
        <v>0.4</v>
      </c>
      <c r="I121" s="5"/>
    </row>
    <row r="122" spans="1:9" x14ac:dyDescent="0.25">
      <c r="A122" s="5"/>
      <c r="B122" s="5"/>
      <c r="C122" s="5"/>
      <c r="D122" s="6">
        <v>2022</v>
      </c>
      <c r="E122" s="11">
        <v>2</v>
      </c>
      <c r="F122" s="11">
        <v>5</v>
      </c>
      <c r="G122" s="21">
        <v>1</v>
      </c>
      <c r="H122" s="24">
        <f t="shared" si="1"/>
        <v>0.4</v>
      </c>
      <c r="I122" s="5"/>
    </row>
    <row r="123" spans="1:9" x14ac:dyDescent="0.25">
      <c r="A123" s="5">
        <v>25</v>
      </c>
      <c r="B123" s="5" t="s">
        <v>49</v>
      </c>
      <c r="C123" s="5" t="s">
        <v>50</v>
      </c>
      <c r="D123" s="6">
        <v>2018</v>
      </c>
      <c r="E123" s="11">
        <v>1</v>
      </c>
      <c r="F123" s="11">
        <v>3</v>
      </c>
      <c r="G123" s="21">
        <v>1</v>
      </c>
      <c r="H123" s="24">
        <f t="shared" si="1"/>
        <v>0.33333333333333331</v>
      </c>
      <c r="I123" s="5"/>
    </row>
    <row r="124" spans="1:9" x14ac:dyDescent="0.25">
      <c r="A124" s="5"/>
      <c r="B124" s="5"/>
      <c r="C124" s="5"/>
      <c r="D124" s="6">
        <v>2019</v>
      </c>
      <c r="E124" s="11">
        <v>2</v>
      </c>
      <c r="F124" s="11">
        <v>4</v>
      </c>
      <c r="G124" s="21">
        <v>1</v>
      </c>
      <c r="H124" s="24">
        <f t="shared" si="1"/>
        <v>0.5</v>
      </c>
      <c r="I124" s="5"/>
    </row>
    <row r="125" spans="1:9" x14ac:dyDescent="0.25">
      <c r="A125" s="5"/>
      <c r="B125" s="5"/>
      <c r="C125" s="5"/>
      <c r="D125" s="6">
        <v>2020</v>
      </c>
      <c r="E125" s="11">
        <v>2</v>
      </c>
      <c r="F125" s="11">
        <v>4</v>
      </c>
      <c r="G125" s="21">
        <v>1</v>
      </c>
      <c r="H125" s="24">
        <f t="shared" si="1"/>
        <v>0.5</v>
      </c>
      <c r="I125" s="5"/>
    </row>
    <row r="126" spans="1:9" x14ac:dyDescent="0.25">
      <c r="A126" s="5"/>
      <c r="B126" s="5"/>
      <c r="C126" s="5"/>
      <c r="D126" s="6">
        <v>2021</v>
      </c>
      <c r="E126" s="11">
        <v>2</v>
      </c>
      <c r="F126" s="11">
        <v>4</v>
      </c>
      <c r="G126" s="21">
        <v>1</v>
      </c>
      <c r="H126" s="24">
        <f t="shared" si="1"/>
        <v>0.5</v>
      </c>
      <c r="I126" s="5"/>
    </row>
    <row r="127" spans="1:9" x14ac:dyDescent="0.25">
      <c r="A127" s="5"/>
      <c r="B127" s="5"/>
      <c r="C127" s="5"/>
      <c r="D127" s="6">
        <v>2022</v>
      </c>
      <c r="E127" s="11">
        <v>2</v>
      </c>
      <c r="F127" s="11">
        <v>4</v>
      </c>
      <c r="G127" s="21">
        <v>1</v>
      </c>
      <c r="H127" s="24">
        <f t="shared" ref="H127" si="2">E127/F127*G127</f>
        <v>0.5</v>
      </c>
      <c r="I127" s="5"/>
    </row>
    <row r="128" spans="1:9" x14ac:dyDescent="0.25">
      <c r="A128" s="5"/>
      <c r="B128" s="5"/>
      <c r="C128" s="5"/>
      <c r="E128" s="11"/>
      <c r="F128" s="11"/>
      <c r="G128" s="21"/>
      <c r="H128" s="24"/>
      <c r="I128" s="5"/>
    </row>
    <row r="129" spans="5:6" x14ac:dyDescent="0.25">
      <c r="E129" s="11"/>
      <c r="F129" s="11"/>
    </row>
  </sheetData>
  <sheetProtection algorithmName="SHA-512" hashValue="q7Q9p5k41Ma6dP3f+4ylsUEBKWHKIGdQFhbz1I4mZZngbfZAd8qctC0UtLbnk4hQ/EFSKWe5c0N4jeoTKSuARg==" saltValue="fu4KWMXJxuSt/dR+kqzojQ==" spinCount="100000" sheet="1" objects="1" scenarios="1" selectLockedCells="1" selectUnlockedCells="1"/>
  <autoFilter ref="A1:D1" xr:uid="{8CD9C27D-E7C6-4D5A-AC8F-996686B3551C}">
    <sortState xmlns:xlrd2="http://schemas.microsoft.com/office/spreadsheetml/2017/richdata2" ref="A2:D125">
      <sortCondition ref="B1"/>
    </sortState>
  </autoFilter>
  <mergeCells count="1">
    <mergeCell ref="E1:H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TABULASI ALL</vt:lpstr>
      <vt:lpstr>IS</vt:lpstr>
      <vt:lpstr>Profitabilitas</vt:lpstr>
      <vt:lpstr>FL</vt:lpstr>
      <vt:lpstr>CH</vt:lpstr>
      <vt:lpstr>GCG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modified xsi:type="dcterms:W3CDTF">2024-04-01T15:28:22Z</dcterms:modified>
</cp:coreProperties>
</file>