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oshiba\Documents\KULIAH\Artikel\"/>
    </mc:Choice>
  </mc:AlternateContent>
  <xr:revisionPtr revIDLastSave="0" documentId="13_ncr:1_{A458AB7A-E806-4651-B61B-7F209406AC42}" xr6:coauthVersionLast="47" xr6:coauthVersionMax="47" xr10:uidLastSave="{00000000-0000-0000-0000-000000000000}"/>
  <bookViews>
    <workbookView xWindow="-120" yWindow="-120" windowWidth="20730" windowHeight="11160" activeTab="4" xr2:uid="{E0B432E8-A6C7-403B-87A7-94F6CA5442F1}"/>
  </bookViews>
  <sheets>
    <sheet name="2019" sheetId="1" r:id="rId1"/>
    <sheet name="2020" sheetId="2" r:id="rId2"/>
    <sheet name="2021" sheetId="3" r:id="rId3"/>
    <sheet name="2022" sheetId="4" r:id="rId4"/>
    <sheet name="HASIL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4" l="1"/>
  <c r="P18" i="4"/>
  <c r="M17" i="4"/>
  <c r="M18" i="4"/>
  <c r="J17" i="4"/>
  <c r="J18" i="4"/>
  <c r="G17" i="4"/>
  <c r="G18" i="4"/>
  <c r="P17" i="3"/>
  <c r="P18" i="3"/>
  <c r="M17" i="3"/>
  <c r="M18" i="3"/>
  <c r="J17" i="3"/>
  <c r="J18" i="3"/>
  <c r="G17" i="3"/>
  <c r="G18" i="3"/>
  <c r="P17" i="2"/>
  <c r="P18" i="2"/>
  <c r="M17" i="2"/>
  <c r="M18" i="2"/>
  <c r="J17" i="2"/>
  <c r="J18" i="2"/>
  <c r="G17" i="2"/>
  <c r="G18" i="2"/>
  <c r="P17" i="1"/>
  <c r="P18" i="1"/>
  <c r="M17" i="1"/>
  <c r="M18" i="1"/>
  <c r="J17" i="1"/>
  <c r="J18" i="1"/>
  <c r="G17" i="1"/>
  <c r="G18" i="1"/>
  <c r="J4" i="3"/>
  <c r="P5" i="4"/>
  <c r="P6" i="4"/>
  <c r="P7" i="4"/>
  <c r="P8" i="4"/>
  <c r="P9" i="4"/>
  <c r="P10" i="4"/>
  <c r="P11" i="4"/>
  <c r="P12" i="4"/>
  <c r="P13" i="4"/>
  <c r="P14" i="4"/>
  <c r="P15" i="4"/>
  <c r="P16" i="4"/>
  <c r="P4" i="4"/>
  <c r="M5" i="4"/>
  <c r="M6" i="4"/>
  <c r="M7" i="4"/>
  <c r="M8" i="4"/>
  <c r="M9" i="4"/>
  <c r="M10" i="4"/>
  <c r="M11" i="4"/>
  <c r="M12" i="4"/>
  <c r="M13" i="4"/>
  <c r="M14" i="4"/>
  <c r="M15" i="4"/>
  <c r="M16" i="4"/>
  <c r="M4" i="4"/>
  <c r="J5" i="4"/>
  <c r="J6" i="4"/>
  <c r="J7" i="4"/>
  <c r="J8" i="4"/>
  <c r="J9" i="4"/>
  <c r="J10" i="4"/>
  <c r="J11" i="4"/>
  <c r="J12" i="4"/>
  <c r="J13" i="4"/>
  <c r="J14" i="4"/>
  <c r="J15" i="4"/>
  <c r="J16" i="4"/>
  <c r="J4" i="4"/>
  <c r="G5" i="4"/>
  <c r="G6" i="4"/>
  <c r="G7" i="4"/>
  <c r="G8" i="4"/>
  <c r="G9" i="4"/>
  <c r="G10" i="4"/>
  <c r="G11" i="4"/>
  <c r="G12" i="4"/>
  <c r="G13" i="4"/>
  <c r="G14" i="4"/>
  <c r="G15" i="4"/>
  <c r="G16" i="4"/>
  <c r="G4" i="4"/>
  <c r="P5" i="3"/>
  <c r="P6" i="3"/>
  <c r="P7" i="3"/>
  <c r="P8" i="3"/>
  <c r="P9" i="3"/>
  <c r="P10" i="3"/>
  <c r="P11" i="3"/>
  <c r="P12" i="3"/>
  <c r="P13" i="3"/>
  <c r="P14" i="3"/>
  <c r="P15" i="3"/>
  <c r="P16" i="3"/>
  <c r="P4" i="3"/>
  <c r="M5" i="3"/>
  <c r="M6" i="3"/>
  <c r="M7" i="3"/>
  <c r="M8" i="3"/>
  <c r="M9" i="3"/>
  <c r="M10" i="3"/>
  <c r="M11" i="3"/>
  <c r="M12" i="3"/>
  <c r="M13" i="3"/>
  <c r="M14" i="3"/>
  <c r="M15" i="3"/>
  <c r="M16" i="3"/>
  <c r="M4" i="3"/>
  <c r="J5" i="3"/>
  <c r="J6" i="3"/>
  <c r="J7" i="3"/>
  <c r="J8" i="3"/>
  <c r="J9" i="3"/>
  <c r="J10" i="3"/>
  <c r="J11" i="3"/>
  <c r="J12" i="3"/>
  <c r="J13" i="3"/>
  <c r="J14" i="3"/>
  <c r="J15" i="3"/>
  <c r="J16" i="3"/>
  <c r="G5" i="3"/>
  <c r="G6" i="3"/>
  <c r="G7" i="3"/>
  <c r="G8" i="3"/>
  <c r="G9" i="3"/>
  <c r="G10" i="3"/>
  <c r="G11" i="3"/>
  <c r="G12" i="3"/>
  <c r="G13" i="3"/>
  <c r="G14" i="3"/>
  <c r="G15" i="3"/>
  <c r="G16" i="3"/>
  <c r="G4" i="3"/>
  <c r="P5" i="2"/>
  <c r="P6" i="2"/>
  <c r="P7" i="2"/>
  <c r="P8" i="2"/>
  <c r="P9" i="2"/>
  <c r="P10" i="2"/>
  <c r="P11" i="2"/>
  <c r="P12" i="2"/>
  <c r="P13" i="2"/>
  <c r="P14" i="2"/>
  <c r="P15" i="2"/>
  <c r="P16" i="2"/>
  <c r="P4" i="2"/>
  <c r="M5" i="2"/>
  <c r="M6" i="2"/>
  <c r="M7" i="2"/>
  <c r="M8" i="2"/>
  <c r="M9" i="2"/>
  <c r="M10" i="2"/>
  <c r="M11" i="2"/>
  <c r="M12" i="2"/>
  <c r="M13" i="2"/>
  <c r="M14" i="2"/>
  <c r="M15" i="2"/>
  <c r="M16" i="2"/>
  <c r="M4" i="2"/>
  <c r="J5" i="2"/>
  <c r="J6" i="2"/>
  <c r="J7" i="2"/>
  <c r="J8" i="2"/>
  <c r="J9" i="2"/>
  <c r="J10" i="2"/>
  <c r="J11" i="2"/>
  <c r="J12" i="2"/>
  <c r="J13" i="2"/>
  <c r="J14" i="2"/>
  <c r="J15" i="2"/>
  <c r="J16" i="2"/>
  <c r="J4" i="2"/>
  <c r="G5" i="2"/>
  <c r="G6" i="2"/>
  <c r="G7" i="2"/>
  <c r="G8" i="2"/>
  <c r="G9" i="2"/>
  <c r="G11" i="2"/>
  <c r="G13" i="2"/>
  <c r="G16" i="2"/>
  <c r="G4" i="2"/>
  <c r="P5" i="1"/>
  <c r="P6" i="1"/>
  <c r="P7" i="1"/>
  <c r="P8" i="1"/>
  <c r="P9" i="1"/>
  <c r="P10" i="1"/>
  <c r="P11" i="1"/>
  <c r="P12" i="1"/>
  <c r="P13" i="1"/>
  <c r="P14" i="1"/>
  <c r="P15" i="1"/>
  <c r="P16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4" i="1"/>
  <c r="J5" i="1"/>
  <c r="J6" i="1"/>
  <c r="J7" i="1"/>
  <c r="J8" i="1"/>
  <c r="J9" i="1"/>
  <c r="J10" i="1"/>
  <c r="J11" i="1"/>
  <c r="J12" i="1"/>
  <c r="J13" i="1"/>
  <c r="J14" i="1"/>
  <c r="J15" i="1"/>
  <c r="J16" i="1"/>
  <c r="J4" i="1"/>
  <c r="G5" i="1"/>
  <c r="G6" i="1"/>
  <c r="G7" i="1"/>
  <c r="G8" i="1"/>
  <c r="G9" i="1"/>
  <c r="G11" i="1"/>
  <c r="G16" i="1"/>
  <c r="G4" i="1"/>
  <c r="E15" i="1"/>
  <c r="G15" i="1" s="1"/>
  <c r="E15" i="2"/>
  <c r="G15" i="2" s="1"/>
  <c r="E14" i="1"/>
  <c r="G14" i="1" s="1"/>
  <c r="E14" i="2"/>
  <c r="G14" i="2" s="1"/>
  <c r="E13" i="1"/>
  <c r="G13" i="1" s="1"/>
  <c r="E13" i="2"/>
  <c r="D12" i="1"/>
  <c r="E12" i="1" s="1"/>
  <c r="D12" i="2"/>
  <c r="E12" i="2" s="1"/>
  <c r="E10" i="1"/>
  <c r="G10" i="1" s="1"/>
  <c r="E10" i="2"/>
  <c r="G10" i="2" s="1"/>
  <c r="G12" i="2" l="1"/>
  <c r="G12" i="1"/>
</calcChain>
</file>

<file path=xl/sharedStrings.xml><?xml version="1.0" encoding="utf-8"?>
<sst xmlns="http://schemas.openxmlformats.org/spreadsheetml/2006/main" count="235" uniqueCount="69">
  <si>
    <t>KODE</t>
  </si>
  <si>
    <t>NAMA PERUSAHAAN</t>
  </si>
  <si>
    <t>PAJAK</t>
  </si>
  <si>
    <t>BEBAN PAJAK PENGHASILAN</t>
  </si>
  <si>
    <t>LABA SEBELUM PAJAK</t>
  </si>
  <si>
    <t>TRANSFER PRICING</t>
  </si>
  <si>
    <t>PIUTANG PIHAK BERELASI</t>
  </si>
  <si>
    <t>TOTAL PIUTANG</t>
  </si>
  <si>
    <t>TUNNELING INCENTIVE</t>
  </si>
  <si>
    <t>JUMLAH KEPEMILIKAN SAHAM TERBESAR</t>
  </si>
  <si>
    <t>JUMLAH SAHAM BEREDAR</t>
  </si>
  <si>
    <t>DEBT COVENANT</t>
  </si>
  <si>
    <t>TOTAL LIABILITAS</t>
  </si>
  <si>
    <t>TOTAL EKUITAS</t>
  </si>
  <si>
    <t>ADRO</t>
  </si>
  <si>
    <t>BSSR</t>
  </si>
  <si>
    <t>BYAN</t>
  </si>
  <si>
    <t>DEWA</t>
  </si>
  <si>
    <t>HRUM</t>
  </si>
  <si>
    <t>KKGI</t>
  </si>
  <si>
    <t>PTBA</t>
  </si>
  <si>
    <t>PTRO</t>
  </si>
  <si>
    <t>CITA</t>
  </si>
  <si>
    <t>ANTM</t>
  </si>
  <si>
    <t>TINS</t>
  </si>
  <si>
    <t>ZINC</t>
  </si>
  <si>
    <t>Adaro Energy Tbk</t>
  </si>
  <si>
    <t xml:space="preserve">Baramulti Suksessarana Tbk </t>
  </si>
  <si>
    <t xml:space="preserve">Bayan Resources Tbk </t>
  </si>
  <si>
    <t xml:space="preserve">Darma Henwa Tbk </t>
  </si>
  <si>
    <t xml:space="preserve">Harum Energy Tbk </t>
  </si>
  <si>
    <t xml:space="preserve">Resource Alam Indonesia Tbk </t>
  </si>
  <si>
    <t xml:space="preserve">Bukit Asam Tbk </t>
  </si>
  <si>
    <t xml:space="preserve">Petrosea Tbk </t>
  </si>
  <si>
    <t xml:space="preserve">Cita Mineral Investindo Tbk </t>
  </si>
  <si>
    <t>Aneka Tambang Tbk</t>
  </si>
  <si>
    <t>Timah Tbk</t>
  </si>
  <si>
    <t>Kapuas Prima Coal Tbk</t>
  </si>
  <si>
    <t>US</t>
  </si>
  <si>
    <t>RUPIAH</t>
  </si>
  <si>
    <t>CTTH</t>
  </si>
  <si>
    <t xml:space="preserve">Citatah Tbk </t>
  </si>
  <si>
    <t>%</t>
  </si>
  <si>
    <t>Kode</t>
  </si>
  <si>
    <t>Tahun</t>
  </si>
  <si>
    <t>Pajak</t>
  </si>
  <si>
    <t>Tunneling Incentive</t>
  </si>
  <si>
    <t>Debt Covenant</t>
  </si>
  <si>
    <t>Transfer Pricing</t>
  </si>
  <si>
    <t>1.</t>
  </si>
  <si>
    <t>No.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</si>
  <si>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</si>
  <si>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</si>
  <si>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</si>
  <si>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</si>
  <si>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</si>
  <si>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</si>
  <si>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</si>
  <si>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</si>
  <si>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</si>
  <si>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</si>
  <si>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</si>
  <si>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</si>
  <si>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AKRA</t>
  </si>
  <si>
    <t>AKR Corporindo Tbk</t>
  </si>
  <si>
    <t>ELSA</t>
  </si>
  <si>
    <t>Elnusa Tbk</t>
  </si>
  <si>
    <t>14.</t>
  </si>
  <si>
    <t>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</si>
</sst>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1" fontId="0" fillId="2" borderId="1" xfId="0" applyNumberFormat="1" applyFill="1" applyBorder="1" applyAlignment="1">
      <alignment horizontal="center" vertical="center"/>
    </xf>
    <xf numFmtId="41" fontId="0" fillId="3" borderId="1" xfId="0" applyNumberFormat="1" applyFill="1" applyBorder="1" applyAlignment="1">
      <alignment horizontal="center" vertical="center"/>
    </xf>
    <xf numFmtId="41" fontId="0" fillId="3" borderId="1" xfId="0" applyNumberFormat="1" applyFill="1" applyBorder="1"/>
    <xf numFmtId="0" fontId="0" fillId="4" borderId="0" xfId="0" applyFill="1" applyAlignment="1">
      <alignment horizontal="center" vertical="center"/>
    </xf>
    <xf numFmtId="0" fontId="0" fillId="4" borderId="0" xfId="0" applyFill="1"/>
    <xf numFmtId="9" fontId="0" fillId="2" borderId="1" xfId="1" applyFont="1" applyFill="1" applyBorder="1"/>
    <xf numFmtId="9" fontId="0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9" fontId="0" fillId="0" borderId="3" xfId="1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9" fontId="0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FCDC6-16DC-41D5-9F9A-3364A16111FA}">
  <sheetPr codeName="Sheet1"/>
  <dimension ref="B2:P21"/>
  <sheetViews>
    <sheetView zoomScaleNormal="100" workbookViewId="0"/>
  </sheetViews>
  <sheetFormatPr defaultRowHeight="15" x14ac:dyDescent="0.25"/>
  <cols>
    <col min="1" max="1" width="9.140625" style="3" customWidth="1"/>
    <col min="2" max="2" width="6.42578125" style="3" bestFit="1" customWidth="1"/>
    <col min="3" max="3" width="27.85546875" style="3" bestFit="1" customWidth="1"/>
    <col min="4" max="4" width="23.7109375" style="3" bestFit="1" customWidth="1"/>
    <col min="5" max="5" width="18" style="3" bestFit="1" customWidth="1"/>
    <col min="6" max="6" width="5.5703125" style="3" bestFit="1" customWidth="1"/>
    <col min="7" max="7" width="18" style="3" bestFit="1" customWidth="1"/>
    <col min="8" max="8" width="26.5703125" style="3" bestFit="1" customWidth="1"/>
    <col min="9" max="9" width="20.28515625" style="3" bestFit="1" customWidth="1"/>
    <col min="10" max="10" width="12" style="3" bestFit="1" customWidth="1"/>
    <col min="11" max="11" width="37.42578125" style="3" bestFit="1" customWidth="1"/>
    <col min="12" max="12" width="24" style="3" bestFit="1" customWidth="1"/>
    <col min="13" max="13" width="21.5703125" style="3" bestFit="1" customWidth="1"/>
    <col min="14" max="15" width="18" style="3" bestFit="1" customWidth="1"/>
    <col min="16" max="16" width="16" style="3" bestFit="1" customWidth="1"/>
    <col min="17" max="16384" width="9.140625" style="3"/>
  </cols>
  <sheetData>
    <row r="2" spans="2:16" x14ac:dyDescent="0.25">
      <c r="B2" s="17" t="s">
        <v>0</v>
      </c>
      <c r="C2" s="17" t="s">
        <v>1</v>
      </c>
      <c r="D2" s="17" t="s">
        <v>5</v>
      </c>
      <c r="E2" s="17"/>
      <c r="F2" s="18" t="s">
        <v>42</v>
      </c>
      <c r="G2" s="17" t="s">
        <v>5</v>
      </c>
      <c r="H2" s="17" t="s">
        <v>2</v>
      </c>
      <c r="I2" s="17"/>
      <c r="J2" s="17" t="s">
        <v>2</v>
      </c>
      <c r="K2" s="17" t="s">
        <v>8</v>
      </c>
      <c r="L2" s="17"/>
      <c r="M2" s="17" t="s">
        <v>8</v>
      </c>
      <c r="N2" s="17" t="s">
        <v>11</v>
      </c>
      <c r="O2" s="17"/>
      <c r="P2" s="17" t="s">
        <v>11</v>
      </c>
    </row>
    <row r="3" spans="2:16" x14ac:dyDescent="0.25">
      <c r="B3" s="17"/>
      <c r="C3" s="17"/>
      <c r="D3" s="2" t="s">
        <v>6</v>
      </c>
      <c r="E3" s="2" t="s">
        <v>7</v>
      </c>
      <c r="F3" s="19"/>
      <c r="G3" s="17"/>
      <c r="H3" s="2" t="s">
        <v>3</v>
      </c>
      <c r="I3" s="2" t="s">
        <v>4</v>
      </c>
      <c r="J3" s="17"/>
      <c r="K3" s="2" t="s">
        <v>9</v>
      </c>
      <c r="L3" s="2" t="s">
        <v>10</v>
      </c>
      <c r="M3" s="17"/>
      <c r="N3" s="2" t="s">
        <v>12</v>
      </c>
      <c r="O3" s="2" t="s">
        <v>13</v>
      </c>
      <c r="P3" s="17"/>
    </row>
    <row r="4" spans="2:16" x14ac:dyDescent="0.25">
      <c r="B4" s="6" t="s">
        <v>14</v>
      </c>
      <c r="C4" s="7" t="s">
        <v>26</v>
      </c>
      <c r="D4" s="10">
        <v>164177879</v>
      </c>
      <c r="E4" s="10">
        <v>4496340022</v>
      </c>
      <c r="F4" s="15">
        <v>1</v>
      </c>
      <c r="G4" s="2">
        <f>D4/E4*F4</f>
        <v>3.6513670718117237E-2</v>
      </c>
      <c r="H4" s="10">
        <v>3154357584</v>
      </c>
      <c r="I4" s="10">
        <v>9277274741</v>
      </c>
      <c r="J4" s="2">
        <f>H4/I4</f>
        <v>0.34000907292953481</v>
      </c>
      <c r="K4" s="10">
        <v>2119631569</v>
      </c>
      <c r="L4" s="10">
        <v>4827088633</v>
      </c>
      <c r="M4" s="2">
        <f>K4/L4</f>
        <v>0.43911179805345002</v>
      </c>
      <c r="N4" s="10">
        <v>45516430822</v>
      </c>
      <c r="O4" s="10">
        <v>56068702189</v>
      </c>
      <c r="P4" s="2">
        <f>N4/O4</f>
        <v>0.81179747425881688</v>
      </c>
    </row>
    <row r="5" spans="2:16" x14ac:dyDescent="0.25">
      <c r="B5" s="6" t="s">
        <v>15</v>
      </c>
      <c r="C5" s="7" t="s">
        <v>27</v>
      </c>
      <c r="D5" s="10">
        <v>103416974722</v>
      </c>
      <c r="E5" s="10">
        <v>711602244742</v>
      </c>
      <c r="F5" s="15">
        <v>1</v>
      </c>
      <c r="G5" s="2">
        <f t="shared" ref="G5:G18" si="0">D5/E5*F5</f>
        <v>0.14532974774341118</v>
      </c>
      <c r="H5" s="10">
        <v>152701642573</v>
      </c>
      <c r="I5" s="10">
        <v>581549590870</v>
      </c>
      <c r="J5" s="2">
        <f t="shared" ref="J5:J18" si="1">H5/I5</f>
        <v>0.26257716447630525</v>
      </c>
      <c r="K5" s="10">
        <v>200359367324</v>
      </c>
      <c r="L5" s="10">
        <v>400713385918</v>
      </c>
      <c r="M5" s="2">
        <f>K5/L5</f>
        <v>0.50000667400963872</v>
      </c>
      <c r="N5" s="10">
        <v>1131153184296</v>
      </c>
      <c r="O5" s="10">
        <v>2397324403936</v>
      </c>
      <c r="P5" s="2">
        <f t="shared" ref="P5:P18" si="2">N5/O5</f>
        <v>0.47183984880762836</v>
      </c>
    </row>
    <row r="6" spans="2:16" x14ac:dyDescent="0.25">
      <c r="B6" s="6" t="s">
        <v>16</v>
      </c>
      <c r="C6" s="7" t="s">
        <v>28</v>
      </c>
      <c r="D6" s="10">
        <v>121004642615</v>
      </c>
      <c r="E6" s="10">
        <v>1625547377259</v>
      </c>
      <c r="F6" s="15">
        <v>1</v>
      </c>
      <c r="G6" s="2">
        <f t="shared" si="0"/>
        <v>7.4439320753011934E-2</v>
      </c>
      <c r="H6" s="10">
        <v>1089650342406</v>
      </c>
      <c r="I6" s="10">
        <v>4386316211480</v>
      </c>
      <c r="J6" s="2">
        <f t="shared" si="1"/>
        <v>0.24842038053575208</v>
      </c>
      <c r="K6" s="10">
        <v>25272032944413</v>
      </c>
      <c r="L6" s="10">
        <v>46918692047831</v>
      </c>
      <c r="M6" s="2">
        <f>K6/L6</f>
        <v>0.5386346430682587</v>
      </c>
      <c r="N6" s="10">
        <v>9275261366764</v>
      </c>
      <c r="O6" s="10">
        <v>8713929020519</v>
      </c>
      <c r="P6" s="2">
        <f t="shared" si="2"/>
        <v>1.0644178240290012</v>
      </c>
    </row>
    <row r="7" spans="2:16" x14ac:dyDescent="0.25">
      <c r="B7" s="6" t="s">
        <v>17</v>
      </c>
      <c r="C7" s="7" t="s">
        <v>29</v>
      </c>
      <c r="D7" s="10">
        <v>1079155949935</v>
      </c>
      <c r="E7" s="10">
        <v>1198433022936</v>
      </c>
      <c r="F7" s="15">
        <v>1</v>
      </c>
      <c r="G7" s="2">
        <f t="shared" si="0"/>
        <v>0.90047247470802572</v>
      </c>
      <c r="H7" s="10">
        <v>3288174379</v>
      </c>
      <c r="I7" s="10">
        <v>56409219271</v>
      </c>
      <c r="J7" s="2">
        <f t="shared" si="1"/>
        <v>5.829143571732523E-2</v>
      </c>
      <c r="K7" s="10">
        <v>218528560500115</v>
      </c>
      <c r="L7" s="10">
        <v>307604566384413</v>
      </c>
      <c r="M7" s="2">
        <f>K7/L7</f>
        <v>0.71042040457559452</v>
      </c>
      <c r="N7" s="10">
        <v>4437413381158</v>
      </c>
      <c r="O7" s="10">
        <v>3297394380261</v>
      </c>
      <c r="P7" s="2">
        <f t="shared" si="2"/>
        <v>1.3457332879929162</v>
      </c>
    </row>
    <row r="8" spans="2:16" x14ac:dyDescent="0.25">
      <c r="B8" s="6" t="s">
        <v>18</v>
      </c>
      <c r="C8" s="7" t="s">
        <v>30</v>
      </c>
      <c r="D8" s="10">
        <v>106484513963</v>
      </c>
      <c r="E8" s="10">
        <v>333891145259</v>
      </c>
      <c r="F8" s="15">
        <v>1</v>
      </c>
      <c r="G8" s="2">
        <f t="shared" si="0"/>
        <v>0.31891985000201117</v>
      </c>
      <c r="H8" s="10">
        <v>77490523178</v>
      </c>
      <c r="I8" s="10">
        <v>360728175965</v>
      </c>
      <c r="J8" s="2">
        <f t="shared" si="1"/>
        <v>0.21481694068033819</v>
      </c>
      <c r="K8" s="10">
        <v>30095001648181</v>
      </c>
      <c r="L8" s="10">
        <v>38055092355552</v>
      </c>
      <c r="M8" s="2">
        <f>K8/L8</f>
        <v>0.79082718725264967</v>
      </c>
      <c r="N8" s="10">
        <v>667443335828</v>
      </c>
      <c r="O8" s="10">
        <v>5624380456932</v>
      </c>
      <c r="P8" s="2">
        <f t="shared" si="2"/>
        <v>0.11866966343028625</v>
      </c>
    </row>
    <row r="9" spans="2:16" x14ac:dyDescent="0.25">
      <c r="B9" s="6" t="s">
        <v>19</v>
      </c>
      <c r="C9" s="7" t="s">
        <v>31</v>
      </c>
      <c r="D9" s="10">
        <v>14276015401</v>
      </c>
      <c r="E9" s="10">
        <v>117655549009</v>
      </c>
      <c r="F9" s="15">
        <v>1</v>
      </c>
      <c r="G9" s="2">
        <f t="shared" si="0"/>
        <v>0.12133737440558764</v>
      </c>
      <c r="H9" s="10">
        <v>36809936017</v>
      </c>
      <c r="I9" s="10">
        <v>113020226444</v>
      </c>
      <c r="J9" s="2">
        <f t="shared" si="1"/>
        <v>0.32569334866125782</v>
      </c>
      <c r="K9" s="10">
        <v>20154293091858</v>
      </c>
      <c r="L9" s="10">
        <v>70378034552845</v>
      </c>
      <c r="M9" s="2">
        <f>K9/L9</f>
        <v>0.28637192299999054</v>
      </c>
      <c r="N9" s="10">
        <v>464093352454</v>
      </c>
      <c r="O9" s="10">
        <v>1314423441724</v>
      </c>
      <c r="P9" s="2">
        <f t="shared" si="2"/>
        <v>0.35307750738627608</v>
      </c>
    </row>
    <row r="10" spans="2:16" x14ac:dyDescent="0.25">
      <c r="B10" s="8" t="s">
        <v>20</v>
      </c>
      <c r="C10" s="7" t="s">
        <v>32</v>
      </c>
      <c r="D10" s="11">
        <v>1703650</v>
      </c>
      <c r="E10" s="11">
        <f>779187+D10</f>
        <v>2482837</v>
      </c>
      <c r="F10" s="15">
        <v>1</v>
      </c>
      <c r="G10" s="2">
        <f t="shared" si="0"/>
        <v>0.68617069908334705</v>
      </c>
      <c r="H10" s="11">
        <v>1414768</v>
      </c>
      <c r="I10" s="11">
        <v>5455162</v>
      </c>
      <c r="J10" s="2">
        <f t="shared" si="1"/>
        <v>0.25934481872399023</v>
      </c>
      <c r="K10" s="11">
        <v>759565</v>
      </c>
      <c r="L10" s="11">
        <v>1152066</v>
      </c>
      <c r="M10" s="2">
        <f>K10/L10</f>
        <v>0.65930684526754546</v>
      </c>
      <c r="N10" s="11">
        <v>7675226</v>
      </c>
      <c r="O10" s="11">
        <v>18422826</v>
      </c>
      <c r="P10" s="2">
        <f t="shared" si="2"/>
        <v>0.41661501878159191</v>
      </c>
    </row>
    <row r="11" spans="2:16" x14ac:dyDescent="0.25">
      <c r="B11" s="6" t="s">
        <v>21</v>
      </c>
      <c r="C11" s="7" t="s">
        <v>33</v>
      </c>
      <c r="D11" s="10">
        <v>284552469</v>
      </c>
      <c r="E11" s="10">
        <v>1491000888</v>
      </c>
      <c r="F11" s="15">
        <v>1</v>
      </c>
      <c r="G11" s="2">
        <f t="shared" si="0"/>
        <v>0.19084661269497513</v>
      </c>
      <c r="H11" s="10">
        <v>130297893</v>
      </c>
      <c r="I11" s="10">
        <v>571202204</v>
      </c>
      <c r="J11" s="2">
        <f t="shared" si="1"/>
        <v>0.22811167759429724</v>
      </c>
      <c r="K11" s="10">
        <v>9909427138658</v>
      </c>
      <c r="L11" s="10">
        <v>14196727508034</v>
      </c>
      <c r="M11" s="2">
        <f>K11/L11</f>
        <v>0.69800784251512926</v>
      </c>
      <c r="N11" s="10">
        <v>4764325502</v>
      </c>
      <c r="O11" s="10">
        <v>2991953231</v>
      </c>
      <c r="P11" s="2">
        <f t="shared" si="2"/>
        <v>1.5923796711246119</v>
      </c>
    </row>
    <row r="12" spans="2:16" x14ac:dyDescent="0.25">
      <c r="B12" s="8" t="s">
        <v>22</v>
      </c>
      <c r="C12" s="7" t="s">
        <v>34</v>
      </c>
      <c r="D12" s="11">
        <f>78125188914+200000</f>
        <v>78125388914</v>
      </c>
      <c r="E12" s="11">
        <f>281756859266+847343287+D12</f>
        <v>360729591467</v>
      </c>
      <c r="F12" s="15">
        <v>1</v>
      </c>
      <c r="G12" s="2">
        <f t="shared" si="0"/>
        <v>0.21657604688399124</v>
      </c>
      <c r="H12" s="11">
        <v>190537780439</v>
      </c>
      <c r="I12" s="11">
        <v>848256705676</v>
      </c>
      <c r="J12" s="2">
        <f t="shared" si="1"/>
        <v>0.22462278124539553</v>
      </c>
      <c r="K12" s="11">
        <v>2459309198</v>
      </c>
      <c r="L12" s="11">
        <v>3370734900</v>
      </c>
      <c r="M12" s="2">
        <f>K12/L12</f>
        <v>0.72960623453360274</v>
      </c>
      <c r="N12" s="11">
        <v>1847122969502</v>
      </c>
      <c r="O12" s="11">
        <v>2014185087629</v>
      </c>
      <c r="P12" s="2">
        <f t="shared" si="2"/>
        <v>0.91705721626424241</v>
      </c>
    </row>
    <row r="13" spans="2:16" x14ac:dyDescent="0.25">
      <c r="B13" s="8" t="s">
        <v>23</v>
      </c>
      <c r="C13" s="7" t="s">
        <v>35</v>
      </c>
      <c r="D13" s="11">
        <v>28903989</v>
      </c>
      <c r="E13" s="11">
        <f>973430725+D13+428166187</f>
        <v>1430500901</v>
      </c>
      <c r="F13" s="15">
        <v>1</v>
      </c>
      <c r="G13" s="2">
        <f t="shared" si="0"/>
        <v>2.0205502128516309E-2</v>
      </c>
      <c r="H13" s="11">
        <v>493182022</v>
      </c>
      <c r="I13" s="11">
        <v>687034053</v>
      </c>
      <c r="J13" s="2">
        <f t="shared" si="1"/>
        <v>0.71784217950547491</v>
      </c>
      <c r="K13" s="11">
        <v>1561999999</v>
      </c>
      <c r="L13" s="11">
        <v>2403076473</v>
      </c>
      <c r="M13" s="2">
        <f>K13/L13</f>
        <v>0.65000012132364626</v>
      </c>
      <c r="N13" s="11">
        <v>12061488555</v>
      </c>
      <c r="O13" s="11">
        <v>18133419175</v>
      </c>
      <c r="P13" s="2">
        <f t="shared" si="2"/>
        <v>0.66515247006636302</v>
      </c>
    </row>
    <row r="14" spans="2:16" x14ac:dyDescent="0.25">
      <c r="B14" s="8" t="s">
        <v>24</v>
      </c>
      <c r="C14" s="7" t="s">
        <v>36</v>
      </c>
      <c r="D14" s="11">
        <v>26487</v>
      </c>
      <c r="E14" s="11">
        <f>1620118+35055+D14</f>
        <v>1681660</v>
      </c>
      <c r="F14" s="15">
        <v>1</v>
      </c>
      <c r="G14" s="2">
        <f t="shared" si="0"/>
        <v>1.5750508426197924E-2</v>
      </c>
      <c r="H14" s="11">
        <v>113638</v>
      </c>
      <c r="I14" s="11">
        <v>721051</v>
      </c>
      <c r="J14" s="2">
        <f t="shared" si="1"/>
        <v>0.15760050259967742</v>
      </c>
      <c r="K14" s="12">
        <v>242052697550</v>
      </c>
      <c r="L14" s="12">
        <v>372388000000</v>
      </c>
      <c r="M14" s="2">
        <f>K14/L14</f>
        <v>0.65000133610642663</v>
      </c>
      <c r="N14" s="11">
        <v>15102873</v>
      </c>
      <c r="O14" s="11">
        <v>5258405</v>
      </c>
      <c r="P14" s="2">
        <f t="shared" si="2"/>
        <v>2.8721395556257079</v>
      </c>
    </row>
    <row r="15" spans="2:16" x14ac:dyDescent="0.25">
      <c r="B15" s="8" t="s">
        <v>25</v>
      </c>
      <c r="C15" s="7" t="s">
        <v>37</v>
      </c>
      <c r="D15" s="11">
        <v>205132717631</v>
      </c>
      <c r="E15" s="11">
        <f>14755500448+65681738131+D15</f>
        <v>285569956210</v>
      </c>
      <c r="F15" s="15">
        <v>1</v>
      </c>
      <c r="G15" s="2">
        <f t="shared" si="0"/>
        <v>0.71832737712839534</v>
      </c>
      <c r="H15" s="11">
        <v>65281593579</v>
      </c>
      <c r="I15" s="11">
        <v>244113427371</v>
      </c>
      <c r="J15" s="2">
        <f t="shared" si="1"/>
        <v>0.26742319864194114</v>
      </c>
      <c r="K15" s="11">
        <v>132644081100</v>
      </c>
      <c r="L15" s="11">
        <v>505000000000</v>
      </c>
      <c r="M15" s="2">
        <f>K15/L15</f>
        <v>0.26266154673267328</v>
      </c>
      <c r="N15" s="11">
        <v>648343183551</v>
      </c>
      <c r="O15" s="11">
        <v>780957987674</v>
      </c>
      <c r="P15" s="2">
        <f t="shared" si="2"/>
        <v>0.83018957970072238</v>
      </c>
    </row>
    <row r="16" spans="2:16" s="13" customFormat="1" x14ac:dyDescent="0.25">
      <c r="B16" s="8" t="s">
        <v>40</v>
      </c>
      <c r="C16" s="1" t="s">
        <v>41</v>
      </c>
      <c r="D16" s="11">
        <v>2611171128</v>
      </c>
      <c r="E16" s="11">
        <v>125039757965</v>
      </c>
      <c r="F16" s="15">
        <v>1</v>
      </c>
      <c r="G16" s="2">
        <f t="shared" si="0"/>
        <v>2.0882726986171034E-2</v>
      </c>
      <c r="H16" s="11">
        <v>861064378</v>
      </c>
      <c r="I16" s="11">
        <v>26367979556</v>
      </c>
      <c r="J16" s="2">
        <f t="shared" si="1"/>
        <v>3.2655682858494399E-2</v>
      </c>
      <c r="K16" s="11">
        <v>376667969</v>
      </c>
      <c r="L16" s="11">
        <v>1230839821</v>
      </c>
      <c r="M16" s="2">
        <f>K16/L16</f>
        <v>0.3060251728725959</v>
      </c>
      <c r="N16" s="11">
        <v>445078610922</v>
      </c>
      <c r="O16" s="11">
        <v>297224180966</v>
      </c>
      <c r="P16" s="2">
        <f t="shared" si="2"/>
        <v>1.497450878577451</v>
      </c>
    </row>
    <row r="17" spans="2:16" x14ac:dyDescent="0.25">
      <c r="B17" s="8" t="s">
        <v>63</v>
      </c>
      <c r="C17" s="1" t="s">
        <v>64</v>
      </c>
      <c r="D17" s="11">
        <v>8066853</v>
      </c>
      <c r="E17" s="11">
        <v>4378578926</v>
      </c>
      <c r="F17" s="15">
        <v>1</v>
      </c>
      <c r="G17" s="2">
        <f t="shared" si="0"/>
        <v>1.8423450019592041E-3</v>
      </c>
      <c r="H17" s="11">
        <v>199587650</v>
      </c>
      <c r="I17" s="11">
        <v>899083233</v>
      </c>
      <c r="J17" s="2">
        <f t="shared" si="1"/>
        <v>0.22199018141404936</v>
      </c>
      <c r="K17" s="11">
        <v>2369056120</v>
      </c>
      <c r="L17" s="11">
        <v>4014694920</v>
      </c>
      <c r="M17" s="2">
        <f t="shared" ref="M17:M18" si="3">K17/L17</f>
        <v>0.59009617597543373</v>
      </c>
      <c r="N17" s="11">
        <v>11342184833</v>
      </c>
      <c r="O17" s="11">
        <v>10066861340</v>
      </c>
      <c r="P17" s="2">
        <f t="shared" si="2"/>
        <v>1.1266853143126734</v>
      </c>
    </row>
    <row r="18" spans="2:16" x14ac:dyDescent="0.25">
      <c r="B18" s="8" t="s">
        <v>65</v>
      </c>
      <c r="C18" s="1" t="s">
        <v>66</v>
      </c>
      <c r="D18" s="11">
        <v>1835665</v>
      </c>
      <c r="E18" s="11">
        <v>2089958</v>
      </c>
      <c r="F18" s="15">
        <v>1</v>
      </c>
      <c r="G18" s="2">
        <f t="shared" si="0"/>
        <v>0.87832626301581185</v>
      </c>
      <c r="H18" s="11">
        <v>138102</v>
      </c>
      <c r="I18" s="11">
        <v>494579</v>
      </c>
      <c r="J18" s="2">
        <f t="shared" si="1"/>
        <v>0.27923142713297572</v>
      </c>
      <c r="K18" s="11">
        <v>3211092500</v>
      </c>
      <c r="L18" s="11">
        <v>7298500000</v>
      </c>
      <c r="M18" s="2">
        <f t="shared" si="3"/>
        <v>0.43996608892238132</v>
      </c>
      <c r="N18" s="11">
        <v>3228339</v>
      </c>
      <c r="O18" s="11">
        <v>3576698</v>
      </c>
      <c r="P18" s="2">
        <f t="shared" si="2"/>
        <v>0.90260318315943922</v>
      </c>
    </row>
    <row r="19" spans="2:16" x14ac:dyDescent="0.25">
      <c r="B19" s="20"/>
      <c r="C19"/>
    </row>
    <row r="20" spans="2:16" x14ac:dyDescent="0.25">
      <c r="B20" s="4"/>
      <c r="C20" s="9" t="s">
        <v>38</v>
      </c>
    </row>
    <row r="21" spans="2:16" x14ac:dyDescent="0.25">
      <c r="B21" s="5"/>
      <c r="C21" s="9" t="s">
        <v>39</v>
      </c>
    </row>
  </sheetData>
  <mergeCells count="11">
    <mergeCell ref="P2:P3"/>
    <mergeCell ref="B2:B3"/>
    <mergeCell ref="C2:C3"/>
    <mergeCell ref="D2:E2"/>
    <mergeCell ref="H2:I2"/>
    <mergeCell ref="K2:L2"/>
    <mergeCell ref="N2:O2"/>
    <mergeCell ref="G2:G3"/>
    <mergeCell ref="J2:J3"/>
    <mergeCell ref="M2:M3"/>
    <mergeCell ref="F2:F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B4999-C12F-4818-9FA4-6FE92BBDE539}">
  <sheetPr codeName="Sheet2"/>
  <dimension ref="B2:P18"/>
  <sheetViews>
    <sheetView workbookViewId="0"/>
  </sheetViews>
  <sheetFormatPr defaultRowHeight="15" x14ac:dyDescent="0.25"/>
  <cols>
    <col min="2" max="2" width="6.42578125" bestFit="1" customWidth="1"/>
    <col min="3" max="3" width="27.85546875" bestFit="1" customWidth="1"/>
    <col min="4" max="4" width="23.7109375" bestFit="1" customWidth="1"/>
    <col min="5" max="5" width="18" bestFit="1" customWidth="1"/>
    <col min="6" max="6" width="5.5703125" bestFit="1" customWidth="1"/>
    <col min="7" max="7" width="18" bestFit="1" customWidth="1"/>
    <col min="8" max="8" width="26.5703125" bestFit="1" customWidth="1"/>
    <col min="9" max="9" width="20.28515625" bestFit="1" customWidth="1"/>
    <col min="10" max="10" width="12" bestFit="1" customWidth="1"/>
    <col min="11" max="11" width="37.42578125" bestFit="1" customWidth="1"/>
    <col min="12" max="12" width="24" bestFit="1" customWidth="1"/>
    <col min="13" max="13" width="21.5703125" bestFit="1" customWidth="1"/>
    <col min="14" max="15" width="19" bestFit="1" customWidth="1"/>
    <col min="16" max="16" width="16" bestFit="1" customWidth="1"/>
  </cols>
  <sheetData>
    <row r="2" spans="2:16" x14ac:dyDescent="0.25">
      <c r="B2" s="17" t="s">
        <v>0</v>
      </c>
      <c r="C2" s="17" t="s">
        <v>1</v>
      </c>
      <c r="D2" s="17" t="s">
        <v>5</v>
      </c>
      <c r="E2" s="17"/>
      <c r="F2" s="21" t="s">
        <v>42</v>
      </c>
      <c r="G2" s="17" t="s">
        <v>5</v>
      </c>
      <c r="H2" s="17" t="s">
        <v>2</v>
      </c>
      <c r="I2" s="17"/>
      <c r="J2" s="17" t="s">
        <v>2</v>
      </c>
      <c r="K2" s="17" t="s">
        <v>8</v>
      </c>
      <c r="L2" s="17"/>
      <c r="M2" s="17" t="s">
        <v>8</v>
      </c>
      <c r="N2" s="17" t="s">
        <v>11</v>
      </c>
      <c r="O2" s="17"/>
      <c r="P2" s="17" t="s">
        <v>11</v>
      </c>
    </row>
    <row r="3" spans="2:16" x14ac:dyDescent="0.25">
      <c r="B3" s="17"/>
      <c r="C3" s="17"/>
      <c r="D3" s="2" t="s">
        <v>6</v>
      </c>
      <c r="E3" s="2" t="s">
        <v>7</v>
      </c>
      <c r="F3" s="21"/>
      <c r="G3" s="17"/>
      <c r="H3" s="2" t="s">
        <v>3</v>
      </c>
      <c r="I3" s="2" t="s">
        <v>4</v>
      </c>
      <c r="J3" s="17"/>
      <c r="K3" s="2" t="s">
        <v>9</v>
      </c>
      <c r="L3" s="2" t="s">
        <v>10</v>
      </c>
      <c r="M3" s="17"/>
      <c r="N3" s="2" t="s">
        <v>12</v>
      </c>
      <c r="O3" s="2" t="s">
        <v>13</v>
      </c>
      <c r="P3" s="17"/>
    </row>
    <row r="4" spans="2:16" x14ac:dyDescent="0.25">
      <c r="B4" s="6" t="s">
        <v>14</v>
      </c>
      <c r="C4" s="7" t="s">
        <v>26</v>
      </c>
      <c r="D4" s="10">
        <v>210516760</v>
      </c>
      <c r="E4" s="10">
        <v>3616816841</v>
      </c>
      <c r="F4" s="15">
        <v>1</v>
      </c>
      <c r="G4" s="2">
        <f>D4/E4*F4</f>
        <v>5.8204982241178413E-2</v>
      </c>
      <c r="H4" s="10">
        <v>923031678</v>
      </c>
      <c r="I4" s="10">
        <v>3221258763</v>
      </c>
      <c r="J4" s="2">
        <f>H4/I4</f>
        <v>0.28654378487134285</v>
      </c>
      <c r="K4" s="10">
        <v>2183449850</v>
      </c>
      <c r="L4" s="10">
        <v>4972423561</v>
      </c>
      <c r="M4" s="2">
        <f>K4/L4</f>
        <v>0.43911179794202571</v>
      </c>
      <c r="N4" s="10">
        <v>35231391307</v>
      </c>
      <c r="O4" s="10">
        <v>57297474195</v>
      </c>
      <c r="P4" s="2">
        <f>N4/O4</f>
        <v>0.61488559141537913</v>
      </c>
    </row>
    <row r="5" spans="2:16" x14ac:dyDescent="0.25">
      <c r="B5" s="6" t="s">
        <v>15</v>
      </c>
      <c r="C5" s="7" t="s">
        <v>27</v>
      </c>
      <c r="D5" s="10">
        <v>1987562982</v>
      </c>
      <c r="E5" s="10">
        <v>810097897368</v>
      </c>
      <c r="F5" s="15">
        <v>1</v>
      </c>
      <c r="G5" s="2">
        <f t="shared" ref="G5:G18" si="0">D5/E5*F5</f>
        <v>2.4534849287445042E-3</v>
      </c>
      <c r="H5" s="10">
        <v>149615576447</v>
      </c>
      <c r="I5" s="10">
        <v>592141104726</v>
      </c>
      <c r="J5" s="2">
        <f t="shared" ref="J5:J18" si="1">H5/I5</f>
        <v>0.25266879001117687</v>
      </c>
      <c r="K5" s="10">
        <v>206391826282</v>
      </c>
      <c r="L5" s="10">
        <v>412778142793</v>
      </c>
      <c r="M5" s="2">
        <f t="shared" ref="M5:M18" si="2">K5/L5</f>
        <v>0.50000667401011434</v>
      </c>
      <c r="N5" s="10">
        <v>1057988059275</v>
      </c>
      <c r="O5" s="10">
        <v>2760338052237</v>
      </c>
      <c r="P5" s="2">
        <f t="shared" ref="P5:P18" si="3">N5/O5</f>
        <v>0.38328206156401678</v>
      </c>
    </row>
    <row r="6" spans="2:16" x14ac:dyDescent="0.25">
      <c r="B6" s="6" t="s">
        <v>16</v>
      </c>
      <c r="C6" s="7" t="s">
        <v>28</v>
      </c>
      <c r="D6" s="10">
        <v>101211540025</v>
      </c>
      <c r="E6" s="10">
        <v>2345776903968</v>
      </c>
      <c r="F6" s="15">
        <v>1</v>
      </c>
      <c r="G6" s="2">
        <f t="shared" si="0"/>
        <v>4.3146276977062727E-2</v>
      </c>
      <c r="H6" s="10">
        <v>1191499299322</v>
      </c>
      <c r="I6" s="10">
        <v>6185960060547</v>
      </c>
      <c r="J6" s="2">
        <f t="shared" si="1"/>
        <v>0.19261348079519292</v>
      </c>
      <c r="K6" s="10">
        <v>26112918526511</v>
      </c>
      <c r="L6" s="10">
        <v>48331329190328</v>
      </c>
      <c r="M6" s="2">
        <f t="shared" si="2"/>
        <v>0.54028968298551738</v>
      </c>
      <c r="N6" s="10">
        <v>10993026701267</v>
      </c>
      <c r="O6" s="10">
        <v>12492011095308</v>
      </c>
      <c r="P6" s="2">
        <f t="shared" si="3"/>
        <v>0.88000455790469012</v>
      </c>
    </row>
    <row r="7" spans="2:16" x14ac:dyDescent="0.25">
      <c r="B7" s="6" t="s">
        <v>17</v>
      </c>
      <c r="C7" s="7" t="s">
        <v>29</v>
      </c>
      <c r="D7" s="10">
        <v>1151457471728</v>
      </c>
      <c r="E7" s="10">
        <v>1168895767247</v>
      </c>
      <c r="F7" s="15">
        <v>1</v>
      </c>
      <c r="G7" s="2">
        <f t="shared" si="0"/>
        <v>0.98508139390386285</v>
      </c>
      <c r="H7" s="10">
        <v>20554506143</v>
      </c>
      <c r="I7" s="10">
        <v>3338935878</v>
      </c>
      <c r="J7" s="2">
        <f t="shared" si="1"/>
        <v>6.1560050549134866</v>
      </c>
      <c r="K7" s="10">
        <v>225108061074088</v>
      </c>
      <c r="L7" s="10">
        <v>316865984738385</v>
      </c>
      <c r="M7" s="2">
        <f t="shared" si="2"/>
        <v>0.71042040457559563</v>
      </c>
      <c r="N7" s="10">
        <v>4077800349985</v>
      </c>
      <c r="O7" s="10">
        <v>3906141860688</v>
      </c>
      <c r="P7" s="2">
        <f t="shared" si="3"/>
        <v>1.0439457898405065</v>
      </c>
    </row>
    <row r="8" spans="2:16" x14ac:dyDescent="0.25">
      <c r="B8" s="6" t="s">
        <v>18</v>
      </c>
      <c r="C8" s="7" t="s">
        <v>30</v>
      </c>
      <c r="D8" s="10">
        <v>55227714124</v>
      </c>
      <c r="E8" s="10">
        <v>140488915856</v>
      </c>
      <c r="F8" s="15">
        <v>1</v>
      </c>
      <c r="G8" s="2">
        <f t="shared" si="0"/>
        <v>0.39311082861944752</v>
      </c>
      <c r="H8" s="10">
        <v>56244353917</v>
      </c>
      <c r="I8" s="10">
        <v>930446627380</v>
      </c>
      <c r="J8" s="2">
        <f t="shared" si="1"/>
        <v>6.044876972188698E-2</v>
      </c>
      <c r="K8" s="10">
        <v>31279185989880</v>
      </c>
      <c r="L8" s="10">
        <v>39200862507623</v>
      </c>
      <c r="M8" s="2">
        <f t="shared" si="2"/>
        <v>0.79792086165954768</v>
      </c>
      <c r="N8" s="10">
        <v>636604741240</v>
      </c>
      <c r="O8" s="10">
        <v>6594277188047</v>
      </c>
      <c r="P8" s="2">
        <f t="shared" si="3"/>
        <v>9.6538972064130146E-2</v>
      </c>
    </row>
    <row r="9" spans="2:16" x14ac:dyDescent="0.25">
      <c r="B9" s="6" t="s">
        <v>19</v>
      </c>
      <c r="C9" s="7" t="s">
        <v>31</v>
      </c>
      <c r="D9" s="10">
        <v>23086086540</v>
      </c>
      <c r="E9" s="10">
        <v>114174204858</v>
      </c>
      <c r="F9" s="15">
        <v>1</v>
      </c>
      <c r="G9" s="2">
        <f t="shared" si="0"/>
        <v>0.20220054581253688</v>
      </c>
      <c r="H9" s="10">
        <v>9955388184</v>
      </c>
      <c r="I9" s="10">
        <v>135636387818</v>
      </c>
      <c r="J9" s="2">
        <f t="shared" si="1"/>
        <v>7.3397620978806713E-2</v>
      </c>
      <c r="K9" s="10">
        <v>20889268462980</v>
      </c>
      <c r="L9" s="10">
        <v>72496990160642</v>
      </c>
      <c r="M9" s="2">
        <f t="shared" si="2"/>
        <v>0.28813980299999553</v>
      </c>
      <c r="N9" s="10">
        <v>354332330773</v>
      </c>
      <c r="O9" s="10">
        <v>1221582345872</v>
      </c>
      <c r="P9" s="2">
        <f t="shared" si="3"/>
        <v>0.29006012731795627</v>
      </c>
    </row>
    <row r="10" spans="2:16" x14ac:dyDescent="0.25">
      <c r="B10" s="8" t="s">
        <v>20</v>
      </c>
      <c r="C10" s="7" t="s">
        <v>32</v>
      </c>
      <c r="D10" s="11">
        <v>938013</v>
      </c>
      <c r="E10" s="11">
        <f>640854+D10</f>
        <v>1578867</v>
      </c>
      <c r="F10" s="15">
        <v>1</v>
      </c>
      <c r="G10" s="2">
        <f t="shared" si="0"/>
        <v>0.59410513995162351</v>
      </c>
      <c r="H10" s="11">
        <v>823758</v>
      </c>
      <c r="I10" s="11">
        <v>3231685</v>
      </c>
      <c r="J10" s="2">
        <f t="shared" si="1"/>
        <v>0.25490046214281403</v>
      </c>
      <c r="K10" s="11">
        <v>759565</v>
      </c>
      <c r="L10" s="11">
        <v>1152066</v>
      </c>
      <c r="M10" s="2">
        <f t="shared" si="2"/>
        <v>0.65930684526754546</v>
      </c>
      <c r="N10" s="11">
        <v>7117559</v>
      </c>
      <c r="O10" s="11">
        <v>16939196</v>
      </c>
      <c r="P10" s="2">
        <f t="shared" si="3"/>
        <v>0.4201828115100622</v>
      </c>
    </row>
    <row r="11" spans="2:16" x14ac:dyDescent="0.25">
      <c r="B11" s="6" t="s">
        <v>21</v>
      </c>
      <c r="C11" s="7" t="s">
        <v>33</v>
      </c>
      <c r="D11" s="10">
        <v>523979246</v>
      </c>
      <c r="E11" s="10">
        <v>1116352152</v>
      </c>
      <c r="F11" s="15">
        <v>1</v>
      </c>
      <c r="G11" s="2">
        <f t="shared" si="0"/>
        <v>0.46936734529625379</v>
      </c>
      <c r="H11" s="10">
        <v>44049171</v>
      </c>
      <c r="I11" s="10">
        <v>515250608</v>
      </c>
      <c r="J11" s="2">
        <f t="shared" si="1"/>
        <v>8.5490769571299571E-2</v>
      </c>
      <c r="K11" s="10">
        <v>10207782106070</v>
      </c>
      <c r="L11" s="10">
        <v>14624165352195</v>
      </c>
      <c r="M11" s="2">
        <f t="shared" si="2"/>
        <v>0.69800784251511983</v>
      </c>
      <c r="N11" s="10">
        <v>4324416464</v>
      </c>
      <c r="O11" s="10">
        <v>3355740680</v>
      </c>
      <c r="P11" s="2">
        <f t="shared" si="3"/>
        <v>1.2886622884101997</v>
      </c>
    </row>
    <row r="12" spans="2:16" x14ac:dyDescent="0.25">
      <c r="B12" s="8" t="s">
        <v>22</v>
      </c>
      <c r="C12" s="7" t="s">
        <v>34</v>
      </c>
      <c r="D12" s="11">
        <f>65527031639+4842931456</f>
        <v>70369963095</v>
      </c>
      <c r="E12" s="11">
        <f>187945464594+5888639824+D12</f>
        <v>264204067513</v>
      </c>
      <c r="F12" s="15">
        <v>1</v>
      </c>
      <c r="G12" s="2">
        <f t="shared" si="0"/>
        <v>0.26634700880045115</v>
      </c>
      <c r="H12" s="11">
        <v>191960582706</v>
      </c>
      <c r="I12" s="11">
        <v>841881871416</v>
      </c>
      <c r="J12" s="2">
        <f t="shared" si="1"/>
        <v>0.22801367890620169</v>
      </c>
      <c r="K12" s="11">
        <v>2459470298</v>
      </c>
      <c r="L12" s="11">
        <v>3960361250</v>
      </c>
      <c r="M12" s="2">
        <f t="shared" si="2"/>
        <v>0.62102170553254454</v>
      </c>
      <c r="N12" s="11">
        <v>680906529352</v>
      </c>
      <c r="O12" s="11">
        <v>3453893913635</v>
      </c>
      <c r="P12" s="2">
        <f t="shared" si="3"/>
        <v>0.1971417033580484</v>
      </c>
    </row>
    <row r="13" spans="2:16" x14ac:dyDescent="0.25">
      <c r="B13" s="8" t="s">
        <v>23</v>
      </c>
      <c r="C13" s="7" t="s">
        <v>35</v>
      </c>
      <c r="D13" s="11">
        <v>33769886</v>
      </c>
      <c r="E13" s="11">
        <f>1310425778+D13+468785582</f>
        <v>1812981246</v>
      </c>
      <c r="F13" s="15">
        <v>1</v>
      </c>
      <c r="G13" s="2">
        <f t="shared" si="0"/>
        <v>1.8626715568352877E-2</v>
      </c>
      <c r="H13" s="11">
        <v>491824319</v>
      </c>
      <c r="I13" s="11">
        <v>1641178012</v>
      </c>
      <c r="J13" s="2">
        <f t="shared" si="1"/>
        <v>0.29967761900529288</v>
      </c>
      <c r="K13" s="11">
        <v>1561999999</v>
      </c>
      <c r="L13" s="11">
        <v>2403076473</v>
      </c>
      <c r="M13" s="2">
        <f t="shared" si="2"/>
        <v>0.65000012132364626</v>
      </c>
      <c r="N13" s="11">
        <v>12690063970</v>
      </c>
      <c r="O13" s="11">
        <v>19039449025</v>
      </c>
      <c r="P13" s="2">
        <f t="shared" si="3"/>
        <v>0.66651424383852409</v>
      </c>
    </row>
    <row r="14" spans="2:16" x14ac:dyDescent="0.25">
      <c r="B14" s="8" t="s">
        <v>24</v>
      </c>
      <c r="C14" s="7" t="s">
        <v>36</v>
      </c>
      <c r="D14" s="11">
        <v>23582</v>
      </c>
      <c r="E14" s="11">
        <f>1197782+14953+D14</f>
        <v>1236317</v>
      </c>
      <c r="F14" s="15">
        <v>1</v>
      </c>
      <c r="G14" s="2">
        <f t="shared" si="0"/>
        <v>1.9074395968024384E-2</v>
      </c>
      <c r="H14" s="11">
        <v>66646</v>
      </c>
      <c r="I14" s="11">
        <v>269760</v>
      </c>
      <c r="J14" s="2">
        <f t="shared" si="1"/>
        <v>0.24705664294187427</v>
      </c>
      <c r="K14" s="11">
        <v>242052697550</v>
      </c>
      <c r="L14" s="11">
        <v>372388000000</v>
      </c>
      <c r="M14" s="2">
        <f t="shared" si="2"/>
        <v>0.65000133610642663</v>
      </c>
      <c r="N14" s="11">
        <v>9577564</v>
      </c>
      <c r="O14" s="11">
        <v>4940136</v>
      </c>
      <c r="P14" s="2">
        <f t="shared" si="3"/>
        <v>1.938724763852655</v>
      </c>
    </row>
    <row r="15" spans="2:16" x14ac:dyDescent="0.25">
      <c r="B15" s="8" t="s">
        <v>25</v>
      </c>
      <c r="C15" s="7" t="s">
        <v>37</v>
      </c>
      <c r="D15" s="11">
        <v>192231552859</v>
      </c>
      <c r="E15" s="11">
        <f>8615363009+D15</f>
        <v>200846915868</v>
      </c>
      <c r="F15" s="15">
        <v>1</v>
      </c>
      <c r="G15" s="2">
        <f t="shared" si="0"/>
        <v>0.9571048279642882</v>
      </c>
      <c r="H15" s="11">
        <v>26297731593</v>
      </c>
      <c r="I15" s="11">
        <v>55420022905</v>
      </c>
      <c r="J15" s="2">
        <f t="shared" si="1"/>
        <v>0.4745167940128624</v>
      </c>
      <c r="K15" s="11">
        <v>162602161620</v>
      </c>
      <c r="L15" s="11">
        <v>505000000000</v>
      </c>
      <c r="M15" s="2">
        <f t="shared" si="2"/>
        <v>0.32198447845544553</v>
      </c>
      <c r="N15" s="11">
        <v>580686358449</v>
      </c>
      <c r="O15" s="11">
        <v>809762401046</v>
      </c>
      <c r="P15" s="2">
        <f t="shared" si="3"/>
        <v>0.71710708931274902</v>
      </c>
    </row>
    <row r="16" spans="2:16" s="14" customFormat="1" x14ac:dyDescent="0.25">
      <c r="B16" s="8" t="s">
        <v>40</v>
      </c>
      <c r="C16" s="1" t="s">
        <v>41</v>
      </c>
      <c r="D16" s="11">
        <v>1896393524</v>
      </c>
      <c r="E16" s="11">
        <v>83361016181</v>
      </c>
      <c r="F16" s="15">
        <v>1</v>
      </c>
      <c r="G16" s="2">
        <f t="shared" si="0"/>
        <v>2.2749165147919994E-2</v>
      </c>
      <c r="H16" s="11">
        <v>4412905305</v>
      </c>
      <c r="I16" s="11">
        <v>37058577820</v>
      </c>
      <c r="J16" s="2">
        <f t="shared" si="1"/>
        <v>0.11907918664429741</v>
      </c>
      <c r="K16" s="11">
        <v>426190469</v>
      </c>
      <c r="L16" s="11">
        <v>1230839821</v>
      </c>
      <c r="M16" s="2">
        <f t="shared" si="2"/>
        <v>0.34625989647762623</v>
      </c>
      <c r="N16" s="11">
        <v>463947458544</v>
      </c>
      <c r="O16" s="11">
        <v>229653134909</v>
      </c>
      <c r="P16" s="2">
        <f t="shared" si="3"/>
        <v>2.0202095596380127</v>
      </c>
    </row>
    <row r="17" spans="2:16" x14ac:dyDescent="0.25">
      <c r="B17" s="8" t="s">
        <v>63</v>
      </c>
      <c r="C17" s="1" t="s">
        <v>64</v>
      </c>
      <c r="D17" s="11">
        <v>7649402</v>
      </c>
      <c r="E17" s="12">
        <v>2413734180</v>
      </c>
      <c r="F17" s="15">
        <v>1</v>
      </c>
      <c r="G17" s="2">
        <f t="shared" si="0"/>
        <v>3.1691153331556998E-3</v>
      </c>
      <c r="H17" s="12">
        <v>264721527</v>
      </c>
      <c r="I17" s="11">
        <v>1226718840</v>
      </c>
      <c r="J17" s="2">
        <f t="shared" si="1"/>
        <v>0.21579641427859705</v>
      </c>
      <c r="K17" s="11">
        <v>2392626120</v>
      </c>
      <c r="L17" s="11">
        <v>4014694920</v>
      </c>
      <c r="M17" s="2">
        <f t="shared" si="2"/>
        <v>0.59596710775721906</v>
      </c>
      <c r="N17" s="12">
        <v>8127216543</v>
      </c>
      <c r="O17" s="12">
        <v>10556356272</v>
      </c>
      <c r="P17" s="2">
        <f t="shared" si="3"/>
        <v>0.76988842869550322</v>
      </c>
    </row>
    <row r="18" spans="2:16" x14ac:dyDescent="0.25">
      <c r="B18" s="8" t="s">
        <v>65</v>
      </c>
      <c r="C18" s="1" t="s">
        <v>66</v>
      </c>
      <c r="D18" s="11">
        <v>1906509</v>
      </c>
      <c r="E18" s="12">
        <v>2150154</v>
      </c>
      <c r="F18" s="15">
        <v>1</v>
      </c>
      <c r="G18" s="2">
        <f t="shared" si="0"/>
        <v>0.88668486071230246</v>
      </c>
      <c r="H18" s="11">
        <v>131924</v>
      </c>
      <c r="I18" s="11">
        <v>381009</v>
      </c>
      <c r="J18" s="2">
        <f t="shared" si="1"/>
        <v>0.34624903873661778</v>
      </c>
      <c r="K18" s="11">
        <v>3211092500</v>
      </c>
      <c r="L18" s="11">
        <v>7298500000</v>
      </c>
      <c r="M18" s="2">
        <f t="shared" si="2"/>
        <v>0.43996608892238132</v>
      </c>
      <c r="N18" s="11">
        <v>3821876</v>
      </c>
      <c r="O18" s="11">
        <v>3740946</v>
      </c>
      <c r="P18" s="2">
        <f t="shared" si="3"/>
        <v>1.0216335654136681</v>
      </c>
    </row>
  </sheetData>
  <mergeCells count="11">
    <mergeCell ref="P2:P3"/>
    <mergeCell ref="M2:M3"/>
    <mergeCell ref="G2:G3"/>
    <mergeCell ref="J2:J3"/>
    <mergeCell ref="B2:B3"/>
    <mergeCell ref="C2:C3"/>
    <mergeCell ref="D2:E2"/>
    <mergeCell ref="H2:I2"/>
    <mergeCell ref="K2:L2"/>
    <mergeCell ref="N2:O2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8DC2B-B30F-42A3-B5AA-2810A36EA844}">
  <sheetPr codeName="Sheet3"/>
  <dimension ref="B2:P18"/>
  <sheetViews>
    <sheetView workbookViewId="0"/>
  </sheetViews>
  <sheetFormatPr defaultRowHeight="15" x14ac:dyDescent="0.25"/>
  <cols>
    <col min="2" max="2" width="6.42578125" bestFit="1" customWidth="1"/>
    <col min="3" max="3" width="27.85546875" bestFit="1" customWidth="1"/>
    <col min="4" max="4" width="23.7109375" bestFit="1" customWidth="1"/>
    <col min="5" max="5" width="18" bestFit="1" customWidth="1"/>
    <col min="6" max="6" width="5.5703125" bestFit="1" customWidth="1"/>
    <col min="7" max="7" width="18" bestFit="1" customWidth="1"/>
    <col min="8" max="8" width="26.5703125" bestFit="1" customWidth="1"/>
    <col min="9" max="9" width="20.28515625" bestFit="1" customWidth="1"/>
    <col min="10" max="10" width="12" bestFit="1" customWidth="1"/>
    <col min="11" max="11" width="37.42578125" bestFit="1" customWidth="1"/>
    <col min="12" max="12" width="24" bestFit="1" customWidth="1"/>
    <col min="13" max="13" width="21.5703125" bestFit="1" customWidth="1"/>
    <col min="14" max="14" width="18" bestFit="1" customWidth="1"/>
    <col min="15" max="15" width="19" bestFit="1" customWidth="1"/>
    <col min="16" max="16" width="16" bestFit="1" customWidth="1"/>
  </cols>
  <sheetData>
    <row r="2" spans="2:16" x14ac:dyDescent="0.25">
      <c r="B2" s="17" t="s">
        <v>0</v>
      </c>
      <c r="C2" s="17" t="s">
        <v>1</v>
      </c>
      <c r="D2" s="17" t="s">
        <v>5</v>
      </c>
      <c r="E2" s="17"/>
      <c r="F2" s="21" t="s">
        <v>42</v>
      </c>
      <c r="G2" s="17" t="s">
        <v>5</v>
      </c>
      <c r="H2" s="17" t="s">
        <v>2</v>
      </c>
      <c r="I2" s="17"/>
      <c r="J2" s="17" t="s">
        <v>2</v>
      </c>
      <c r="K2" s="17" t="s">
        <v>8</v>
      </c>
      <c r="L2" s="17"/>
      <c r="M2" s="17" t="s">
        <v>8</v>
      </c>
      <c r="N2" s="17" t="s">
        <v>11</v>
      </c>
      <c r="O2" s="17"/>
      <c r="P2" s="17" t="s">
        <v>11</v>
      </c>
    </row>
    <row r="3" spans="2:16" x14ac:dyDescent="0.25">
      <c r="B3" s="17"/>
      <c r="C3" s="17"/>
      <c r="D3" s="2" t="s">
        <v>6</v>
      </c>
      <c r="E3" s="2" t="s">
        <v>7</v>
      </c>
      <c r="F3" s="21"/>
      <c r="G3" s="17"/>
      <c r="H3" s="2" t="s">
        <v>3</v>
      </c>
      <c r="I3" s="2" t="s">
        <v>4</v>
      </c>
      <c r="J3" s="17"/>
      <c r="K3" s="2" t="s">
        <v>9</v>
      </c>
      <c r="L3" s="2" t="s">
        <v>10</v>
      </c>
      <c r="M3" s="17"/>
      <c r="N3" s="2" t="s">
        <v>12</v>
      </c>
      <c r="O3" s="2" t="s">
        <v>13</v>
      </c>
      <c r="P3" s="17"/>
    </row>
    <row r="4" spans="2:16" x14ac:dyDescent="0.25">
      <c r="B4" s="6" t="s">
        <v>14</v>
      </c>
      <c r="C4" s="7" t="s">
        <v>26</v>
      </c>
      <c r="D4" s="10">
        <v>376744011</v>
      </c>
      <c r="E4" s="10">
        <v>8415193241</v>
      </c>
      <c r="F4" s="16">
        <v>1</v>
      </c>
      <c r="G4" s="2">
        <f>D4/E4*F4</f>
        <v>4.476950204357167E-2</v>
      </c>
      <c r="H4" s="10">
        <v>6517232786</v>
      </c>
      <c r="I4" s="10">
        <v>21164808101</v>
      </c>
      <c r="J4" s="2">
        <f>H4/I4</f>
        <v>0.30792779952926064</v>
      </c>
      <c r="K4" s="10">
        <v>2144447530</v>
      </c>
      <c r="L4" s="10">
        <v>4883602628</v>
      </c>
      <c r="M4" s="2">
        <f>K4/L4</f>
        <v>0.43911179785694882</v>
      </c>
      <c r="N4" s="10">
        <v>44552813144</v>
      </c>
      <c r="O4" s="10">
        <v>63488187010</v>
      </c>
      <c r="P4" s="2">
        <f>N4/O4</f>
        <v>0.70174965205704332</v>
      </c>
    </row>
    <row r="5" spans="2:16" x14ac:dyDescent="0.25">
      <c r="B5" s="6" t="s">
        <v>15</v>
      </c>
      <c r="C5" s="7" t="s">
        <v>27</v>
      </c>
      <c r="D5" s="10">
        <v>302677841615</v>
      </c>
      <c r="E5" s="10">
        <v>970822095264</v>
      </c>
      <c r="F5" s="16">
        <v>1</v>
      </c>
      <c r="G5" s="2">
        <f t="shared" ref="G5:G18" si="0">D5/E5*F5</f>
        <v>0.31177477633808021</v>
      </c>
      <c r="H5" s="10">
        <v>840811989241</v>
      </c>
      <c r="I5" s="10">
        <v>3762434011776</v>
      </c>
      <c r="J5" s="2">
        <f t="shared" ref="J5:J18" si="1">H5/I5</f>
        <v>0.22347554445057427</v>
      </c>
      <c r="K5" s="10">
        <v>202705110087</v>
      </c>
      <c r="L5" s="10">
        <v>405404808823</v>
      </c>
      <c r="M5" s="2">
        <f t="shared" ref="M5:M18" si="2">K5/L5</f>
        <v>0.50000667400938792</v>
      </c>
      <c r="N5" s="10">
        <v>2601787831691</v>
      </c>
      <c r="O5" s="10">
        <v>3597305684852</v>
      </c>
      <c r="P5" s="2">
        <f t="shared" ref="P5:P18" si="3">N5/O5</f>
        <v>0.72326014512665537</v>
      </c>
    </row>
    <row r="6" spans="2:16" x14ac:dyDescent="0.25">
      <c r="B6" s="6" t="s">
        <v>16</v>
      </c>
      <c r="C6" s="7" t="s">
        <v>28</v>
      </c>
      <c r="D6" s="10">
        <v>561645517249</v>
      </c>
      <c r="E6" s="10">
        <v>3098682679306</v>
      </c>
      <c r="F6" s="16">
        <v>1</v>
      </c>
      <c r="G6" s="2">
        <f t="shared" si="0"/>
        <v>0.18125299534536063</v>
      </c>
      <c r="H6" s="10">
        <v>5149562012937</v>
      </c>
      <c r="I6" s="10">
        <v>23177300401988</v>
      </c>
      <c r="J6" s="2">
        <f t="shared" si="1"/>
        <v>0.22218126889770579</v>
      </c>
      <c r="K6" s="10">
        <v>26199884863820</v>
      </c>
      <c r="L6" s="10">
        <v>47468000941108</v>
      </c>
      <c r="M6" s="2">
        <f t="shared" si="2"/>
        <v>0.55194835140256571</v>
      </c>
      <c r="N6" s="10">
        <v>8128502911138</v>
      </c>
      <c r="O6" s="10">
        <v>26528531127842</v>
      </c>
      <c r="P6" s="2">
        <f t="shared" si="3"/>
        <v>0.30640606794120773</v>
      </c>
    </row>
    <row r="7" spans="2:16" x14ac:dyDescent="0.25">
      <c r="B7" s="6" t="s">
        <v>17</v>
      </c>
      <c r="C7" s="7" t="s">
        <v>29</v>
      </c>
      <c r="D7" s="10">
        <v>1117504405413</v>
      </c>
      <c r="E7" s="10">
        <v>1135082825844</v>
      </c>
      <c r="F7" s="16">
        <v>1</v>
      </c>
      <c r="G7" s="2">
        <f t="shared" si="0"/>
        <v>0.98451353502073347</v>
      </c>
      <c r="H7" s="10">
        <v>121485546513</v>
      </c>
      <c r="I7" s="10">
        <v>137039651425</v>
      </c>
      <c r="J7" s="2">
        <f t="shared" si="1"/>
        <v>0.88649923762749383</v>
      </c>
      <c r="K7" s="10">
        <v>221087022308797</v>
      </c>
      <c r="L7" s="10">
        <v>311205901301321</v>
      </c>
      <c r="M7" s="2">
        <f t="shared" si="2"/>
        <v>0.71042040457559452</v>
      </c>
      <c r="N7" s="10">
        <v>4167365854208</v>
      </c>
      <c r="O7" s="10">
        <v>3857050857823</v>
      </c>
      <c r="P7" s="2">
        <f t="shared" si="3"/>
        <v>1.0804539550614451</v>
      </c>
    </row>
    <row r="8" spans="2:16" x14ac:dyDescent="0.25">
      <c r="B8" s="6" t="s">
        <v>18</v>
      </c>
      <c r="C8" s="7" t="s">
        <v>30</v>
      </c>
      <c r="D8" s="10">
        <v>406968205330</v>
      </c>
      <c r="E8" s="10">
        <v>682655804668</v>
      </c>
      <c r="F8" s="16">
        <v>1</v>
      </c>
      <c r="G8" s="2">
        <f t="shared" si="0"/>
        <v>0.59615431751572556</v>
      </c>
      <c r="H8" s="10">
        <v>414248054235</v>
      </c>
      <c r="I8" s="10">
        <v>1816645879211</v>
      </c>
      <c r="J8" s="2">
        <f t="shared" si="1"/>
        <v>0.22802906112605442</v>
      </c>
      <c r="K8" s="10">
        <v>30720455134966</v>
      </c>
      <c r="L8" s="10">
        <v>38500629086288</v>
      </c>
      <c r="M8" s="2">
        <f t="shared" si="2"/>
        <v>0.797920861659559</v>
      </c>
      <c r="N8" s="10">
        <v>3178249260019</v>
      </c>
      <c r="O8" s="10">
        <v>9277224194863</v>
      </c>
      <c r="P8" s="2">
        <f t="shared" si="3"/>
        <v>0.34258622980986764</v>
      </c>
    </row>
    <row r="9" spans="2:16" x14ac:dyDescent="0.25">
      <c r="B9" s="6" t="s">
        <v>19</v>
      </c>
      <c r="C9" s="7" t="s">
        <v>31</v>
      </c>
      <c r="D9" s="10">
        <v>17477128469</v>
      </c>
      <c r="E9" s="10">
        <v>119737936197</v>
      </c>
      <c r="F9" s="16">
        <v>1</v>
      </c>
      <c r="G9" s="2">
        <f t="shared" si="0"/>
        <v>0.14596149745094641</v>
      </c>
      <c r="H9" s="10">
        <v>155997781450</v>
      </c>
      <c r="I9" s="10">
        <v>483577168975</v>
      </c>
      <c r="J9" s="2">
        <f t="shared" si="1"/>
        <v>0.32259128730302977</v>
      </c>
      <c r="K9" s="10">
        <v>98590358979</v>
      </c>
      <c r="L9" s="10">
        <v>342327571263</v>
      </c>
      <c r="M9" s="2">
        <f t="shared" si="2"/>
        <v>0.28800005391110023</v>
      </c>
      <c r="N9" s="10">
        <v>473659200608</v>
      </c>
      <c r="O9" s="10">
        <v>1408669667197</v>
      </c>
      <c r="P9" s="2">
        <f t="shared" si="3"/>
        <v>0.33624575841864818</v>
      </c>
    </row>
    <row r="10" spans="2:16" x14ac:dyDescent="0.25">
      <c r="B10" s="8" t="s">
        <v>20</v>
      </c>
      <c r="C10" s="7" t="s">
        <v>32</v>
      </c>
      <c r="D10" s="11">
        <v>1625914</v>
      </c>
      <c r="E10" s="11">
        <v>3099840</v>
      </c>
      <c r="F10" s="16">
        <v>1</v>
      </c>
      <c r="G10" s="2">
        <f t="shared" si="0"/>
        <v>0.52451545886239292</v>
      </c>
      <c r="H10" s="11">
        <v>2321787</v>
      </c>
      <c r="I10" s="11">
        <v>10358675</v>
      </c>
      <c r="J10" s="2">
        <f t="shared" si="1"/>
        <v>0.22413938076057024</v>
      </c>
      <c r="K10" s="11">
        <v>759565</v>
      </c>
      <c r="L10" s="11">
        <v>1152066</v>
      </c>
      <c r="M10" s="2">
        <f t="shared" si="2"/>
        <v>0.65930684526754546</v>
      </c>
      <c r="N10" s="11">
        <v>11869979</v>
      </c>
      <c r="O10" s="11">
        <v>24253724</v>
      </c>
      <c r="P10" s="2">
        <f t="shared" si="3"/>
        <v>0.48940851310091599</v>
      </c>
    </row>
    <row r="11" spans="2:16" x14ac:dyDescent="0.25">
      <c r="B11" s="6" t="s">
        <v>21</v>
      </c>
      <c r="C11" s="7" t="s">
        <v>33</v>
      </c>
      <c r="D11" s="10">
        <v>457316191</v>
      </c>
      <c r="E11" s="10">
        <v>1311028146</v>
      </c>
      <c r="F11" s="16">
        <v>1</v>
      </c>
      <c r="G11" s="2">
        <f t="shared" si="0"/>
        <v>0.34882255762036096</v>
      </c>
      <c r="H11" s="10">
        <v>105108389</v>
      </c>
      <c r="I11" s="10">
        <v>588612675</v>
      </c>
      <c r="J11" s="2">
        <f t="shared" si="1"/>
        <v>0.1785697003551614</v>
      </c>
      <c r="K11" s="10">
        <v>10025443511173</v>
      </c>
      <c r="L11" s="10">
        <v>14362938208615</v>
      </c>
      <c r="M11" s="2">
        <f t="shared" si="2"/>
        <v>0.6980078425150964</v>
      </c>
      <c r="N11" s="10">
        <v>3880694008</v>
      </c>
      <c r="O11" s="10">
        <v>3705679497</v>
      </c>
      <c r="P11" s="2">
        <f t="shared" si="3"/>
        <v>1.0472287231374668</v>
      </c>
    </row>
    <row r="12" spans="2:16" x14ac:dyDescent="0.25">
      <c r="B12" s="8" t="s">
        <v>22</v>
      </c>
      <c r="C12" s="7" t="s">
        <v>34</v>
      </c>
      <c r="D12" s="11">
        <v>273380220850</v>
      </c>
      <c r="E12" s="11">
        <v>495505523346</v>
      </c>
      <c r="F12" s="16">
        <v>1</v>
      </c>
      <c r="G12" s="2">
        <f t="shared" si="0"/>
        <v>0.55171982545006859</v>
      </c>
      <c r="H12" s="11">
        <v>100967322506</v>
      </c>
      <c r="I12" s="11">
        <v>669312473099</v>
      </c>
      <c r="J12" s="2">
        <f t="shared" si="1"/>
        <v>0.15085229480112441</v>
      </c>
      <c r="K12" s="11">
        <v>2401345958</v>
      </c>
      <c r="L12" s="11">
        <v>3960361250</v>
      </c>
      <c r="M12" s="2">
        <f t="shared" si="2"/>
        <v>0.60634518075844723</v>
      </c>
      <c r="N12" s="11">
        <v>635243465372</v>
      </c>
      <c r="O12" s="11">
        <v>3670508924274</v>
      </c>
      <c r="P12" s="2">
        <f t="shared" si="3"/>
        <v>0.17306686306385879</v>
      </c>
    </row>
    <row r="13" spans="2:16" x14ac:dyDescent="0.25">
      <c r="B13" s="8" t="s">
        <v>23</v>
      </c>
      <c r="C13" s="7" t="s">
        <v>35</v>
      </c>
      <c r="D13" s="11">
        <v>521517</v>
      </c>
      <c r="E13" s="11">
        <v>1945036</v>
      </c>
      <c r="F13" s="16">
        <v>1</v>
      </c>
      <c r="G13" s="2">
        <f t="shared" si="0"/>
        <v>0.26812717091097543</v>
      </c>
      <c r="H13" s="11">
        <v>1181769</v>
      </c>
      <c r="I13" s="11">
        <v>3043509</v>
      </c>
      <c r="J13" s="2">
        <f t="shared" si="1"/>
        <v>0.38829160682619962</v>
      </c>
      <c r="K13" s="11">
        <v>1561999</v>
      </c>
      <c r="L13" s="11">
        <v>2403076</v>
      </c>
      <c r="M13" s="2">
        <f t="shared" si="2"/>
        <v>0.64999983354667101</v>
      </c>
      <c r="N13" s="11">
        <v>12079056</v>
      </c>
      <c r="O13" s="11">
        <v>20837098</v>
      </c>
      <c r="P13" s="2">
        <f t="shared" si="3"/>
        <v>0.5796899357098575</v>
      </c>
    </row>
    <row r="14" spans="2:16" x14ac:dyDescent="0.25">
      <c r="B14" s="8" t="s">
        <v>24</v>
      </c>
      <c r="C14" s="7" t="s">
        <v>36</v>
      </c>
      <c r="D14" s="11">
        <v>887196</v>
      </c>
      <c r="E14" s="11">
        <v>1904529</v>
      </c>
      <c r="F14" s="16">
        <v>1</v>
      </c>
      <c r="G14" s="2">
        <f t="shared" si="0"/>
        <v>0.46583485995750129</v>
      </c>
      <c r="H14" s="11">
        <v>425449</v>
      </c>
      <c r="I14" s="11">
        <v>1728705</v>
      </c>
      <c r="J14" s="2">
        <f t="shared" si="1"/>
        <v>0.24610850318591085</v>
      </c>
      <c r="K14" s="11">
        <v>242052697550</v>
      </c>
      <c r="L14" s="11">
        <v>372388000000</v>
      </c>
      <c r="M14" s="2">
        <f t="shared" si="2"/>
        <v>0.65000133610642663</v>
      </c>
      <c r="N14" s="11">
        <v>8382569</v>
      </c>
      <c r="O14" s="11">
        <v>6308420</v>
      </c>
      <c r="P14" s="2">
        <f t="shared" si="3"/>
        <v>1.3287905687953561</v>
      </c>
    </row>
    <row r="15" spans="2:16" x14ac:dyDescent="0.25">
      <c r="B15" s="8" t="s">
        <v>25</v>
      </c>
      <c r="C15" s="7" t="s">
        <v>37</v>
      </c>
      <c r="D15" s="11">
        <v>270609157494</v>
      </c>
      <c r="E15" s="11">
        <v>344564300513</v>
      </c>
      <c r="F15" s="16">
        <v>1</v>
      </c>
      <c r="G15" s="2">
        <f t="shared" si="0"/>
        <v>0.78536620622364861</v>
      </c>
      <c r="H15" s="11">
        <v>35922948515</v>
      </c>
      <c r="I15" s="11">
        <v>113118604985</v>
      </c>
      <c r="J15" s="2">
        <f t="shared" si="1"/>
        <v>0.31756887843307063</v>
      </c>
      <c r="K15" s="11">
        <v>168237374620</v>
      </c>
      <c r="L15" s="11">
        <v>505000000000</v>
      </c>
      <c r="M15" s="2">
        <f t="shared" si="2"/>
        <v>0.33314331607920794</v>
      </c>
      <c r="N15" s="11">
        <v>1171122620364</v>
      </c>
      <c r="O15" s="11">
        <v>887270775052</v>
      </c>
      <c r="P15" s="2">
        <f t="shared" si="3"/>
        <v>1.3199156934875538</v>
      </c>
    </row>
    <row r="16" spans="2:16" x14ac:dyDescent="0.25">
      <c r="B16" s="8" t="s">
        <v>40</v>
      </c>
      <c r="C16" s="7" t="s">
        <v>41</v>
      </c>
      <c r="D16" s="11">
        <v>1905514851</v>
      </c>
      <c r="E16" s="11">
        <v>77896107059</v>
      </c>
      <c r="F16" s="16">
        <v>1</v>
      </c>
      <c r="G16" s="2">
        <f t="shared" si="0"/>
        <v>2.4462260348347403E-2</v>
      </c>
      <c r="H16" s="11">
        <v>2672156849</v>
      </c>
      <c r="I16" s="11">
        <v>19232674809</v>
      </c>
      <c r="J16" s="2">
        <f t="shared" si="1"/>
        <v>0.13893838873361258</v>
      </c>
      <c r="K16" s="11">
        <v>502230569</v>
      </c>
      <c r="L16" s="11">
        <v>1230839821</v>
      </c>
      <c r="M16" s="2">
        <f t="shared" si="2"/>
        <v>0.40803893441793349</v>
      </c>
      <c r="N16" s="11">
        <v>485369802098</v>
      </c>
      <c r="O16" s="11">
        <v>204551244355</v>
      </c>
      <c r="P16" s="2">
        <f t="shared" si="3"/>
        <v>2.3728518671616468</v>
      </c>
    </row>
    <row r="17" spans="2:16" x14ac:dyDescent="0.25">
      <c r="B17" s="8" t="s">
        <v>63</v>
      </c>
      <c r="C17" s="1" t="s">
        <v>64</v>
      </c>
      <c r="D17" s="11">
        <v>7846976</v>
      </c>
      <c r="E17" s="11">
        <v>4512449138</v>
      </c>
      <c r="F17" s="16">
        <v>1</v>
      </c>
      <c r="G17" s="2">
        <f t="shared" si="0"/>
        <v>1.7389616503196584E-3</v>
      </c>
      <c r="H17" s="11">
        <v>301741284</v>
      </c>
      <c r="I17" s="11">
        <v>1436743040</v>
      </c>
      <c r="J17" s="2">
        <f t="shared" si="1"/>
        <v>0.21001757140928973</v>
      </c>
      <c r="K17" s="11">
        <v>2392626120</v>
      </c>
      <c r="L17" s="11">
        <v>4014694920</v>
      </c>
      <c r="M17" s="2">
        <f t="shared" si="2"/>
        <v>0.59596710775721906</v>
      </c>
      <c r="N17" s="11">
        <v>12209620623</v>
      </c>
      <c r="O17" s="11">
        <v>11298965113</v>
      </c>
      <c r="P17" s="2">
        <f t="shared" si="3"/>
        <v>1.0805963644362657</v>
      </c>
    </row>
    <row r="18" spans="2:16" x14ac:dyDescent="0.25">
      <c r="B18" s="8" t="s">
        <v>65</v>
      </c>
      <c r="C18" s="1" t="s">
        <v>66</v>
      </c>
      <c r="D18" s="11">
        <v>2068541</v>
      </c>
      <c r="E18" s="11">
        <v>2287925</v>
      </c>
      <c r="F18" s="16">
        <v>1</v>
      </c>
      <c r="G18" s="2">
        <f t="shared" si="0"/>
        <v>0.90411224144148084</v>
      </c>
      <c r="H18" s="11">
        <v>121900</v>
      </c>
      <c r="I18" s="11">
        <v>230752</v>
      </c>
      <c r="J18" s="2">
        <f t="shared" si="1"/>
        <v>0.528272777700735</v>
      </c>
      <c r="K18" s="11">
        <v>3729781000</v>
      </c>
      <c r="L18" s="11">
        <v>7298500000</v>
      </c>
      <c r="M18" s="2">
        <f t="shared" si="2"/>
        <v>0.51103391107761864</v>
      </c>
      <c r="N18" s="11">
        <v>3456723</v>
      </c>
      <c r="O18" s="11">
        <v>3778134</v>
      </c>
      <c r="P18" s="2">
        <f t="shared" si="3"/>
        <v>0.91492863937594593</v>
      </c>
    </row>
  </sheetData>
  <mergeCells count="11">
    <mergeCell ref="P2:P3"/>
    <mergeCell ref="B2:B3"/>
    <mergeCell ref="C2:C3"/>
    <mergeCell ref="D2:E2"/>
    <mergeCell ref="H2:I2"/>
    <mergeCell ref="K2:L2"/>
    <mergeCell ref="N2:O2"/>
    <mergeCell ref="G2:G3"/>
    <mergeCell ref="J2:J3"/>
    <mergeCell ref="M2:M3"/>
    <mergeCell ref="F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7A41D-F9BD-4399-9018-70F1B4804EF0}">
  <sheetPr codeName="Sheet4"/>
  <dimension ref="B2:P18"/>
  <sheetViews>
    <sheetView workbookViewId="0"/>
  </sheetViews>
  <sheetFormatPr defaultRowHeight="15" x14ac:dyDescent="0.25"/>
  <cols>
    <col min="2" max="2" width="6.42578125" bestFit="1" customWidth="1"/>
    <col min="3" max="3" width="27.85546875" bestFit="1" customWidth="1"/>
    <col min="4" max="4" width="23.7109375" bestFit="1" customWidth="1"/>
    <col min="5" max="5" width="18" bestFit="1" customWidth="1"/>
    <col min="6" max="6" width="5.5703125" bestFit="1" customWidth="1"/>
    <col min="7" max="7" width="18" bestFit="1" customWidth="1"/>
    <col min="8" max="8" width="26.5703125" bestFit="1" customWidth="1"/>
    <col min="9" max="9" width="20.28515625" bestFit="1" customWidth="1"/>
    <col min="10" max="10" width="12" bestFit="1" customWidth="1"/>
    <col min="11" max="11" width="37.42578125" bestFit="1" customWidth="1"/>
    <col min="12" max="12" width="24" bestFit="1" customWidth="1"/>
    <col min="13" max="13" width="21.5703125" bestFit="1" customWidth="1"/>
    <col min="14" max="15" width="19" bestFit="1" customWidth="1"/>
    <col min="16" max="16" width="16" bestFit="1" customWidth="1"/>
  </cols>
  <sheetData>
    <row r="2" spans="2:16" x14ac:dyDescent="0.25">
      <c r="B2" s="17" t="s">
        <v>0</v>
      </c>
      <c r="C2" s="17" t="s">
        <v>1</v>
      </c>
      <c r="D2" s="17" t="s">
        <v>5</v>
      </c>
      <c r="E2" s="17"/>
      <c r="F2" s="21" t="s">
        <v>42</v>
      </c>
      <c r="G2" s="17" t="s">
        <v>5</v>
      </c>
      <c r="H2" s="17" t="s">
        <v>2</v>
      </c>
      <c r="I2" s="17"/>
      <c r="J2" s="17" t="s">
        <v>2</v>
      </c>
      <c r="K2" s="17" t="s">
        <v>8</v>
      </c>
      <c r="L2" s="17"/>
      <c r="M2" s="17" t="s">
        <v>8</v>
      </c>
      <c r="N2" s="17" t="s">
        <v>11</v>
      </c>
      <c r="O2" s="17"/>
      <c r="P2" s="17" t="s">
        <v>11</v>
      </c>
    </row>
    <row r="3" spans="2:16" x14ac:dyDescent="0.25">
      <c r="B3" s="17"/>
      <c r="C3" s="17"/>
      <c r="D3" s="2" t="s">
        <v>6</v>
      </c>
      <c r="E3" s="2" t="s">
        <v>7</v>
      </c>
      <c r="F3" s="21"/>
      <c r="G3" s="17"/>
      <c r="H3" s="2" t="s">
        <v>3</v>
      </c>
      <c r="I3" s="2" t="s">
        <v>4</v>
      </c>
      <c r="J3" s="17"/>
      <c r="K3" s="2" t="s">
        <v>9</v>
      </c>
      <c r="L3" s="2" t="s">
        <v>10</v>
      </c>
      <c r="M3" s="17"/>
      <c r="N3" s="2" t="s">
        <v>12</v>
      </c>
      <c r="O3" s="2" t="s">
        <v>13</v>
      </c>
      <c r="P3" s="17"/>
    </row>
    <row r="4" spans="2:16" x14ac:dyDescent="0.25">
      <c r="B4" s="6" t="s">
        <v>14</v>
      </c>
      <c r="C4" s="7" t="s">
        <v>26</v>
      </c>
      <c r="D4" s="10">
        <v>1005390659</v>
      </c>
      <c r="E4" s="10">
        <v>12238780634</v>
      </c>
      <c r="F4" s="16">
        <v>1</v>
      </c>
      <c r="G4" s="2">
        <f>D4/E4*F4</f>
        <v>8.2147943415781952E-2</v>
      </c>
      <c r="H4" s="10">
        <v>24341258176</v>
      </c>
      <c r="I4" s="10">
        <v>66231273028</v>
      </c>
      <c r="J4" s="2">
        <f>H4/I4</f>
        <v>0.36751910484507017</v>
      </c>
      <c r="K4" s="10">
        <v>2228153085</v>
      </c>
      <c r="L4" s="10">
        <v>5074227327</v>
      </c>
      <c r="M4" s="2">
        <f>K4/L4</f>
        <v>0.43911179799611688</v>
      </c>
      <c r="N4" s="10">
        <v>62957601843</v>
      </c>
      <c r="O4" s="10">
        <v>96580150620</v>
      </c>
      <c r="P4" s="2">
        <f>N4/O4</f>
        <v>0.6518689548405262</v>
      </c>
    </row>
    <row r="5" spans="2:16" x14ac:dyDescent="0.25">
      <c r="B5" s="6" t="s">
        <v>15</v>
      </c>
      <c r="C5" s="7" t="s">
        <v>27</v>
      </c>
      <c r="D5" s="10">
        <v>103263455767</v>
      </c>
      <c r="E5" s="10">
        <v>948801572179</v>
      </c>
      <c r="F5" s="16">
        <v>1</v>
      </c>
      <c r="G5" s="2">
        <f t="shared" ref="G5:G18" si="0">D5/E5*F5</f>
        <v>0.10883567101374746</v>
      </c>
      <c r="H5" s="10">
        <v>1019242261085</v>
      </c>
      <c r="I5" s="10">
        <v>4568804678145</v>
      </c>
      <c r="J5" s="2">
        <f t="shared" ref="J5:J18" si="1">H5/I5</f>
        <v>0.22308729150987189</v>
      </c>
      <c r="K5" s="10">
        <v>210617424715</v>
      </c>
      <c r="L5" s="10">
        <v>421229226854</v>
      </c>
      <c r="M5" s="2">
        <f t="shared" ref="M5:M18" si="2">K5/L5</f>
        <v>0.50000667400982834</v>
      </c>
      <c r="N5" s="10">
        <v>2727739736468</v>
      </c>
      <c r="O5" s="10">
        <v>3262245132911</v>
      </c>
      <c r="P5" s="2">
        <f t="shared" ref="P5:P18" si="3">N5/O5</f>
        <v>0.83615412862428129</v>
      </c>
    </row>
    <row r="6" spans="2:16" x14ac:dyDescent="0.25">
      <c r="B6" s="6" t="s">
        <v>16</v>
      </c>
      <c r="C6" s="7" t="s">
        <v>28</v>
      </c>
      <c r="D6" s="10">
        <v>219594755870</v>
      </c>
      <c r="E6" s="10">
        <v>5997568393412</v>
      </c>
      <c r="F6" s="16">
        <v>1</v>
      </c>
      <c r="G6" s="2">
        <f t="shared" si="0"/>
        <v>3.6613964437856646E-2</v>
      </c>
      <c r="H6" s="10">
        <v>9524415453456</v>
      </c>
      <c r="I6" s="10">
        <v>43579555603692</v>
      </c>
      <c r="J6" s="2">
        <f t="shared" si="1"/>
        <v>0.21855237671696462</v>
      </c>
      <c r="K6" s="10">
        <v>300551798963137</v>
      </c>
      <c r="L6" s="10">
        <v>493208489430071</v>
      </c>
      <c r="M6" s="2">
        <f t="shared" si="2"/>
        <v>0.60938083063095849</v>
      </c>
      <c r="N6" s="10">
        <v>28855185664895</v>
      </c>
      <c r="O6" s="10">
        <v>29522825623657</v>
      </c>
      <c r="P6" s="2">
        <f t="shared" si="3"/>
        <v>0.97738563485511998</v>
      </c>
    </row>
    <row r="7" spans="2:16" x14ac:dyDescent="0.25">
      <c r="B7" s="6" t="s">
        <v>17</v>
      </c>
      <c r="C7" s="7" t="s">
        <v>29</v>
      </c>
      <c r="D7" s="10">
        <v>1020710079068</v>
      </c>
      <c r="E7" s="10">
        <v>1065827985496</v>
      </c>
      <c r="F7" s="16">
        <v>1</v>
      </c>
      <c r="G7" s="2">
        <f t="shared" si="0"/>
        <v>0.95766867914712928</v>
      </c>
      <c r="H7" s="10">
        <v>407015353</v>
      </c>
      <c r="I7" s="10">
        <v>247869124677</v>
      </c>
      <c r="J7" s="2">
        <f t="shared" si="1"/>
        <v>1.6420574911473326E-3</v>
      </c>
      <c r="K7" s="10">
        <v>229716849548390</v>
      </c>
      <c r="L7" s="10">
        <v>323353394791107</v>
      </c>
      <c r="M7" s="2">
        <f t="shared" si="2"/>
        <v>0.71042040457559397</v>
      </c>
      <c r="N7" s="10">
        <v>4348072016365</v>
      </c>
      <c r="O7" s="10">
        <v>3759850122052</v>
      </c>
      <c r="P7" s="2">
        <f t="shared" si="3"/>
        <v>1.1564482293756881</v>
      </c>
    </row>
    <row r="8" spans="2:16" x14ac:dyDescent="0.25">
      <c r="B8" s="6" t="s">
        <v>18</v>
      </c>
      <c r="C8" s="7" t="s">
        <v>30</v>
      </c>
      <c r="D8" s="10">
        <v>386760894610</v>
      </c>
      <c r="E8" s="10">
        <v>1358109945508</v>
      </c>
      <c r="F8" s="16">
        <v>1</v>
      </c>
      <c r="G8" s="2">
        <f t="shared" si="0"/>
        <v>0.28477878090004882</v>
      </c>
      <c r="H8" s="10">
        <v>1446705016559</v>
      </c>
      <c r="I8" s="10">
        <v>7065909552233</v>
      </c>
      <c r="J8" s="2">
        <f t="shared" si="1"/>
        <v>0.20474434407411934</v>
      </c>
      <c r="K8" s="10">
        <v>159597928829137</v>
      </c>
      <c r="L8" s="10">
        <v>200017240428077</v>
      </c>
      <c r="M8" s="2">
        <f t="shared" si="2"/>
        <v>0.79792086165955212</v>
      </c>
      <c r="N8" s="10">
        <v>4239620224560</v>
      </c>
      <c r="O8" s="10">
        <v>14681915964725</v>
      </c>
      <c r="P8" s="2">
        <f t="shared" si="3"/>
        <v>0.2887647793888875</v>
      </c>
    </row>
    <row r="9" spans="2:16" x14ac:dyDescent="0.25">
      <c r="B9" s="6" t="s">
        <v>19</v>
      </c>
      <c r="C9" s="7" t="s">
        <v>31</v>
      </c>
      <c r="D9" s="10">
        <v>15245527397</v>
      </c>
      <c r="E9" s="10">
        <v>265906646009</v>
      </c>
      <c r="F9" s="16">
        <v>1</v>
      </c>
      <c r="G9" s="2">
        <f t="shared" si="0"/>
        <v>5.733413446343117E-2</v>
      </c>
      <c r="H9" s="10">
        <v>281171896813</v>
      </c>
      <c r="I9" s="10">
        <v>859052999967</v>
      </c>
      <c r="J9" s="2">
        <f t="shared" si="1"/>
        <v>0.32730448159054337</v>
      </c>
      <c r="K9" s="10">
        <v>102920537786</v>
      </c>
      <c r="L9" s="10">
        <v>355689856252</v>
      </c>
      <c r="M9" s="2">
        <f t="shared" si="2"/>
        <v>0.28935471725424355</v>
      </c>
      <c r="N9" s="10">
        <v>699057096295</v>
      </c>
      <c r="O9" s="10">
        <v>1819038794170</v>
      </c>
      <c r="P9" s="2">
        <f t="shared" si="3"/>
        <v>0.38430026810613965</v>
      </c>
    </row>
    <row r="10" spans="2:16" x14ac:dyDescent="0.25">
      <c r="B10" s="8" t="s">
        <v>20</v>
      </c>
      <c r="C10" s="7" t="s">
        <v>32</v>
      </c>
      <c r="D10" s="11">
        <v>1975550</v>
      </c>
      <c r="E10" s="11">
        <v>1977446</v>
      </c>
      <c r="F10" s="16">
        <v>1</v>
      </c>
      <c r="G10" s="2">
        <f t="shared" si="0"/>
        <v>0.9990411874711117</v>
      </c>
      <c r="H10" s="11">
        <v>3422887</v>
      </c>
      <c r="I10" s="11">
        <v>16202314</v>
      </c>
      <c r="J10" s="2">
        <f t="shared" si="1"/>
        <v>0.21125914483573149</v>
      </c>
      <c r="K10" s="11">
        <v>759565</v>
      </c>
      <c r="L10" s="11">
        <v>1152066</v>
      </c>
      <c r="M10" s="2">
        <f t="shared" si="2"/>
        <v>0.65930684526754546</v>
      </c>
      <c r="N10" s="11">
        <v>16443161</v>
      </c>
      <c r="O10" s="11">
        <v>28916046</v>
      </c>
      <c r="P10" s="2">
        <f t="shared" si="3"/>
        <v>0.5686517790157064</v>
      </c>
    </row>
    <row r="11" spans="2:16" x14ac:dyDescent="0.25">
      <c r="B11" s="6" t="s">
        <v>21</v>
      </c>
      <c r="C11" s="7" t="s">
        <v>33</v>
      </c>
      <c r="D11" s="10">
        <v>353201377</v>
      </c>
      <c r="E11" s="10">
        <v>1813976344</v>
      </c>
      <c r="F11" s="16">
        <v>1</v>
      </c>
      <c r="G11" s="2">
        <f t="shared" si="0"/>
        <v>0.19471112628798426</v>
      </c>
      <c r="H11" s="10">
        <v>133003526</v>
      </c>
      <c r="I11" s="10">
        <v>742106116</v>
      </c>
      <c r="J11" s="2">
        <f t="shared" si="1"/>
        <v>0.1792244035353025</v>
      </c>
      <c r="K11" s="10">
        <v>13401050898664</v>
      </c>
      <c r="L11" s="10">
        <v>14923575708269</v>
      </c>
      <c r="M11" s="2">
        <f t="shared" si="2"/>
        <v>0.8979785515637928</v>
      </c>
      <c r="N11" s="10">
        <v>4415631267</v>
      </c>
      <c r="O11" s="10">
        <v>4409150508</v>
      </c>
      <c r="P11" s="2">
        <f t="shared" si="3"/>
        <v>1.0014698429977025</v>
      </c>
    </row>
    <row r="12" spans="2:16" x14ac:dyDescent="0.25">
      <c r="B12" s="8" t="s">
        <v>22</v>
      </c>
      <c r="C12" s="7" t="s">
        <v>34</v>
      </c>
      <c r="D12" s="11">
        <v>338752200717</v>
      </c>
      <c r="E12" s="11">
        <v>389855696043</v>
      </c>
      <c r="F12" s="16">
        <v>1</v>
      </c>
      <c r="G12" s="2">
        <f t="shared" si="0"/>
        <v>0.86891689452098342</v>
      </c>
      <c r="H12" s="11">
        <v>90171951011</v>
      </c>
      <c r="I12" s="11">
        <v>834992881797</v>
      </c>
      <c r="J12" s="2">
        <f t="shared" si="1"/>
        <v>0.107991281095642</v>
      </c>
      <c r="K12" s="11">
        <v>2401446858</v>
      </c>
      <c r="L12" s="11">
        <v>3960361250</v>
      </c>
      <c r="M12" s="2">
        <f t="shared" si="2"/>
        <v>0.60637065823225089</v>
      </c>
      <c r="N12" s="11">
        <v>932716882196</v>
      </c>
      <c r="O12" s="11">
        <v>4281097892263</v>
      </c>
      <c r="P12" s="2">
        <f t="shared" si="3"/>
        <v>0.21786861820694395</v>
      </c>
    </row>
    <row r="13" spans="2:16" x14ac:dyDescent="0.25">
      <c r="B13" s="8" t="s">
        <v>23</v>
      </c>
      <c r="C13" s="7" t="s">
        <v>35</v>
      </c>
      <c r="D13" s="11">
        <v>1062132</v>
      </c>
      <c r="E13" s="11">
        <v>2346461</v>
      </c>
      <c r="F13" s="16">
        <v>1</v>
      </c>
      <c r="G13" s="2">
        <f t="shared" si="0"/>
        <v>0.45265273959379676</v>
      </c>
      <c r="H13" s="11">
        <v>1393807</v>
      </c>
      <c r="I13" s="11">
        <v>5214771</v>
      </c>
      <c r="J13" s="2">
        <f t="shared" si="1"/>
        <v>0.26728057665427685</v>
      </c>
      <c r="K13" s="11">
        <v>1561999</v>
      </c>
      <c r="L13" s="11">
        <v>2403076</v>
      </c>
      <c r="M13" s="2">
        <f t="shared" si="2"/>
        <v>0.64999983354667101</v>
      </c>
      <c r="N13" s="11">
        <v>9925211</v>
      </c>
      <c r="O13" s="11">
        <v>23712060</v>
      </c>
      <c r="P13" s="2">
        <f t="shared" si="3"/>
        <v>0.41857227925367935</v>
      </c>
    </row>
    <row r="14" spans="2:16" x14ac:dyDescent="0.25">
      <c r="B14" s="8" t="s">
        <v>24</v>
      </c>
      <c r="C14" s="7" t="s">
        <v>36</v>
      </c>
      <c r="D14" s="11">
        <v>418505</v>
      </c>
      <c r="E14" s="11">
        <v>1007465</v>
      </c>
      <c r="F14" s="16">
        <v>1</v>
      </c>
      <c r="G14" s="2">
        <f t="shared" si="0"/>
        <v>0.41540400907227548</v>
      </c>
      <c r="H14" s="11">
        <v>365065</v>
      </c>
      <c r="I14" s="11">
        <v>1406628</v>
      </c>
      <c r="J14" s="2">
        <f t="shared" si="1"/>
        <v>0.25953201557199201</v>
      </c>
      <c r="K14" s="11">
        <v>242052697550</v>
      </c>
      <c r="L14" s="11">
        <v>372388000000</v>
      </c>
      <c r="M14" s="2">
        <f t="shared" si="2"/>
        <v>0.65000133610642663</v>
      </c>
      <c r="N14" s="11">
        <v>6025073</v>
      </c>
      <c r="O14" s="11">
        <v>7041903</v>
      </c>
      <c r="P14" s="2">
        <f t="shared" si="3"/>
        <v>0.85560295278137177</v>
      </c>
    </row>
    <row r="15" spans="2:16" x14ac:dyDescent="0.25">
      <c r="B15" s="8" t="s">
        <v>25</v>
      </c>
      <c r="C15" s="7" t="s">
        <v>37</v>
      </c>
      <c r="D15" s="11">
        <v>388297464994</v>
      </c>
      <c r="E15" s="11">
        <v>428846365356</v>
      </c>
      <c r="F15" s="16">
        <v>1</v>
      </c>
      <c r="G15" s="2">
        <f t="shared" si="0"/>
        <v>0.90544655700103938</v>
      </c>
      <c r="H15" s="11">
        <v>14176906236</v>
      </c>
      <c r="I15" s="11">
        <v>128886041866</v>
      </c>
      <c r="J15" s="2">
        <f t="shared" si="1"/>
        <v>0.1099956677290115</v>
      </c>
      <c r="K15" s="11">
        <v>175032266820</v>
      </c>
      <c r="L15" s="11">
        <v>505000000000</v>
      </c>
      <c r="M15" s="2">
        <f t="shared" si="2"/>
        <v>0.34659854815841584</v>
      </c>
      <c r="N15" s="11">
        <v>1702832390069</v>
      </c>
      <c r="O15" s="11">
        <v>773121647832</v>
      </c>
      <c r="P15" s="2">
        <f t="shared" si="3"/>
        <v>2.2025413398319782</v>
      </c>
    </row>
    <row r="16" spans="2:16" x14ac:dyDescent="0.25">
      <c r="B16" s="8" t="s">
        <v>40</v>
      </c>
      <c r="C16" s="7" t="s">
        <v>41</v>
      </c>
      <c r="D16" s="11">
        <v>1908204336</v>
      </c>
      <c r="E16" s="11">
        <v>93126934954</v>
      </c>
      <c r="F16" s="16">
        <v>1</v>
      </c>
      <c r="G16" s="2">
        <f t="shared" si="0"/>
        <v>2.0490359066821607E-2</v>
      </c>
      <c r="H16" s="11">
        <v>5163816958</v>
      </c>
      <c r="I16" s="11">
        <v>38334979618</v>
      </c>
      <c r="J16" s="2">
        <f t="shared" si="1"/>
        <v>0.1347024834617456</v>
      </c>
      <c r="K16" s="11">
        <v>536998244</v>
      </c>
      <c r="L16" s="11">
        <v>1230839821</v>
      </c>
      <c r="M16" s="2">
        <f t="shared" si="2"/>
        <v>0.43628605025446282</v>
      </c>
      <c r="N16" s="11">
        <v>539457360678</v>
      </c>
      <c r="O16" s="11">
        <v>172805106979</v>
      </c>
      <c r="P16" s="2">
        <f t="shared" si="3"/>
        <v>3.1217674645666409</v>
      </c>
    </row>
    <row r="17" spans="2:16" x14ac:dyDescent="0.25">
      <c r="B17" s="8" t="s">
        <v>63</v>
      </c>
      <c r="C17" s="1" t="s">
        <v>64</v>
      </c>
      <c r="D17" s="11">
        <v>5252056</v>
      </c>
      <c r="E17" s="11">
        <v>6020412984</v>
      </c>
      <c r="F17" s="16">
        <v>1</v>
      </c>
      <c r="G17" s="2">
        <f t="shared" si="0"/>
        <v>8.7237470485131087E-4</v>
      </c>
      <c r="H17" s="11">
        <v>606857629</v>
      </c>
      <c r="I17" s="11">
        <v>3085916786</v>
      </c>
      <c r="J17" s="2">
        <f t="shared" si="1"/>
        <v>0.19665391878133423</v>
      </c>
      <c r="K17" s="11">
        <v>11963130600</v>
      </c>
      <c r="L17" s="11">
        <v>20073474600</v>
      </c>
      <c r="M17" s="2">
        <f t="shared" si="2"/>
        <v>0.59596710775721906</v>
      </c>
      <c r="N17" s="11">
        <v>14032797261</v>
      </c>
      <c r="O17" s="11">
        <v>13154810775</v>
      </c>
      <c r="P17" s="2">
        <f t="shared" si="3"/>
        <v>1.0667426161437887</v>
      </c>
    </row>
    <row r="18" spans="2:16" x14ac:dyDescent="0.25">
      <c r="B18" s="8" t="s">
        <v>65</v>
      </c>
      <c r="C18" s="1" t="s">
        <v>66</v>
      </c>
      <c r="D18" s="11">
        <v>2756473</v>
      </c>
      <c r="E18" s="11">
        <v>2919355</v>
      </c>
      <c r="F18" s="16">
        <v>1</v>
      </c>
      <c r="G18" s="2">
        <f t="shared" si="0"/>
        <v>0.94420616882838848</v>
      </c>
      <c r="H18" s="11">
        <v>108829</v>
      </c>
      <c r="I18" s="11">
        <v>486887</v>
      </c>
      <c r="J18" s="2">
        <f t="shared" si="1"/>
        <v>0.22352003647663626</v>
      </c>
      <c r="K18" s="11">
        <v>3729781000</v>
      </c>
      <c r="L18" s="11">
        <v>7298500000</v>
      </c>
      <c r="M18" s="2">
        <f t="shared" si="2"/>
        <v>0.51103391107761864</v>
      </c>
      <c r="N18" s="11">
        <v>4718878</v>
      </c>
      <c r="O18" s="11">
        <v>4117211</v>
      </c>
      <c r="P18" s="2">
        <f t="shared" si="3"/>
        <v>1.1461346042260161</v>
      </c>
    </row>
  </sheetData>
  <mergeCells count="11">
    <mergeCell ref="P2:P3"/>
    <mergeCell ref="M2:M3"/>
    <mergeCell ref="J2:J3"/>
    <mergeCell ref="G2:G3"/>
    <mergeCell ref="B2:B3"/>
    <mergeCell ref="C2:C3"/>
    <mergeCell ref="D2:E2"/>
    <mergeCell ref="H2:I2"/>
    <mergeCell ref="K2:L2"/>
    <mergeCell ref="N2:O2"/>
    <mergeCell ref="F2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04D5-2F3A-4F84-90BC-9BD1D99D797A}">
  <sheetPr codeName="Sheet5"/>
  <dimension ref="B2:M62"/>
  <sheetViews>
    <sheetView tabSelected="1" topLeftCell="A55" workbookViewId="0">
      <selection activeCell="K51" sqref="K51"/>
    </sheetView>
  </sheetViews>
  <sheetFormatPr defaultRowHeight="15" x14ac:dyDescent="0.25"/>
  <cols>
    <col min="2" max="2" width="4.140625" bestFit="1" customWidth="1"/>
    <col min="3" max="4" width="6.42578125" bestFit="1" customWidth="1"/>
    <col min="5" max="5" width="12" bestFit="1" customWidth="1"/>
    <col min="6" max="6" width="18.85546875" bestFit="1" customWidth="1"/>
    <col min="7" max="7" width="14.28515625" bestFit="1" customWidth="1"/>
    <col min="8" max="8" width="14.85546875" bestFit="1" customWidth="1"/>
    <col min="10" max="13" width="5" bestFit="1" customWidth="1"/>
  </cols>
  <sheetData>
    <row r="2" spans="2:8" x14ac:dyDescent="0.25">
      <c r="B2" s="2" t="s">
        <v>50</v>
      </c>
      <c r="C2" s="2" t="s">
        <v>43</v>
      </c>
      <c r="D2" s="2" t="s">
        <v>44</v>
      </c>
      <c r="E2" s="2" t="s">
        <v>45</v>
      </c>
      <c r="F2" s="2" t="s">
        <v>46</v>
      </c>
      <c r="G2" s="2" t="s">
        <v>47</v>
      </c>
      <c r="H2" s="2" t="s">
        <v>48</v>
      </c>
    </row>
    <row r="3" spans="2:8" x14ac:dyDescent="0.25">
      <c r="B3" s="17" t="s">
        <v>49</v>
      </c>
      <c r="C3" s="17" t="s">
        <v>14</v>
      </c>
      <c r="D3" s="2">
        <v>2019</v>
      </c>
      <c r="E3" s="2">
        <v>0.34000907292953481</v>
      </c>
      <c r="F3" s="2">
        <v>0.43911179805345002</v>
      </c>
      <c r="G3" s="2">
        <v>0.81179747425881688</v>
      </c>
      <c r="H3" s="2">
        <v>3.6513670718117237E-2</v>
      </c>
    </row>
    <row r="4" spans="2:8" x14ac:dyDescent="0.25">
      <c r="B4" s="17"/>
      <c r="C4" s="17"/>
      <c r="D4" s="2">
        <v>2020</v>
      </c>
      <c r="E4" s="2">
        <v>0.28654378487134285</v>
      </c>
      <c r="F4" s="2">
        <v>0.43911179794202571</v>
      </c>
      <c r="G4" s="2">
        <v>0.61488559141537913</v>
      </c>
      <c r="H4" s="2">
        <v>5.8204982241178413E-2</v>
      </c>
    </row>
    <row r="5" spans="2:8" x14ac:dyDescent="0.25">
      <c r="B5" s="17"/>
      <c r="C5" s="17"/>
      <c r="D5" s="2">
        <v>2021</v>
      </c>
      <c r="E5" s="2">
        <v>0.30792779952926064</v>
      </c>
      <c r="F5" s="2">
        <v>0.43911179785694882</v>
      </c>
      <c r="G5" s="2">
        <v>0.70174965205704332</v>
      </c>
      <c r="H5" s="2">
        <v>4.476950204357167E-2</v>
      </c>
    </row>
    <row r="6" spans="2:8" x14ac:dyDescent="0.25">
      <c r="B6" s="17"/>
      <c r="C6" s="17"/>
      <c r="D6" s="2">
        <v>2022</v>
      </c>
      <c r="E6" s="2">
        <v>0.36751910484507017</v>
      </c>
      <c r="F6" s="2">
        <v>0.43911179799611688</v>
      </c>
      <c r="G6" s="2">
        <v>0.6518689548405262</v>
      </c>
      <c r="H6" s="2">
        <v>8.2147943415781952E-2</v>
      </c>
    </row>
    <row r="7" spans="2:8" x14ac:dyDescent="0.25">
      <c r="B7" s="17" t="s">
        <v>51</v>
      </c>
      <c r="C7" s="17" t="s">
        <v>15</v>
      </c>
      <c r="D7" s="2">
        <v>2019</v>
      </c>
      <c r="E7" s="2">
        <v>0.26257716447630525</v>
      </c>
      <c r="F7" s="2">
        <v>0.50000667400963872</v>
      </c>
      <c r="G7" s="2">
        <v>0.47183984880762836</v>
      </c>
      <c r="H7" s="2">
        <v>0.14532974774341118</v>
      </c>
    </row>
    <row r="8" spans="2:8" x14ac:dyDescent="0.25">
      <c r="B8" s="17"/>
      <c r="C8" s="17"/>
      <c r="D8" s="2">
        <v>2020</v>
      </c>
      <c r="E8" s="2">
        <v>0.25266879001117687</v>
      </c>
      <c r="F8" s="2">
        <v>0.50000667401011434</v>
      </c>
      <c r="G8" s="2">
        <v>0.38328206156401678</v>
      </c>
      <c r="H8" s="2">
        <v>2.4534849287445042E-3</v>
      </c>
    </row>
    <row r="9" spans="2:8" x14ac:dyDescent="0.25">
      <c r="B9" s="17"/>
      <c r="C9" s="17"/>
      <c r="D9" s="2">
        <v>2021</v>
      </c>
      <c r="E9" s="2">
        <v>0.22347554445057427</v>
      </c>
      <c r="F9" s="2">
        <v>0.50000667400938792</v>
      </c>
      <c r="G9" s="2">
        <v>0.72326014512665537</v>
      </c>
      <c r="H9" s="2">
        <v>0.31177477633808021</v>
      </c>
    </row>
    <row r="10" spans="2:8" x14ac:dyDescent="0.25">
      <c r="B10" s="17"/>
      <c r="C10" s="17"/>
      <c r="D10" s="2">
        <v>2022</v>
      </c>
      <c r="E10" s="2">
        <v>0.22308729150987189</v>
      </c>
      <c r="F10" s="2">
        <v>0.50000667400982834</v>
      </c>
      <c r="G10" s="2">
        <v>0.83615412862428129</v>
      </c>
      <c r="H10" s="2">
        <v>0.10883567101374746</v>
      </c>
    </row>
    <row r="11" spans="2:8" x14ac:dyDescent="0.25">
      <c r="B11" s="17" t="s">
        <v>52</v>
      </c>
      <c r="C11" s="17" t="s">
        <v>16</v>
      </c>
      <c r="D11" s="2">
        <v>2019</v>
      </c>
      <c r="E11" s="2">
        <v>0.24842038053575208</v>
      </c>
      <c r="F11" s="2">
        <v>0.5386346430682587</v>
      </c>
      <c r="G11" s="2">
        <v>1.0644178240290012</v>
      </c>
      <c r="H11" s="2">
        <v>7.4439320753011934E-2</v>
      </c>
    </row>
    <row r="12" spans="2:8" x14ac:dyDescent="0.25">
      <c r="B12" s="17"/>
      <c r="C12" s="17"/>
      <c r="D12" s="2">
        <v>2020</v>
      </c>
      <c r="E12" s="2">
        <v>0.19261348079519292</v>
      </c>
      <c r="F12" s="2">
        <v>0.54028968298551738</v>
      </c>
      <c r="G12" s="2">
        <v>0.88000455790469012</v>
      </c>
      <c r="H12" s="2">
        <v>4.3146276977062727E-2</v>
      </c>
    </row>
    <row r="13" spans="2:8" x14ac:dyDescent="0.25">
      <c r="B13" s="17"/>
      <c r="C13" s="17"/>
      <c r="D13" s="2">
        <v>2021</v>
      </c>
      <c r="E13" s="2">
        <v>0.22218126889770579</v>
      </c>
      <c r="F13" s="2">
        <v>0.55194835140256571</v>
      </c>
      <c r="G13" s="2">
        <v>0.30640606794120773</v>
      </c>
      <c r="H13" s="2">
        <v>0.18125299534536063</v>
      </c>
    </row>
    <row r="14" spans="2:8" x14ac:dyDescent="0.25">
      <c r="B14" s="17"/>
      <c r="C14" s="17"/>
      <c r="D14" s="2">
        <v>2022</v>
      </c>
      <c r="E14" s="2">
        <v>0.21855237671696462</v>
      </c>
      <c r="F14" s="2">
        <v>0.60938083063095849</v>
      </c>
      <c r="G14" s="2">
        <v>0.97738563485511998</v>
      </c>
      <c r="H14" s="2">
        <v>3.6613964437856646E-2</v>
      </c>
    </row>
    <row r="15" spans="2:8" x14ac:dyDescent="0.25">
      <c r="B15" s="17" t="s">
        <v>53</v>
      </c>
      <c r="C15" s="17" t="s">
        <v>17</v>
      </c>
      <c r="D15" s="2">
        <v>2019</v>
      </c>
      <c r="E15" s="2">
        <v>5.829143571732523E-2</v>
      </c>
      <c r="F15" s="2">
        <v>0.71042040457559452</v>
      </c>
      <c r="G15" s="2">
        <v>1.3457332879929162</v>
      </c>
      <c r="H15" s="2">
        <v>0.90047247470802572</v>
      </c>
    </row>
    <row r="16" spans="2:8" x14ac:dyDescent="0.25">
      <c r="B16" s="17"/>
      <c r="C16" s="17"/>
      <c r="D16" s="2">
        <v>2020</v>
      </c>
      <c r="E16" s="2">
        <v>6.1560050549134866</v>
      </c>
      <c r="F16" s="2">
        <v>0.71042040457559563</v>
      </c>
      <c r="G16" s="2">
        <v>1.0439457898405065</v>
      </c>
      <c r="H16" s="2">
        <v>0.98508139390386285</v>
      </c>
    </row>
    <row r="17" spans="2:8" x14ac:dyDescent="0.25">
      <c r="B17" s="17"/>
      <c r="C17" s="17"/>
      <c r="D17" s="2">
        <v>2021</v>
      </c>
      <c r="E17" s="2">
        <v>0.88649923762749383</v>
      </c>
      <c r="F17" s="2">
        <v>0.71042040457559452</v>
      </c>
      <c r="G17" s="2">
        <v>1.0804539550614451</v>
      </c>
      <c r="H17" s="2">
        <v>0.98451353502073347</v>
      </c>
    </row>
    <row r="18" spans="2:8" x14ac:dyDescent="0.25">
      <c r="B18" s="17"/>
      <c r="C18" s="17"/>
      <c r="D18" s="2">
        <v>2022</v>
      </c>
      <c r="E18" s="2">
        <v>1.6420574911473326E-3</v>
      </c>
      <c r="F18" s="2">
        <v>0.71042040457559397</v>
      </c>
      <c r="G18" s="2">
        <v>1.1564482293756881</v>
      </c>
      <c r="H18" s="2">
        <v>0.95766867914712928</v>
      </c>
    </row>
    <row r="19" spans="2:8" x14ac:dyDescent="0.25">
      <c r="B19" s="17" t="s">
        <v>54</v>
      </c>
      <c r="C19" s="17" t="s">
        <v>18</v>
      </c>
      <c r="D19" s="2">
        <v>2019</v>
      </c>
      <c r="E19" s="2">
        <v>0.21481694068033819</v>
      </c>
      <c r="F19" s="2">
        <v>0.79082718725264967</v>
      </c>
      <c r="G19" s="2">
        <v>0.11866966343028625</v>
      </c>
      <c r="H19" s="2">
        <v>0.31891985000201117</v>
      </c>
    </row>
    <row r="20" spans="2:8" x14ac:dyDescent="0.25">
      <c r="B20" s="17"/>
      <c r="C20" s="17"/>
      <c r="D20" s="2">
        <v>2020</v>
      </c>
      <c r="E20" s="2">
        <v>6.044876972188698E-2</v>
      </c>
      <c r="F20" s="2">
        <v>0.79792086165954768</v>
      </c>
      <c r="G20" s="2">
        <v>9.6538972064130146E-2</v>
      </c>
      <c r="H20" s="2">
        <v>0.39311082861944752</v>
      </c>
    </row>
    <row r="21" spans="2:8" x14ac:dyDescent="0.25">
      <c r="B21" s="17"/>
      <c r="C21" s="17"/>
      <c r="D21" s="2">
        <v>2021</v>
      </c>
      <c r="E21" s="2">
        <v>0.22802906112605442</v>
      </c>
      <c r="F21" s="2">
        <v>0.797920861659559</v>
      </c>
      <c r="G21" s="2">
        <v>0.34258622980986764</v>
      </c>
      <c r="H21" s="2">
        <v>0.59615431751572556</v>
      </c>
    </row>
    <row r="22" spans="2:8" x14ac:dyDescent="0.25">
      <c r="B22" s="17"/>
      <c r="C22" s="17"/>
      <c r="D22" s="2">
        <v>2022</v>
      </c>
      <c r="E22" s="2">
        <v>0.20474434407411934</v>
      </c>
      <c r="F22" s="2">
        <v>0.79792086165955212</v>
      </c>
      <c r="G22" s="2">
        <v>0.2887647793888875</v>
      </c>
      <c r="H22" s="2">
        <v>0.28477878090004882</v>
      </c>
    </row>
    <row r="23" spans="2:8" x14ac:dyDescent="0.25">
      <c r="B23" s="17" t="s">
        <v>55</v>
      </c>
      <c r="C23" s="17" t="s">
        <v>19</v>
      </c>
      <c r="D23" s="2">
        <v>2019</v>
      </c>
      <c r="E23" s="2">
        <v>0.32569334866125782</v>
      </c>
      <c r="F23" s="2">
        <v>0.28637192299999054</v>
      </c>
      <c r="G23" s="2">
        <v>0.35307750738627608</v>
      </c>
      <c r="H23" s="2">
        <v>0.12133737440558764</v>
      </c>
    </row>
    <row r="24" spans="2:8" x14ac:dyDescent="0.25">
      <c r="B24" s="17"/>
      <c r="C24" s="17"/>
      <c r="D24" s="2">
        <v>2020</v>
      </c>
      <c r="E24" s="2">
        <v>7.3397620978806713E-2</v>
      </c>
      <c r="F24" s="2">
        <v>0.28813980299999553</v>
      </c>
      <c r="G24" s="2">
        <v>0.29006012731795627</v>
      </c>
      <c r="H24" s="2">
        <v>0.20220054581253688</v>
      </c>
    </row>
    <row r="25" spans="2:8" x14ac:dyDescent="0.25">
      <c r="B25" s="17"/>
      <c r="C25" s="17"/>
      <c r="D25" s="2">
        <v>2021</v>
      </c>
      <c r="E25" s="2">
        <v>0.32259128730302977</v>
      </c>
      <c r="F25" s="2">
        <v>0.28800005391110023</v>
      </c>
      <c r="G25" s="2">
        <v>0.33624575841864818</v>
      </c>
      <c r="H25" s="2">
        <v>0.14596149745094641</v>
      </c>
    </row>
    <row r="26" spans="2:8" x14ac:dyDescent="0.25">
      <c r="B26" s="17"/>
      <c r="C26" s="17"/>
      <c r="D26" s="2">
        <v>2022</v>
      </c>
      <c r="E26" s="2">
        <v>0.32730448159054337</v>
      </c>
      <c r="F26" s="2">
        <v>0.28935471725424355</v>
      </c>
      <c r="G26" s="2">
        <v>0.38430026810613965</v>
      </c>
      <c r="H26" s="2">
        <v>5.733413446343117E-2</v>
      </c>
    </row>
    <row r="27" spans="2:8" x14ac:dyDescent="0.25">
      <c r="B27" s="17" t="s">
        <v>56</v>
      </c>
      <c r="C27" s="17" t="s">
        <v>20</v>
      </c>
      <c r="D27" s="2">
        <v>2019</v>
      </c>
      <c r="E27" s="2">
        <v>0.25934481872399023</v>
      </c>
      <c r="F27" s="2">
        <v>0.65930684526754546</v>
      </c>
      <c r="G27" s="2">
        <v>0.41661501878159191</v>
      </c>
      <c r="H27" s="2">
        <v>0.68617069908334705</v>
      </c>
    </row>
    <row r="28" spans="2:8" x14ac:dyDescent="0.25">
      <c r="B28" s="17"/>
      <c r="C28" s="17"/>
      <c r="D28" s="2">
        <v>2020</v>
      </c>
      <c r="E28" s="2">
        <v>0.25490046214281403</v>
      </c>
      <c r="F28" s="2">
        <v>0.65930684526754546</v>
      </c>
      <c r="G28" s="2">
        <v>0.4201828115100622</v>
      </c>
      <c r="H28" s="2">
        <v>0.59410513995162351</v>
      </c>
    </row>
    <row r="29" spans="2:8" x14ac:dyDescent="0.25">
      <c r="B29" s="17"/>
      <c r="C29" s="17"/>
      <c r="D29" s="2">
        <v>2021</v>
      </c>
      <c r="E29" s="2">
        <v>0.22413938076057024</v>
      </c>
      <c r="F29" s="2">
        <v>0.65930684526754546</v>
      </c>
      <c r="G29" s="2">
        <v>0.48940851310091599</v>
      </c>
      <c r="H29" s="2">
        <v>0.52451545886239292</v>
      </c>
    </row>
    <row r="30" spans="2:8" x14ac:dyDescent="0.25">
      <c r="B30" s="17"/>
      <c r="C30" s="17"/>
      <c r="D30" s="2">
        <v>2022</v>
      </c>
      <c r="E30" s="2">
        <v>0.21125914483573149</v>
      </c>
      <c r="F30" s="2">
        <v>0.65930684526754546</v>
      </c>
      <c r="G30" s="2">
        <v>0.5686517790157064</v>
      </c>
      <c r="H30" s="2">
        <v>0.9990411874711117</v>
      </c>
    </row>
    <row r="31" spans="2:8" x14ac:dyDescent="0.25">
      <c r="B31" s="17" t="s">
        <v>57</v>
      </c>
      <c r="C31" s="17" t="s">
        <v>21</v>
      </c>
      <c r="D31" s="2">
        <v>2019</v>
      </c>
      <c r="E31" s="2">
        <v>0.22811167759429724</v>
      </c>
      <c r="F31" s="2">
        <v>0.69800784251512926</v>
      </c>
      <c r="G31" s="2">
        <v>1.5923796711246119</v>
      </c>
      <c r="H31" s="2">
        <v>0.19084661269497513</v>
      </c>
    </row>
    <row r="32" spans="2:8" x14ac:dyDescent="0.25">
      <c r="B32" s="17"/>
      <c r="C32" s="17"/>
      <c r="D32" s="2">
        <v>2020</v>
      </c>
      <c r="E32" s="2">
        <v>8.5490769571299571E-2</v>
      </c>
      <c r="F32" s="2">
        <v>0.69800784251511983</v>
      </c>
      <c r="G32" s="2">
        <v>1.2886622884101997</v>
      </c>
      <c r="H32" s="2">
        <v>0.46936734529625379</v>
      </c>
    </row>
    <row r="33" spans="2:8" x14ac:dyDescent="0.25">
      <c r="B33" s="17"/>
      <c r="C33" s="17"/>
      <c r="D33" s="2">
        <v>2021</v>
      </c>
      <c r="E33" s="2">
        <v>0.1785697003551614</v>
      </c>
      <c r="F33" s="2">
        <v>0.6980078425150964</v>
      </c>
      <c r="G33" s="2">
        <v>1.0472287231374668</v>
      </c>
      <c r="H33" s="2">
        <v>0.34882255762036096</v>
      </c>
    </row>
    <row r="34" spans="2:8" x14ac:dyDescent="0.25">
      <c r="B34" s="17"/>
      <c r="C34" s="17"/>
      <c r="D34" s="2">
        <v>2022</v>
      </c>
      <c r="E34" s="2">
        <v>0.1792244035353025</v>
      </c>
      <c r="F34" s="2">
        <v>0.8979785515637928</v>
      </c>
      <c r="G34" s="2">
        <v>1.0014698429977025</v>
      </c>
      <c r="H34" s="2">
        <v>0.19471112628798426</v>
      </c>
    </row>
    <row r="35" spans="2:8" x14ac:dyDescent="0.25">
      <c r="B35" s="17" t="s">
        <v>58</v>
      </c>
      <c r="C35" s="17" t="s">
        <v>22</v>
      </c>
      <c r="D35" s="2">
        <v>2019</v>
      </c>
      <c r="E35" s="2">
        <v>0.22462278124539553</v>
      </c>
      <c r="F35" s="2">
        <v>0.72960623453360274</v>
      </c>
      <c r="G35" s="2">
        <v>0.91705721626424241</v>
      </c>
      <c r="H35" s="2">
        <v>0.21657604688399124</v>
      </c>
    </row>
    <row r="36" spans="2:8" x14ac:dyDescent="0.25">
      <c r="B36" s="17"/>
      <c r="C36" s="17"/>
      <c r="D36" s="2">
        <v>2020</v>
      </c>
      <c r="E36" s="2">
        <v>0.22801367890620169</v>
      </c>
      <c r="F36" s="2">
        <v>0.62102170553254454</v>
      </c>
      <c r="G36" s="2">
        <v>0.1971417033580484</v>
      </c>
      <c r="H36" s="2">
        <v>0.26634700880045115</v>
      </c>
    </row>
    <row r="37" spans="2:8" x14ac:dyDescent="0.25">
      <c r="B37" s="17"/>
      <c r="C37" s="17"/>
      <c r="D37" s="2">
        <v>2021</v>
      </c>
      <c r="E37" s="2">
        <v>0.15085229480112441</v>
      </c>
      <c r="F37" s="2">
        <v>0.60634518075844723</v>
      </c>
      <c r="G37" s="2">
        <v>0.17306686306385879</v>
      </c>
      <c r="H37" s="2">
        <v>0.55171982545006859</v>
      </c>
    </row>
    <row r="38" spans="2:8" x14ac:dyDescent="0.25">
      <c r="B38" s="17"/>
      <c r="C38" s="17"/>
      <c r="D38" s="2">
        <v>2022</v>
      </c>
      <c r="E38" s="2">
        <v>0.107991281095642</v>
      </c>
      <c r="F38" s="2">
        <v>0.60637065823225089</v>
      </c>
      <c r="G38" s="2">
        <v>0.21786861820694395</v>
      </c>
      <c r="H38" s="2">
        <v>0.86891689452098342</v>
      </c>
    </row>
    <row r="39" spans="2:8" x14ac:dyDescent="0.25">
      <c r="B39" s="17" t="s">
        <v>59</v>
      </c>
      <c r="C39" s="17" t="s">
        <v>23</v>
      </c>
      <c r="D39" s="2">
        <v>2019</v>
      </c>
      <c r="E39" s="2">
        <v>0.71784217950547491</v>
      </c>
      <c r="F39" s="2">
        <v>0.65000012132364626</v>
      </c>
      <c r="G39" s="2">
        <v>0.66515247006636302</v>
      </c>
      <c r="H39" s="2">
        <v>2.0205502128516309E-2</v>
      </c>
    </row>
    <row r="40" spans="2:8" x14ac:dyDescent="0.25">
      <c r="B40" s="17"/>
      <c r="C40" s="17"/>
      <c r="D40" s="2">
        <v>2020</v>
      </c>
      <c r="E40" s="2">
        <v>0.29967761900529288</v>
      </c>
      <c r="F40" s="2">
        <v>0.65000012132364626</v>
      </c>
      <c r="G40" s="2">
        <v>0.66651424383852409</v>
      </c>
      <c r="H40" s="2">
        <v>1.8626715568352877E-2</v>
      </c>
    </row>
    <row r="41" spans="2:8" x14ac:dyDescent="0.25">
      <c r="B41" s="17"/>
      <c r="C41" s="17"/>
      <c r="D41" s="2">
        <v>2021</v>
      </c>
      <c r="E41" s="2">
        <v>0.38829160682619962</v>
      </c>
      <c r="F41" s="2">
        <v>0.64999983354667101</v>
      </c>
      <c r="G41" s="2">
        <v>0.5796899357098575</v>
      </c>
      <c r="H41" s="2">
        <v>0.26812717091097543</v>
      </c>
    </row>
    <row r="42" spans="2:8" x14ac:dyDescent="0.25">
      <c r="B42" s="17"/>
      <c r="C42" s="17"/>
      <c r="D42" s="2">
        <v>2022</v>
      </c>
      <c r="E42" s="2">
        <v>0.26728057665427685</v>
      </c>
      <c r="F42" s="2">
        <v>0.64999983354667101</v>
      </c>
      <c r="G42" s="2">
        <v>0.41857227925367935</v>
      </c>
      <c r="H42" s="2">
        <v>0.45265273959379676</v>
      </c>
    </row>
    <row r="43" spans="2:8" x14ac:dyDescent="0.25">
      <c r="B43" s="17" t="s">
        <v>60</v>
      </c>
      <c r="C43" s="17" t="s">
        <v>24</v>
      </c>
      <c r="D43" s="2">
        <v>2019</v>
      </c>
      <c r="E43" s="2">
        <v>0.15760050259967742</v>
      </c>
      <c r="F43" s="2">
        <v>0.65000133610642663</v>
      </c>
      <c r="G43" s="2">
        <v>2.8721395556257079</v>
      </c>
      <c r="H43" s="2">
        <v>1.5750508426197924E-2</v>
      </c>
    </row>
    <row r="44" spans="2:8" x14ac:dyDescent="0.25">
      <c r="B44" s="17"/>
      <c r="C44" s="17"/>
      <c r="D44" s="2">
        <v>2020</v>
      </c>
      <c r="E44" s="2">
        <v>0.24705664294187427</v>
      </c>
      <c r="F44" s="2">
        <v>0.65000133610642663</v>
      </c>
      <c r="G44" s="2">
        <v>1.938724763852655</v>
      </c>
      <c r="H44" s="2">
        <v>1.9074395968024384E-2</v>
      </c>
    </row>
    <row r="45" spans="2:8" x14ac:dyDescent="0.25">
      <c r="B45" s="17"/>
      <c r="C45" s="17"/>
      <c r="D45" s="2">
        <v>2021</v>
      </c>
      <c r="E45" s="2">
        <v>0.24610850318591085</v>
      </c>
      <c r="F45" s="2">
        <v>0.65000133610642663</v>
      </c>
      <c r="G45" s="2">
        <v>1.3287905687953561</v>
      </c>
      <c r="H45" s="2">
        <v>0.46583485995750129</v>
      </c>
    </row>
    <row r="46" spans="2:8" x14ac:dyDescent="0.25">
      <c r="B46" s="17"/>
      <c r="C46" s="17"/>
      <c r="D46" s="2">
        <v>2022</v>
      </c>
      <c r="E46" s="2">
        <v>0.25953201557199201</v>
      </c>
      <c r="F46" s="2">
        <v>0.65000133610642663</v>
      </c>
      <c r="G46" s="2">
        <v>0.85560295278137177</v>
      </c>
      <c r="H46" s="2">
        <v>0.41540400907227548</v>
      </c>
    </row>
    <row r="47" spans="2:8" x14ac:dyDescent="0.25">
      <c r="B47" s="17" t="s">
        <v>61</v>
      </c>
      <c r="C47" s="17" t="s">
        <v>25</v>
      </c>
      <c r="D47" s="2">
        <v>2019</v>
      </c>
      <c r="E47" s="2">
        <v>0.26742319864194114</v>
      </c>
      <c r="F47" s="2">
        <v>0.26266154673267328</v>
      </c>
      <c r="G47" s="2">
        <v>0.83018957970072238</v>
      </c>
      <c r="H47" s="2">
        <v>0.71832737712839534</v>
      </c>
    </row>
    <row r="48" spans="2:8" x14ac:dyDescent="0.25">
      <c r="B48" s="17"/>
      <c r="C48" s="17"/>
      <c r="D48" s="2">
        <v>2020</v>
      </c>
      <c r="E48" s="2">
        <v>0.4745167940128624</v>
      </c>
      <c r="F48" s="2">
        <v>0.32198447845544553</v>
      </c>
      <c r="G48" s="2">
        <v>0.71710708931274902</v>
      </c>
      <c r="H48" s="2">
        <v>0.9571048279642882</v>
      </c>
    </row>
    <row r="49" spans="2:13" x14ac:dyDescent="0.25">
      <c r="B49" s="17"/>
      <c r="C49" s="17"/>
      <c r="D49" s="2">
        <v>2021</v>
      </c>
      <c r="E49" s="2">
        <v>0.31756887843307063</v>
      </c>
      <c r="F49" s="2">
        <v>0.33314331607920794</v>
      </c>
      <c r="G49" s="2">
        <v>1.3199156934875538</v>
      </c>
      <c r="H49" s="2">
        <v>0.78536620622364861</v>
      </c>
    </row>
    <row r="50" spans="2:13" x14ac:dyDescent="0.25">
      <c r="B50" s="17"/>
      <c r="C50" s="17"/>
      <c r="D50" s="2">
        <v>2022</v>
      </c>
      <c r="E50" s="2">
        <v>0.1099956677290115</v>
      </c>
      <c r="F50" s="2">
        <v>0.34659854815841584</v>
      </c>
      <c r="G50" s="2">
        <v>2.2025413398319782</v>
      </c>
      <c r="H50" s="2">
        <v>0.90544655700103938</v>
      </c>
    </row>
    <row r="51" spans="2:13" x14ac:dyDescent="0.25">
      <c r="B51" s="17" t="s">
        <v>62</v>
      </c>
      <c r="C51" s="17" t="s">
        <v>40</v>
      </c>
      <c r="D51" s="2">
        <v>2019</v>
      </c>
      <c r="E51" s="2">
        <v>3.2655682858494399E-2</v>
      </c>
      <c r="F51" s="2">
        <v>0.3060251728725959</v>
      </c>
      <c r="G51" s="2">
        <v>1.497450878577451</v>
      </c>
      <c r="H51" s="2">
        <v>2.0882726986171034E-2</v>
      </c>
    </row>
    <row r="52" spans="2:13" x14ac:dyDescent="0.25">
      <c r="B52" s="17"/>
      <c r="C52" s="17"/>
      <c r="D52" s="2">
        <v>2020</v>
      </c>
      <c r="E52" s="2">
        <v>0.11907918664429741</v>
      </c>
      <c r="F52" s="2">
        <v>0.34625989647762623</v>
      </c>
      <c r="G52" s="2">
        <v>2.0202095596380127</v>
      </c>
      <c r="H52" s="2">
        <v>2.2749165147919994E-2</v>
      </c>
    </row>
    <row r="53" spans="2:13" x14ac:dyDescent="0.25">
      <c r="B53" s="17"/>
      <c r="C53" s="17"/>
      <c r="D53" s="2">
        <v>2021</v>
      </c>
      <c r="E53" s="2">
        <v>0.13893838873361258</v>
      </c>
      <c r="F53" s="2">
        <v>0.40803893441793349</v>
      </c>
      <c r="G53" s="2">
        <v>2.3728518671616468</v>
      </c>
      <c r="H53" s="2">
        <v>2.4462260348347403E-2</v>
      </c>
    </row>
    <row r="54" spans="2:13" x14ac:dyDescent="0.25">
      <c r="B54" s="17"/>
      <c r="C54" s="17"/>
      <c r="D54" s="2">
        <v>2022</v>
      </c>
      <c r="E54" s="2">
        <v>0.1347024834617456</v>
      </c>
      <c r="F54" s="2">
        <v>0.43628605025446282</v>
      </c>
      <c r="G54" s="2">
        <v>3.1217674645666409</v>
      </c>
      <c r="H54" s="2">
        <v>2.0490359066821607E-2</v>
      </c>
      <c r="J54" s="22"/>
      <c r="K54" s="22"/>
      <c r="L54" s="22"/>
      <c r="M54" s="22"/>
    </row>
    <row r="55" spans="2:13" x14ac:dyDescent="0.25">
      <c r="B55" s="23" t="s">
        <v>67</v>
      </c>
      <c r="C55" s="23" t="s">
        <v>63</v>
      </c>
      <c r="D55" s="2">
        <v>2019</v>
      </c>
      <c r="E55" s="2">
        <v>0.22199018141404936</v>
      </c>
      <c r="F55" s="2">
        <v>0.59009617597543373</v>
      </c>
      <c r="G55" s="2">
        <v>1.1266853143126734</v>
      </c>
      <c r="H55" s="2">
        <v>1.8423450019592041E-3</v>
      </c>
    </row>
    <row r="56" spans="2:13" x14ac:dyDescent="0.25">
      <c r="B56" s="24"/>
      <c r="C56" s="24"/>
      <c r="D56" s="2">
        <v>2020</v>
      </c>
      <c r="E56" s="2">
        <v>0.21579641427859705</v>
      </c>
      <c r="F56" s="2">
        <v>0.59596710775721906</v>
      </c>
      <c r="G56" s="2">
        <v>0.76988842869550322</v>
      </c>
      <c r="H56" s="2">
        <v>3.1691153331556998E-3</v>
      </c>
    </row>
    <row r="57" spans="2:13" x14ac:dyDescent="0.25">
      <c r="B57" s="24"/>
      <c r="C57" s="24"/>
      <c r="D57" s="2">
        <v>2021</v>
      </c>
      <c r="E57" s="2">
        <v>0.21001757140928973</v>
      </c>
      <c r="F57" s="2">
        <v>0.59596710775721906</v>
      </c>
      <c r="G57" s="2">
        <v>1.0805963644362657</v>
      </c>
      <c r="H57" s="2">
        <v>1.7389616503196584E-3</v>
      </c>
    </row>
    <row r="58" spans="2:13" x14ac:dyDescent="0.25">
      <c r="B58" s="25"/>
      <c r="C58" s="25"/>
      <c r="D58" s="2">
        <v>2022</v>
      </c>
      <c r="E58" s="2">
        <v>0.19665391878133423</v>
      </c>
      <c r="F58" s="2">
        <v>0.59596710775721906</v>
      </c>
      <c r="G58" s="2">
        <v>1.0667426161437887</v>
      </c>
      <c r="H58" s="2">
        <v>8.7237470485131087E-4</v>
      </c>
    </row>
    <row r="59" spans="2:13" x14ac:dyDescent="0.25">
      <c r="B59" s="23" t="s">
        <v>68</v>
      </c>
      <c r="C59" s="23" t="s">
        <v>65</v>
      </c>
      <c r="D59" s="2">
        <v>2019</v>
      </c>
      <c r="E59" s="2">
        <v>0.27923142713297572</v>
      </c>
      <c r="F59" s="2">
        <v>0.43996608892238132</v>
      </c>
      <c r="G59" s="2">
        <v>0.90260318315943922</v>
      </c>
      <c r="H59" s="2">
        <v>0.87832626301581185</v>
      </c>
    </row>
    <row r="60" spans="2:13" x14ac:dyDescent="0.25">
      <c r="B60" s="24"/>
      <c r="C60" s="24"/>
      <c r="D60" s="2">
        <v>2020</v>
      </c>
      <c r="E60" s="2">
        <v>0.34624903873661778</v>
      </c>
      <c r="F60" s="2">
        <v>0.43996608892238132</v>
      </c>
      <c r="G60" s="2">
        <v>1.0216335654136681</v>
      </c>
      <c r="H60" s="2">
        <v>0.88668486071230246</v>
      </c>
    </row>
    <row r="61" spans="2:13" x14ac:dyDescent="0.25">
      <c r="B61" s="24"/>
      <c r="C61" s="24"/>
      <c r="D61" s="2">
        <v>2021</v>
      </c>
      <c r="E61" s="2">
        <v>0.528272777700735</v>
      </c>
      <c r="F61" s="2">
        <v>0.51103391107761864</v>
      </c>
      <c r="G61" s="2">
        <v>0.91492863937594593</v>
      </c>
      <c r="H61" s="2">
        <v>0.90411224144148084</v>
      </c>
    </row>
    <row r="62" spans="2:13" x14ac:dyDescent="0.25">
      <c r="B62" s="25"/>
      <c r="C62" s="25"/>
      <c r="D62" s="2">
        <v>2022</v>
      </c>
      <c r="E62" s="2">
        <v>0.22352003647663626</v>
      </c>
      <c r="F62" s="2">
        <v>0.51103391107761864</v>
      </c>
      <c r="G62" s="2">
        <v>1.1461346042260161</v>
      </c>
      <c r="H62" s="2">
        <v>0.94420616882838848</v>
      </c>
    </row>
  </sheetData>
  <mergeCells count="30">
    <mergeCell ref="B55:B58"/>
    <mergeCell ref="C55:C58"/>
    <mergeCell ref="C59:C62"/>
    <mergeCell ref="B59:B62"/>
    <mergeCell ref="C51:C54"/>
    <mergeCell ref="B47:B50"/>
    <mergeCell ref="B51:B54"/>
    <mergeCell ref="B27:B30"/>
    <mergeCell ref="C27:C30"/>
    <mergeCell ref="B31:B34"/>
    <mergeCell ref="C31:C34"/>
    <mergeCell ref="B35:B38"/>
    <mergeCell ref="C35:C38"/>
    <mergeCell ref="B39:B42"/>
    <mergeCell ref="C39:C42"/>
    <mergeCell ref="B43:B46"/>
    <mergeCell ref="C43:C46"/>
    <mergeCell ref="C47:C50"/>
    <mergeCell ref="B15:B18"/>
    <mergeCell ref="C15:C18"/>
    <mergeCell ref="B19:B22"/>
    <mergeCell ref="C19:C22"/>
    <mergeCell ref="B23:B26"/>
    <mergeCell ref="C23:C26"/>
    <mergeCell ref="B3:B6"/>
    <mergeCell ref="C3:C6"/>
    <mergeCell ref="C7:C10"/>
    <mergeCell ref="B7:B10"/>
    <mergeCell ref="B11:B14"/>
    <mergeCell ref="C11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</vt:lpstr>
      <vt:lpstr>2020</vt:lpstr>
      <vt:lpstr>2021</vt:lpstr>
      <vt:lpstr>2022</vt:lpstr>
      <vt:lpstr>HASIL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Choirun Nisa</dc:creator>
  <cp:lastModifiedBy>Choirun Nisa</cp:lastModifiedBy>
  <dcterms:created xsi:type="dcterms:W3CDTF">2024-01-23T02:12:52Z</dcterms:created>
  <dcterms:modified xsi:type="dcterms:W3CDTF">2024-01-31T06:37:09Z</dcterms:modified>
</cp:coreProperties>
</file>