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MSIDA\TA\PROPOSAL\"/>
    </mc:Choice>
  </mc:AlternateContent>
  <xr:revisionPtr revIDLastSave="0" documentId="13_ncr:1_{77D28368-2193-4BDA-BCFE-192A6918FAAC}" xr6:coauthVersionLast="47" xr6:coauthVersionMax="47" xr10:uidLastSave="{00000000-0000-0000-0000-000000000000}"/>
  <bookViews>
    <workbookView xWindow="-110" yWindow="-110" windowWidth="19420" windowHeight="10300" xr2:uid="{0D1D6CA6-4DEC-4345-9705-757A5E3C3398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C29" i="1"/>
  <c r="C28" i="1"/>
  <c r="B33" i="2"/>
  <c r="E26" i="2"/>
  <c r="H4" i="1"/>
  <c r="M7" i="1"/>
  <c r="D26" i="2"/>
  <c r="D30" i="2" l="1"/>
  <c r="D27" i="2"/>
  <c r="D28" i="2"/>
  <c r="D29" i="2"/>
  <c r="D31" i="2"/>
  <c r="C33" i="2"/>
  <c r="D33" i="2" l="1"/>
  <c r="D32" i="2"/>
  <c r="D21" i="2"/>
  <c r="D22" i="2" s="1"/>
  <c r="C32" i="2"/>
  <c r="B32" i="2"/>
  <c r="B34" i="2" s="1"/>
  <c r="E29" i="2"/>
  <c r="E30" i="2"/>
  <c r="E31" i="2"/>
  <c r="E27" i="2"/>
  <c r="E28" i="2"/>
  <c r="G18" i="2"/>
  <c r="H7" i="1"/>
  <c r="B17" i="2" s="1"/>
  <c r="H6" i="1"/>
  <c r="B16" i="2" s="1"/>
  <c r="H5" i="1"/>
  <c r="B14" i="2"/>
  <c r="B7" i="2"/>
  <c r="F7" i="2" s="1"/>
  <c r="B6" i="2"/>
  <c r="F6" i="2" s="1"/>
  <c r="B5" i="2"/>
  <c r="F5" i="2" s="1"/>
  <c r="B4" i="2"/>
  <c r="F4" i="2" s="1"/>
  <c r="B3" i="2"/>
  <c r="F3" i="2" s="1"/>
  <c r="B2" i="2"/>
  <c r="E2" i="1"/>
  <c r="C2" i="2" s="1"/>
  <c r="E22" i="1"/>
  <c r="C7" i="2" s="1"/>
  <c r="E18" i="1"/>
  <c r="C6" i="2" s="1"/>
  <c r="E14" i="1"/>
  <c r="C5" i="2" s="1"/>
  <c r="E10" i="1"/>
  <c r="C4" i="2" s="1"/>
  <c r="E6" i="1"/>
  <c r="C3" i="2" s="1"/>
  <c r="F26" i="2" l="1"/>
  <c r="F2" i="2"/>
  <c r="B8" i="2"/>
  <c r="C8" i="2"/>
  <c r="F29" i="2"/>
  <c r="H17" i="2"/>
  <c r="H14" i="2"/>
  <c r="H16" i="2"/>
  <c r="H15" i="2"/>
  <c r="F25" i="1"/>
  <c r="F21" i="1"/>
  <c r="F17" i="1"/>
  <c r="F13" i="1"/>
  <c r="F9" i="1"/>
  <c r="H8" i="1"/>
  <c r="H9" i="1" s="1"/>
  <c r="H11" i="1" s="1"/>
  <c r="H12" i="1" s="1"/>
  <c r="B15" i="2"/>
  <c r="B18" i="2" s="1"/>
  <c r="C14" i="2" s="1"/>
  <c r="F5" i="1"/>
  <c r="F28" i="2"/>
  <c r="F27" i="2"/>
  <c r="F31" i="2"/>
  <c r="F30" i="2"/>
  <c r="F8" i="2"/>
  <c r="E2" i="2"/>
  <c r="G7" i="2"/>
  <c r="H7" i="2" s="1"/>
  <c r="I7" i="2" s="1"/>
  <c r="E7" i="2"/>
  <c r="G6" i="2"/>
  <c r="H6" i="2" s="1"/>
  <c r="I6" i="2" s="1"/>
  <c r="G5" i="2"/>
  <c r="H5" i="2" s="1"/>
  <c r="I5" i="2" s="1"/>
  <c r="E5" i="2"/>
  <c r="G4" i="2"/>
  <c r="H4" i="2" s="1"/>
  <c r="I4" i="2" s="1"/>
  <c r="E4" i="2"/>
  <c r="G3" i="2"/>
  <c r="H3" i="2" s="1"/>
  <c r="I3" i="2" s="1"/>
  <c r="E3" i="2"/>
  <c r="G2" i="2"/>
  <c r="E6" i="2"/>
  <c r="G28" i="2" l="1"/>
  <c r="H28" i="2"/>
  <c r="G29" i="2"/>
  <c r="H29" i="2"/>
  <c r="G30" i="2"/>
  <c r="H30" i="2"/>
  <c r="G31" i="2"/>
  <c r="H31" i="2"/>
  <c r="H27" i="2"/>
  <c r="G27" i="2"/>
  <c r="H26" i="2"/>
  <c r="G26" i="2"/>
  <c r="C17" i="2"/>
  <c r="C15" i="2"/>
  <c r="I14" i="2"/>
  <c r="I15" i="2" s="1"/>
  <c r="I16" i="2" s="1"/>
  <c r="I17" i="2" s="1"/>
  <c r="H18" i="2"/>
  <c r="C16" i="2"/>
  <c r="E8" i="2"/>
  <c r="H2" i="2"/>
  <c r="H8" i="2" s="1"/>
  <c r="G8" i="2"/>
  <c r="I2" i="2" l="1"/>
  <c r="I8" i="2" s="1"/>
  <c r="D15" i="2"/>
  <c r="D16" i="2" s="1"/>
  <c r="D17" i="2" s="1"/>
</calcChain>
</file>

<file path=xl/sharedStrings.xml><?xml version="1.0" encoding="utf-8"?>
<sst xmlns="http://schemas.openxmlformats.org/spreadsheetml/2006/main" count="74" uniqueCount="35">
  <si>
    <t>filling</t>
  </si>
  <si>
    <t>sealing</t>
  </si>
  <si>
    <t>seawing</t>
  </si>
  <si>
    <t>coding</t>
  </si>
  <si>
    <t>Jumlah Produksi</t>
  </si>
  <si>
    <t>Proses</t>
  </si>
  <si>
    <t>Total Poduk Gagal</t>
  </si>
  <si>
    <t>Jumlah Produk Gagal</t>
  </si>
  <si>
    <t>Periode</t>
  </si>
  <si>
    <t xml:space="preserve">Defect </t>
  </si>
  <si>
    <t>Unit Produksi</t>
  </si>
  <si>
    <t>Opportunities</t>
  </si>
  <si>
    <t>DPU</t>
  </si>
  <si>
    <t>TOP</t>
  </si>
  <si>
    <t>DPO</t>
  </si>
  <si>
    <t>DPMO</t>
  </si>
  <si>
    <t>Level Sigma</t>
  </si>
  <si>
    <t>Defect Procentage</t>
  </si>
  <si>
    <t>Defect Type</t>
  </si>
  <si>
    <t>Filling</t>
  </si>
  <si>
    <t>Seawing</t>
  </si>
  <si>
    <t>Sealing</t>
  </si>
  <si>
    <t>Coding</t>
  </si>
  <si>
    <t>Total</t>
  </si>
  <si>
    <t>Procentage</t>
  </si>
  <si>
    <t>Cummulative</t>
  </si>
  <si>
    <t xml:space="preserve">Jumlah Defect </t>
  </si>
  <si>
    <t>P</t>
  </si>
  <si>
    <t>CL</t>
  </si>
  <si>
    <t>UCL</t>
  </si>
  <si>
    <t>LCL</t>
  </si>
  <si>
    <t>TOTAL</t>
  </si>
  <si>
    <t>Rata - rata</t>
  </si>
  <si>
    <t>Proportion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</si>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</sst>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0000"/>
    <numFmt numFmtId="167" formatCode="#,##0.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0"/>
      <name val="Calibri"/>
      <family val="2"/>
      <scheme val="minor"/>
    </font>
    <font>
      <sz val="12"/>
      <color theme="0"/>
      <name val="Times New Roman"/>
      <family val="1"/>
    </font>
    <font>
      <sz val="11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16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/>
    <xf numFmtId="1" fontId="1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9" fontId="3" fillId="0" borderId="0" xfId="0" applyNumberFormat="1" applyFont="1"/>
    <xf numFmtId="9" fontId="3" fillId="0" borderId="9" xfId="0" applyNumberFormat="1" applyFont="1" applyBorder="1"/>
    <xf numFmtId="0" fontId="3" fillId="0" borderId="11" xfId="0" applyFont="1" applyBorder="1"/>
    <xf numFmtId="9" fontId="3" fillId="0" borderId="11" xfId="0" applyNumberFormat="1" applyFont="1" applyBorder="1"/>
    <xf numFmtId="0" fontId="3" fillId="0" borderId="12" xfId="0" applyFont="1" applyBorder="1"/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165" fontId="1" fillId="0" borderId="0" xfId="0" applyNumberFormat="1" applyFont="1"/>
    <xf numFmtId="165" fontId="1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165" fontId="0" fillId="0" borderId="0" xfId="0" applyNumberFormat="1"/>
    <xf numFmtId="165" fontId="3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166" fontId="1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166" fontId="3" fillId="0" borderId="1" xfId="0" applyNumberFormat="1" applyFont="1" applyBorder="1" applyAlignment="1">
      <alignment horizontal="center"/>
    </xf>
    <xf numFmtId="167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7" fillId="0" borderId="0" xfId="0" applyFont="1"/>
    <xf numFmtId="2" fontId="5" fillId="0" borderId="0" xfId="0" applyNumberFormat="1" applyFont="1"/>
    <xf numFmtId="0" fontId="5" fillId="0" borderId="0" xfId="0" applyFont="1" applyBorder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 sz="120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Diagram Pareto Tingkat Kecacatan</a:t>
            </a: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Kemasan Produk Krimmer</a:t>
            </a:r>
          </a:p>
          <a:p>
            <a:pPr>
              <a:defRPr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r>
              <a:rPr lang="en-ID" sz="1200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Periode Juli - Desember 2023</a:t>
            </a:r>
            <a:endParaRPr lang="en-ID" sz="12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Sheet2!$F$14:$F$17</c:f>
              <c:strCache>
                <c:ptCount val="4"/>
                <c:pt idx="0">
                  <c:v>Seawing</c:v>
                </c:pt>
                <c:pt idx="1">
                  <c:v>Sealing</c:v>
                </c:pt>
                <c:pt idx="2">
                  <c:v>Coding</c:v>
                </c:pt>
                <c:pt idx="3">
                  <c:v>Filling</c:v>
                </c:pt>
              </c:strCache>
            </c:strRef>
          </c:cat>
          <c:val>
            <c:numRef>
              <c:f>Sheet2!$G$14:$G$17</c:f>
              <c:numCache>
                <c:formatCode>General</c:formatCode>
                <c:ptCount val="4"/>
                <c:pt idx="0">
                  <c:v>1356</c:v>
                </c:pt>
                <c:pt idx="1">
                  <c:v>835</c:v>
                </c:pt>
                <c:pt idx="2">
                  <c:v>705</c:v>
                </c:pt>
                <c:pt idx="3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5B-4FD6-B684-D254F13BC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87057663"/>
        <c:axId val="962132687"/>
      </c:barChart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Sheet2!$F$14:$F$17</c:f>
              <c:strCache>
                <c:ptCount val="4"/>
                <c:pt idx="0">
                  <c:v>Seawing</c:v>
                </c:pt>
                <c:pt idx="1">
                  <c:v>Sealing</c:v>
                </c:pt>
                <c:pt idx="2">
                  <c:v>Coding</c:v>
                </c:pt>
                <c:pt idx="3">
                  <c:v>Filling</c:v>
                </c:pt>
              </c:strCache>
            </c:strRef>
          </c:cat>
          <c:val>
            <c:numRef>
              <c:f>Sheet2!$I$14:$I$17</c:f>
              <c:numCache>
                <c:formatCode>0%</c:formatCode>
                <c:ptCount val="4"/>
                <c:pt idx="0">
                  <c:v>0.42749054224464061</c:v>
                </c:pt>
                <c:pt idx="1">
                  <c:v>0.69073139974779318</c:v>
                </c:pt>
                <c:pt idx="2">
                  <c:v>0.91298865069356872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5B-4FD6-B684-D254F13BC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4999839"/>
        <c:axId val="685639631"/>
      </c:lineChart>
      <c:catAx>
        <c:axId val="1087057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2132687"/>
        <c:crosses val="autoZero"/>
        <c:auto val="1"/>
        <c:lblAlgn val="ctr"/>
        <c:lblOffset val="100"/>
        <c:noMultiLvlLbl val="0"/>
      </c:catAx>
      <c:valAx>
        <c:axId val="962132687"/>
        <c:scaling>
          <c:orientation val="minMax"/>
          <c:max val="150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87057663"/>
        <c:crosses val="autoZero"/>
        <c:crossBetween val="between"/>
      </c:valAx>
      <c:valAx>
        <c:axId val="685639631"/>
        <c:scaling>
          <c:orientation val="minMax"/>
          <c:max val="1"/>
          <c:min val="0.1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54999839"/>
        <c:crosses val="max"/>
        <c:crossBetween val="between"/>
      </c:valAx>
      <c:catAx>
        <c:axId val="9549998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56396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b="1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</a:t>
            </a:r>
            <a:r>
              <a:rPr lang="en-ID" b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</a:t>
            </a:r>
            <a:r>
              <a:rPr lang="en-ID" b="1" i="1" baseline="0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Control Chart</a:t>
            </a:r>
            <a:endParaRPr lang="en-ID" b="1" i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Sheet2!$D$25</c:f>
              <c:strCache>
                <c:ptCount val="1"/>
                <c:pt idx="0">
                  <c:v>Proportion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Sheet2!$D$26:$D$31</c:f>
              <c:numCache>
                <c:formatCode>0.000</c:formatCode>
                <c:ptCount val="6"/>
                <c:pt idx="0">
                  <c:v>1.6593750000000001E-2</c:v>
                </c:pt>
                <c:pt idx="1">
                  <c:v>1.7451612903225805E-2</c:v>
                </c:pt>
                <c:pt idx="2">
                  <c:v>1.7600000000000001E-2</c:v>
                </c:pt>
                <c:pt idx="3">
                  <c:v>1.7333333333333333E-2</c:v>
                </c:pt>
                <c:pt idx="4">
                  <c:v>1.6393939393939395E-2</c:v>
                </c:pt>
                <c:pt idx="5">
                  <c:v>1.7033333333333334E-2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CC-4C60-8E87-658085E4D2E2}"/>
            </c:ext>
          </c:extLst>
        </c:ser>
        <c:ser>
          <c:idx val="1"/>
          <c:order val="1"/>
          <c:tx>
            <c:strRef>
              <c:f>Sheet2!$F$25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Sheet2!$F$26:$F$31</c:f>
              <c:numCache>
                <c:formatCode>0.0000</c:formatCode>
                <c:ptCount val="6"/>
                <c:pt idx="0">
                  <c:v>1.7053763440860216E-2</c:v>
                </c:pt>
                <c:pt idx="1">
                  <c:v>1.7053763440860216E-2</c:v>
                </c:pt>
                <c:pt idx="2">
                  <c:v>1.7053763440860216E-2</c:v>
                </c:pt>
                <c:pt idx="3">
                  <c:v>1.7053763440860216E-2</c:v>
                </c:pt>
                <c:pt idx="4">
                  <c:v>1.7053763440860216E-2</c:v>
                </c:pt>
                <c:pt idx="5">
                  <c:v>1.7053763440860216E-2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CC-4C60-8E87-658085E4D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63008"/>
        <c:axId val="65068656"/>
      </c:lineChart>
      <c:lineChart>
        <c:grouping val="standard"/>
        <c:varyColors val="0"/>
        <c:ser>
          <c:idx val="2"/>
          <c:order val="2"/>
          <c:tx>
            <c:strRef>
              <c:f>Sheet2!$G$25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Sheet2!$G$26:$G$31</c:f>
              <c:numCache>
                <c:formatCode>0.0000</c:formatCode>
                <c:ptCount val="6"/>
                <c:pt idx="0">
                  <c:v>1.9225070602890373E-2</c:v>
                </c:pt>
                <c:pt idx="1">
                  <c:v>1.925981372353424E-2</c:v>
                </c:pt>
                <c:pt idx="2">
                  <c:v>1.92962798350052E-2</c:v>
                </c:pt>
                <c:pt idx="3">
                  <c:v>1.92962798350052E-2</c:v>
                </c:pt>
                <c:pt idx="4">
                  <c:v>1.919191892844738E-2</c:v>
                </c:pt>
                <c:pt idx="5">
                  <c:v>1.92962798350052E-2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CC-4C60-8E87-658085E4D2E2}"/>
            </c:ext>
          </c:extLst>
        </c:ser>
        <c:ser>
          <c:idx val="3"/>
          <c:order val="3"/>
          <c:tx>
            <c:strRef>
              <c:f>Sheet2!$H$25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Sheet2!$H$26:$H$31</c:f>
              <c:numCache>
                <c:formatCode>0.0000</c:formatCode>
                <c:ptCount val="6"/>
                <c:pt idx="0">
                  <c:v>1.4882456278830059E-2</c:v>
                </c:pt>
                <c:pt idx="1">
                  <c:v>1.484771315818619E-2</c:v>
                </c:pt>
                <c:pt idx="2">
                  <c:v>1.4811247046715232E-2</c:v>
                </c:pt>
                <c:pt idx="3">
                  <c:v>1.4811247046715232E-2</c:v>
                </c:pt>
                <c:pt idx="4">
                  <c:v>1.4915607953273052E-2</c:v>
                </c:pt>
                <c:pt idx="5">
                  <c:v>1.4811247046715232E-2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CC-4C60-8E87-658085E4D2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431520"/>
        <c:axId val="71867808"/>
      </c:lineChart>
      <c:catAx>
        <c:axId val="37463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5068656"/>
        <c:crosses val="autoZero"/>
        <c:auto val="1"/>
        <c:lblAlgn val="ctr"/>
        <c:lblOffset val="100"/>
        <c:noMultiLvlLbl val="0"/>
      </c:catAx>
      <c:valAx>
        <c:axId val="65068656"/>
        <c:scaling>
          <c:orientation val="minMax"/>
          <c:max val="2.0000000000000004E-2"/>
          <c:min val="1.4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7463008"/>
        <c:crosses val="autoZero"/>
        <c:crossBetween val="between"/>
      </c:valAx>
      <c:valAx>
        <c:axId val="71867808"/>
        <c:scaling>
          <c:orientation val="minMax"/>
        </c:scaling>
        <c:delete val="1"/>
        <c:axPos val="r"/>
        <c:numFmt formatCode="0.0000" sourceLinked="1"/>
        <c:majorTickMark val="out"/>
        <c:minorTickMark val="none"/>
        <c:tickLblPos val="nextTo"/>
        <c:crossAx val="65431520"/>
        <c:crosses val="max"/>
        <c:crossBetween val="between"/>
      </c:valAx>
      <c:catAx>
        <c:axId val="65431520"/>
        <c:scaling>
          <c:orientation val="minMax"/>
        </c:scaling>
        <c:delete val="1"/>
        <c:axPos val="b"/>
        <c:majorTickMark val="out"/>
        <c:minorTickMark val="none"/>
        <c:tickLblPos val="nextTo"/>
        <c:crossAx val="71867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1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307975</xdr:colOff>
      <xdr:row>3</xdr:row>
      <xdr:rowOff>98425</xdr:rowOff>
    </xdr:from>
    <xdr:to>
      <xdr:col>17</xdr:col>
      <xdr:colOff>3175</xdr:colOff>
      <xdr:row>18</xdr:row>
      <xdr:rowOff>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EC70B5-3D4F-11B9-A2FB-AAAA7DCDAA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72073</xdr:colOff>
      <xdr:row>21</xdr:row>
      <xdr:rowOff>161696</xdr:rowOff>
    </xdr:from>
    <xdr:to>
      <xdr:col>15</xdr:col>
      <xdr:colOff>180507</xdr:colOff>
      <xdr:row>37</xdr:row>
      <xdr:rowOff>295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84DC78E-5D27-00E9-6FDC-9332C7DBE3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8A8CF-F252-41DD-8ADD-5BC063A5B603}">
  <dimension ref="A1:M29"/>
  <sheetViews>
    <sheetView tabSelected="1" zoomScale="80" zoomScaleNormal="80" workbookViewId="0">
      <selection activeCell="C28" sqref="C28"/>
    </sheetView>
  </sheetViews>
  <sheetFormatPr defaultRowHeight="14.5" x14ac:dyDescent="0.35"/>
  <cols>
    <col min="1" max="1" width="7.453125" bestFit="1" customWidth="1"/>
    <col min="3" max="3" width="15.26953125" bestFit="1" customWidth="1"/>
    <col min="4" max="4" width="19.7265625" bestFit="1" customWidth="1"/>
    <col min="5" max="5" width="17.54296875" bestFit="1" customWidth="1"/>
    <col min="6" max="13" width="8.7265625" style="47"/>
  </cols>
  <sheetData>
    <row r="1" spans="1:13" ht="31.5" customHeight="1" x14ac:dyDescent="0.35">
      <c r="A1" s="1" t="s">
        <v>8</v>
      </c>
      <c r="B1" s="1" t="s">
        <v>5</v>
      </c>
      <c r="C1" s="1" t="s">
        <v>4</v>
      </c>
      <c r="D1" s="1" t="s">
        <v>7</v>
      </c>
      <c r="E1" s="1" t="s">
        <v>6</v>
      </c>
    </row>
    <row r="2" spans="1:13" ht="15.5" x14ac:dyDescent="0.35">
      <c r="A2" s="36">
        <v>1</v>
      </c>
      <c r="B2" s="1" t="s">
        <v>0</v>
      </c>
      <c r="C2" s="37">
        <v>32000</v>
      </c>
      <c r="D2" s="1">
        <v>56</v>
      </c>
      <c r="E2" s="36">
        <f>SUM(D2:D5)</f>
        <v>531</v>
      </c>
    </row>
    <row r="3" spans="1:13" ht="15.5" x14ac:dyDescent="0.35">
      <c r="A3" s="36"/>
      <c r="B3" s="1" t="s">
        <v>1</v>
      </c>
      <c r="C3" s="38"/>
      <c r="D3" s="1">
        <v>140</v>
      </c>
      <c r="E3" s="36"/>
      <c r="G3" s="50"/>
      <c r="H3" s="51" t="s">
        <v>23</v>
      </c>
    </row>
    <row r="4" spans="1:13" ht="15.5" x14ac:dyDescent="0.35">
      <c r="A4" s="36"/>
      <c r="B4" s="1" t="s">
        <v>2</v>
      </c>
      <c r="C4" s="38"/>
      <c r="D4" s="1">
        <v>225</v>
      </c>
      <c r="E4" s="36"/>
      <c r="G4" s="51" t="s">
        <v>0</v>
      </c>
      <c r="H4" s="52">
        <f>D2+D6+D10+D14+D18+D22</f>
        <v>276</v>
      </c>
    </row>
    <row r="5" spans="1:13" ht="15.5" x14ac:dyDescent="0.35">
      <c r="A5" s="36"/>
      <c r="B5" s="1" t="s">
        <v>3</v>
      </c>
      <c r="C5" s="39"/>
      <c r="D5" s="1">
        <v>110</v>
      </c>
      <c r="E5" s="36"/>
      <c r="F5" s="49">
        <f>(E2/C2)*100</f>
        <v>1.659375</v>
      </c>
      <c r="G5" s="51" t="s">
        <v>1</v>
      </c>
      <c r="H5" s="52">
        <f>D3+D7+D11+D15+D19+D23</f>
        <v>835</v>
      </c>
    </row>
    <row r="6" spans="1:13" ht="15.5" x14ac:dyDescent="0.35">
      <c r="A6" s="36">
        <v>2</v>
      </c>
      <c r="B6" s="1" t="s">
        <v>0</v>
      </c>
      <c r="C6" s="37">
        <v>31000</v>
      </c>
      <c r="D6" s="1">
        <v>45</v>
      </c>
      <c r="E6" s="36">
        <f>SUM(D6:D9)</f>
        <v>541</v>
      </c>
      <c r="G6" s="51" t="s">
        <v>2</v>
      </c>
      <c r="H6" s="52">
        <f>D4+D8+D12+D16+D20+D24</f>
        <v>1356</v>
      </c>
    </row>
    <row r="7" spans="1:13" ht="15.5" x14ac:dyDescent="0.35">
      <c r="A7" s="36"/>
      <c r="B7" s="1" t="s">
        <v>1</v>
      </c>
      <c r="C7" s="38"/>
      <c r="D7" s="1">
        <v>141</v>
      </c>
      <c r="E7" s="36"/>
      <c r="G7" s="51" t="s">
        <v>3</v>
      </c>
      <c r="H7" s="52">
        <f>D5+D9+D13+D17+D21+D25</f>
        <v>705</v>
      </c>
      <c r="M7" s="47">
        <f>531/20</f>
        <v>26.55</v>
      </c>
    </row>
    <row r="8" spans="1:13" ht="15.5" x14ac:dyDescent="0.35">
      <c r="A8" s="36"/>
      <c r="B8" s="1" t="s">
        <v>2</v>
      </c>
      <c r="C8" s="38"/>
      <c r="D8" s="1">
        <v>235</v>
      </c>
      <c r="E8" s="36"/>
      <c r="H8" s="48">
        <f>SUM(H4:H7)</f>
        <v>3172</v>
      </c>
    </row>
    <row r="9" spans="1:13" ht="15.5" x14ac:dyDescent="0.35">
      <c r="A9" s="36"/>
      <c r="B9" s="1" t="s">
        <v>3</v>
      </c>
      <c r="C9" s="39"/>
      <c r="D9" s="1">
        <v>120</v>
      </c>
      <c r="E9" s="36"/>
      <c r="F9" s="49">
        <f>(E6/C6)*100</f>
        <v>1.7451612903225806</v>
      </c>
      <c r="H9" s="48">
        <f>H8*25</f>
        <v>79300</v>
      </c>
    </row>
    <row r="10" spans="1:13" ht="15.5" x14ac:dyDescent="0.35">
      <c r="A10" s="36">
        <v>3</v>
      </c>
      <c r="B10" s="1" t="s">
        <v>0</v>
      </c>
      <c r="C10" s="37">
        <v>30000</v>
      </c>
      <c r="D10" s="1">
        <v>45</v>
      </c>
      <c r="E10" s="36">
        <f>SUM(D10:D13)</f>
        <v>528</v>
      </c>
    </row>
    <row r="11" spans="1:13" ht="15.5" x14ac:dyDescent="0.35">
      <c r="A11" s="36"/>
      <c r="B11" s="1" t="s">
        <v>1</v>
      </c>
      <c r="C11" s="38"/>
      <c r="D11" s="1">
        <v>141</v>
      </c>
      <c r="E11" s="36"/>
      <c r="H11" s="47">
        <f>H9/C29</f>
        <v>1.7053763440860216E-2</v>
      </c>
    </row>
    <row r="12" spans="1:13" ht="15.5" x14ac:dyDescent="0.35">
      <c r="A12" s="36"/>
      <c r="B12" s="1" t="s">
        <v>2</v>
      </c>
      <c r="C12" s="38"/>
      <c r="D12" s="1">
        <v>222</v>
      </c>
      <c r="E12" s="36"/>
      <c r="H12" s="47">
        <f>H11*100</f>
        <v>1.7053763440860217</v>
      </c>
    </row>
    <row r="13" spans="1:13" ht="15.5" x14ac:dyDescent="0.35">
      <c r="A13" s="36"/>
      <c r="B13" s="1" t="s">
        <v>3</v>
      </c>
      <c r="C13" s="39"/>
      <c r="D13" s="1">
        <v>120</v>
      </c>
      <c r="E13" s="36"/>
      <c r="F13" s="49">
        <f>E10/C10*100</f>
        <v>1.76</v>
      </c>
    </row>
    <row r="14" spans="1:13" ht="15.5" x14ac:dyDescent="0.35">
      <c r="A14" s="36">
        <v>4</v>
      </c>
      <c r="B14" s="1" t="s">
        <v>0</v>
      </c>
      <c r="C14" s="37">
        <v>30000</v>
      </c>
      <c r="D14" s="1">
        <v>45</v>
      </c>
      <c r="E14" s="36">
        <f>SUM(D14:D17)</f>
        <v>520</v>
      </c>
    </row>
    <row r="15" spans="1:13" ht="15.5" x14ac:dyDescent="0.35">
      <c r="A15" s="36"/>
      <c r="B15" s="1" t="s">
        <v>1</v>
      </c>
      <c r="C15" s="38"/>
      <c r="D15" s="1">
        <v>141</v>
      </c>
      <c r="E15" s="36"/>
    </row>
    <row r="16" spans="1:13" ht="15.5" x14ac:dyDescent="0.35">
      <c r="A16" s="36"/>
      <c r="B16" s="1" t="s">
        <v>2</v>
      </c>
      <c r="C16" s="38"/>
      <c r="D16" s="1">
        <v>214</v>
      </c>
      <c r="E16" s="36"/>
    </row>
    <row r="17" spans="1:6" ht="15.5" x14ac:dyDescent="0.35">
      <c r="A17" s="36"/>
      <c r="B17" s="1" t="s">
        <v>3</v>
      </c>
      <c r="C17" s="39"/>
      <c r="D17" s="1">
        <v>120</v>
      </c>
      <c r="E17" s="36"/>
      <c r="F17" s="49">
        <f>E14/C14*100</f>
        <v>1.7333333333333332</v>
      </c>
    </row>
    <row r="18" spans="1:6" ht="15.5" x14ac:dyDescent="0.35">
      <c r="A18" s="36">
        <v>5</v>
      </c>
      <c r="B18" s="1" t="s">
        <v>0</v>
      </c>
      <c r="C18" s="37">
        <v>33000</v>
      </c>
      <c r="D18" s="1">
        <v>45</v>
      </c>
      <c r="E18" s="36">
        <f>SUM(D18:D21)</f>
        <v>541</v>
      </c>
    </row>
    <row r="19" spans="1:6" ht="15.5" x14ac:dyDescent="0.35">
      <c r="A19" s="36"/>
      <c r="B19" s="1" t="s">
        <v>1</v>
      </c>
      <c r="C19" s="38"/>
      <c r="D19" s="1">
        <v>141</v>
      </c>
      <c r="E19" s="36"/>
    </row>
    <row r="20" spans="1:6" ht="15.5" x14ac:dyDescent="0.35">
      <c r="A20" s="36"/>
      <c r="B20" s="1" t="s">
        <v>2</v>
      </c>
      <c r="C20" s="38"/>
      <c r="D20" s="1">
        <v>235</v>
      </c>
      <c r="E20" s="36"/>
    </row>
    <row r="21" spans="1:6" ht="15.5" x14ac:dyDescent="0.35">
      <c r="A21" s="36"/>
      <c r="B21" s="1" t="s">
        <v>3</v>
      </c>
      <c r="C21" s="39"/>
      <c r="D21" s="1">
        <v>120</v>
      </c>
      <c r="E21" s="36"/>
      <c r="F21" s="49">
        <f>E18/C18*100</f>
        <v>1.6393939393939394</v>
      </c>
    </row>
    <row r="22" spans="1:6" ht="15.5" x14ac:dyDescent="0.35">
      <c r="A22" s="36">
        <v>6</v>
      </c>
      <c r="B22" s="1" t="s">
        <v>0</v>
      </c>
      <c r="C22" s="37">
        <v>30000</v>
      </c>
      <c r="D22" s="1">
        <v>40</v>
      </c>
      <c r="E22" s="36">
        <f>SUM(D22:D25)</f>
        <v>511</v>
      </c>
    </row>
    <row r="23" spans="1:6" ht="15.5" x14ac:dyDescent="0.35">
      <c r="A23" s="36"/>
      <c r="B23" s="1" t="s">
        <v>1</v>
      </c>
      <c r="C23" s="38"/>
      <c r="D23" s="1">
        <v>131</v>
      </c>
      <c r="E23" s="36"/>
    </row>
    <row r="24" spans="1:6" ht="15.5" x14ac:dyDescent="0.35">
      <c r="A24" s="36"/>
      <c r="B24" s="1" t="s">
        <v>2</v>
      </c>
      <c r="C24" s="38"/>
      <c r="D24" s="1">
        <v>225</v>
      </c>
      <c r="E24" s="36"/>
    </row>
    <row r="25" spans="1:6" ht="15.5" x14ac:dyDescent="0.35">
      <c r="A25" s="36"/>
      <c r="B25" s="1" t="s">
        <v>3</v>
      </c>
      <c r="C25" s="39"/>
      <c r="D25" s="1">
        <v>115</v>
      </c>
      <c r="E25" s="36"/>
      <c r="F25" s="49">
        <f>E22/C22*100</f>
        <v>1.7033333333333334</v>
      </c>
    </row>
    <row r="28" spans="1:6" x14ac:dyDescent="0.35">
      <c r="C28">
        <f>C22+C18+C14+C10+C6+C2</f>
        <v>186000</v>
      </c>
    </row>
    <row r="29" spans="1:6" x14ac:dyDescent="0.35">
      <c r="C29">
        <f>C28*25</f>
        <v>4650000</v>
      </c>
    </row>
  </sheetData>
  <mergeCells count="18">
    <mergeCell ref="A14:A17"/>
    <mergeCell ref="E14:E17"/>
    <mergeCell ref="A18:A21"/>
    <mergeCell ref="E18:E21"/>
    <mergeCell ref="A22:A25"/>
    <mergeCell ref="E22:E25"/>
    <mergeCell ref="C14:C17"/>
    <mergeCell ref="C18:C21"/>
    <mergeCell ref="C22:C25"/>
    <mergeCell ref="A2:A5"/>
    <mergeCell ref="E2:E5"/>
    <mergeCell ref="A6:A9"/>
    <mergeCell ref="E6:E9"/>
    <mergeCell ref="A10:A13"/>
    <mergeCell ref="E10:E13"/>
    <mergeCell ref="C2:C5"/>
    <mergeCell ref="C6:C9"/>
    <mergeCell ref="C10:C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0D34C-DCCB-45A6-BA85-2CBF1AD08DF5}">
  <dimension ref="A1:I44"/>
  <sheetViews>
    <sheetView zoomScale="73" workbookViewId="0">
      <selection activeCell="D9" sqref="D9"/>
    </sheetView>
  </sheetViews>
  <sheetFormatPr defaultRowHeight="14.5" x14ac:dyDescent="0.35"/>
  <cols>
    <col min="1" max="1" width="11.54296875" customWidth="1"/>
    <col min="2" max="2" width="14.453125" bestFit="1" customWidth="1"/>
    <col min="3" max="3" width="13.26953125" bestFit="1" customWidth="1"/>
    <col min="4" max="4" width="13.6328125" bestFit="1" customWidth="1"/>
    <col min="5" max="5" width="8.81640625" bestFit="1" customWidth="1"/>
    <col min="6" max="6" width="11.6328125" customWidth="1"/>
    <col min="7" max="7" width="8.81640625" bestFit="1" customWidth="1"/>
    <col min="8" max="8" width="11.453125" bestFit="1" customWidth="1"/>
    <col min="9" max="9" width="11.54296875" bestFit="1" customWidth="1"/>
  </cols>
  <sheetData>
    <row r="1" spans="1:9" ht="33" customHeight="1" x14ac:dyDescent="0.35">
      <c r="A1" s="1" t="s">
        <v>8</v>
      </c>
      <c r="B1" s="1" t="s">
        <v>10</v>
      </c>
      <c r="C1" s="1" t="s">
        <v>9</v>
      </c>
      <c r="D1" s="1" t="s">
        <v>11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16</v>
      </c>
    </row>
    <row r="2" spans="1:9" ht="15.5" x14ac:dyDescent="0.35">
      <c r="A2" s="1">
        <v>1</v>
      </c>
      <c r="B2" s="24">
        <f>Sheet1!C2</f>
        <v>32000</v>
      </c>
      <c r="C2" s="1">
        <f>Sheet1!E2</f>
        <v>531</v>
      </c>
      <c r="D2" s="1">
        <v>4</v>
      </c>
      <c r="E2" s="3">
        <f>C2/B2</f>
        <v>1.6593750000000001E-2</v>
      </c>
      <c r="F2" s="1">
        <f>B2*D2</f>
        <v>128000</v>
      </c>
      <c r="G2" s="32">
        <f>C2/F2</f>
        <v>4.1484375000000002E-3</v>
      </c>
      <c r="H2" s="26">
        <f>G2*1000000</f>
        <v>4148.4375</v>
      </c>
      <c r="I2" s="4">
        <f>NORMSINV((1000000-H2)/1000000)+1.5</f>
        <v>4.1397436887290011</v>
      </c>
    </row>
    <row r="3" spans="1:9" ht="15.5" x14ac:dyDescent="0.35">
      <c r="A3" s="1">
        <v>2</v>
      </c>
      <c r="B3" s="24">
        <f>Sheet1!C6</f>
        <v>31000</v>
      </c>
      <c r="C3" s="1">
        <f>Sheet1!E6</f>
        <v>541</v>
      </c>
      <c r="D3" s="1">
        <v>4</v>
      </c>
      <c r="E3" s="3">
        <f t="shared" ref="E3:E7" si="0">C3/B3</f>
        <v>1.7451612903225805E-2</v>
      </c>
      <c r="F3" s="1">
        <f t="shared" ref="F3:F7" si="1">B3*D3</f>
        <v>124000</v>
      </c>
      <c r="G3" s="32">
        <f t="shared" ref="G3:G7" si="2">C3/F3</f>
        <v>4.3629032258064512E-3</v>
      </c>
      <c r="H3" s="26">
        <f t="shared" ref="H3:H7" si="3">G3*1000000</f>
        <v>4362.9032258064508</v>
      </c>
      <c r="I3" s="4">
        <f t="shared" ref="I3:I7" si="4">NORMSINV((1000000-H3)/1000000)+1.5</f>
        <v>4.1226140218815335</v>
      </c>
    </row>
    <row r="4" spans="1:9" ht="15.5" x14ac:dyDescent="0.35">
      <c r="A4" s="1">
        <v>3</v>
      </c>
      <c r="B4" s="24">
        <f>Sheet1!C10</f>
        <v>30000</v>
      </c>
      <c r="C4" s="1">
        <f>Sheet1!E10</f>
        <v>528</v>
      </c>
      <c r="D4" s="1">
        <v>4</v>
      </c>
      <c r="E4" s="3">
        <f t="shared" si="0"/>
        <v>1.7600000000000001E-2</v>
      </c>
      <c r="F4" s="1">
        <f t="shared" si="1"/>
        <v>120000</v>
      </c>
      <c r="G4" s="32">
        <f t="shared" si="2"/>
        <v>4.4000000000000003E-3</v>
      </c>
      <c r="H4" s="26">
        <f>G4*1000000</f>
        <v>4400</v>
      </c>
      <c r="I4" s="4">
        <f t="shared" si="4"/>
        <v>4.1197277098102481</v>
      </c>
    </row>
    <row r="5" spans="1:9" ht="15.5" x14ac:dyDescent="0.35">
      <c r="A5" s="1">
        <v>4</v>
      </c>
      <c r="B5" s="24">
        <f>Sheet1!C14</f>
        <v>30000</v>
      </c>
      <c r="C5" s="1">
        <f>Sheet1!E14</f>
        <v>520</v>
      </c>
      <c r="D5" s="1">
        <v>4</v>
      </c>
      <c r="E5" s="3">
        <f t="shared" si="0"/>
        <v>1.7333333333333333E-2</v>
      </c>
      <c r="F5" s="1">
        <f t="shared" si="1"/>
        <v>120000</v>
      </c>
      <c r="G5" s="32">
        <f t="shared" si="2"/>
        <v>4.3333333333333331E-3</v>
      </c>
      <c r="H5" s="26">
        <f t="shared" si="3"/>
        <v>4333.333333333333</v>
      </c>
      <c r="I5" s="4">
        <f t="shared" si="4"/>
        <v>4.1249304560737059</v>
      </c>
    </row>
    <row r="6" spans="1:9" ht="15.5" x14ac:dyDescent="0.35">
      <c r="A6" s="1">
        <v>5</v>
      </c>
      <c r="B6" s="24">
        <f>Sheet1!C18</f>
        <v>33000</v>
      </c>
      <c r="C6" s="1">
        <f>Sheet1!E18</f>
        <v>541</v>
      </c>
      <c r="D6" s="1">
        <v>4</v>
      </c>
      <c r="E6" s="3">
        <f t="shared" si="0"/>
        <v>1.6393939393939395E-2</v>
      </c>
      <c r="F6" s="1">
        <f t="shared" si="1"/>
        <v>132000</v>
      </c>
      <c r="G6" s="32">
        <f t="shared" si="2"/>
        <v>4.0984848484848487E-3</v>
      </c>
      <c r="H6" s="26">
        <f t="shared" si="3"/>
        <v>4098.484848484849</v>
      </c>
      <c r="I6" s="4">
        <f t="shared" si="4"/>
        <v>4.1438470069831084</v>
      </c>
    </row>
    <row r="7" spans="1:9" ht="15.5" x14ac:dyDescent="0.35">
      <c r="A7" s="1">
        <v>6</v>
      </c>
      <c r="B7" s="24">
        <f>Sheet1!C22</f>
        <v>30000</v>
      </c>
      <c r="C7" s="1">
        <f>Sheet1!E22</f>
        <v>511</v>
      </c>
      <c r="D7" s="1">
        <v>4</v>
      </c>
      <c r="E7" s="3">
        <f t="shared" si="0"/>
        <v>1.7033333333333334E-2</v>
      </c>
      <c r="F7" s="1">
        <f t="shared" si="1"/>
        <v>120000</v>
      </c>
      <c r="G7" s="32">
        <f t="shared" si="2"/>
        <v>4.2583333333333336E-3</v>
      </c>
      <c r="H7" s="26">
        <f t="shared" si="3"/>
        <v>4258.3333333333339</v>
      </c>
      <c r="I7" s="4">
        <f t="shared" si="4"/>
        <v>4.1308697613998362</v>
      </c>
    </row>
    <row r="8" spans="1:9" ht="15.5" x14ac:dyDescent="0.35">
      <c r="A8" s="5"/>
      <c r="B8" s="31">
        <f t="shared" ref="B8:C8" si="5">SUM(B2:B7)</f>
        <v>186000</v>
      </c>
      <c r="C8" s="31">
        <f t="shared" si="5"/>
        <v>3172</v>
      </c>
      <c r="D8" s="6"/>
      <c r="E8" s="6">
        <f>SUM(E2:E7)</f>
        <v>0.10240596896383186</v>
      </c>
      <c r="F8" s="7">
        <f t="shared" ref="F8:I8" si="6">SUM(F2:F7)</f>
        <v>744000</v>
      </c>
      <c r="G8" s="6">
        <f t="shared" si="6"/>
        <v>2.5601492240957965E-2</v>
      </c>
      <c r="H8" s="25">
        <f>AVERAGE(H2:H7)</f>
        <v>4266.9153734929941</v>
      </c>
      <c r="I8" s="6">
        <f t="shared" si="6"/>
        <v>24.781732644877433</v>
      </c>
    </row>
    <row r="11" spans="1:9" ht="15" thickBot="1" x14ac:dyDescent="0.4"/>
    <row r="12" spans="1:9" x14ac:dyDescent="0.35">
      <c r="A12" s="43" t="s">
        <v>17</v>
      </c>
      <c r="B12" s="43"/>
      <c r="C12" s="43"/>
      <c r="D12" s="43"/>
      <c r="F12" s="40" t="s">
        <v>17</v>
      </c>
      <c r="G12" s="41"/>
      <c r="H12" s="41"/>
      <c r="I12" s="42"/>
    </row>
    <row r="13" spans="1:9" x14ac:dyDescent="0.35">
      <c r="A13" s="44" t="s">
        <v>18</v>
      </c>
      <c r="B13" s="44" t="s">
        <v>23</v>
      </c>
      <c r="C13" s="44" t="s">
        <v>24</v>
      </c>
      <c r="D13" s="44" t="s">
        <v>25</v>
      </c>
      <c r="E13" s="8"/>
      <c r="F13" s="15" t="s">
        <v>18</v>
      </c>
      <c r="G13" s="17" t="s">
        <v>23</v>
      </c>
      <c r="H13" s="17" t="s">
        <v>24</v>
      </c>
      <c r="I13" s="18" t="s">
        <v>25</v>
      </c>
    </row>
    <row r="14" spans="1:9" x14ac:dyDescent="0.35">
      <c r="A14" s="44" t="s">
        <v>19</v>
      </c>
      <c r="B14" s="44">
        <f>Sheet1!H4</f>
        <v>276</v>
      </c>
      <c r="C14" s="45">
        <f>B14/$B$18</f>
        <v>8.7011349306431271E-2</v>
      </c>
      <c r="D14" s="46">
        <f>C14</f>
        <v>8.7011349306431271E-2</v>
      </c>
      <c r="E14" s="8"/>
      <c r="F14" s="16" t="s">
        <v>20</v>
      </c>
      <c r="G14" s="2">
        <v>1356</v>
      </c>
      <c r="H14" s="10">
        <f>G14/$G$18</f>
        <v>0.42749054224464061</v>
      </c>
      <c r="I14" s="11">
        <f>H14</f>
        <v>0.42749054224464061</v>
      </c>
    </row>
    <row r="15" spans="1:9" x14ac:dyDescent="0.35">
      <c r="A15" s="44" t="s">
        <v>21</v>
      </c>
      <c r="B15" s="44">
        <f>Sheet1!H5</f>
        <v>835</v>
      </c>
      <c r="C15" s="45">
        <f>B15/$B$18</f>
        <v>0.26324085750315257</v>
      </c>
      <c r="D15" s="46">
        <f>C15+D14</f>
        <v>0.35025220680958385</v>
      </c>
      <c r="E15" s="8"/>
      <c r="F15" s="16" t="s">
        <v>21</v>
      </c>
      <c r="G15" s="2">
        <v>835</v>
      </c>
      <c r="H15" s="10">
        <f t="shared" ref="H15:H17" si="7">G15/$G$18</f>
        <v>0.26324085750315257</v>
      </c>
      <c r="I15" s="11">
        <f>I14+H15</f>
        <v>0.69073139974779318</v>
      </c>
    </row>
    <row r="16" spans="1:9" x14ac:dyDescent="0.35">
      <c r="A16" s="44" t="s">
        <v>20</v>
      </c>
      <c r="B16" s="44">
        <f>Sheet1!H6</f>
        <v>1356</v>
      </c>
      <c r="C16" s="45">
        <f>B16/$B$18</f>
        <v>0.42749054224464061</v>
      </c>
      <c r="D16" s="46">
        <f>C16+D15</f>
        <v>0.77774274905422447</v>
      </c>
      <c r="E16" s="8"/>
      <c r="F16" s="16" t="s">
        <v>22</v>
      </c>
      <c r="G16" s="2">
        <v>705</v>
      </c>
      <c r="H16" s="10">
        <f t="shared" si="7"/>
        <v>0.22225725094577553</v>
      </c>
      <c r="I16" s="11">
        <f t="shared" ref="I16:I17" si="8">I15+H16</f>
        <v>0.91298865069356872</v>
      </c>
    </row>
    <row r="17" spans="1:9" x14ac:dyDescent="0.35">
      <c r="A17" s="44" t="s">
        <v>22</v>
      </c>
      <c r="B17" s="44">
        <f>Sheet1!H7</f>
        <v>705</v>
      </c>
      <c r="C17" s="45">
        <f>B17/$B$18</f>
        <v>0.22225725094577553</v>
      </c>
      <c r="D17" s="46">
        <f>C17+D16</f>
        <v>1</v>
      </c>
      <c r="E17" s="8"/>
      <c r="F17" s="16" t="s">
        <v>19</v>
      </c>
      <c r="G17" s="2">
        <v>276</v>
      </c>
      <c r="H17" s="10">
        <f t="shared" si="7"/>
        <v>8.7011349306431271E-2</v>
      </c>
      <c r="I17" s="11">
        <f t="shared" si="8"/>
        <v>1</v>
      </c>
    </row>
    <row r="18" spans="1:9" ht="15" thickBot="1" x14ac:dyDescent="0.4">
      <c r="A18" s="44" t="s">
        <v>23</v>
      </c>
      <c r="B18" s="44">
        <f>SUM(B14:B17)</f>
        <v>3172</v>
      </c>
      <c r="C18" s="44"/>
      <c r="D18" s="44"/>
      <c r="F18" s="19" t="s">
        <v>23</v>
      </c>
      <c r="G18" s="12">
        <f>SUM(G14:G17)</f>
        <v>3172</v>
      </c>
      <c r="H18" s="13">
        <f>SUM(H14:H17)</f>
        <v>1</v>
      </c>
      <c r="I18" s="14"/>
    </row>
    <row r="20" spans="1:9" x14ac:dyDescent="0.35">
      <c r="I20" t="s">
        <v>34</v>
      </c>
    </row>
    <row r="21" spans="1:9" x14ac:dyDescent="0.35">
      <c r="D21">
        <f>1-0.092</f>
        <v>0.90800000000000003</v>
      </c>
    </row>
    <row r="22" spans="1:9" x14ac:dyDescent="0.35">
      <c r="D22">
        <f>0.092-D21</f>
        <v>-0.81600000000000006</v>
      </c>
    </row>
    <row r="25" spans="1:9" x14ac:dyDescent="0.35">
      <c r="A25" s="20" t="s">
        <v>8</v>
      </c>
      <c r="B25" s="20" t="s">
        <v>4</v>
      </c>
      <c r="C25" s="20" t="s">
        <v>26</v>
      </c>
      <c r="D25" s="20" t="s">
        <v>33</v>
      </c>
      <c r="E25" s="20" t="s">
        <v>27</v>
      </c>
      <c r="F25" s="20" t="s">
        <v>28</v>
      </c>
      <c r="G25" s="20" t="s">
        <v>29</v>
      </c>
      <c r="H25" s="20" t="s">
        <v>30</v>
      </c>
    </row>
    <row r="26" spans="1:9" x14ac:dyDescent="0.35">
      <c r="A26" s="20">
        <v>1</v>
      </c>
      <c r="B26" s="27">
        <v>32000</v>
      </c>
      <c r="C26" s="20">
        <v>531</v>
      </c>
      <c r="D26" s="30">
        <f>C26/B26</f>
        <v>1.6593750000000001E-2</v>
      </c>
      <c r="E26" s="34">
        <f>C26/B26</f>
        <v>1.6593750000000001E-2</v>
      </c>
      <c r="F26" s="21">
        <f>$C$32/$B$32</f>
        <v>1.7053763440860216E-2</v>
      </c>
      <c r="G26" s="21">
        <f>F26 + 3 * SQRT((F26 * (1 - F26)) / B26)</f>
        <v>1.9225070602890373E-2</v>
      </c>
      <c r="H26" s="21">
        <f>F26 - 3 * SQRT((F26 * (1 - F26)) / B26)</f>
        <v>1.4882456278830059E-2</v>
      </c>
    </row>
    <row r="27" spans="1:9" x14ac:dyDescent="0.35">
      <c r="A27" s="20">
        <v>2</v>
      </c>
      <c r="B27" s="27">
        <v>31000</v>
      </c>
      <c r="C27" s="20">
        <v>541</v>
      </c>
      <c r="D27" s="30">
        <f t="shared" ref="D27:D31" si="9">C27/B27</f>
        <v>1.7451612903225805E-2</v>
      </c>
      <c r="E27" s="34">
        <f t="shared" ref="E27:E31" si="10">C27/B27</f>
        <v>1.7451612903225805E-2</v>
      </c>
      <c r="F27" s="21">
        <f t="shared" ref="F27:F31" si="11">$C$32/$B$32</f>
        <v>1.7053763440860216E-2</v>
      </c>
      <c r="G27" s="21">
        <f t="shared" ref="G27:G31" si="12">F27 + 3 * SQRT((F27 * (1 - F27)) / B27)</f>
        <v>1.925981372353424E-2</v>
      </c>
      <c r="H27" s="21">
        <f>F27 - 3 * SQRT((F27 * (1 - F27)) / B27)</f>
        <v>1.484771315818619E-2</v>
      </c>
    </row>
    <row r="28" spans="1:9" x14ac:dyDescent="0.35">
      <c r="A28" s="20">
        <v>3</v>
      </c>
      <c r="B28" s="27">
        <v>30000</v>
      </c>
      <c r="C28" s="20">
        <v>528</v>
      </c>
      <c r="D28" s="30">
        <f t="shared" si="9"/>
        <v>1.7600000000000001E-2</v>
      </c>
      <c r="E28" s="34">
        <f t="shared" si="10"/>
        <v>1.7600000000000001E-2</v>
      </c>
      <c r="F28" s="21">
        <f t="shared" si="11"/>
        <v>1.7053763440860216E-2</v>
      </c>
      <c r="G28" s="21">
        <f t="shared" si="12"/>
        <v>1.92962798350052E-2</v>
      </c>
      <c r="H28" s="21">
        <f t="shared" ref="H28:H31" si="13">F28 - 3 * SQRT((F28 * (1 - F28)) / B28)</f>
        <v>1.4811247046715232E-2</v>
      </c>
    </row>
    <row r="29" spans="1:9" x14ac:dyDescent="0.35">
      <c r="A29" s="20">
        <v>4</v>
      </c>
      <c r="B29" s="27">
        <v>30000</v>
      </c>
      <c r="C29" s="20">
        <v>520</v>
      </c>
      <c r="D29" s="30">
        <f t="shared" si="9"/>
        <v>1.7333333333333333E-2</v>
      </c>
      <c r="E29" s="34">
        <f t="shared" si="10"/>
        <v>1.7333333333333333E-2</v>
      </c>
      <c r="F29" s="21">
        <f t="shared" si="11"/>
        <v>1.7053763440860216E-2</v>
      </c>
      <c r="G29" s="21">
        <f t="shared" si="12"/>
        <v>1.92962798350052E-2</v>
      </c>
      <c r="H29" s="21">
        <f t="shared" si="13"/>
        <v>1.4811247046715232E-2</v>
      </c>
    </row>
    <row r="30" spans="1:9" x14ac:dyDescent="0.35">
      <c r="A30" s="20">
        <v>5</v>
      </c>
      <c r="B30" s="27">
        <v>33000</v>
      </c>
      <c r="C30" s="20">
        <v>541</v>
      </c>
      <c r="D30" s="30">
        <f t="shared" si="9"/>
        <v>1.6393939393939395E-2</v>
      </c>
      <c r="E30" s="34">
        <f t="shared" si="10"/>
        <v>1.6393939393939395E-2</v>
      </c>
      <c r="F30" s="21">
        <f t="shared" si="11"/>
        <v>1.7053763440860216E-2</v>
      </c>
      <c r="G30" s="21">
        <f t="shared" si="12"/>
        <v>1.919191892844738E-2</v>
      </c>
      <c r="H30" s="21">
        <f t="shared" si="13"/>
        <v>1.4915607953273052E-2</v>
      </c>
    </row>
    <row r="31" spans="1:9" x14ac:dyDescent="0.35">
      <c r="A31" s="20">
        <v>6</v>
      </c>
      <c r="B31" s="27">
        <v>30000</v>
      </c>
      <c r="C31" s="20">
        <v>511</v>
      </c>
      <c r="D31" s="30">
        <f t="shared" si="9"/>
        <v>1.7033333333333334E-2</v>
      </c>
      <c r="E31" s="34">
        <f t="shared" si="10"/>
        <v>1.7033333333333334E-2</v>
      </c>
      <c r="F31" s="21">
        <f t="shared" si="11"/>
        <v>1.7053763440860216E-2</v>
      </c>
      <c r="G31" s="21">
        <f t="shared" si="12"/>
        <v>1.92962798350052E-2</v>
      </c>
      <c r="H31" s="21">
        <f t="shared" si="13"/>
        <v>1.4811247046715232E-2</v>
      </c>
    </row>
    <row r="32" spans="1:9" x14ac:dyDescent="0.35">
      <c r="A32" s="9" t="s">
        <v>31</v>
      </c>
      <c r="B32" s="28">
        <f>SUM(B26:B31)</f>
        <v>186000</v>
      </c>
      <c r="C32" s="9">
        <f>SUM(C26:C31)</f>
        <v>3172</v>
      </c>
      <c r="D32" s="22">
        <f>SUM(D26:D31)</f>
        <v>0.10240596896383186</v>
      </c>
      <c r="E32" s="9"/>
      <c r="F32" s="9">
        <v>70400</v>
      </c>
      <c r="G32" s="22">
        <v>3.1648809523809524E-2</v>
      </c>
    </row>
    <row r="33" spans="1:9" x14ac:dyDescent="0.35">
      <c r="A33" s="9" t="s">
        <v>32</v>
      </c>
      <c r="B33" s="23">
        <f>AVERAGE(B26:B31)</f>
        <v>31000</v>
      </c>
      <c r="C33" s="23">
        <f>AVERAGE(C26:C31)</f>
        <v>528.66666666666663</v>
      </c>
      <c r="D33" s="22">
        <f>AVERAGE(D26:D31)</f>
        <v>1.7067661493971976E-2</v>
      </c>
      <c r="E33" s="9"/>
      <c r="F33" s="9"/>
      <c r="G33" s="9"/>
      <c r="H33" s="9"/>
      <c r="I33" s="9"/>
    </row>
    <row r="34" spans="1:9" x14ac:dyDescent="0.35">
      <c r="B34">
        <f>B32/C32</f>
        <v>58.638083228247162</v>
      </c>
    </row>
    <row r="41" spans="1:9" x14ac:dyDescent="0.35">
      <c r="B41" s="33"/>
      <c r="C41" s="33"/>
      <c r="D41" s="35"/>
    </row>
    <row r="42" spans="1:9" x14ac:dyDescent="0.35">
      <c r="B42" s="33"/>
      <c r="C42" s="33"/>
      <c r="D42" s="35"/>
    </row>
    <row r="44" spans="1:9" x14ac:dyDescent="0.35">
      <c r="C44" s="29"/>
    </row>
  </sheetData>
  <mergeCells count="2">
    <mergeCell ref="F12:I12"/>
    <mergeCell ref="A12:D1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 Umrin</dc:creator>
  <cp:lastModifiedBy>Abdul Umrin</cp:lastModifiedBy>
  <dcterms:created xsi:type="dcterms:W3CDTF">2024-01-07T04:14:04Z</dcterms:created>
  <dcterms:modified xsi:type="dcterms:W3CDTF">2024-03-14T03:56:08Z</dcterms:modified>
</cp:coreProperties>
</file>