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[S word]\SIDANG\"/>
    </mc:Choice>
  </mc:AlternateContent>
  <xr:revisionPtr revIDLastSave="0" documentId="13_ncr:1_{AC32F90A-B3F4-47C6-BD4D-4D13CB03B1DF}" xr6:coauthVersionLast="45" xr6:coauthVersionMax="45" xr10:uidLastSave="{00000000-0000-0000-0000-000000000000}"/>
  <bookViews>
    <workbookView xWindow="-120" yWindow="-120" windowWidth="20730" windowHeight="11160" activeTab="1" xr2:uid="{29314CE7-705F-4A43-885F-BCB97931D43B}"/>
  </bookViews>
  <sheets>
    <sheet name="Cause n Effect" sheetId="6" r:id="rId1"/>
    <sheet name="RPN New" sheetId="7" r:id="rId2"/>
    <sheet name="Sheet1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64" i="7" l="1"/>
  <c r="Z55" i="7"/>
  <c r="Z46" i="7"/>
  <c r="Z43" i="7"/>
  <c r="Z40" i="7"/>
  <c r="Z39" i="7"/>
  <c r="Z35" i="7"/>
  <c r="Z34" i="7"/>
  <c r="Z33" i="7"/>
  <c r="Z32" i="7"/>
  <c r="Z31" i="7"/>
  <c r="Z30" i="7"/>
  <c r="Z29" i="7"/>
  <c r="Z28" i="7"/>
  <c r="T42" i="7" l="1"/>
  <c r="T33" i="7"/>
  <c r="T24" i="7"/>
  <c r="T21" i="7"/>
  <c r="T18" i="7"/>
  <c r="T17" i="7"/>
  <c r="T13" i="7"/>
  <c r="T12" i="7"/>
  <c r="T11" i="7"/>
  <c r="T10" i="7"/>
  <c r="T9" i="7"/>
  <c r="T8" i="7"/>
  <c r="T7" i="7"/>
  <c r="U47" i="7" l="1"/>
  <c r="U46" i="7"/>
  <c r="U45" i="7"/>
  <c r="V3" i="7" l="1"/>
  <c r="Q13" i="7" l="1"/>
  <c r="S42" i="7" l="1"/>
  <c r="S41" i="7"/>
  <c r="S43" i="7"/>
  <c r="S44" i="7"/>
  <c r="R41" i="7"/>
  <c r="R42" i="7"/>
  <c r="R43" i="7"/>
  <c r="R44" i="7"/>
  <c r="Q14" i="7" l="1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S9" i="7"/>
  <c r="S10" i="7"/>
  <c r="S11" i="7"/>
  <c r="S12" i="7"/>
  <c r="R9" i="7"/>
  <c r="R10" i="7"/>
  <c r="R11" i="7"/>
  <c r="R12" i="7"/>
  <c r="S4" i="7"/>
  <c r="S5" i="7"/>
  <c r="S6" i="7"/>
  <c r="S7" i="7"/>
  <c r="S8" i="7"/>
  <c r="R4" i="7"/>
  <c r="R5" i="7"/>
  <c r="R6" i="7"/>
  <c r="R7" i="7"/>
  <c r="R8" i="7"/>
  <c r="Q4" i="7"/>
  <c r="Q5" i="7"/>
  <c r="Q6" i="7"/>
  <c r="Q7" i="7"/>
  <c r="Q8" i="7"/>
  <c r="Q9" i="7"/>
  <c r="Q10" i="7"/>
  <c r="Q11" i="7"/>
  <c r="Q12" i="7"/>
  <c r="S3" i="7"/>
  <c r="R3" i="7"/>
  <c r="Q3" i="7"/>
  <c r="V25" i="7" l="1"/>
  <c r="V41" i="7"/>
  <c r="T6" i="7"/>
  <c r="V21" i="7" l="1"/>
  <c r="V22" i="7"/>
  <c r="V26" i="7"/>
  <c r="V23" i="7"/>
  <c r="V7" i="7"/>
  <c r="V43" i="7"/>
  <c r="V28" i="7"/>
  <c r="V44" i="7"/>
  <c r="V8" i="7"/>
  <c r="V13" i="7"/>
  <c r="V14" i="7"/>
  <c r="V30" i="7"/>
  <c r="V42" i="7"/>
  <c r="V31" i="7"/>
  <c r="V19" i="7"/>
  <c r="V20" i="7"/>
  <c r="V36" i="7"/>
  <c r="V4" i="7"/>
  <c r="Y4" i="7" s="1"/>
  <c r="V33" i="7"/>
  <c r="V17" i="7"/>
  <c r="V18" i="7"/>
  <c r="V38" i="7"/>
  <c r="V11" i="7"/>
  <c r="V39" i="7"/>
  <c r="V35" i="7"/>
  <c r="V24" i="7"/>
  <c r="V40" i="7"/>
  <c r="V5" i="7"/>
  <c r="AA5" i="7" s="1"/>
  <c r="V37" i="7"/>
  <c r="V9" i="7"/>
  <c r="V10" i="7"/>
  <c r="V6" i="7"/>
  <c r="V34" i="7"/>
  <c r="V27" i="7"/>
  <c r="V15" i="7"/>
  <c r="V12" i="7"/>
  <c r="V32" i="7"/>
  <c r="V16" i="7"/>
  <c r="V29" i="7"/>
  <c r="Z5" i="7" l="1"/>
</calcChain>
</file>

<file path=xl/sharedStrings.xml><?xml version="1.0" encoding="utf-8"?>
<sst xmlns="http://schemas.openxmlformats.org/spreadsheetml/2006/main" count="436" uniqueCount="218">
  <si>
    <t>No</t>
  </si>
  <si>
    <t>Komponen Risiko</t>
  </si>
  <si>
    <t>S</t>
  </si>
  <si>
    <t>O</t>
  </si>
  <si>
    <t>D</t>
  </si>
  <si>
    <t>RPN</t>
  </si>
  <si>
    <t>Penyebab</t>
  </si>
  <si>
    <t>Dampak</t>
  </si>
  <si>
    <t>Proses</t>
  </si>
  <si>
    <t>Blowing</t>
  </si>
  <si>
    <t>Filling</t>
  </si>
  <si>
    <t>EVC Fisik Botol</t>
  </si>
  <si>
    <t>Labelling</t>
  </si>
  <si>
    <t>Coding</t>
  </si>
  <si>
    <t>Palletizer</t>
  </si>
  <si>
    <t>Botol kurang padat</t>
  </si>
  <si>
    <t>Sambungan roll label</t>
  </si>
  <si>
    <t>Sensor kotor</t>
  </si>
  <si>
    <t>Roll label dibuang saat masih ada beberapa kali gulungan</t>
  </si>
  <si>
    <t>Tidak ada draf untuk bukti telusur</t>
  </si>
  <si>
    <t>Pengecekan ulang oleh operator</t>
  </si>
  <si>
    <t>Barcode tidak terbaca</t>
  </si>
  <si>
    <t>Sensor kotor/rusak</t>
  </si>
  <si>
    <t>Volume udara kecil</t>
  </si>
  <si>
    <t>Pemborosan kemasan botol</t>
  </si>
  <si>
    <t>Air membasahi lantai produksi</t>
  </si>
  <si>
    <t>Roll label berputar terbalik</t>
  </si>
  <si>
    <t>Botol tidak mendapat nomerator</t>
  </si>
  <si>
    <t>Vacuum pad pecah</t>
  </si>
  <si>
    <t>Gagal box</t>
  </si>
  <si>
    <t>Penimbang box salah membaca berat box</t>
  </si>
  <si>
    <t>Box terjatuh saat akan diletakkan di atas palet</t>
  </si>
  <si>
    <t>Barcode tidak tercetak</t>
  </si>
  <si>
    <t>Kardus tidak dapat ditrarik oleh vacum pad/carton box not release</t>
  </si>
  <si>
    <t>Potongan acak/salah potong</t>
  </si>
  <si>
    <t>Label tersangkut/ngeroll di pinch roller</t>
  </si>
  <si>
    <t>6.</t>
  </si>
  <si>
    <t xml:space="preserve"> Botol tidak kering secara menyeluruh</t>
  </si>
  <si>
    <t xml:space="preserve"> Notifikasi pada monitor tidak muncul</t>
  </si>
  <si>
    <t xml:space="preserve"> Lem terlalu sedikit/terlalu banyak</t>
  </si>
  <si>
    <t>Sambungan antara 2 roll label lepas</t>
  </si>
  <si>
    <t>Botol terjatuh di dalam mesin/falling down</t>
  </si>
  <si>
    <t>Tinta kode tidak keluar</t>
  </si>
  <si>
    <t>Botol tidak terbentuk sesuai standar</t>
  </si>
  <si>
    <t>Preform jatuh pada rail</t>
  </si>
  <si>
    <t>Preform jatuh di dalam mesin blowing</t>
  </si>
  <si>
    <r>
      <t xml:space="preserve">Botol jatuh dari </t>
    </r>
    <r>
      <rPr>
        <i/>
        <sz val="12"/>
        <color rgb="FF000000"/>
        <rFont val="Times New Roman"/>
        <family val="1"/>
      </rPr>
      <t>air conveyor</t>
    </r>
  </si>
  <si>
    <t>Lantai produksi tergenang air</t>
  </si>
  <si>
    <r>
      <t xml:space="preserve">Botol tersangkut di </t>
    </r>
    <r>
      <rPr>
        <i/>
        <sz val="12"/>
        <color rgb="FF000000"/>
        <rFont val="Times New Roman"/>
        <family val="1"/>
      </rPr>
      <t>conveyor</t>
    </r>
  </si>
  <si>
    <r>
      <t xml:space="preserve">Waste </t>
    </r>
    <r>
      <rPr>
        <sz val="12"/>
        <color rgb="FF000000"/>
        <rFont val="Times New Roman"/>
        <family val="1"/>
      </rPr>
      <t>roll label</t>
    </r>
  </si>
  <si>
    <r>
      <t xml:space="preserve">Lupa pengambilan sampel </t>
    </r>
    <r>
      <rPr>
        <i/>
        <sz val="12"/>
        <color rgb="FF000000"/>
        <rFont val="Times New Roman"/>
        <family val="1"/>
      </rPr>
      <t>coding</t>
    </r>
  </si>
  <si>
    <r>
      <t xml:space="preserve">Tinta </t>
    </r>
    <r>
      <rPr>
        <i/>
        <sz val="12"/>
        <color rgb="FF000000"/>
        <rFont val="Times New Roman"/>
        <family val="1"/>
      </rPr>
      <t>coding</t>
    </r>
    <r>
      <rPr>
        <sz val="12"/>
        <color rgb="FF000000"/>
        <rFont val="Times New Roman"/>
        <family val="1"/>
      </rPr>
      <t xml:space="preserve"> tidak keluar/kualitas </t>
    </r>
    <r>
      <rPr>
        <i/>
        <sz val="12"/>
        <color rgb="FF000000"/>
        <rFont val="Times New Roman"/>
        <family val="1"/>
      </rPr>
      <t>coding</t>
    </r>
    <r>
      <rPr>
        <sz val="12"/>
        <color rgb="FF000000"/>
        <rFont val="Times New Roman"/>
        <family val="1"/>
      </rPr>
      <t xml:space="preserve"> buruk</t>
    </r>
  </si>
  <si>
    <r>
      <t>Coding</t>
    </r>
    <r>
      <rPr>
        <sz val="12"/>
        <color rgb="FF000000"/>
        <rFont val="Times New Roman"/>
        <family val="1"/>
      </rPr>
      <t xml:space="preserve"> tidak terbaca</t>
    </r>
  </si>
  <si>
    <r>
      <t xml:space="preserve">Sensor lem </t>
    </r>
    <r>
      <rPr>
        <i/>
        <sz val="12"/>
        <color rgb="FF000000"/>
        <rFont val="Times New Roman"/>
        <family val="1"/>
      </rPr>
      <t>error</t>
    </r>
    <r>
      <rPr>
        <sz val="12"/>
        <color rgb="FF000000"/>
        <rFont val="Times New Roman"/>
        <family val="1"/>
      </rPr>
      <t>, salah deteksi box</t>
    </r>
  </si>
  <si>
    <r>
      <t xml:space="preserve">Palet tersangkut di </t>
    </r>
    <r>
      <rPr>
        <i/>
        <sz val="12"/>
        <color rgb="FF000000"/>
        <rFont val="Times New Roman"/>
        <family val="1"/>
      </rPr>
      <t>conveyor</t>
    </r>
  </si>
  <si>
    <t>Drying</t>
  </si>
  <si>
    <r>
      <t xml:space="preserve">EVC </t>
    </r>
    <r>
      <rPr>
        <i/>
        <sz val="12"/>
        <color rgb="FF000000"/>
        <rFont val="Times New Roman"/>
        <family val="1"/>
      </rPr>
      <t>Coding</t>
    </r>
    <r>
      <rPr>
        <sz val="12"/>
        <color rgb="FF000000"/>
        <rFont val="Times New Roman"/>
        <family val="1"/>
      </rPr>
      <t xml:space="preserve"> dan Label</t>
    </r>
  </si>
  <si>
    <t>Tekpro</t>
  </si>
  <si>
    <t>Akumulasi</t>
  </si>
  <si>
    <t>Mesin mati</t>
  </si>
  <si>
    <r>
      <t xml:space="preserve">Ejector aus tidak bisa melepas preform, </t>
    </r>
    <r>
      <rPr>
        <i/>
        <sz val="12"/>
        <color rgb="FF000000"/>
        <rFont val="Times New Roman"/>
        <family val="1"/>
      </rPr>
      <t>three sector</t>
    </r>
    <r>
      <rPr>
        <sz val="12"/>
        <color rgb="FF000000"/>
        <rFont val="Times New Roman"/>
        <family val="1"/>
      </rPr>
      <t xml:space="preserve"> aus</t>
    </r>
  </si>
  <si>
    <t>Preform tersangkut di spindle</t>
  </si>
  <si>
    <r>
      <t xml:space="preserve">Posisi preform miring pada mesin </t>
    </r>
    <r>
      <rPr>
        <i/>
        <sz val="12"/>
        <color rgb="FF000000"/>
        <rFont val="Times New Roman"/>
        <family val="1"/>
      </rPr>
      <t>mold</t>
    </r>
    <r>
      <rPr>
        <sz val="12"/>
        <color rgb="FF000000"/>
        <rFont val="Times New Roman"/>
        <family val="1"/>
      </rPr>
      <t>, setting proses tidak sesuai dengan material</t>
    </r>
  </si>
  <si>
    <r>
      <t>Lifting</t>
    </r>
    <r>
      <rPr>
        <sz val="12"/>
        <color rgb="FF000000"/>
        <rFont val="Times New Roman"/>
        <family val="1"/>
      </rPr>
      <t xml:space="preserve"> aus, tekanan pengisian kurang</t>
    </r>
  </si>
  <si>
    <r>
      <t>Nozzle</t>
    </r>
    <r>
      <rPr>
        <sz val="12"/>
        <color rgb="FF000000"/>
        <rFont val="Times New Roman"/>
        <family val="1"/>
      </rPr>
      <t xml:space="preserve"> </t>
    </r>
    <r>
      <rPr>
        <i/>
        <sz val="12"/>
        <color rgb="FF000000"/>
        <rFont val="Times New Roman"/>
        <family val="1"/>
      </rPr>
      <t>filling</t>
    </r>
    <r>
      <rPr>
        <sz val="12"/>
        <color rgb="FF000000"/>
        <rFont val="Times New Roman"/>
        <family val="1"/>
      </rPr>
      <t xml:space="preserve"> bocor</t>
    </r>
  </si>
  <si>
    <t>Botol miring</t>
  </si>
  <si>
    <t>Botol miring atau tidak tepat</t>
  </si>
  <si>
    <r>
      <t xml:space="preserve">Mesin </t>
    </r>
    <r>
      <rPr>
        <i/>
        <sz val="12"/>
        <color rgb="FF000000"/>
        <rFont val="Times New Roman"/>
        <family val="1"/>
      </rPr>
      <t>labeller</t>
    </r>
    <r>
      <rPr>
        <sz val="12"/>
        <color rgb="FF000000"/>
        <rFont val="Times New Roman"/>
        <family val="1"/>
      </rPr>
      <t xml:space="preserve"> basah</t>
    </r>
  </si>
  <si>
    <r>
      <t>Waste</t>
    </r>
    <r>
      <rPr>
        <sz val="12"/>
        <color rgb="FF000000"/>
        <rFont val="Times New Roman"/>
        <family val="1"/>
      </rPr>
      <t xml:space="preserve"> label, </t>
    </r>
    <r>
      <rPr>
        <i/>
        <sz val="12"/>
        <color rgb="FF000000"/>
        <rFont val="Times New Roman"/>
        <family val="1"/>
      </rPr>
      <t>downtime</t>
    </r>
    <r>
      <rPr>
        <sz val="12"/>
        <color rgb="FF000000"/>
        <rFont val="Times New Roman"/>
        <family val="1"/>
      </rPr>
      <t xml:space="preserve"> untuk menyesuaikan titik potong secara manual</t>
    </r>
  </si>
  <si>
    <r>
      <t>Downtime</t>
    </r>
    <r>
      <rPr>
        <sz val="12"/>
        <color rgb="FF000000"/>
        <rFont val="Times New Roman"/>
        <family val="1"/>
      </rPr>
      <t xml:space="preserve"> untuk menyambung secara manual</t>
    </r>
  </si>
  <si>
    <r>
      <t>Cleaning</t>
    </r>
    <r>
      <rPr>
        <sz val="12"/>
        <color rgb="FF000000"/>
        <rFont val="Times New Roman"/>
        <family val="1"/>
      </rPr>
      <t>, menentukan titik potong secara manual</t>
    </r>
  </si>
  <si>
    <r>
      <t xml:space="preserve">Monitor </t>
    </r>
    <r>
      <rPr>
        <i/>
        <sz val="12"/>
        <color rgb="FF000000"/>
        <rFont val="Times New Roman"/>
        <family val="1"/>
      </rPr>
      <t>error</t>
    </r>
  </si>
  <si>
    <r>
      <t xml:space="preserve">Produk </t>
    </r>
    <r>
      <rPr>
        <i/>
        <sz val="12"/>
        <color rgb="FF000000"/>
        <rFont val="Times New Roman"/>
        <family val="1"/>
      </rPr>
      <t>reject</t>
    </r>
    <r>
      <rPr>
        <sz val="12"/>
        <color rgb="FF000000"/>
        <rFont val="Times New Roman"/>
        <family val="1"/>
      </rPr>
      <t xml:space="preserve"> tidak terdeteksi</t>
    </r>
  </si>
  <si>
    <r>
      <t>Human</t>
    </r>
    <r>
      <rPr>
        <sz val="12"/>
        <color rgb="FF000000"/>
        <rFont val="Times New Roman"/>
        <family val="1"/>
      </rPr>
      <t xml:space="preserve"> </t>
    </r>
    <r>
      <rPr>
        <i/>
        <sz val="12"/>
        <color rgb="FF000000"/>
        <rFont val="Times New Roman"/>
        <family val="1"/>
      </rPr>
      <t>error</t>
    </r>
  </si>
  <si>
    <r>
      <t xml:space="preserve">Mesin </t>
    </r>
    <r>
      <rPr>
        <i/>
        <sz val="12"/>
        <color rgb="FF000000"/>
        <rFont val="Times New Roman"/>
        <family val="1"/>
      </rPr>
      <t>error</t>
    </r>
  </si>
  <si>
    <r>
      <t>Coding</t>
    </r>
    <r>
      <rPr>
        <sz val="12"/>
        <color rgb="FF000000"/>
        <rFont val="Times New Roman"/>
        <family val="1"/>
      </rPr>
      <t xml:space="preserve"> tidak terbaca di mesin EVC</t>
    </r>
  </si>
  <si>
    <r>
      <t>Human</t>
    </r>
    <r>
      <rPr>
        <sz val="12"/>
        <color rgb="FF000000"/>
        <rFont val="Times New Roman"/>
        <family val="1"/>
      </rPr>
      <t xml:space="preserve"> </t>
    </r>
    <r>
      <rPr>
        <i/>
        <sz val="12"/>
        <color rgb="FF000000"/>
        <rFont val="Times New Roman"/>
        <family val="1"/>
      </rPr>
      <t>error</t>
    </r>
    <r>
      <rPr>
        <sz val="12"/>
        <color rgb="FF000000"/>
        <rFont val="Times New Roman"/>
        <family val="1"/>
      </rPr>
      <t xml:space="preserve"> saat </t>
    </r>
    <r>
      <rPr>
        <i/>
        <sz val="12"/>
        <color rgb="FF000000"/>
        <rFont val="Times New Roman"/>
        <family val="1"/>
      </rPr>
      <t>maintenance</t>
    </r>
  </si>
  <si>
    <r>
      <t xml:space="preserve">Tidak dapat membaca </t>
    </r>
    <r>
      <rPr>
        <i/>
        <sz val="12"/>
        <color rgb="FF000000"/>
        <rFont val="Times New Roman"/>
        <family val="1"/>
      </rPr>
      <t>coding</t>
    </r>
    <r>
      <rPr>
        <sz val="12"/>
        <color rgb="FF000000"/>
        <rFont val="Times New Roman"/>
        <family val="1"/>
      </rPr>
      <t xml:space="preserve"> dan label</t>
    </r>
  </si>
  <si>
    <t>Vacum pad kotor, pecah</t>
  </si>
  <si>
    <r>
      <t xml:space="preserve">Mesin </t>
    </r>
    <r>
      <rPr>
        <i/>
        <sz val="12"/>
        <color rgb="FF000000"/>
        <rFont val="Times New Roman"/>
        <family val="1"/>
      </rPr>
      <t>coding</t>
    </r>
    <r>
      <rPr>
        <sz val="12"/>
        <color rgb="FF000000"/>
        <rFont val="Times New Roman"/>
        <family val="1"/>
      </rPr>
      <t xml:space="preserve"> </t>
    </r>
    <r>
      <rPr>
        <i/>
        <sz val="12"/>
        <color rgb="FF000000"/>
        <rFont val="Times New Roman"/>
        <family val="1"/>
      </rPr>
      <t>error</t>
    </r>
  </si>
  <si>
    <r>
      <t xml:space="preserve">Palet </t>
    </r>
    <r>
      <rPr>
        <i/>
        <sz val="12"/>
        <color rgb="FF000000"/>
        <rFont val="Times New Roman"/>
        <family val="1"/>
      </rPr>
      <t>outstandard</t>
    </r>
  </si>
  <si>
    <t>Pencetakan manual</t>
  </si>
  <si>
    <t>Scan manual</t>
  </si>
  <si>
    <t>1.</t>
  </si>
  <si>
    <r>
      <t>Nozzle</t>
    </r>
    <r>
      <rPr>
        <sz val="12"/>
        <color rgb="FF000000"/>
        <rFont val="Times New Roman"/>
        <family val="1"/>
      </rPr>
      <t xml:space="preserve"> uplate</t>
    </r>
  </si>
  <si>
    <t>2.</t>
  </si>
  <si>
    <t>Volume air kurang dari 600ml</t>
  </si>
  <si>
    <r>
      <t xml:space="preserve">Botol jatuh dari </t>
    </r>
    <r>
      <rPr>
        <i/>
        <sz val="12"/>
        <color rgb="FF000000"/>
        <rFont val="Times New Roman"/>
        <family val="1"/>
      </rPr>
      <t>neck lifting</t>
    </r>
  </si>
  <si>
    <r>
      <t xml:space="preserve">Gagal </t>
    </r>
    <r>
      <rPr>
        <i/>
        <sz val="12"/>
        <color rgb="FF000000"/>
        <rFont val="Times New Roman"/>
        <family val="1"/>
      </rPr>
      <t>capping</t>
    </r>
  </si>
  <si>
    <t>3.</t>
  </si>
  <si>
    <t>4.</t>
  </si>
  <si>
    <r>
      <t xml:space="preserve">Monitor </t>
    </r>
    <r>
      <rPr>
        <i/>
        <sz val="12"/>
        <color rgb="FF000000"/>
        <rFont val="Times New Roman"/>
        <family val="1"/>
      </rPr>
      <t>error</t>
    </r>
    <r>
      <rPr>
        <sz val="12"/>
        <color rgb="FF000000"/>
        <rFont val="Times New Roman"/>
        <family val="1"/>
      </rPr>
      <t xml:space="preserve">, tidak menghitung barang </t>
    </r>
    <r>
      <rPr>
        <i/>
        <sz val="12"/>
        <color rgb="FF000000"/>
        <rFont val="Times New Roman"/>
        <family val="1"/>
      </rPr>
      <t>reject</t>
    </r>
  </si>
  <si>
    <t>5.</t>
  </si>
  <si>
    <r>
      <t xml:space="preserve">Produk </t>
    </r>
    <r>
      <rPr>
        <i/>
        <sz val="12"/>
        <color rgb="FF000000"/>
        <rFont val="Times New Roman"/>
        <family val="1"/>
      </rPr>
      <t>reject</t>
    </r>
    <r>
      <rPr>
        <sz val="12"/>
        <color rgb="FF000000"/>
        <rFont val="Times New Roman"/>
        <family val="1"/>
      </rPr>
      <t xml:space="preserve"> berupa label berwarna merah</t>
    </r>
  </si>
  <si>
    <r>
      <t xml:space="preserve">Botol terjatuh di dalam mesin </t>
    </r>
    <r>
      <rPr>
        <i/>
        <sz val="12"/>
        <color rgb="FF000000"/>
        <rFont val="Times New Roman"/>
        <family val="1"/>
      </rPr>
      <t>labeller</t>
    </r>
  </si>
  <si>
    <r>
      <t xml:space="preserve">Gagal </t>
    </r>
    <r>
      <rPr>
        <i/>
        <sz val="12"/>
        <color rgb="FF000000"/>
        <rFont val="Times New Roman"/>
        <family val="1"/>
      </rPr>
      <t>splicing</t>
    </r>
  </si>
  <si>
    <t>7.</t>
  </si>
  <si>
    <t>8.</t>
  </si>
  <si>
    <t>Wrappround</t>
  </si>
  <si>
    <r>
      <t xml:space="preserve"> </t>
    </r>
    <r>
      <rPr>
        <i/>
        <sz val="12"/>
        <color rgb="FF000000"/>
        <rFont val="Times New Roman"/>
        <family val="1"/>
      </rPr>
      <t>Nozzle</t>
    </r>
    <r>
      <rPr>
        <sz val="12"/>
        <color rgb="FF000000"/>
        <rFont val="Times New Roman"/>
        <family val="1"/>
      </rPr>
      <t xml:space="preserve"> pada lem tersumbat</t>
    </r>
  </si>
  <si>
    <t>9.</t>
  </si>
  <si>
    <t>OPT 2</t>
  </si>
  <si>
    <t>SL</t>
  </si>
  <si>
    <t xml:space="preserve">OPT 1 </t>
  </si>
  <si>
    <t>Preform outstandard</t>
  </si>
  <si>
    <t>Rejectpreform</t>
  </si>
  <si>
    <t>Reject preform</t>
  </si>
  <si>
    <r>
      <t xml:space="preserve">Teflon aus, cacat pada </t>
    </r>
    <r>
      <rPr>
        <i/>
        <sz val="12"/>
        <color rgb="FF000000"/>
        <rFont val="Times New Roman"/>
        <family val="1"/>
      </rPr>
      <t xml:space="preserve">neck </t>
    </r>
    <r>
      <rPr>
        <sz val="12"/>
        <color rgb="FF000000"/>
        <rFont val="Times New Roman"/>
        <family val="1"/>
      </rPr>
      <t>botol, botol miring</t>
    </r>
  </si>
  <si>
    <t>Reject bottle</t>
  </si>
  <si>
    <t>Jatuh di conveyor, produk reject</t>
  </si>
  <si>
    <r>
      <t xml:space="preserve">Settingan temperatur saat di oven tidak sesuai, </t>
    </r>
    <r>
      <rPr>
        <i/>
        <sz val="12"/>
        <color rgb="FF000000"/>
        <rFont val="Times New Roman"/>
        <family val="1"/>
      </rPr>
      <t>pressure</t>
    </r>
    <r>
      <rPr>
        <sz val="12"/>
        <color rgb="FF000000"/>
        <rFont val="Times New Roman"/>
        <family val="1"/>
      </rPr>
      <t xml:space="preserve"> angin kurang</t>
    </r>
  </si>
  <si>
    <t>Extrawork untuk pembersihan</t>
  </si>
  <si>
    <t>Durasi pengeringan singkat</t>
  </si>
  <si>
    <t>Kurang pengecekan pada mesin</t>
  </si>
  <si>
    <t xml:space="preserve">Mesin labeller basah, </t>
  </si>
  <si>
    <t>Sensor monitor basah</t>
  </si>
  <si>
    <t>Sensor error</t>
  </si>
  <si>
    <t>Rework pengecekan fisik botol secara manual</t>
  </si>
  <si>
    <r>
      <t xml:space="preserve">Tekanan tuas pendorong </t>
    </r>
    <r>
      <rPr>
        <i/>
        <sz val="12"/>
        <color rgb="FF000000"/>
        <rFont val="Times New Roman"/>
        <family val="1"/>
      </rPr>
      <t>reject</t>
    </r>
    <r>
      <rPr>
        <sz val="12"/>
        <color rgb="FF000000"/>
        <rFont val="Times New Roman"/>
        <family val="1"/>
      </rPr>
      <t xml:space="preserve"> terlalu overpower</t>
    </r>
  </si>
  <si>
    <t>Exrawork pembersihan lantai produksi</t>
  </si>
  <si>
    <t>Extrawork untuk perbaikan engsel</t>
  </si>
  <si>
    <t>Reject product</t>
  </si>
  <si>
    <r>
      <t>Error</t>
    </r>
    <r>
      <rPr>
        <sz val="12"/>
        <color rgb="FF000000"/>
        <rFont val="Times New Roman"/>
        <family val="1"/>
      </rPr>
      <t xml:space="preserve"> pada kesesuaian kecepatan, panjang label melebihi standar ukuran.</t>
    </r>
  </si>
  <si>
    <r>
      <t xml:space="preserve">Error </t>
    </r>
    <r>
      <rPr>
        <sz val="12"/>
        <color rgb="FF000000"/>
        <rFont val="Times New Roman"/>
        <family val="1"/>
      </rPr>
      <t>pada mesin roll</t>
    </r>
  </si>
  <si>
    <t>Downtime untuk penyesuaian secara manual</t>
  </si>
  <si>
    <t>extra biaya</t>
  </si>
  <si>
    <r>
      <t xml:space="preserve">Bahan dari vendor, </t>
    </r>
    <r>
      <rPr>
        <i/>
        <sz val="12"/>
        <color rgb="FF000000"/>
        <rFont val="Times New Roman"/>
        <family val="1"/>
      </rPr>
      <t>fit roller</t>
    </r>
    <r>
      <rPr>
        <sz val="12"/>
        <color rgb="FF000000"/>
        <rFont val="Times New Roman"/>
        <family val="1"/>
      </rPr>
      <t xml:space="preserve"> kotor dan terlalu panas sehingga label nempel</t>
    </r>
  </si>
  <si>
    <t>Botol terjatuh di conveyor coding</t>
  </si>
  <si>
    <r>
      <t xml:space="preserve">Letak </t>
    </r>
    <r>
      <rPr>
        <i/>
        <sz val="12"/>
        <color rgb="FF000000"/>
        <rFont val="Times New Roman"/>
        <family val="1"/>
      </rPr>
      <t>coding</t>
    </r>
    <r>
      <rPr>
        <sz val="12"/>
        <color rgb="FF000000"/>
        <rFont val="Times New Roman"/>
        <family val="1"/>
      </rPr>
      <t xml:space="preserve"> keluar dari area deteksi</t>
    </r>
  </si>
  <si>
    <t>Botol falling down</t>
  </si>
  <si>
    <r>
      <t xml:space="preserve">Down time </t>
    </r>
    <r>
      <rPr>
        <sz val="12"/>
        <color rgb="FF000000"/>
        <rFont val="Times New Roman"/>
        <family val="1"/>
      </rPr>
      <t>mesin</t>
    </r>
  </si>
  <si>
    <t>carton box not release</t>
  </si>
  <si>
    <t>Vacum pad pecah</t>
  </si>
  <si>
    <t>Operatr kurang teliti saat maintenance</t>
  </si>
  <si>
    <r>
      <t xml:space="preserve">Down time </t>
    </r>
    <r>
      <rPr>
        <sz val="12"/>
        <color rgb="FF000000"/>
        <rFont val="Times New Roman"/>
        <family val="1"/>
      </rPr>
      <t>mesin untuk pemasangan vacum pad</t>
    </r>
  </si>
  <si>
    <t>Nozzle aus atau kotor</t>
  </si>
  <si>
    <r>
      <t xml:space="preserve">Down time </t>
    </r>
    <r>
      <rPr>
        <sz val="12"/>
        <color rgb="FF000000"/>
        <rFont val="Times New Roman"/>
        <family val="1"/>
      </rPr>
      <t>untuk mengganti nozzle</t>
    </r>
  </si>
  <si>
    <r>
      <t xml:space="preserve">Sensor lem </t>
    </r>
    <r>
      <rPr>
        <sz val="12"/>
        <color rgb="FF000000"/>
        <rFont val="Times New Roman"/>
        <family val="1"/>
      </rPr>
      <t>salah deteksi box</t>
    </r>
  </si>
  <si>
    <r>
      <t>Waste</t>
    </r>
    <r>
      <rPr>
        <sz val="12"/>
        <color rgb="FF000000"/>
        <rFont val="Times New Roman"/>
        <family val="1"/>
      </rPr>
      <t xml:space="preserve"> lem mengotori mesin</t>
    </r>
  </si>
  <si>
    <r>
      <t>Pengaturan suhu kurang tepat, lem belum mencair</t>
    </r>
    <r>
      <rPr>
        <i/>
        <sz val="12"/>
        <color rgb="FF000000"/>
        <rFont val="Times New Roman"/>
        <family val="1"/>
      </rPr>
      <t/>
    </r>
  </si>
  <si>
    <t>Kardus tidak dapat terbentuk</t>
  </si>
  <si>
    <t>Kardus tidak kaku sesuai standar, potitioning kardus kurang tepat</t>
  </si>
  <si>
    <r>
      <t>Waste</t>
    </r>
    <r>
      <rPr>
        <sz val="12"/>
        <color rgb="FF000000"/>
        <rFont val="Times New Roman"/>
        <family val="1"/>
      </rPr>
      <t xml:space="preserve"> kardus, </t>
    </r>
    <r>
      <rPr>
        <i/>
        <sz val="12"/>
        <color rgb="FF000000"/>
        <rFont val="Times New Roman"/>
        <family val="1"/>
      </rPr>
      <t xml:space="preserve">down time </t>
    </r>
    <r>
      <rPr>
        <sz val="12"/>
        <color rgb="FF000000"/>
        <rFont val="Times New Roman"/>
        <family val="1"/>
      </rPr>
      <t>untuk reposisi</t>
    </r>
  </si>
  <si>
    <t>exra biaya untuk perbaikan</t>
  </si>
  <si>
    <t>Operator kurang teliti saat set up</t>
  </si>
  <si>
    <r>
      <t>Down time</t>
    </r>
    <r>
      <rPr>
        <sz val="12"/>
        <color rgb="FF000000"/>
        <rFont val="Times New Roman"/>
        <family val="1"/>
      </rPr>
      <t xml:space="preserve"> untuk </t>
    </r>
    <r>
      <rPr>
        <i/>
        <sz val="12"/>
        <color rgb="FF000000"/>
        <rFont val="Times New Roman"/>
        <family val="1"/>
      </rPr>
      <t xml:space="preserve">set up </t>
    </r>
    <r>
      <rPr>
        <sz val="12"/>
        <color rgb="FF000000"/>
        <rFont val="Times New Roman"/>
        <family val="1"/>
      </rPr>
      <t>ulang</t>
    </r>
  </si>
  <si>
    <t>Mesin pengangkat box error</t>
  </si>
  <si>
    <r>
      <t xml:space="preserve">Barang </t>
    </r>
    <r>
      <rPr>
        <i/>
        <sz val="12"/>
        <color rgb="FF000000"/>
        <rFont val="Times New Roman"/>
        <family val="1"/>
      </rPr>
      <t>reject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waste</t>
    </r>
    <r>
      <rPr>
        <sz val="12"/>
        <color rgb="FF000000"/>
        <rFont val="Times New Roman"/>
        <family val="1"/>
      </rPr>
      <t xml:space="preserve"> botol dan box</t>
    </r>
  </si>
  <si>
    <t>Downtime untuk set up secara manual</t>
  </si>
  <si>
    <t>Mesin memerlukan perbaikan</t>
  </si>
  <si>
    <t>Kode</t>
  </si>
  <si>
    <t>A1</t>
  </si>
  <si>
    <t>A2</t>
  </si>
  <si>
    <t>A3</t>
  </si>
  <si>
    <t>A4</t>
  </si>
  <si>
    <t>A5</t>
  </si>
  <si>
    <t>A6</t>
  </si>
  <si>
    <t>B1</t>
  </si>
  <si>
    <t>B2</t>
  </si>
  <si>
    <t>B3</t>
  </si>
  <si>
    <t>B4</t>
  </si>
  <si>
    <t>C1</t>
  </si>
  <si>
    <t>C2</t>
  </si>
  <si>
    <t>D1</t>
  </si>
  <si>
    <t>D2</t>
  </si>
  <si>
    <t>D3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</si>
  <si>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</si>
  <si>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</si>
  <si>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</si>
  <si>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</si>
  <si>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</si>
  <si>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</si>
  <si>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</si>
  <si>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</si>
  <si>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</si>
  <si>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F1</t>
  </si>
  <si>
    <t>F2</t>
  </si>
  <si>
    <t>F3</t>
  </si>
  <si>
    <t>G1</t>
  </si>
  <si>
    <t>G2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</si>
  <si>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</si>
  <si>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</si>
  <si>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</si>
  <si>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</si>
  <si>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</si>
  <si>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</si>
  <si>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</si>
  <si>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</si>
  <si>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</si>
  <si>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I1</t>
  </si>
  <si>
    <t>I2</t>
  </si>
  <si>
    <t>I3</t>
  </si>
  <si>
    <t>I4</t>
  </si>
  <si>
    <t>Critically Level</t>
  </si>
  <si>
    <t>Risk Acceptance</t>
  </si>
  <si>
    <t>Low</t>
  </si>
  <si>
    <t>low</t>
  </si>
  <si>
    <t>Moderate</t>
  </si>
  <si>
    <t>High</t>
  </si>
  <si>
    <t>Very high</t>
  </si>
  <si>
    <t>moderate</t>
  </si>
  <si>
    <t>Critial</t>
  </si>
  <si>
    <t>Very critical</t>
  </si>
  <si>
    <t>Tolerable</t>
  </si>
  <si>
    <t>Unaccaptable</t>
  </si>
  <si>
    <t>Acceptance</t>
  </si>
  <si>
    <t>v</t>
  </si>
  <si>
    <t>Jumlah risiko</t>
  </si>
  <si>
    <t>Blowing (A)</t>
  </si>
  <si>
    <t>Filling (B)</t>
  </si>
  <si>
    <t>Drying (C)</t>
  </si>
  <si>
    <t>EVC Fisik Botol (D)</t>
  </si>
  <si>
    <t>Labelling (E)</t>
  </si>
  <si>
    <t>Coding (F)</t>
  </si>
  <si>
    <t>EVC Coding dan Label (G)</t>
  </si>
  <si>
    <t>Wrappround (H)</t>
  </si>
  <si>
    <t>Palletizer (I)</t>
  </si>
  <si>
    <t xml:space="preserve">extrawork untuk menghitung produk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</si>
</sst>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"/>
      <scheme val="minor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0" xfId="0" applyFont="1"/>
    <xf numFmtId="0" fontId="0" fillId="2" borderId="0" xfId="0" applyFill="1"/>
    <xf numFmtId="0" fontId="0" fillId="0" borderId="0" xfId="0"/>
    <xf numFmtId="0" fontId="0" fillId="0" borderId="0" xfId="0"/>
    <xf numFmtId="0" fontId="0" fillId="0" borderId="0" xfId="0" applyAlignment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1" fillId="4" borderId="3" xfId="0" applyFont="1" applyFill="1" applyBorder="1" applyAlignment="1">
      <alignment vertical="center"/>
    </xf>
    <xf numFmtId="0" fontId="6" fillId="4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1" fontId="0" fillId="0" borderId="0" xfId="0" applyNumberFormat="1"/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5"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ill>
        <patternFill>
          <bgColor rgb="FFFFC7CE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Jumlah </a:t>
            </a:r>
            <a:r>
              <a:rPr lang="id-ID"/>
              <a:t>R</a:t>
            </a:r>
            <a:r>
              <a:rPr lang="en-US"/>
              <a:t>isiko</a:t>
            </a:r>
            <a:r>
              <a:rPr lang="id-ID"/>
              <a:t> Proses Produksi AQUA SPS 600ml</a:t>
            </a:r>
            <a:endParaRPr lang="en-US"/>
          </a:p>
        </c:rich>
      </c:tx>
      <c:layout>
        <c:manualLayout>
          <c:xMode val="edge"/>
          <c:yMode val="edge"/>
          <c:x val="0.2404374453193350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d-ID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'RPN New'!$Y$8</c:f>
              <c:strCache>
                <c:ptCount val="1"/>
                <c:pt idx="0">
                  <c:v>Jumlah risiko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'RPN New'!$X$9:$X$17</c:f>
              <c:strCache>
                <c:ptCount val="9"/>
                <c:pt idx="0">
                  <c:v>Blowing (A)</c:v>
                </c:pt>
                <c:pt idx="1">
                  <c:v>Filling (B)</c:v>
                </c:pt>
                <c:pt idx="2">
                  <c:v>Drying (C)</c:v>
                </c:pt>
                <c:pt idx="3">
                  <c:v>EVC Fisik Botol (D)</c:v>
                </c:pt>
                <c:pt idx="4">
                  <c:v>Labelling (E)</c:v>
                </c:pt>
                <c:pt idx="5">
                  <c:v>Coding (F)</c:v>
                </c:pt>
                <c:pt idx="6">
                  <c:v>EVC Coding dan Label (G)</c:v>
                </c:pt>
                <c:pt idx="7">
                  <c:v>Wrappround (H)</c:v>
                </c:pt>
                <c:pt idx="8">
                  <c:v>Palletizer (I)</c:v>
                </c:pt>
              </c:strCache>
            </c:strRef>
          </c:cat>
          <c:val>
            <c:numRef>
              <c:f>'RPN New'!$Y$9:$Y$17</c:f>
              <c:numCache>
                <c:formatCode>General</c:formatCode>
                <c:ptCount val="9"/>
                <c:pt idx="0">
                  <c:v>6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9</c:v>
                </c:pt>
                <c:pt idx="5">
                  <c:v>3</c:v>
                </c:pt>
                <c:pt idx="6">
                  <c:v>2</c:v>
                </c:pt>
                <c:pt idx="7">
                  <c:v>9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E6-4DE7-A270-D8D8A23E4BE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881970959"/>
        <c:axId val="1886584671"/>
      </c:barChart>
      <c:catAx>
        <c:axId val="188197095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d-ID"/>
                  <a:t>Proses Produksi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d-ID"/>
          </a:p>
        </c:txPr>
        <c:crossAx val="1886584671"/>
        <c:crosses val="autoZero"/>
        <c:auto val="1"/>
        <c:lblAlgn val="ctr"/>
        <c:lblOffset val="100"/>
        <c:noMultiLvlLbl val="0"/>
      </c:catAx>
      <c:valAx>
        <c:axId val="18865846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d-ID"/>
                  <a:t>Jumlah Risiko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d-ID"/>
          </a:p>
        </c:txPr>
        <c:crossAx val="18819709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RPN</a:t>
            </a:r>
            <a:r>
              <a:rPr lang="id-ID"/>
              <a:t> (</a:t>
            </a:r>
            <a:r>
              <a:rPr lang="id-ID" i="1"/>
              <a:t>Risk Priority</a:t>
            </a:r>
            <a:r>
              <a:rPr lang="id-ID" i="1" baseline="0"/>
              <a:t> Number</a:t>
            </a:r>
            <a:r>
              <a:rPr lang="id-ID" baseline="0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d-ID"/>
        </a:p>
      </c:txPr>
    </c:title>
    <c:autoTitleDeleted val="0"/>
    <c:plotArea>
      <c:layout>
        <c:manualLayout>
          <c:layoutTarget val="inner"/>
          <c:xMode val="edge"/>
          <c:yMode val="edge"/>
          <c:x val="5.5658717101635932E-2"/>
          <c:y val="0.10938918328457672"/>
          <c:w val="0.91218287043551949"/>
          <c:h val="0.80594867331456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'RPN New'!$Z$24</c:f>
              <c:strCache>
                <c:ptCount val="1"/>
                <c:pt idx="0">
                  <c:v>RPN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'RPN New'!$Y$25:$Y$66</c:f>
              <c:strCache>
                <c:ptCount val="42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B1</c:v>
                </c:pt>
                <c:pt idx="7">
                  <c:v>B2</c:v>
                </c:pt>
                <c:pt idx="8">
                  <c:v>B3</c:v>
                </c:pt>
                <c:pt idx="9">
                  <c:v>B4</c:v>
                </c:pt>
                <c:pt idx="10">
                  <c:v>C1</c:v>
                </c:pt>
                <c:pt idx="11">
                  <c:v>C2</c:v>
                </c:pt>
                <c:pt idx="12">
                  <c:v>D1</c:v>
                </c:pt>
                <c:pt idx="13">
                  <c:v>D2</c:v>
                </c:pt>
                <c:pt idx="14">
                  <c:v>D3</c:v>
                </c:pt>
                <c:pt idx="15">
                  <c:v>E1</c:v>
                </c:pt>
                <c:pt idx="16">
                  <c:v>E2</c:v>
                </c:pt>
                <c:pt idx="17">
                  <c:v>E3</c:v>
                </c:pt>
                <c:pt idx="18">
                  <c:v>E4</c:v>
                </c:pt>
                <c:pt idx="19">
                  <c:v>E5</c:v>
                </c:pt>
                <c:pt idx="20">
                  <c:v>E6</c:v>
                </c:pt>
                <c:pt idx="21">
                  <c:v>E7</c:v>
                </c:pt>
                <c:pt idx="22">
                  <c:v>E8</c:v>
                </c:pt>
                <c:pt idx="23">
                  <c:v>E9</c:v>
                </c:pt>
                <c:pt idx="24">
                  <c:v>F1</c:v>
                </c:pt>
                <c:pt idx="25">
                  <c:v>F2</c:v>
                </c:pt>
                <c:pt idx="26">
                  <c:v>F3</c:v>
                </c:pt>
                <c:pt idx="27">
                  <c:v>G1</c:v>
                </c:pt>
                <c:pt idx="28">
                  <c:v>G2</c:v>
                </c:pt>
                <c:pt idx="29">
                  <c:v>H1</c:v>
                </c:pt>
                <c:pt idx="30">
                  <c:v>H2</c:v>
                </c:pt>
                <c:pt idx="31">
                  <c:v>H3</c:v>
                </c:pt>
                <c:pt idx="32">
                  <c:v>H4</c:v>
                </c:pt>
                <c:pt idx="33">
                  <c:v>H5</c:v>
                </c:pt>
                <c:pt idx="34">
                  <c:v>H6</c:v>
                </c:pt>
                <c:pt idx="35">
                  <c:v>H7</c:v>
                </c:pt>
                <c:pt idx="36">
                  <c:v>H8</c:v>
                </c:pt>
                <c:pt idx="37">
                  <c:v>H9</c:v>
                </c:pt>
                <c:pt idx="38">
                  <c:v>I1</c:v>
                </c:pt>
                <c:pt idx="39">
                  <c:v>I2</c:v>
                </c:pt>
                <c:pt idx="40">
                  <c:v>I3</c:v>
                </c:pt>
                <c:pt idx="41">
                  <c:v>I4</c:v>
                </c:pt>
              </c:strCache>
            </c:strRef>
          </c:cat>
          <c:val>
            <c:numRef>
              <c:f>'RPN New'!$Z$25:$Z$66</c:f>
              <c:numCache>
                <c:formatCode>0</c:formatCode>
                <c:ptCount val="42"/>
                <c:pt idx="0">
                  <c:v>30</c:v>
                </c:pt>
                <c:pt idx="1">
                  <c:v>28</c:v>
                </c:pt>
                <c:pt idx="2">
                  <c:v>81</c:v>
                </c:pt>
                <c:pt idx="3">
                  <c:v>0</c:v>
                </c:pt>
                <c:pt idx="4">
                  <c:v>36</c:v>
                </c:pt>
                <c:pt idx="5">
                  <c:v>54</c:v>
                </c:pt>
                <c:pt idx="6">
                  <c:v>48</c:v>
                </c:pt>
                <c:pt idx="7">
                  <c:v>135</c:v>
                </c:pt>
                <c:pt idx="8">
                  <c:v>112</c:v>
                </c:pt>
                <c:pt idx="9">
                  <c:v>56</c:v>
                </c:pt>
                <c:pt idx="10">
                  <c:v>175</c:v>
                </c:pt>
                <c:pt idx="11">
                  <c:v>100</c:v>
                </c:pt>
                <c:pt idx="12">
                  <c:v>40</c:v>
                </c:pt>
                <c:pt idx="13">
                  <c:v>24</c:v>
                </c:pt>
                <c:pt idx="14">
                  <c:v>144</c:v>
                </c:pt>
                <c:pt idx="15">
                  <c:v>100</c:v>
                </c:pt>
                <c:pt idx="16">
                  <c:v>18</c:v>
                </c:pt>
                <c:pt idx="17">
                  <c:v>9</c:v>
                </c:pt>
                <c:pt idx="18">
                  <c:v>80</c:v>
                </c:pt>
                <c:pt idx="19">
                  <c:v>24</c:v>
                </c:pt>
                <c:pt idx="20">
                  <c:v>4</c:v>
                </c:pt>
                <c:pt idx="21">
                  <c:v>42</c:v>
                </c:pt>
                <c:pt idx="22">
                  <c:v>81</c:v>
                </c:pt>
                <c:pt idx="23">
                  <c:v>16</c:v>
                </c:pt>
                <c:pt idx="24">
                  <c:v>6</c:v>
                </c:pt>
                <c:pt idx="25">
                  <c:v>36</c:v>
                </c:pt>
                <c:pt idx="26">
                  <c:v>24</c:v>
                </c:pt>
                <c:pt idx="27">
                  <c:v>14</c:v>
                </c:pt>
                <c:pt idx="28">
                  <c:v>28</c:v>
                </c:pt>
                <c:pt idx="29">
                  <c:v>42</c:v>
                </c:pt>
                <c:pt idx="30">
                  <c:v>84</c:v>
                </c:pt>
                <c:pt idx="31">
                  <c:v>18</c:v>
                </c:pt>
                <c:pt idx="32">
                  <c:v>42</c:v>
                </c:pt>
                <c:pt idx="33">
                  <c:v>16</c:v>
                </c:pt>
                <c:pt idx="34">
                  <c:v>20</c:v>
                </c:pt>
                <c:pt idx="35">
                  <c:v>32</c:v>
                </c:pt>
                <c:pt idx="36">
                  <c:v>24</c:v>
                </c:pt>
                <c:pt idx="37">
                  <c:v>12</c:v>
                </c:pt>
                <c:pt idx="38">
                  <c:v>24</c:v>
                </c:pt>
                <c:pt idx="39">
                  <c:v>245</c:v>
                </c:pt>
                <c:pt idx="40">
                  <c:v>6</c:v>
                </c:pt>
                <c:pt idx="4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FA-40F4-B853-85F5161437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4427343"/>
        <c:axId val="1350762895"/>
      </c:barChart>
      <c:catAx>
        <c:axId val="135442734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d-ID"/>
          </a:p>
        </c:txPr>
        <c:crossAx val="1350762895"/>
        <c:crosses val="autoZero"/>
        <c:auto val="1"/>
        <c:lblAlgn val="ctr"/>
        <c:lblOffset val="100"/>
        <c:noMultiLvlLbl val="0"/>
      </c:catAx>
      <c:valAx>
        <c:axId val="1350762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d-ID"/>
          </a:p>
        </c:txPr>
        <c:crossAx val="1354427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317500</xdr:colOff>
      <xdr:row>6</xdr:row>
      <xdr:rowOff>192087</xdr:rowOff>
    </xdr:from>
    <xdr:to>
      <xdr:col>33</xdr:col>
      <xdr:colOff>63500</xdr:colOff>
      <xdr:row>20</xdr:row>
      <xdr:rowOff>46037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55557B-E672-4DF3-B086-F7DEB5EDDE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301624</xdr:colOff>
      <xdr:row>23</xdr:row>
      <xdr:rowOff>96837</xdr:rowOff>
    </xdr:from>
    <xdr:to>
      <xdr:col>37</xdr:col>
      <xdr:colOff>399436</xdr:colOff>
      <xdr:row>35</xdr:row>
      <xdr:rowOff>204787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6CBE48-81AC-49C3-AE8E-7D4CDA8D1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A87E7-8D8A-4D37-AC8E-314B8F935DC6}">
  <dimension ref="B1:H44"/>
  <sheetViews>
    <sheetView zoomScale="60" zoomScaleNormal="60" workbookViewId="0">
      <selection activeCell="J16" sqref="J16"/>
    </sheetView>
  </sheetViews>
  <sheetFormatPr defaultRowHeight="15" x14ac:dyDescent="0.25"/>
  <cols>
    <col min="2" max="2" width="3.85546875" bestFit="1" customWidth="1"/>
    <col min="3" max="3" width="23.85546875" style="12" bestFit="1" customWidth="1"/>
    <col min="4" max="4" width="48.7109375" style="12" bestFit="1" customWidth="1"/>
    <col min="5" max="5" width="83.140625" style="12" bestFit="1" customWidth="1"/>
    <col min="6" max="6" width="71.5703125" style="12" bestFit="1" customWidth="1"/>
  </cols>
  <sheetData>
    <row r="1" spans="2:8" ht="15.75" thickBot="1" x14ac:dyDescent="0.3"/>
    <row r="2" spans="2:8" ht="16.5" thickBot="1" x14ac:dyDescent="0.3">
      <c r="B2" s="3" t="s">
        <v>0</v>
      </c>
      <c r="C2" s="5" t="s">
        <v>8</v>
      </c>
      <c r="D2" s="5" t="s">
        <v>1</v>
      </c>
      <c r="E2" s="5" t="s">
        <v>6</v>
      </c>
      <c r="F2" s="5" t="s">
        <v>7</v>
      </c>
      <c r="G2" s="15"/>
    </row>
    <row r="3" spans="2:8" ht="16.5" thickBot="1" x14ac:dyDescent="0.3">
      <c r="B3" s="24" t="s">
        <v>83</v>
      </c>
      <c r="C3" s="29" t="s">
        <v>9</v>
      </c>
      <c r="D3" s="6" t="s">
        <v>44</v>
      </c>
      <c r="E3" s="7" t="s">
        <v>104</v>
      </c>
      <c r="F3" s="7" t="s">
        <v>105</v>
      </c>
      <c r="G3" s="16"/>
    </row>
    <row r="4" spans="2:8" ht="16.5" thickBot="1" x14ac:dyDescent="0.3">
      <c r="B4" s="28"/>
      <c r="C4" s="30"/>
      <c r="D4" s="6" t="s">
        <v>45</v>
      </c>
      <c r="E4" s="6" t="s">
        <v>59</v>
      </c>
      <c r="F4" s="7" t="s">
        <v>106</v>
      </c>
      <c r="G4" s="16"/>
    </row>
    <row r="5" spans="2:8" ht="16.5" thickBot="1" x14ac:dyDescent="0.3">
      <c r="B5" s="28"/>
      <c r="C5" s="30"/>
      <c r="D5" s="7" t="s">
        <v>84</v>
      </c>
      <c r="E5" s="6" t="s">
        <v>60</v>
      </c>
      <c r="F5" s="19" t="s">
        <v>61</v>
      </c>
      <c r="G5" s="16"/>
      <c r="H5" s="20">
        <v>15</v>
      </c>
    </row>
    <row r="6" spans="2:8" ht="16.5" thickBot="1" x14ac:dyDescent="0.3">
      <c r="B6" s="28"/>
      <c r="C6" s="30"/>
      <c r="D6" s="6" t="s">
        <v>46</v>
      </c>
      <c r="E6" s="6" t="s">
        <v>107</v>
      </c>
      <c r="F6" s="7" t="s">
        <v>108</v>
      </c>
      <c r="G6" s="16"/>
      <c r="H6" s="21">
        <v>13</v>
      </c>
    </row>
    <row r="7" spans="2:8" ht="16.5" thickBot="1" x14ac:dyDescent="0.3">
      <c r="B7" s="28"/>
      <c r="C7" s="30"/>
      <c r="D7" s="6" t="s">
        <v>43</v>
      </c>
      <c r="E7" s="6" t="s">
        <v>62</v>
      </c>
      <c r="F7" s="6" t="s">
        <v>109</v>
      </c>
      <c r="G7" s="16"/>
    </row>
    <row r="8" spans="2:8" ht="16.5" thickBot="1" x14ac:dyDescent="0.3">
      <c r="B8" s="33"/>
      <c r="C8" s="34"/>
      <c r="D8" s="6" t="s">
        <v>15</v>
      </c>
      <c r="E8" s="6" t="s">
        <v>110</v>
      </c>
      <c r="F8" s="6" t="s">
        <v>109</v>
      </c>
      <c r="G8" s="16"/>
    </row>
    <row r="9" spans="2:8" ht="16.5" thickBot="1" x14ac:dyDescent="0.3">
      <c r="B9" s="35" t="s">
        <v>85</v>
      </c>
      <c r="C9" s="36" t="s">
        <v>10</v>
      </c>
      <c r="D9" s="6" t="s">
        <v>86</v>
      </c>
      <c r="E9" s="7" t="s">
        <v>63</v>
      </c>
      <c r="F9" s="6" t="s">
        <v>108</v>
      </c>
      <c r="G9" s="16"/>
    </row>
    <row r="10" spans="2:8" ht="16.5" thickBot="1" x14ac:dyDescent="0.3">
      <c r="B10" s="28"/>
      <c r="C10" s="30"/>
      <c r="D10" s="6" t="s">
        <v>47</v>
      </c>
      <c r="E10" s="7" t="s">
        <v>64</v>
      </c>
      <c r="F10" s="6" t="s">
        <v>111</v>
      </c>
      <c r="G10" s="16"/>
    </row>
    <row r="11" spans="2:8" ht="16.5" thickBot="1" x14ac:dyDescent="0.3">
      <c r="B11" s="28"/>
      <c r="C11" s="30"/>
      <c r="D11" s="6" t="s">
        <v>87</v>
      </c>
      <c r="E11" s="6" t="s">
        <v>65</v>
      </c>
      <c r="F11" s="6" t="s">
        <v>108</v>
      </c>
      <c r="G11" s="16"/>
    </row>
    <row r="12" spans="2:8" ht="16.5" thickBot="1" x14ac:dyDescent="0.3">
      <c r="B12" s="33"/>
      <c r="C12" s="34"/>
      <c r="D12" s="6" t="s">
        <v>88</v>
      </c>
      <c r="E12" s="6" t="s">
        <v>66</v>
      </c>
      <c r="F12" s="6" t="s">
        <v>108</v>
      </c>
      <c r="G12" s="16"/>
    </row>
    <row r="13" spans="2:8" ht="16.5" thickBot="1" x14ac:dyDescent="0.3">
      <c r="B13" s="35" t="s">
        <v>89</v>
      </c>
      <c r="C13" s="36" t="s">
        <v>55</v>
      </c>
      <c r="D13" s="6" t="s">
        <v>37</v>
      </c>
      <c r="E13" s="6" t="s">
        <v>112</v>
      </c>
      <c r="F13" s="19" t="s">
        <v>67</v>
      </c>
      <c r="G13" s="16"/>
    </row>
    <row r="14" spans="2:8" ht="16.5" thickBot="1" x14ac:dyDescent="0.3">
      <c r="B14" s="25"/>
      <c r="C14" s="31"/>
      <c r="D14" s="6" t="s">
        <v>23</v>
      </c>
      <c r="E14" s="6" t="s">
        <v>113</v>
      </c>
      <c r="F14" s="19" t="s">
        <v>114</v>
      </c>
      <c r="G14" s="16"/>
    </row>
    <row r="15" spans="2:8" s="12" customFormat="1" ht="16.5" thickBot="1" x14ac:dyDescent="0.3">
      <c r="B15" s="24" t="s">
        <v>90</v>
      </c>
      <c r="C15" s="26" t="s">
        <v>11</v>
      </c>
      <c r="D15" s="6" t="s">
        <v>91</v>
      </c>
      <c r="E15" s="6" t="s">
        <v>115</v>
      </c>
      <c r="F15" s="6" t="s">
        <v>217</v>
      </c>
      <c r="G15" s="16"/>
    </row>
    <row r="16" spans="2:8" ht="16.5" thickBot="1" x14ac:dyDescent="0.3">
      <c r="B16" s="28"/>
      <c r="C16" s="32"/>
      <c r="D16" s="6" t="s">
        <v>24</v>
      </c>
      <c r="E16" s="6" t="s">
        <v>116</v>
      </c>
      <c r="F16" s="6" t="s">
        <v>117</v>
      </c>
      <c r="G16" s="16"/>
    </row>
    <row r="17" spans="2:7" ht="16.5" thickBot="1" x14ac:dyDescent="0.3">
      <c r="B17" s="25"/>
      <c r="C17" s="27"/>
      <c r="D17" s="6" t="s">
        <v>25</v>
      </c>
      <c r="E17" s="6" t="s">
        <v>118</v>
      </c>
      <c r="F17" s="6" t="s">
        <v>119</v>
      </c>
      <c r="G17" s="16"/>
    </row>
    <row r="18" spans="2:7" ht="16.5" thickBot="1" x14ac:dyDescent="0.3">
      <c r="B18" s="24" t="s">
        <v>92</v>
      </c>
      <c r="C18" s="29" t="s">
        <v>12</v>
      </c>
      <c r="D18" s="6" t="s">
        <v>48</v>
      </c>
      <c r="E18" s="6" t="s">
        <v>15</v>
      </c>
      <c r="F18" s="6" t="s">
        <v>120</v>
      </c>
      <c r="G18" s="16"/>
    </row>
    <row r="19" spans="2:7" ht="16.5" thickBot="1" x14ac:dyDescent="0.3">
      <c r="B19" s="28"/>
      <c r="C19" s="30"/>
      <c r="D19" s="6" t="s">
        <v>93</v>
      </c>
      <c r="E19" s="6" t="s">
        <v>16</v>
      </c>
      <c r="F19" s="7" t="s">
        <v>121</v>
      </c>
      <c r="G19" s="16"/>
    </row>
    <row r="20" spans="2:7" ht="16.5" thickBot="1" x14ac:dyDescent="0.3">
      <c r="B20" s="28"/>
      <c r="C20" s="30"/>
      <c r="D20" s="6" t="s">
        <v>34</v>
      </c>
      <c r="E20" s="7" t="s">
        <v>122</v>
      </c>
      <c r="F20" s="19" t="s">
        <v>68</v>
      </c>
      <c r="G20" s="16"/>
    </row>
    <row r="21" spans="2:7" ht="16.5" thickBot="1" x14ac:dyDescent="0.3">
      <c r="B21" s="28"/>
      <c r="C21" s="30"/>
      <c r="D21" s="6" t="s">
        <v>94</v>
      </c>
      <c r="E21" s="6" t="s">
        <v>15</v>
      </c>
      <c r="F21" s="7" t="s">
        <v>121</v>
      </c>
      <c r="G21" s="16"/>
    </row>
    <row r="22" spans="2:7" ht="16.5" thickBot="1" x14ac:dyDescent="0.3">
      <c r="B22" s="28"/>
      <c r="C22" s="30"/>
      <c r="D22" s="6" t="s">
        <v>26</v>
      </c>
      <c r="E22" s="7" t="s">
        <v>123</v>
      </c>
      <c r="F22" s="19" t="s">
        <v>124</v>
      </c>
      <c r="G22" s="16"/>
    </row>
    <row r="23" spans="2:7" ht="16.5" thickBot="1" x14ac:dyDescent="0.3">
      <c r="B23" s="28"/>
      <c r="C23" s="30"/>
      <c r="D23" s="7" t="s">
        <v>49</v>
      </c>
      <c r="E23" s="6" t="s">
        <v>18</v>
      </c>
      <c r="F23" s="6" t="s">
        <v>125</v>
      </c>
      <c r="G23" s="16"/>
    </row>
    <row r="24" spans="2:7" ht="16.5" thickBot="1" x14ac:dyDescent="0.3">
      <c r="B24" s="28"/>
      <c r="C24" s="30"/>
      <c r="D24" s="6" t="s">
        <v>95</v>
      </c>
      <c r="E24" s="6" t="s">
        <v>40</v>
      </c>
      <c r="F24" s="19" t="s">
        <v>69</v>
      </c>
      <c r="G24" s="16"/>
    </row>
    <row r="25" spans="2:7" ht="16.5" thickBot="1" x14ac:dyDescent="0.3">
      <c r="B25" s="28"/>
      <c r="C25" s="30"/>
      <c r="D25" s="6" t="s">
        <v>35</v>
      </c>
      <c r="E25" s="6" t="s">
        <v>126</v>
      </c>
      <c r="F25" s="7" t="s">
        <v>70</v>
      </c>
      <c r="G25" s="16"/>
    </row>
    <row r="26" spans="2:7" ht="16.5" thickBot="1" x14ac:dyDescent="0.3">
      <c r="B26" s="25"/>
      <c r="C26" s="31"/>
      <c r="D26" s="6" t="s">
        <v>38</v>
      </c>
      <c r="E26" s="6" t="s">
        <v>71</v>
      </c>
      <c r="F26" s="6" t="s">
        <v>72</v>
      </c>
      <c r="G26" s="16"/>
    </row>
    <row r="27" spans="2:7" ht="16.5" thickBot="1" x14ac:dyDescent="0.3">
      <c r="B27" s="24" t="s">
        <v>36</v>
      </c>
      <c r="C27" s="29" t="s">
        <v>13</v>
      </c>
      <c r="D27" s="6" t="s">
        <v>50</v>
      </c>
      <c r="E27" s="7" t="s">
        <v>73</v>
      </c>
      <c r="F27" s="6" t="s">
        <v>19</v>
      </c>
      <c r="G27" s="16"/>
    </row>
    <row r="28" spans="2:7" ht="16.5" thickBot="1" x14ac:dyDescent="0.3">
      <c r="B28" s="28"/>
      <c r="C28" s="30"/>
      <c r="D28" s="6" t="s">
        <v>51</v>
      </c>
      <c r="E28" s="6" t="s">
        <v>74</v>
      </c>
      <c r="F28" s="7" t="s">
        <v>75</v>
      </c>
      <c r="G28" s="16"/>
    </row>
    <row r="29" spans="2:7" ht="16.5" thickBot="1" x14ac:dyDescent="0.3">
      <c r="B29" s="25"/>
      <c r="C29" s="31"/>
      <c r="D29" s="6" t="s">
        <v>27</v>
      </c>
      <c r="E29" s="6" t="s">
        <v>127</v>
      </c>
      <c r="F29" s="6" t="s">
        <v>121</v>
      </c>
      <c r="G29" s="16"/>
    </row>
    <row r="30" spans="2:7" ht="16.5" thickBot="1" x14ac:dyDescent="0.3">
      <c r="B30" s="24" t="s">
        <v>96</v>
      </c>
      <c r="C30" s="26" t="s">
        <v>56</v>
      </c>
      <c r="D30" s="6" t="s">
        <v>17</v>
      </c>
      <c r="E30" s="7" t="s">
        <v>76</v>
      </c>
      <c r="F30" s="19" t="s">
        <v>77</v>
      </c>
      <c r="G30" s="16"/>
    </row>
    <row r="31" spans="2:7" ht="16.5" thickBot="1" x14ac:dyDescent="0.3">
      <c r="B31" s="25"/>
      <c r="C31" s="27"/>
      <c r="D31" s="7" t="s">
        <v>52</v>
      </c>
      <c r="E31" s="6" t="s">
        <v>128</v>
      </c>
      <c r="F31" s="6" t="s">
        <v>20</v>
      </c>
      <c r="G31" s="16"/>
    </row>
    <row r="32" spans="2:7" ht="16.5" thickBot="1" x14ac:dyDescent="0.3">
      <c r="B32" s="24" t="s">
        <v>97</v>
      </c>
      <c r="C32" s="29" t="s">
        <v>98</v>
      </c>
      <c r="D32" s="6" t="s">
        <v>129</v>
      </c>
      <c r="E32" s="6" t="s">
        <v>15</v>
      </c>
      <c r="F32" s="19" t="s">
        <v>130</v>
      </c>
      <c r="G32" s="16"/>
    </row>
    <row r="33" spans="2:7" ht="16.5" thickBot="1" x14ac:dyDescent="0.3">
      <c r="B33" s="28"/>
      <c r="C33" s="30"/>
      <c r="D33" s="6" t="s">
        <v>131</v>
      </c>
      <c r="E33" s="6" t="s">
        <v>78</v>
      </c>
      <c r="F33" s="19" t="s">
        <v>130</v>
      </c>
      <c r="G33" s="16"/>
    </row>
    <row r="34" spans="2:7" ht="16.5" thickBot="1" x14ac:dyDescent="0.3">
      <c r="B34" s="28"/>
      <c r="C34" s="30"/>
      <c r="D34" s="6" t="s">
        <v>132</v>
      </c>
      <c r="E34" s="6" t="s">
        <v>133</v>
      </c>
      <c r="F34" s="19" t="s">
        <v>134</v>
      </c>
      <c r="G34" s="16"/>
    </row>
    <row r="35" spans="2:7" ht="16.5" thickBot="1" x14ac:dyDescent="0.3">
      <c r="B35" s="28"/>
      <c r="C35" s="30"/>
      <c r="D35" s="6" t="s">
        <v>99</v>
      </c>
      <c r="E35" s="6" t="s">
        <v>135</v>
      </c>
      <c r="F35" s="19" t="s">
        <v>136</v>
      </c>
      <c r="G35" s="16"/>
    </row>
    <row r="36" spans="2:7" ht="16.5" thickBot="1" x14ac:dyDescent="0.3">
      <c r="B36" s="28"/>
      <c r="C36" s="30"/>
      <c r="D36" s="6" t="s">
        <v>137</v>
      </c>
      <c r="E36" s="6" t="s">
        <v>17</v>
      </c>
      <c r="F36" s="19" t="s">
        <v>138</v>
      </c>
      <c r="G36" s="16"/>
    </row>
    <row r="37" spans="2:7" ht="16.5" thickBot="1" x14ac:dyDescent="0.3">
      <c r="B37" s="28"/>
      <c r="C37" s="30"/>
      <c r="D37" s="6" t="s">
        <v>39</v>
      </c>
      <c r="E37" s="6" t="s">
        <v>139</v>
      </c>
      <c r="F37" s="6" t="s">
        <v>140</v>
      </c>
      <c r="G37" s="16"/>
    </row>
    <row r="38" spans="2:7" ht="16.5" thickBot="1" x14ac:dyDescent="0.3">
      <c r="B38" s="28"/>
      <c r="C38" s="30"/>
      <c r="D38" s="6" t="s">
        <v>29</v>
      </c>
      <c r="E38" s="6" t="s">
        <v>141</v>
      </c>
      <c r="F38" s="19" t="s">
        <v>142</v>
      </c>
      <c r="G38" s="16"/>
    </row>
    <row r="39" spans="2:7" ht="16.5" thickBot="1" x14ac:dyDescent="0.3">
      <c r="B39" s="28"/>
      <c r="C39" s="30"/>
      <c r="D39" s="6" t="s">
        <v>42</v>
      </c>
      <c r="E39" s="6" t="s">
        <v>79</v>
      </c>
      <c r="F39" s="6" t="s">
        <v>143</v>
      </c>
      <c r="G39" s="16"/>
    </row>
    <row r="40" spans="2:7" ht="16.5" thickBot="1" x14ac:dyDescent="0.3">
      <c r="B40" s="25"/>
      <c r="C40" s="31"/>
      <c r="D40" s="6" t="s">
        <v>30</v>
      </c>
      <c r="E40" s="6" t="s">
        <v>144</v>
      </c>
      <c r="F40" s="19" t="s">
        <v>145</v>
      </c>
      <c r="G40" s="16"/>
    </row>
    <row r="41" spans="2:7" ht="16.5" thickBot="1" x14ac:dyDescent="0.3">
      <c r="B41" s="24" t="s">
        <v>100</v>
      </c>
      <c r="C41" s="29" t="s">
        <v>14</v>
      </c>
      <c r="D41" s="6" t="s">
        <v>31</v>
      </c>
      <c r="E41" s="6" t="s">
        <v>146</v>
      </c>
      <c r="F41" s="6" t="s">
        <v>147</v>
      </c>
      <c r="G41" s="16"/>
    </row>
    <row r="42" spans="2:7" ht="16.5" thickBot="1" x14ac:dyDescent="0.3">
      <c r="B42" s="28"/>
      <c r="C42" s="30"/>
      <c r="D42" s="6" t="s">
        <v>54</v>
      </c>
      <c r="E42" s="6" t="s">
        <v>80</v>
      </c>
      <c r="F42" s="19" t="s">
        <v>148</v>
      </c>
      <c r="G42" s="16"/>
    </row>
    <row r="43" spans="2:7" ht="16.5" thickBot="1" x14ac:dyDescent="0.3">
      <c r="B43" s="28"/>
      <c r="C43" s="30"/>
      <c r="D43" s="6" t="s">
        <v>32</v>
      </c>
      <c r="E43" s="6" t="s">
        <v>149</v>
      </c>
      <c r="F43" s="6" t="s">
        <v>81</v>
      </c>
      <c r="G43" s="16"/>
    </row>
    <row r="44" spans="2:7" ht="16.5" thickBot="1" x14ac:dyDescent="0.3">
      <c r="B44" s="25"/>
      <c r="C44" s="31"/>
      <c r="D44" s="6" t="s">
        <v>21</v>
      </c>
      <c r="E44" s="6" t="s">
        <v>22</v>
      </c>
      <c r="F44" s="6" t="s">
        <v>82</v>
      </c>
      <c r="G44" s="16"/>
    </row>
  </sheetData>
  <mergeCells count="18">
    <mergeCell ref="B3:B8"/>
    <mergeCell ref="C3:C8"/>
    <mergeCell ref="B9:B12"/>
    <mergeCell ref="C9:C12"/>
    <mergeCell ref="B13:B14"/>
    <mergeCell ref="C13:C14"/>
    <mergeCell ref="B15:B17"/>
    <mergeCell ref="C15:C17"/>
    <mergeCell ref="B18:B26"/>
    <mergeCell ref="C18:C26"/>
    <mergeCell ref="B27:B29"/>
    <mergeCell ref="C27:C29"/>
    <mergeCell ref="B30:B31"/>
    <mergeCell ref="C30:C31"/>
    <mergeCell ref="B32:B40"/>
    <mergeCell ref="C32:C40"/>
    <mergeCell ref="B41:B44"/>
    <mergeCell ref="C41:C44"/>
  </mergeCells>
  <conditionalFormatting sqref="F3:F44">
    <cfRule type="containsText" dxfId="4" priority="1" operator="containsText" text="reject">
      <formula>NOT(ISERROR(SEARCH("reject",F3)))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AC8C6-C890-4200-9449-2F219C48AE10}">
  <dimension ref="B1:AP66"/>
  <sheetViews>
    <sheetView tabSelected="1" topLeftCell="A18" zoomScale="53" zoomScaleNormal="53" workbookViewId="0">
      <selection activeCell="AD44" sqref="AD44"/>
    </sheetView>
  </sheetViews>
  <sheetFormatPr defaultRowHeight="15" x14ac:dyDescent="0.25"/>
  <cols>
    <col min="2" max="2" width="14.140625" style="1" customWidth="1"/>
    <col min="3" max="3" width="66.85546875" bestFit="1" customWidth="1"/>
    <col min="4" max="4" width="5.5703125" bestFit="1" customWidth="1"/>
    <col min="5" max="5" width="6.42578125" bestFit="1" customWidth="1"/>
    <col min="6" max="6" width="3" bestFit="1" customWidth="1"/>
    <col min="7" max="7" width="2.28515625" bestFit="1" customWidth="1"/>
    <col min="8" max="8" width="6" bestFit="1" customWidth="1"/>
    <col min="9" max="9" width="3" bestFit="1" customWidth="1"/>
    <col min="10" max="10" width="2.28515625" bestFit="1" customWidth="1"/>
    <col min="11" max="11" width="7.140625" bestFit="1" customWidth="1"/>
    <col min="12" max="12" width="3" bestFit="1" customWidth="1"/>
    <col min="13" max="13" width="2.28515625" bestFit="1" customWidth="1"/>
    <col min="14" max="14" width="3" bestFit="1" customWidth="1"/>
    <col min="15" max="15" width="2.42578125" bestFit="1" customWidth="1"/>
    <col min="16" max="16" width="2.28515625" bestFit="1" customWidth="1"/>
    <col min="17" max="17" width="10.28515625" bestFit="1" customWidth="1"/>
    <col min="18" max="18" width="2.42578125" bestFit="1" customWidth="1"/>
    <col min="19" max="19" width="2.28515625" bestFit="1" customWidth="1"/>
    <col min="20" max="20" width="9.7109375" bestFit="1" customWidth="1"/>
    <col min="22" max="22" width="13.140625" bestFit="1" customWidth="1"/>
    <col min="24" max="24" width="15.28515625" bestFit="1" customWidth="1"/>
    <col min="25" max="25" width="13" bestFit="1" customWidth="1"/>
  </cols>
  <sheetData>
    <row r="1" spans="2:42" ht="15.75" thickBot="1" x14ac:dyDescent="0.3">
      <c r="E1" t="s">
        <v>103</v>
      </c>
      <c r="H1" t="s">
        <v>101</v>
      </c>
      <c r="K1" t="s">
        <v>57</v>
      </c>
      <c r="N1" t="s">
        <v>102</v>
      </c>
      <c r="Q1" t="s">
        <v>58</v>
      </c>
    </row>
    <row r="2" spans="2:42" ht="16.5" thickBot="1" x14ac:dyDescent="0.3">
      <c r="B2" s="4" t="s">
        <v>8</v>
      </c>
      <c r="C2" s="5" t="s">
        <v>1</v>
      </c>
      <c r="D2" t="s">
        <v>150</v>
      </c>
      <c r="E2" t="s">
        <v>2</v>
      </c>
      <c r="F2" t="s">
        <v>3</v>
      </c>
      <c r="G2" t="s">
        <v>4</v>
      </c>
      <c r="H2" t="s">
        <v>2</v>
      </c>
      <c r="I2" t="s">
        <v>3</v>
      </c>
      <c r="J2" t="s">
        <v>4</v>
      </c>
      <c r="K2" t="s">
        <v>2</v>
      </c>
      <c r="L2" t="s">
        <v>3</v>
      </c>
      <c r="M2" t="s">
        <v>4</v>
      </c>
      <c r="N2" t="s">
        <v>2</v>
      </c>
      <c r="O2" t="s">
        <v>3</v>
      </c>
      <c r="P2" t="s">
        <v>4</v>
      </c>
      <c r="Q2" t="s">
        <v>2</v>
      </c>
      <c r="R2" t="s">
        <v>3</v>
      </c>
      <c r="S2" t="s">
        <v>4</v>
      </c>
      <c r="T2" t="s">
        <v>5</v>
      </c>
      <c r="U2" t="s">
        <v>193</v>
      </c>
      <c r="V2" t="s">
        <v>194</v>
      </c>
      <c r="X2" s="39" t="s">
        <v>194</v>
      </c>
      <c r="Y2" s="39" t="s">
        <v>193</v>
      </c>
      <c r="Z2" s="39"/>
      <c r="AA2" s="39"/>
      <c r="AB2" s="39"/>
      <c r="AC2" s="39"/>
      <c r="AD2" s="39"/>
    </row>
    <row r="3" spans="2:42" ht="16.5" thickBot="1" x14ac:dyDescent="0.3">
      <c r="B3" s="40" t="s">
        <v>9</v>
      </c>
      <c r="C3" s="6" t="s">
        <v>44</v>
      </c>
      <c r="D3" t="s">
        <v>151</v>
      </c>
      <c r="E3" s="8">
        <v>6</v>
      </c>
      <c r="F3" s="8">
        <v>1</v>
      </c>
      <c r="G3" s="8">
        <v>2</v>
      </c>
      <c r="H3" s="8">
        <v>1</v>
      </c>
      <c r="I3" s="8">
        <v>1</v>
      </c>
      <c r="J3" s="8">
        <v>2</v>
      </c>
      <c r="K3" s="8">
        <v>10</v>
      </c>
      <c r="L3" s="8">
        <v>6</v>
      </c>
      <c r="M3" s="8">
        <v>6</v>
      </c>
      <c r="N3" s="8">
        <v>2</v>
      </c>
      <c r="O3" s="8">
        <v>1</v>
      </c>
      <c r="P3" s="8">
        <v>1</v>
      </c>
      <c r="Q3" s="23">
        <f>AVERAGE(E3,H3,K3,N3)</f>
        <v>4.75</v>
      </c>
      <c r="R3" s="23">
        <f>AVERAGE(F3,I3,L3,O3)</f>
        <v>2.25</v>
      </c>
      <c r="S3" s="23">
        <f>AVERAGE(G3,J3,M3,P3)</f>
        <v>2.75</v>
      </c>
      <c r="T3" s="23">
        <v>30</v>
      </c>
      <c r="U3" t="s">
        <v>195</v>
      </c>
      <c r="V3" t="str">
        <f>IF(T3&lt;=30,"accaptance",IF(T3&gt;=181,"Unaccaptable","tolerable"))</f>
        <v>accaptance</v>
      </c>
      <c r="W3" t="s">
        <v>206</v>
      </c>
      <c r="X3" s="39"/>
      <c r="Y3" s="13" t="s">
        <v>195</v>
      </c>
      <c r="Z3" s="13" t="s">
        <v>200</v>
      </c>
      <c r="AA3" s="13" t="s">
        <v>198</v>
      </c>
      <c r="AB3" s="13" t="s">
        <v>199</v>
      </c>
      <c r="AC3" s="13" t="s">
        <v>201</v>
      </c>
      <c r="AD3" s="13" t="s">
        <v>202</v>
      </c>
      <c r="AM3" s="23"/>
      <c r="AN3" s="23"/>
      <c r="AO3" s="23"/>
      <c r="AP3" s="23"/>
    </row>
    <row r="4" spans="2:42" ht="16.5" thickBot="1" x14ac:dyDescent="0.3">
      <c r="B4" s="41"/>
      <c r="C4" s="6" t="s">
        <v>45</v>
      </c>
      <c r="D4" t="s">
        <v>152</v>
      </c>
      <c r="E4" s="8">
        <v>6</v>
      </c>
      <c r="F4" s="8">
        <v>3</v>
      </c>
      <c r="G4" s="8">
        <v>1</v>
      </c>
      <c r="H4" s="8">
        <v>4</v>
      </c>
      <c r="I4" s="8">
        <v>2</v>
      </c>
      <c r="J4" s="8">
        <v>2</v>
      </c>
      <c r="K4" s="8">
        <v>10</v>
      </c>
      <c r="L4" s="8">
        <v>2</v>
      </c>
      <c r="M4" s="8">
        <v>2</v>
      </c>
      <c r="N4" s="8">
        <v>9</v>
      </c>
      <c r="O4" s="8">
        <v>2</v>
      </c>
      <c r="P4" s="8">
        <v>1</v>
      </c>
      <c r="Q4" s="23">
        <f t="shared" ref="Q4:Q12" si="0">AVERAGE(E4,H4,K4,N4)</f>
        <v>7.25</v>
      </c>
      <c r="R4" s="23">
        <f t="shared" ref="R4:R12" si="1">AVERAGE(F4,I4,L4,O4)</f>
        <v>2.25</v>
      </c>
      <c r="S4" s="23">
        <f t="shared" ref="S4:S12" si="2">AVERAGE(G4,J4,M4,P4)</f>
        <v>1.5</v>
      </c>
      <c r="T4" s="23">
        <v>28</v>
      </c>
      <c r="U4" s="11" t="s">
        <v>196</v>
      </c>
      <c r="V4" s="10" t="str">
        <f t="shared" ref="V4:V44" si="3">IF(T4&lt;=30,"accaptance",IF(T4&gt;=181,"Unaccaptable","tolerable"))</f>
        <v>accaptance</v>
      </c>
      <c r="W4" t="s">
        <v>206</v>
      </c>
      <c r="X4" s="13" t="s">
        <v>205</v>
      </c>
      <c r="Y4" s="13">
        <f>COUNTIFS($U$3:$U$44,"Low",$V$3:$V$44,"accaptance")</f>
        <v>20</v>
      </c>
      <c r="Z4" s="13"/>
      <c r="AA4" s="13"/>
      <c r="AB4" s="13"/>
      <c r="AC4" s="13"/>
      <c r="AD4" s="13"/>
      <c r="AM4" s="23"/>
      <c r="AN4" s="23"/>
      <c r="AO4" s="23"/>
    </row>
    <row r="5" spans="2:42" ht="16.5" thickBot="1" x14ac:dyDescent="0.3">
      <c r="B5" s="41"/>
      <c r="C5" s="7" t="s">
        <v>84</v>
      </c>
      <c r="D5" t="s">
        <v>153</v>
      </c>
      <c r="E5" s="8">
        <v>9</v>
      </c>
      <c r="F5" s="8">
        <v>2</v>
      </c>
      <c r="G5" s="8">
        <v>3</v>
      </c>
      <c r="H5" s="8">
        <v>8</v>
      </c>
      <c r="I5" s="8">
        <v>2</v>
      </c>
      <c r="J5" s="8">
        <v>6</v>
      </c>
      <c r="K5" s="8">
        <v>8</v>
      </c>
      <c r="L5" s="8">
        <v>5</v>
      </c>
      <c r="M5" s="8">
        <v>1</v>
      </c>
      <c r="N5" s="8">
        <v>9</v>
      </c>
      <c r="O5" s="8">
        <v>3</v>
      </c>
      <c r="P5" s="8">
        <v>2</v>
      </c>
      <c r="Q5" s="23">
        <f t="shared" si="0"/>
        <v>8.5</v>
      </c>
      <c r="R5" s="23">
        <f t="shared" si="1"/>
        <v>3</v>
      </c>
      <c r="S5" s="23">
        <f t="shared" si="2"/>
        <v>3</v>
      </c>
      <c r="T5" s="23">
        <v>81</v>
      </c>
      <c r="U5" s="11" t="s">
        <v>198</v>
      </c>
      <c r="V5" s="10" t="str">
        <f t="shared" si="3"/>
        <v>tolerable</v>
      </c>
      <c r="W5" t="s">
        <v>206</v>
      </c>
      <c r="X5" s="13" t="s">
        <v>203</v>
      </c>
      <c r="Y5" s="13"/>
      <c r="Z5" s="13">
        <f>COUNTIFS($U$3:$U$44,"Moderate",$V$3:$V$44,"tolerable")</f>
        <v>10</v>
      </c>
      <c r="AA5" s="13">
        <f>COUNTIFS($U$3:$U$44,"High",$V$3:$V$44,"tolerable")</f>
        <v>11</v>
      </c>
      <c r="AB5" s="13"/>
      <c r="AC5" s="13"/>
      <c r="AD5" s="13"/>
      <c r="AM5" s="23"/>
      <c r="AN5" s="23"/>
      <c r="AO5" s="23"/>
    </row>
    <row r="6" spans="2:42" ht="16.5" thickBot="1" x14ac:dyDescent="0.3">
      <c r="B6" s="41"/>
      <c r="C6" s="6" t="s">
        <v>46</v>
      </c>
      <c r="D6" s="11" t="s">
        <v>154</v>
      </c>
      <c r="E6" s="8">
        <v>6</v>
      </c>
      <c r="F6" s="8">
        <v>2</v>
      </c>
      <c r="G6" s="8">
        <v>2</v>
      </c>
      <c r="H6" s="8">
        <v>6</v>
      </c>
      <c r="I6" s="8">
        <v>6</v>
      </c>
      <c r="J6" s="8">
        <v>7</v>
      </c>
      <c r="K6" s="8">
        <v>6</v>
      </c>
      <c r="L6" s="8">
        <v>5</v>
      </c>
      <c r="M6" s="8">
        <v>2</v>
      </c>
      <c r="N6" s="8">
        <v>6</v>
      </c>
      <c r="O6" s="8">
        <v>7</v>
      </c>
      <c r="P6" s="8">
        <v>5</v>
      </c>
      <c r="Q6" s="23">
        <f t="shared" si="0"/>
        <v>6</v>
      </c>
      <c r="R6" s="23">
        <f t="shared" si="1"/>
        <v>5</v>
      </c>
      <c r="S6" s="23">
        <f t="shared" si="2"/>
        <v>4</v>
      </c>
      <c r="T6" s="23">
        <f t="shared" ref="T6" si="4">Q6*R6*S6</f>
        <v>120</v>
      </c>
      <c r="U6" s="11" t="s">
        <v>198</v>
      </c>
      <c r="V6" s="10" t="str">
        <f t="shared" si="3"/>
        <v>tolerable</v>
      </c>
      <c r="W6" t="s">
        <v>206</v>
      </c>
      <c r="X6" s="13" t="s">
        <v>204</v>
      </c>
      <c r="Y6" s="13"/>
      <c r="Z6" s="13"/>
      <c r="AA6" s="13"/>
      <c r="AB6" s="13">
        <v>1</v>
      </c>
      <c r="AC6" s="13"/>
      <c r="AD6" s="13"/>
      <c r="AM6" s="23"/>
      <c r="AN6" s="23"/>
      <c r="AO6" s="23"/>
    </row>
    <row r="7" spans="2:42" ht="16.5" thickBot="1" x14ac:dyDescent="0.3">
      <c r="B7" s="41"/>
      <c r="C7" s="6" t="s">
        <v>43</v>
      </c>
      <c r="D7" s="11" t="s">
        <v>155</v>
      </c>
      <c r="E7" s="8">
        <v>6</v>
      </c>
      <c r="F7" s="8">
        <v>2</v>
      </c>
      <c r="G7" s="8">
        <v>3</v>
      </c>
      <c r="H7" s="8">
        <v>7</v>
      </c>
      <c r="I7" s="8">
        <v>1</v>
      </c>
      <c r="J7" s="8">
        <v>4</v>
      </c>
      <c r="K7" s="8">
        <v>2</v>
      </c>
      <c r="L7" s="8">
        <v>4</v>
      </c>
      <c r="M7" s="8">
        <v>3</v>
      </c>
      <c r="N7" s="8">
        <v>9</v>
      </c>
      <c r="O7" s="8">
        <v>2</v>
      </c>
      <c r="P7" s="8">
        <v>1</v>
      </c>
      <c r="Q7" s="23">
        <f t="shared" si="0"/>
        <v>6</v>
      </c>
      <c r="R7" s="23">
        <f t="shared" si="1"/>
        <v>2.25</v>
      </c>
      <c r="S7" s="23">
        <f t="shared" si="2"/>
        <v>2.75</v>
      </c>
      <c r="T7" s="23">
        <f>6*2*3</f>
        <v>36</v>
      </c>
      <c r="U7" s="11" t="s">
        <v>197</v>
      </c>
      <c r="V7" s="10" t="str">
        <f t="shared" si="3"/>
        <v>tolerable</v>
      </c>
      <c r="W7" t="s">
        <v>206</v>
      </c>
      <c r="AM7" s="23"/>
      <c r="AN7" s="23"/>
      <c r="AO7" s="23"/>
    </row>
    <row r="8" spans="2:42" ht="16.5" thickBot="1" x14ac:dyDescent="0.3">
      <c r="B8" s="43"/>
      <c r="C8" s="6" t="s">
        <v>15</v>
      </c>
      <c r="D8" s="11" t="s">
        <v>156</v>
      </c>
      <c r="E8" s="8">
        <v>6</v>
      </c>
      <c r="F8" s="8">
        <v>2</v>
      </c>
      <c r="G8" s="8">
        <v>3</v>
      </c>
      <c r="H8" s="8">
        <v>8</v>
      </c>
      <c r="I8" s="8">
        <v>5</v>
      </c>
      <c r="J8" s="8">
        <v>6</v>
      </c>
      <c r="K8" s="8">
        <v>3</v>
      </c>
      <c r="L8" s="8">
        <v>4</v>
      </c>
      <c r="M8" s="8">
        <v>3</v>
      </c>
      <c r="N8" s="8">
        <v>7</v>
      </c>
      <c r="O8" s="8">
        <v>1</v>
      </c>
      <c r="P8" s="8">
        <v>1</v>
      </c>
      <c r="Q8" s="23">
        <f t="shared" si="0"/>
        <v>6</v>
      </c>
      <c r="R8" s="23">
        <f t="shared" si="1"/>
        <v>3</v>
      </c>
      <c r="S8" s="23">
        <f t="shared" si="2"/>
        <v>3.25</v>
      </c>
      <c r="T8" s="23">
        <f>6*3*3</f>
        <v>54</v>
      </c>
      <c r="U8" s="11" t="s">
        <v>197</v>
      </c>
      <c r="V8" s="10" t="str">
        <f t="shared" si="3"/>
        <v>tolerable</v>
      </c>
      <c r="W8" t="s">
        <v>206</v>
      </c>
      <c r="X8" t="s">
        <v>8</v>
      </c>
      <c r="Y8" t="s">
        <v>207</v>
      </c>
      <c r="AM8" s="23"/>
      <c r="AN8" s="23"/>
      <c r="AO8" s="23"/>
    </row>
    <row r="9" spans="2:42" ht="16.5" thickBot="1" x14ac:dyDescent="0.3">
      <c r="B9" s="44" t="s">
        <v>10</v>
      </c>
      <c r="C9" s="6" t="s">
        <v>86</v>
      </c>
      <c r="D9" t="s">
        <v>157</v>
      </c>
      <c r="E9" s="8">
        <v>6</v>
      </c>
      <c r="F9" s="8">
        <v>3</v>
      </c>
      <c r="G9" s="8">
        <v>3</v>
      </c>
      <c r="H9" s="8">
        <v>6</v>
      </c>
      <c r="I9" s="8">
        <v>3</v>
      </c>
      <c r="J9" s="8">
        <v>3</v>
      </c>
      <c r="K9" s="8">
        <v>6</v>
      </c>
      <c r="L9" s="8">
        <v>2</v>
      </c>
      <c r="M9" s="8">
        <v>1</v>
      </c>
      <c r="N9" s="8">
        <v>6</v>
      </c>
      <c r="O9" s="8">
        <v>6</v>
      </c>
      <c r="P9" s="8">
        <v>2</v>
      </c>
      <c r="Q9" s="23">
        <f t="shared" si="0"/>
        <v>6</v>
      </c>
      <c r="R9" s="23">
        <f t="shared" si="1"/>
        <v>3.5</v>
      </c>
      <c r="S9" s="23">
        <f t="shared" si="2"/>
        <v>2.25</v>
      </c>
      <c r="T9" s="23">
        <f>6*8</f>
        <v>48</v>
      </c>
      <c r="U9" s="11" t="s">
        <v>197</v>
      </c>
      <c r="V9" s="10" t="str">
        <f t="shared" si="3"/>
        <v>tolerable</v>
      </c>
      <c r="W9" t="s">
        <v>206</v>
      </c>
      <c r="X9" t="s">
        <v>208</v>
      </c>
      <c r="Y9">
        <v>6</v>
      </c>
      <c r="AM9" s="23"/>
      <c r="AN9" s="23"/>
      <c r="AO9" s="23"/>
    </row>
    <row r="10" spans="2:42" ht="16.5" thickBot="1" x14ac:dyDescent="0.3">
      <c r="B10" s="41"/>
      <c r="C10" s="6" t="s">
        <v>47</v>
      </c>
      <c r="D10" t="s">
        <v>158</v>
      </c>
      <c r="E10" s="8">
        <v>3</v>
      </c>
      <c r="F10" s="8">
        <v>10</v>
      </c>
      <c r="G10" s="8">
        <v>8</v>
      </c>
      <c r="H10" s="8">
        <v>3</v>
      </c>
      <c r="I10" s="8">
        <v>10</v>
      </c>
      <c r="J10" s="8">
        <v>8</v>
      </c>
      <c r="K10" s="8">
        <v>2</v>
      </c>
      <c r="L10" s="8">
        <v>10</v>
      </c>
      <c r="M10" s="8">
        <v>1</v>
      </c>
      <c r="N10" s="8">
        <v>2</v>
      </c>
      <c r="O10" s="8">
        <v>6</v>
      </c>
      <c r="P10" s="8">
        <v>4</v>
      </c>
      <c r="Q10" s="23">
        <f t="shared" si="0"/>
        <v>2.5</v>
      </c>
      <c r="R10" s="23">
        <f t="shared" si="1"/>
        <v>9</v>
      </c>
      <c r="S10" s="23">
        <f t="shared" si="2"/>
        <v>5.25</v>
      </c>
      <c r="T10" s="23">
        <f>15*9</f>
        <v>135</v>
      </c>
      <c r="U10" s="11" t="s">
        <v>198</v>
      </c>
      <c r="V10" s="10" t="str">
        <f t="shared" si="3"/>
        <v>tolerable</v>
      </c>
      <c r="W10" t="s">
        <v>206</v>
      </c>
      <c r="X10" t="s">
        <v>209</v>
      </c>
      <c r="Y10">
        <v>4</v>
      </c>
      <c r="AM10" s="23"/>
      <c r="AN10" s="23"/>
      <c r="AO10" s="23"/>
    </row>
    <row r="11" spans="2:42" ht="16.5" thickBot="1" x14ac:dyDescent="0.3">
      <c r="B11" s="41"/>
      <c r="C11" s="6" t="s">
        <v>87</v>
      </c>
      <c r="D11" s="11" t="s">
        <v>159</v>
      </c>
      <c r="E11" s="8">
        <v>6</v>
      </c>
      <c r="F11" s="8">
        <v>4</v>
      </c>
      <c r="G11" s="8">
        <v>5</v>
      </c>
      <c r="H11" s="8">
        <v>6</v>
      </c>
      <c r="I11" s="8">
        <v>4</v>
      </c>
      <c r="J11" s="8">
        <v>5</v>
      </c>
      <c r="K11" s="8">
        <v>6</v>
      </c>
      <c r="L11" s="8">
        <v>4</v>
      </c>
      <c r="M11" s="8">
        <v>2</v>
      </c>
      <c r="N11" s="8">
        <v>8</v>
      </c>
      <c r="O11" s="8">
        <v>4</v>
      </c>
      <c r="P11" s="8">
        <v>2</v>
      </c>
      <c r="Q11" s="23">
        <f t="shared" si="0"/>
        <v>6.5</v>
      </c>
      <c r="R11" s="23">
        <f t="shared" si="1"/>
        <v>4</v>
      </c>
      <c r="S11" s="23">
        <f t="shared" si="2"/>
        <v>3.5</v>
      </c>
      <c r="T11" s="23">
        <f>7*16</f>
        <v>112</v>
      </c>
      <c r="U11" s="11" t="s">
        <v>198</v>
      </c>
      <c r="V11" s="10" t="str">
        <f t="shared" si="3"/>
        <v>tolerable</v>
      </c>
      <c r="W11" t="s">
        <v>206</v>
      </c>
      <c r="X11" t="s">
        <v>210</v>
      </c>
      <c r="Y11">
        <v>2</v>
      </c>
      <c r="AM11" s="23"/>
      <c r="AN11" s="23"/>
      <c r="AO11" s="23"/>
    </row>
    <row r="12" spans="2:42" ht="16.5" thickBot="1" x14ac:dyDescent="0.3">
      <c r="B12" s="43"/>
      <c r="C12" s="6" t="s">
        <v>88</v>
      </c>
      <c r="D12" s="11" t="s">
        <v>160</v>
      </c>
      <c r="E12" s="8">
        <v>6</v>
      </c>
      <c r="F12" s="8">
        <v>4</v>
      </c>
      <c r="G12" s="8">
        <v>3</v>
      </c>
      <c r="H12" s="8">
        <v>6</v>
      </c>
      <c r="I12" s="8">
        <v>4</v>
      </c>
      <c r="J12" s="8">
        <v>3</v>
      </c>
      <c r="K12" s="8">
        <v>6</v>
      </c>
      <c r="L12" s="8">
        <v>5</v>
      </c>
      <c r="M12" s="8">
        <v>2</v>
      </c>
      <c r="N12" s="8">
        <v>9</v>
      </c>
      <c r="O12" s="8">
        <v>2</v>
      </c>
      <c r="P12" s="8">
        <v>1</v>
      </c>
      <c r="Q12" s="23">
        <f t="shared" si="0"/>
        <v>6.75</v>
      </c>
      <c r="R12" s="23">
        <f t="shared" si="1"/>
        <v>3.75</v>
      </c>
      <c r="S12" s="23">
        <f t="shared" si="2"/>
        <v>2.25</v>
      </c>
      <c r="T12" s="23">
        <f>7*8</f>
        <v>56</v>
      </c>
      <c r="U12" s="11" t="s">
        <v>197</v>
      </c>
      <c r="V12" s="10" t="str">
        <f t="shared" si="3"/>
        <v>tolerable</v>
      </c>
      <c r="W12" t="s">
        <v>206</v>
      </c>
      <c r="X12" t="s">
        <v>211</v>
      </c>
      <c r="Y12">
        <v>3</v>
      </c>
      <c r="AM12" s="23"/>
      <c r="AN12" s="23"/>
      <c r="AO12" s="23"/>
    </row>
    <row r="13" spans="2:42" ht="16.5" thickBot="1" x14ac:dyDescent="0.3">
      <c r="B13" s="44" t="s">
        <v>55</v>
      </c>
      <c r="C13" s="6" t="s">
        <v>37</v>
      </c>
      <c r="D13" t="s">
        <v>161</v>
      </c>
      <c r="E13">
        <v>3</v>
      </c>
      <c r="F13">
        <v>7</v>
      </c>
      <c r="G13">
        <v>6</v>
      </c>
      <c r="H13" s="8">
        <v>9</v>
      </c>
      <c r="I13" s="8">
        <v>9</v>
      </c>
      <c r="J13">
        <v>7</v>
      </c>
      <c r="K13" s="8">
        <v>1</v>
      </c>
      <c r="L13">
        <v>5</v>
      </c>
      <c r="M13">
        <v>3</v>
      </c>
      <c r="N13" s="8">
        <v>7</v>
      </c>
      <c r="O13">
        <v>7</v>
      </c>
      <c r="P13">
        <v>2</v>
      </c>
      <c r="Q13" s="23">
        <f t="shared" ref="Q13:Q44" si="5">AVERAGE(E13,H13,K13,N13)</f>
        <v>5</v>
      </c>
      <c r="R13" s="23">
        <f t="shared" ref="R13:R44" si="6">AVERAGE(F13,I13,L13,O13)</f>
        <v>7</v>
      </c>
      <c r="S13" s="23">
        <f t="shared" ref="S13:S44" si="7">AVERAGE(G13,J13,M13,P13)</f>
        <v>4.5</v>
      </c>
      <c r="T13" s="23">
        <f>7*25</f>
        <v>175</v>
      </c>
      <c r="U13" s="11" t="s">
        <v>198</v>
      </c>
      <c r="V13" s="10" t="str">
        <f t="shared" si="3"/>
        <v>tolerable</v>
      </c>
      <c r="W13" t="s">
        <v>206</v>
      </c>
      <c r="X13" t="s">
        <v>212</v>
      </c>
      <c r="Y13">
        <v>9</v>
      </c>
      <c r="AM13" s="23"/>
      <c r="AN13" s="23"/>
      <c r="AO13" s="23"/>
    </row>
    <row r="14" spans="2:42" ht="16.5" thickBot="1" x14ac:dyDescent="0.3">
      <c r="B14" s="42"/>
      <c r="C14" s="6" t="s">
        <v>23</v>
      </c>
      <c r="D14" t="s">
        <v>162</v>
      </c>
      <c r="E14">
        <v>3</v>
      </c>
      <c r="F14">
        <v>6</v>
      </c>
      <c r="G14">
        <v>5</v>
      </c>
      <c r="H14">
        <v>8</v>
      </c>
      <c r="I14">
        <v>5</v>
      </c>
      <c r="J14">
        <v>8</v>
      </c>
      <c r="K14">
        <v>1</v>
      </c>
      <c r="L14">
        <v>5</v>
      </c>
      <c r="M14">
        <v>1</v>
      </c>
      <c r="N14">
        <v>7</v>
      </c>
      <c r="O14">
        <v>4</v>
      </c>
      <c r="P14">
        <v>2</v>
      </c>
      <c r="Q14" s="23">
        <f t="shared" si="5"/>
        <v>4.75</v>
      </c>
      <c r="R14" s="23">
        <f t="shared" si="6"/>
        <v>5</v>
      </c>
      <c r="S14" s="23">
        <f t="shared" si="7"/>
        <v>4</v>
      </c>
      <c r="T14" s="23">
        <v>100</v>
      </c>
      <c r="U14" s="11" t="s">
        <v>198</v>
      </c>
      <c r="V14" s="10" t="str">
        <f t="shared" si="3"/>
        <v>tolerable</v>
      </c>
      <c r="W14" t="s">
        <v>206</v>
      </c>
      <c r="X14" t="s">
        <v>213</v>
      </c>
      <c r="Y14">
        <v>3</v>
      </c>
      <c r="AM14" s="23"/>
      <c r="AN14" s="23"/>
      <c r="AO14" s="23"/>
    </row>
    <row r="15" spans="2:42" ht="16.5" thickBot="1" x14ac:dyDescent="0.3">
      <c r="B15" s="24" t="s">
        <v>11</v>
      </c>
      <c r="C15" s="6" t="s">
        <v>91</v>
      </c>
      <c r="D15" t="s">
        <v>163</v>
      </c>
      <c r="E15">
        <v>4</v>
      </c>
      <c r="F15">
        <v>6</v>
      </c>
      <c r="G15">
        <v>2</v>
      </c>
      <c r="H15">
        <v>6</v>
      </c>
      <c r="I15">
        <v>2</v>
      </c>
      <c r="J15">
        <v>2</v>
      </c>
      <c r="K15">
        <v>2</v>
      </c>
      <c r="L15">
        <v>4</v>
      </c>
      <c r="M15">
        <v>1</v>
      </c>
      <c r="N15">
        <v>2</v>
      </c>
      <c r="O15">
        <v>7</v>
      </c>
      <c r="P15">
        <v>2</v>
      </c>
      <c r="Q15" s="23">
        <f t="shared" si="5"/>
        <v>3.5</v>
      </c>
      <c r="R15" s="23">
        <f t="shared" si="6"/>
        <v>4.75</v>
      </c>
      <c r="S15" s="23">
        <f t="shared" si="7"/>
        <v>1.75</v>
      </c>
      <c r="T15" s="23">
        <v>40</v>
      </c>
      <c r="U15" s="11" t="s">
        <v>197</v>
      </c>
      <c r="V15" s="10" t="str">
        <f t="shared" si="3"/>
        <v>tolerable</v>
      </c>
      <c r="W15" t="s">
        <v>206</v>
      </c>
      <c r="X15" t="s">
        <v>214</v>
      </c>
      <c r="Y15">
        <v>2</v>
      </c>
      <c r="AM15" s="23"/>
      <c r="AN15" s="23"/>
      <c r="AO15" s="23"/>
    </row>
    <row r="16" spans="2:42" ht="16.5" thickBot="1" x14ac:dyDescent="0.3">
      <c r="B16" s="28"/>
      <c r="C16" s="22" t="s">
        <v>24</v>
      </c>
      <c r="D16" t="s">
        <v>164</v>
      </c>
      <c r="E16">
        <v>1</v>
      </c>
      <c r="F16">
        <v>6</v>
      </c>
      <c r="G16">
        <v>3</v>
      </c>
      <c r="H16">
        <v>10</v>
      </c>
      <c r="I16">
        <v>2</v>
      </c>
      <c r="J16">
        <v>2</v>
      </c>
      <c r="K16">
        <v>1</v>
      </c>
      <c r="L16">
        <v>1</v>
      </c>
      <c r="M16">
        <v>1</v>
      </c>
      <c r="N16">
        <v>2</v>
      </c>
      <c r="O16">
        <v>2</v>
      </c>
      <c r="P16">
        <v>1</v>
      </c>
      <c r="Q16" s="23">
        <f t="shared" si="5"/>
        <v>3.5</v>
      </c>
      <c r="R16" s="23">
        <f t="shared" si="6"/>
        <v>2.75</v>
      </c>
      <c r="S16" s="23">
        <f t="shared" si="7"/>
        <v>1.75</v>
      </c>
      <c r="T16" s="23">
        <v>24</v>
      </c>
      <c r="U16" s="11" t="s">
        <v>195</v>
      </c>
      <c r="V16" s="10" t="str">
        <f t="shared" si="3"/>
        <v>accaptance</v>
      </c>
      <c r="W16" t="s">
        <v>206</v>
      </c>
      <c r="X16" t="s">
        <v>215</v>
      </c>
      <c r="Y16">
        <v>9</v>
      </c>
      <c r="AM16" s="23"/>
      <c r="AN16" s="23"/>
      <c r="AO16" s="23"/>
    </row>
    <row r="17" spans="2:41" ht="16.5" thickBot="1" x14ac:dyDescent="0.3">
      <c r="B17" s="25"/>
      <c r="C17" s="6" t="s">
        <v>25</v>
      </c>
      <c r="D17" t="s">
        <v>165</v>
      </c>
      <c r="E17" s="8">
        <v>4</v>
      </c>
      <c r="F17">
        <v>10</v>
      </c>
      <c r="G17">
        <v>6</v>
      </c>
      <c r="H17">
        <v>8</v>
      </c>
      <c r="I17">
        <v>5</v>
      </c>
      <c r="J17">
        <v>4</v>
      </c>
      <c r="K17">
        <v>2</v>
      </c>
      <c r="L17">
        <v>3</v>
      </c>
      <c r="M17">
        <v>2</v>
      </c>
      <c r="N17">
        <v>10</v>
      </c>
      <c r="O17">
        <v>5</v>
      </c>
      <c r="P17">
        <v>2</v>
      </c>
      <c r="Q17" s="23">
        <f t="shared" si="5"/>
        <v>6</v>
      </c>
      <c r="R17" s="23">
        <f t="shared" si="6"/>
        <v>5.75</v>
      </c>
      <c r="S17" s="23">
        <f t="shared" si="7"/>
        <v>3.5</v>
      </c>
      <c r="T17" s="23">
        <f>36*4</f>
        <v>144</v>
      </c>
      <c r="U17" s="11" t="s">
        <v>198</v>
      </c>
      <c r="V17" s="10" t="str">
        <f t="shared" si="3"/>
        <v>tolerable</v>
      </c>
      <c r="W17" t="s">
        <v>206</v>
      </c>
      <c r="X17" t="s">
        <v>216</v>
      </c>
      <c r="Y17">
        <v>4</v>
      </c>
      <c r="AM17" s="23"/>
      <c r="AN17" s="23"/>
      <c r="AO17" s="23"/>
    </row>
    <row r="18" spans="2:41" ht="16.5" thickBot="1" x14ac:dyDescent="0.3">
      <c r="B18" s="40" t="s">
        <v>12</v>
      </c>
      <c r="C18" s="6" t="s">
        <v>48</v>
      </c>
      <c r="D18" t="s">
        <v>166</v>
      </c>
      <c r="E18">
        <v>4</v>
      </c>
      <c r="F18">
        <v>7</v>
      </c>
      <c r="G18">
        <v>5</v>
      </c>
      <c r="H18">
        <v>6</v>
      </c>
      <c r="I18">
        <v>7</v>
      </c>
      <c r="J18">
        <v>9</v>
      </c>
      <c r="K18" s="8">
        <v>2</v>
      </c>
      <c r="L18">
        <v>2</v>
      </c>
      <c r="M18">
        <v>3</v>
      </c>
      <c r="N18" s="8">
        <v>5</v>
      </c>
      <c r="O18">
        <v>5</v>
      </c>
      <c r="P18">
        <v>2</v>
      </c>
      <c r="Q18" s="23">
        <f t="shared" si="5"/>
        <v>4.25</v>
      </c>
      <c r="R18" s="23">
        <f t="shared" si="6"/>
        <v>5.25</v>
      </c>
      <c r="S18" s="23">
        <f t="shared" si="7"/>
        <v>4.75</v>
      </c>
      <c r="T18" s="23">
        <f>4*25</f>
        <v>100</v>
      </c>
      <c r="U18" s="11" t="s">
        <v>198</v>
      </c>
      <c r="V18" s="10" t="str">
        <f t="shared" si="3"/>
        <v>tolerable</v>
      </c>
      <c r="W18" t="s">
        <v>206</v>
      </c>
      <c r="AM18" s="23"/>
      <c r="AN18" s="23"/>
      <c r="AO18" s="23"/>
    </row>
    <row r="19" spans="2:41" ht="16.5" thickBot="1" x14ac:dyDescent="0.3">
      <c r="B19" s="41"/>
      <c r="C19" s="6" t="s">
        <v>93</v>
      </c>
      <c r="D19" t="s">
        <v>167</v>
      </c>
      <c r="E19">
        <v>6</v>
      </c>
      <c r="F19">
        <v>4</v>
      </c>
      <c r="G19">
        <v>1</v>
      </c>
      <c r="H19">
        <v>9</v>
      </c>
      <c r="I19">
        <v>2</v>
      </c>
      <c r="J19">
        <v>1</v>
      </c>
      <c r="K19">
        <v>3</v>
      </c>
      <c r="L19">
        <v>1</v>
      </c>
      <c r="M19">
        <v>1</v>
      </c>
      <c r="N19">
        <v>5</v>
      </c>
      <c r="O19">
        <v>5</v>
      </c>
      <c r="P19">
        <v>1</v>
      </c>
      <c r="Q19" s="23">
        <f t="shared" si="5"/>
        <v>5.75</v>
      </c>
      <c r="R19" s="23">
        <f t="shared" si="6"/>
        <v>3</v>
      </c>
      <c r="S19" s="23">
        <f t="shared" si="7"/>
        <v>1</v>
      </c>
      <c r="T19" s="23">
        <v>18</v>
      </c>
      <c r="U19" s="11" t="s">
        <v>195</v>
      </c>
      <c r="V19" s="10" t="str">
        <f t="shared" si="3"/>
        <v>accaptance</v>
      </c>
      <c r="W19" t="s">
        <v>206</v>
      </c>
      <c r="AM19" s="23"/>
      <c r="AN19" s="23"/>
      <c r="AO19" s="23"/>
    </row>
    <row r="20" spans="2:41" ht="16.5" thickBot="1" x14ac:dyDescent="0.3">
      <c r="B20" s="41"/>
      <c r="C20" s="6" t="s">
        <v>34</v>
      </c>
      <c r="D20" s="11" t="s">
        <v>168</v>
      </c>
      <c r="E20">
        <v>2</v>
      </c>
      <c r="F20">
        <v>2</v>
      </c>
      <c r="G20">
        <v>1</v>
      </c>
      <c r="H20">
        <v>6</v>
      </c>
      <c r="I20">
        <v>4</v>
      </c>
      <c r="J20">
        <v>2</v>
      </c>
      <c r="K20">
        <v>2</v>
      </c>
      <c r="L20">
        <v>1</v>
      </c>
      <c r="M20">
        <v>1</v>
      </c>
      <c r="N20">
        <v>1</v>
      </c>
      <c r="O20">
        <v>3</v>
      </c>
      <c r="P20">
        <v>1</v>
      </c>
      <c r="Q20" s="23">
        <f t="shared" si="5"/>
        <v>2.75</v>
      </c>
      <c r="R20" s="23">
        <f t="shared" si="6"/>
        <v>2.5</v>
      </c>
      <c r="S20" s="23">
        <f t="shared" si="7"/>
        <v>1.25</v>
      </c>
      <c r="T20" s="23">
        <v>9</v>
      </c>
      <c r="U20" s="11" t="s">
        <v>195</v>
      </c>
      <c r="V20" s="10" t="str">
        <f t="shared" si="3"/>
        <v>accaptance</v>
      </c>
      <c r="W20" t="s">
        <v>206</v>
      </c>
      <c r="AM20" s="23"/>
      <c r="AN20" s="23"/>
      <c r="AO20" s="23"/>
    </row>
    <row r="21" spans="2:41" ht="16.5" thickBot="1" x14ac:dyDescent="0.3">
      <c r="B21" s="41"/>
      <c r="C21" s="6" t="s">
        <v>94</v>
      </c>
      <c r="D21" s="11" t="s">
        <v>169</v>
      </c>
      <c r="E21">
        <v>7</v>
      </c>
      <c r="F21">
        <v>8</v>
      </c>
      <c r="G21">
        <v>3</v>
      </c>
      <c r="H21">
        <v>8</v>
      </c>
      <c r="I21">
        <v>2</v>
      </c>
      <c r="J21">
        <v>1</v>
      </c>
      <c r="K21">
        <v>8</v>
      </c>
      <c r="L21">
        <v>1</v>
      </c>
      <c r="M21">
        <v>1</v>
      </c>
      <c r="N21">
        <v>9</v>
      </c>
      <c r="O21">
        <v>7</v>
      </c>
      <c r="P21">
        <v>1</v>
      </c>
      <c r="Q21" s="23">
        <f t="shared" si="5"/>
        <v>8</v>
      </c>
      <c r="R21" s="23">
        <f t="shared" si="6"/>
        <v>4.5</v>
      </c>
      <c r="S21" s="23">
        <f t="shared" si="7"/>
        <v>1.5</v>
      </c>
      <c r="T21" s="23">
        <f>80</f>
        <v>80</v>
      </c>
      <c r="U21" s="11" t="s">
        <v>198</v>
      </c>
      <c r="V21" s="10" t="str">
        <f t="shared" si="3"/>
        <v>tolerable</v>
      </c>
      <c r="W21" t="s">
        <v>206</v>
      </c>
      <c r="AM21" s="23"/>
      <c r="AN21" s="23"/>
      <c r="AO21" s="23"/>
    </row>
    <row r="22" spans="2:41" ht="16.5" thickBot="1" x14ac:dyDescent="0.3">
      <c r="B22" s="41"/>
      <c r="C22" s="6" t="s">
        <v>26</v>
      </c>
      <c r="D22" s="11" t="s">
        <v>170</v>
      </c>
      <c r="E22" s="8">
        <v>3</v>
      </c>
      <c r="F22">
        <v>1</v>
      </c>
      <c r="G22">
        <v>2</v>
      </c>
      <c r="H22">
        <v>9</v>
      </c>
      <c r="I22">
        <v>4</v>
      </c>
      <c r="J22">
        <v>1</v>
      </c>
      <c r="K22">
        <v>8</v>
      </c>
      <c r="L22">
        <v>1</v>
      </c>
      <c r="M22">
        <v>1</v>
      </c>
      <c r="N22">
        <v>10</v>
      </c>
      <c r="O22">
        <v>6</v>
      </c>
      <c r="P22">
        <v>1</v>
      </c>
      <c r="Q22" s="23">
        <f t="shared" si="5"/>
        <v>7.5</v>
      </c>
      <c r="R22" s="23">
        <f t="shared" si="6"/>
        <v>3</v>
      </c>
      <c r="S22" s="23">
        <f t="shared" si="7"/>
        <v>1.25</v>
      </c>
      <c r="T22" s="23">
        <v>24</v>
      </c>
      <c r="U22" s="11" t="s">
        <v>195</v>
      </c>
      <c r="V22" s="10" t="str">
        <f t="shared" si="3"/>
        <v>accaptance</v>
      </c>
      <c r="W22" t="s">
        <v>206</v>
      </c>
      <c r="AM22" s="23"/>
      <c r="AN22" s="23"/>
      <c r="AO22" s="23"/>
    </row>
    <row r="23" spans="2:41" ht="16.5" thickBot="1" x14ac:dyDescent="0.3">
      <c r="B23" s="41"/>
      <c r="C23" s="7" t="s">
        <v>49</v>
      </c>
      <c r="D23" s="11" t="s">
        <v>171</v>
      </c>
      <c r="E23">
        <v>1</v>
      </c>
      <c r="F23">
        <v>1</v>
      </c>
      <c r="G23">
        <v>1</v>
      </c>
      <c r="H23" s="8">
        <v>6</v>
      </c>
      <c r="I23">
        <v>2</v>
      </c>
      <c r="J23">
        <v>2</v>
      </c>
      <c r="K23" s="8">
        <v>1</v>
      </c>
      <c r="L23">
        <v>1</v>
      </c>
      <c r="M23">
        <v>1</v>
      </c>
      <c r="N23" s="8">
        <v>1</v>
      </c>
      <c r="O23">
        <v>2</v>
      </c>
      <c r="P23">
        <v>1</v>
      </c>
      <c r="Q23" s="23">
        <f t="shared" si="5"/>
        <v>2.25</v>
      </c>
      <c r="R23" s="23">
        <f t="shared" si="6"/>
        <v>1.5</v>
      </c>
      <c r="S23" s="23">
        <f t="shared" si="7"/>
        <v>1.25</v>
      </c>
      <c r="T23" s="23">
        <v>4</v>
      </c>
      <c r="U23" s="11" t="s">
        <v>195</v>
      </c>
      <c r="V23" s="10" t="str">
        <f t="shared" si="3"/>
        <v>accaptance</v>
      </c>
      <c r="W23" t="s">
        <v>206</v>
      </c>
      <c r="AM23" s="23"/>
      <c r="AN23" s="23"/>
      <c r="AO23" s="23"/>
    </row>
    <row r="24" spans="2:41" ht="16.5" thickBot="1" x14ac:dyDescent="0.3">
      <c r="B24" s="41"/>
      <c r="C24" s="6" t="s">
        <v>95</v>
      </c>
      <c r="D24" s="11" t="s">
        <v>172</v>
      </c>
      <c r="E24">
        <v>3</v>
      </c>
      <c r="F24">
        <v>1</v>
      </c>
      <c r="G24">
        <v>1</v>
      </c>
      <c r="H24">
        <v>9</v>
      </c>
      <c r="I24">
        <v>2</v>
      </c>
      <c r="J24">
        <v>2</v>
      </c>
      <c r="K24">
        <v>8</v>
      </c>
      <c r="L24">
        <v>2</v>
      </c>
      <c r="M24">
        <v>2</v>
      </c>
      <c r="N24">
        <v>9</v>
      </c>
      <c r="O24">
        <v>6</v>
      </c>
      <c r="P24">
        <v>1</v>
      </c>
      <c r="Q24" s="23">
        <f t="shared" si="5"/>
        <v>7.25</v>
      </c>
      <c r="R24" s="23">
        <f t="shared" si="6"/>
        <v>2.75</v>
      </c>
      <c r="S24" s="23">
        <f t="shared" si="7"/>
        <v>1.5</v>
      </c>
      <c r="T24" s="23">
        <f>6*7</f>
        <v>42</v>
      </c>
      <c r="U24" s="11" t="s">
        <v>197</v>
      </c>
      <c r="V24" s="10" t="str">
        <f t="shared" si="3"/>
        <v>tolerable</v>
      </c>
      <c r="W24" t="s">
        <v>206</v>
      </c>
      <c r="X24" s="17" t="s">
        <v>8</v>
      </c>
      <c r="Y24" s="13" t="s">
        <v>150</v>
      </c>
      <c r="Z24" s="14" t="s">
        <v>5</v>
      </c>
      <c r="AM24" s="23"/>
      <c r="AN24" s="23"/>
      <c r="AO24" s="23"/>
    </row>
    <row r="25" spans="2:41" ht="16.5" thickBot="1" x14ac:dyDescent="0.3">
      <c r="B25" s="41"/>
      <c r="C25" s="6" t="s">
        <v>35</v>
      </c>
      <c r="D25" s="11" t="s">
        <v>173</v>
      </c>
      <c r="E25">
        <v>8</v>
      </c>
      <c r="F25">
        <v>2</v>
      </c>
      <c r="G25">
        <v>1</v>
      </c>
      <c r="H25">
        <v>9</v>
      </c>
      <c r="I25">
        <v>4</v>
      </c>
      <c r="J25">
        <v>8</v>
      </c>
      <c r="K25">
        <v>8</v>
      </c>
      <c r="L25">
        <v>2</v>
      </c>
      <c r="M25">
        <v>2</v>
      </c>
      <c r="N25">
        <v>10</v>
      </c>
      <c r="O25">
        <v>4</v>
      </c>
      <c r="P25">
        <v>1</v>
      </c>
      <c r="Q25" s="23">
        <f t="shared" si="5"/>
        <v>8.75</v>
      </c>
      <c r="R25" s="23">
        <f t="shared" si="6"/>
        <v>3</v>
      </c>
      <c r="S25" s="23">
        <f t="shared" si="7"/>
        <v>3</v>
      </c>
      <c r="T25" s="23">
        <v>81</v>
      </c>
      <c r="U25" s="11" t="s">
        <v>198</v>
      </c>
      <c r="V25" s="10" t="str">
        <f t="shared" si="3"/>
        <v>tolerable</v>
      </c>
      <c r="W25" t="s">
        <v>206</v>
      </c>
      <c r="X25" s="18" t="s">
        <v>9</v>
      </c>
      <c r="Y25" s="13" t="s">
        <v>151</v>
      </c>
      <c r="Z25" s="23">
        <v>30</v>
      </c>
      <c r="AM25" s="23"/>
      <c r="AN25" s="23"/>
      <c r="AO25" s="23"/>
    </row>
    <row r="26" spans="2:41" ht="16.5" thickBot="1" x14ac:dyDescent="0.3">
      <c r="B26" s="42"/>
      <c r="C26" s="6" t="s">
        <v>38</v>
      </c>
      <c r="D26" s="11" t="s">
        <v>174</v>
      </c>
      <c r="E26">
        <v>4</v>
      </c>
      <c r="F26">
        <v>1</v>
      </c>
      <c r="G26">
        <v>1</v>
      </c>
      <c r="H26">
        <v>9</v>
      </c>
      <c r="I26">
        <v>2</v>
      </c>
      <c r="J26">
        <v>1</v>
      </c>
      <c r="K26">
        <v>8</v>
      </c>
      <c r="L26">
        <v>1</v>
      </c>
      <c r="M26">
        <v>1</v>
      </c>
      <c r="N26">
        <v>9</v>
      </c>
      <c r="O26">
        <v>2</v>
      </c>
      <c r="P26">
        <v>1</v>
      </c>
      <c r="Q26" s="23">
        <f t="shared" si="5"/>
        <v>7.5</v>
      </c>
      <c r="R26" s="23">
        <f t="shared" si="6"/>
        <v>1.5</v>
      </c>
      <c r="S26" s="23">
        <f t="shared" si="7"/>
        <v>1</v>
      </c>
      <c r="T26" s="23">
        <v>16</v>
      </c>
      <c r="U26" s="11" t="s">
        <v>195</v>
      </c>
      <c r="V26" s="10" t="str">
        <f t="shared" si="3"/>
        <v>accaptance</v>
      </c>
      <c r="W26" t="s">
        <v>206</v>
      </c>
      <c r="X26" s="18" t="s">
        <v>9</v>
      </c>
      <c r="Y26" s="13" t="s">
        <v>152</v>
      </c>
      <c r="Z26" s="23">
        <v>28</v>
      </c>
      <c r="AM26" s="23"/>
      <c r="AN26" s="23"/>
      <c r="AO26" s="23"/>
    </row>
    <row r="27" spans="2:41" ht="16.5" thickBot="1" x14ac:dyDescent="0.3">
      <c r="B27" s="40" t="s">
        <v>13</v>
      </c>
      <c r="C27" s="6" t="s">
        <v>50</v>
      </c>
      <c r="D27" t="s">
        <v>175</v>
      </c>
      <c r="E27">
        <v>2</v>
      </c>
      <c r="F27">
        <v>1</v>
      </c>
      <c r="G27">
        <v>2</v>
      </c>
      <c r="H27">
        <v>2</v>
      </c>
      <c r="I27">
        <v>2</v>
      </c>
      <c r="J27">
        <v>2</v>
      </c>
      <c r="K27">
        <v>2</v>
      </c>
      <c r="L27">
        <v>1</v>
      </c>
      <c r="M27">
        <v>1</v>
      </c>
      <c r="N27">
        <v>5</v>
      </c>
      <c r="O27">
        <v>1</v>
      </c>
      <c r="P27">
        <v>1</v>
      </c>
      <c r="Q27" s="23">
        <f t="shared" si="5"/>
        <v>2.75</v>
      </c>
      <c r="R27" s="23">
        <f t="shared" si="6"/>
        <v>1.25</v>
      </c>
      <c r="S27" s="23">
        <f t="shared" si="7"/>
        <v>1.5</v>
      </c>
      <c r="T27" s="23">
        <v>6</v>
      </c>
      <c r="U27" s="11" t="s">
        <v>195</v>
      </c>
      <c r="V27" s="10" t="str">
        <f t="shared" si="3"/>
        <v>accaptance</v>
      </c>
      <c r="W27" t="s">
        <v>206</v>
      </c>
      <c r="X27" s="18" t="s">
        <v>9</v>
      </c>
      <c r="Y27" s="13" t="s">
        <v>153</v>
      </c>
      <c r="Z27" s="23">
        <v>81</v>
      </c>
      <c r="AM27" s="23"/>
      <c r="AN27" s="23"/>
      <c r="AO27" s="23"/>
    </row>
    <row r="28" spans="2:41" ht="16.5" thickBot="1" x14ac:dyDescent="0.3">
      <c r="B28" s="41"/>
      <c r="C28" s="6" t="s">
        <v>51</v>
      </c>
      <c r="D28" t="s">
        <v>176</v>
      </c>
      <c r="E28">
        <v>4</v>
      </c>
      <c r="F28">
        <v>4</v>
      </c>
      <c r="G28">
        <v>2</v>
      </c>
      <c r="H28">
        <v>9</v>
      </c>
      <c r="I28">
        <v>4</v>
      </c>
      <c r="J28">
        <v>2</v>
      </c>
      <c r="K28">
        <v>3</v>
      </c>
      <c r="L28">
        <v>2</v>
      </c>
      <c r="M28">
        <v>2</v>
      </c>
      <c r="N28">
        <v>9</v>
      </c>
      <c r="O28">
        <v>2</v>
      </c>
      <c r="P28">
        <v>1</v>
      </c>
      <c r="Q28" s="23">
        <f t="shared" si="5"/>
        <v>6.25</v>
      </c>
      <c r="R28" s="23">
        <f t="shared" si="6"/>
        <v>3</v>
      </c>
      <c r="S28" s="23">
        <f t="shared" si="7"/>
        <v>1.75</v>
      </c>
      <c r="T28" s="23">
        <v>36</v>
      </c>
      <c r="U28" s="11" t="s">
        <v>197</v>
      </c>
      <c r="V28" s="10" t="str">
        <f t="shared" si="3"/>
        <v>tolerable</v>
      </c>
      <c r="W28" t="s">
        <v>206</v>
      </c>
      <c r="X28" s="18" t="s">
        <v>9</v>
      </c>
      <c r="Y28" s="13" t="s">
        <v>154</v>
      </c>
      <c r="Z28" s="23" t="e">
        <f t="shared" ref="Z28" si="8">W28*X28*Y28</f>
        <v>#VALUE!</v>
      </c>
      <c r="AM28" s="23"/>
      <c r="AN28" s="23"/>
      <c r="AO28" s="23"/>
    </row>
    <row r="29" spans="2:41" ht="16.5" thickBot="1" x14ac:dyDescent="0.3">
      <c r="B29" s="42"/>
      <c r="C29" s="6" t="s">
        <v>27</v>
      </c>
      <c r="D29" t="s">
        <v>177</v>
      </c>
      <c r="E29">
        <v>4</v>
      </c>
      <c r="F29">
        <v>2</v>
      </c>
      <c r="G29">
        <v>2</v>
      </c>
      <c r="H29">
        <v>9</v>
      </c>
      <c r="I29">
        <v>2</v>
      </c>
      <c r="J29">
        <v>1</v>
      </c>
      <c r="K29">
        <v>3</v>
      </c>
      <c r="L29">
        <v>1</v>
      </c>
      <c r="M29">
        <v>2</v>
      </c>
      <c r="N29">
        <v>9</v>
      </c>
      <c r="O29">
        <v>2</v>
      </c>
      <c r="P29">
        <v>1</v>
      </c>
      <c r="Q29" s="23">
        <f t="shared" si="5"/>
        <v>6.25</v>
      </c>
      <c r="R29" s="23">
        <f t="shared" si="6"/>
        <v>1.75</v>
      </c>
      <c r="S29" s="23">
        <f t="shared" si="7"/>
        <v>1.5</v>
      </c>
      <c r="T29" s="23">
        <v>24</v>
      </c>
      <c r="U29" s="11" t="s">
        <v>195</v>
      </c>
      <c r="V29" s="10" t="str">
        <f t="shared" si="3"/>
        <v>accaptance</v>
      </c>
      <c r="W29" t="s">
        <v>206</v>
      </c>
      <c r="X29" s="18" t="s">
        <v>9</v>
      </c>
      <c r="Y29" s="13" t="s">
        <v>155</v>
      </c>
      <c r="Z29" s="23">
        <f>6*2*3</f>
        <v>36</v>
      </c>
      <c r="AM29" s="23"/>
      <c r="AN29" s="23"/>
      <c r="AO29" s="23"/>
    </row>
    <row r="30" spans="2:41" ht="16.5" thickBot="1" x14ac:dyDescent="0.3">
      <c r="B30" s="24" t="s">
        <v>56</v>
      </c>
      <c r="C30" s="6" t="s">
        <v>17</v>
      </c>
      <c r="D30" t="s">
        <v>178</v>
      </c>
      <c r="E30">
        <v>3</v>
      </c>
      <c r="F30">
        <v>3</v>
      </c>
      <c r="G30">
        <v>2</v>
      </c>
      <c r="H30">
        <v>9</v>
      </c>
      <c r="I30">
        <v>2</v>
      </c>
      <c r="J30">
        <v>1</v>
      </c>
      <c r="K30">
        <v>8</v>
      </c>
      <c r="L30">
        <v>1</v>
      </c>
      <c r="M30">
        <v>1</v>
      </c>
      <c r="N30">
        <v>9</v>
      </c>
      <c r="O30">
        <v>2</v>
      </c>
      <c r="P30">
        <v>1</v>
      </c>
      <c r="Q30" s="23">
        <f t="shared" si="5"/>
        <v>7.25</v>
      </c>
      <c r="R30" s="23">
        <f t="shared" si="6"/>
        <v>2</v>
      </c>
      <c r="S30" s="23">
        <f t="shared" si="7"/>
        <v>1.25</v>
      </c>
      <c r="T30" s="23">
        <v>14</v>
      </c>
      <c r="U30" s="11" t="s">
        <v>195</v>
      </c>
      <c r="V30" s="10" t="str">
        <f t="shared" si="3"/>
        <v>accaptance</v>
      </c>
      <c r="W30" t="s">
        <v>206</v>
      </c>
      <c r="X30" s="18" t="s">
        <v>9</v>
      </c>
      <c r="Y30" s="13" t="s">
        <v>156</v>
      </c>
      <c r="Z30" s="23">
        <f>6*3*3</f>
        <v>54</v>
      </c>
      <c r="AM30" s="23"/>
      <c r="AN30" s="23"/>
      <c r="AO30" s="23"/>
    </row>
    <row r="31" spans="2:41" ht="29.25" customHeight="1" thickBot="1" x14ac:dyDescent="0.3">
      <c r="B31" s="25"/>
      <c r="C31" s="7" t="s">
        <v>52</v>
      </c>
      <c r="D31" t="s">
        <v>179</v>
      </c>
      <c r="E31" s="2">
        <v>6</v>
      </c>
      <c r="F31" s="2">
        <v>3</v>
      </c>
      <c r="G31" s="2">
        <v>3</v>
      </c>
      <c r="H31">
        <v>9</v>
      </c>
      <c r="I31">
        <v>2</v>
      </c>
      <c r="J31">
        <v>2</v>
      </c>
      <c r="K31">
        <v>3</v>
      </c>
      <c r="L31">
        <v>2</v>
      </c>
      <c r="M31">
        <v>2</v>
      </c>
      <c r="N31">
        <v>9</v>
      </c>
      <c r="O31">
        <v>2</v>
      </c>
      <c r="P31">
        <v>1</v>
      </c>
      <c r="Q31" s="23">
        <f t="shared" si="5"/>
        <v>6.75</v>
      </c>
      <c r="R31" s="23">
        <f t="shared" si="6"/>
        <v>2.25</v>
      </c>
      <c r="S31" s="23">
        <f t="shared" si="7"/>
        <v>2</v>
      </c>
      <c r="T31" s="23">
        <v>28</v>
      </c>
      <c r="U31" s="11" t="s">
        <v>195</v>
      </c>
      <c r="V31" s="10" t="str">
        <f t="shared" si="3"/>
        <v>accaptance</v>
      </c>
      <c r="W31" t="s">
        <v>206</v>
      </c>
      <c r="X31" s="37" t="s">
        <v>10</v>
      </c>
      <c r="Y31" s="13" t="s">
        <v>157</v>
      </c>
      <c r="Z31" s="23">
        <f>6*8</f>
        <v>48</v>
      </c>
      <c r="AM31" s="23"/>
      <c r="AN31" s="23"/>
      <c r="AO31" s="23"/>
    </row>
    <row r="32" spans="2:41" ht="16.5" thickBot="1" x14ac:dyDescent="0.3">
      <c r="B32" s="40" t="s">
        <v>98</v>
      </c>
      <c r="C32" s="6" t="s">
        <v>41</v>
      </c>
      <c r="D32" t="s">
        <v>180</v>
      </c>
      <c r="E32" s="2">
        <v>7</v>
      </c>
      <c r="F32" s="2">
        <v>2</v>
      </c>
      <c r="G32" s="2">
        <v>2</v>
      </c>
      <c r="H32" s="2">
        <v>7</v>
      </c>
      <c r="I32" s="2">
        <v>2</v>
      </c>
      <c r="J32" s="2">
        <v>2</v>
      </c>
      <c r="K32" s="2">
        <v>6</v>
      </c>
      <c r="L32" s="2">
        <v>2</v>
      </c>
      <c r="M32" s="2">
        <v>2</v>
      </c>
      <c r="N32" s="2">
        <v>9</v>
      </c>
      <c r="O32" s="2">
        <v>4</v>
      </c>
      <c r="P32" s="2">
        <v>3</v>
      </c>
      <c r="Q32" s="23">
        <f t="shared" si="5"/>
        <v>7.25</v>
      </c>
      <c r="R32" s="23">
        <f t="shared" si="6"/>
        <v>2.5</v>
      </c>
      <c r="S32" s="23">
        <f t="shared" si="7"/>
        <v>2.25</v>
      </c>
      <c r="T32" s="23">
        <v>42</v>
      </c>
      <c r="U32" s="11" t="s">
        <v>197</v>
      </c>
      <c r="V32" s="10" t="str">
        <f t="shared" si="3"/>
        <v>tolerable</v>
      </c>
      <c r="W32" t="s">
        <v>206</v>
      </c>
      <c r="X32" s="37"/>
      <c r="Y32" s="13" t="s">
        <v>158</v>
      </c>
      <c r="Z32" s="23">
        <f>15*9</f>
        <v>135</v>
      </c>
      <c r="AM32" s="23"/>
      <c r="AN32" s="23"/>
      <c r="AO32" s="23"/>
    </row>
    <row r="33" spans="2:41" ht="16.5" thickBot="1" x14ac:dyDescent="0.3">
      <c r="B33" s="41"/>
      <c r="C33" s="6" t="s">
        <v>33</v>
      </c>
      <c r="D33" t="s">
        <v>181</v>
      </c>
      <c r="E33" s="2">
        <v>6</v>
      </c>
      <c r="F33" s="2">
        <v>5</v>
      </c>
      <c r="G33" s="2">
        <v>3</v>
      </c>
      <c r="H33" s="2">
        <v>6</v>
      </c>
      <c r="I33" s="2">
        <v>5</v>
      </c>
      <c r="J33" s="2">
        <v>3</v>
      </c>
      <c r="K33" s="2">
        <v>6</v>
      </c>
      <c r="L33" s="2">
        <v>2</v>
      </c>
      <c r="M33" s="2">
        <v>2</v>
      </c>
      <c r="N33" s="2">
        <v>9</v>
      </c>
      <c r="O33" s="2">
        <v>4</v>
      </c>
      <c r="P33" s="2">
        <v>3</v>
      </c>
      <c r="Q33" s="23">
        <f t="shared" si="5"/>
        <v>6.75</v>
      </c>
      <c r="R33" s="23">
        <f t="shared" si="6"/>
        <v>4</v>
      </c>
      <c r="S33" s="23">
        <f t="shared" si="7"/>
        <v>2.75</v>
      </c>
      <c r="T33" s="23">
        <f>7*4*3</f>
        <v>84</v>
      </c>
      <c r="U33" s="11" t="s">
        <v>198</v>
      </c>
      <c r="V33" s="10" t="str">
        <f t="shared" si="3"/>
        <v>tolerable</v>
      </c>
      <c r="W33" t="s">
        <v>206</v>
      </c>
      <c r="X33" s="37"/>
      <c r="Y33" s="13" t="s">
        <v>159</v>
      </c>
      <c r="Z33" s="23">
        <f>7*16</f>
        <v>112</v>
      </c>
      <c r="AM33" s="23"/>
      <c r="AN33" s="23"/>
      <c r="AO33" s="23"/>
    </row>
    <row r="34" spans="2:41" ht="16.5" thickBot="1" x14ac:dyDescent="0.3">
      <c r="B34" s="41"/>
      <c r="C34" s="6" t="s">
        <v>28</v>
      </c>
      <c r="D34" s="11" t="s">
        <v>182</v>
      </c>
      <c r="E34" s="2">
        <v>4</v>
      </c>
      <c r="F34" s="2">
        <v>1</v>
      </c>
      <c r="G34" s="2">
        <v>1</v>
      </c>
      <c r="H34" s="2">
        <v>4</v>
      </c>
      <c r="I34" s="2">
        <v>1</v>
      </c>
      <c r="J34" s="2">
        <v>1</v>
      </c>
      <c r="K34" s="2">
        <v>8</v>
      </c>
      <c r="L34" s="2">
        <v>1</v>
      </c>
      <c r="M34" s="2">
        <v>2</v>
      </c>
      <c r="N34" s="2">
        <v>9</v>
      </c>
      <c r="O34" s="2">
        <v>3</v>
      </c>
      <c r="P34" s="2">
        <v>1</v>
      </c>
      <c r="Q34" s="23">
        <f t="shared" si="5"/>
        <v>6.25</v>
      </c>
      <c r="R34" s="23">
        <f t="shared" si="6"/>
        <v>1.5</v>
      </c>
      <c r="S34" s="23">
        <f t="shared" si="7"/>
        <v>1.25</v>
      </c>
      <c r="T34" s="23">
        <v>18</v>
      </c>
      <c r="U34" s="11" t="s">
        <v>195</v>
      </c>
      <c r="V34" s="10" t="str">
        <f t="shared" si="3"/>
        <v>accaptance</v>
      </c>
      <c r="W34" t="s">
        <v>206</v>
      </c>
      <c r="X34" s="37"/>
      <c r="Y34" s="13" t="s">
        <v>160</v>
      </c>
      <c r="Z34" s="23">
        <f>7*8</f>
        <v>56</v>
      </c>
      <c r="AM34" s="23"/>
      <c r="AN34" s="23"/>
      <c r="AO34" s="23"/>
    </row>
    <row r="35" spans="2:41" ht="16.5" thickBot="1" x14ac:dyDescent="0.3">
      <c r="B35" s="41"/>
      <c r="C35" s="6" t="s">
        <v>99</v>
      </c>
      <c r="D35" s="11" t="s">
        <v>183</v>
      </c>
      <c r="E35" s="2">
        <v>5</v>
      </c>
      <c r="F35" s="2">
        <v>2</v>
      </c>
      <c r="G35" s="2">
        <v>2</v>
      </c>
      <c r="H35" s="2">
        <v>5</v>
      </c>
      <c r="I35" s="2">
        <v>2</v>
      </c>
      <c r="J35" s="2">
        <v>2</v>
      </c>
      <c r="K35" s="2">
        <v>8</v>
      </c>
      <c r="L35" s="2">
        <v>2</v>
      </c>
      <c r="M35" s="2">
        <v>2</v>
      </c>
      <c r="N35" s="2">
        <v>10</v>
      </c>
      <c r="O35" s="2">
        <v>5</v>
      </c>
      <c r="P35" s="2">
        <v>1</v>
      </c>
      <c r="Q35" s="23">
        <f t="shared" si="5"/>
        <v>7</v>
      </c>
      <c r="R35" s="23">
        <f t="shared" si="6"/>
        <v>2.75</v>
      </c>
      <c r="S35" s="23">
        <f t="shared" si="7"/>
        <v>1.75</v>
      </c>
      <c r="T35" s="23">
        <v>42</v>
      </c>
      <c r="U35" s="11" t="s">
        <v>197</v>
      </c>
      <c r="V35" s="10" t="str">
        <f t="shared" si="3"/>
        <v>tolerable</v>
      </c>
      <c r="W35" t="s">
        <v>206</v>
      </c>
      <c r="X35" s="37" t="s">
        <v>55</v>
      </c>
      <c r="Y35" s="13" t="s">
        <v>161</v>
      </c>
      <c r="Z35" s="23">
        <f>7*25</f>
        <v>175</v>
      </c>
      <c r="AM35" s="23"/>
      <c r="AN35" s="23"/>
      <c r="AO35" s="23"/>
    </row>
    <row r="36" spans="2:41" ht="16.5" thickBot="1" x14ac:dyDescent="0.3">
      <c r="B36" s="41"/>
      <c r="C36" s="6" t="s">
        <v>53</v>
      </c>
      <c r="D36" s="11" t="s">
        <v>184</v>
      </c>
      <c r="E36" s="2">
        <v>8</v>
      </c>
      <c r="F36" s="2">
        <v>1</v>
      </c>
      <c r="G36" s="2">
        <v>2</v>
      </c>
      <c r="H36" s="2">
        <v>8</v>
      </c>
      <c r="I36" s="2">
        <v>1</v>
      </c>
      <c r="J36" s="2">
        <v>2</v>
      </c>
      <c r="K36" s="2">
        <v>8</v>
      </c>
      <c r="L36" s="2">
        <v>1</v>
      </c>
      <c r="M36" s="2">
        <v>1</v>
      </c>
      <c r="N36" s="2">
        <v>7</v>
      </c>
      <c r="O36" s="2">
        <v>2</v>
      </c>
      <c r="P36" s="2">
        <v>2</v>
      </c>
      <c r="Q36" s="23">
        <f t="shared" si="5"/>
        <v>7.75</v>
      </c>
      <c r="R36" s="23">
        <f t="shared" si="6"/>
        <v>1.25</v>
      </c>
      <c r="S36" s="23">
        <f t="shared" si="7"/>
        <v>1.75</v>
      </c>
      <c r="T36" s="23">
        <v>16</v>
      </c>
      <c r="U36" s="11" t="s">
        <v>195</v>
      </c>
      <c r="V36" s="10" t="str">
        <f t="shared" si="3"/>
        <v>accaptance</v>
      </c>
      <c r="W36" t="s">
        <v>206</v>
      </c>
      <c r="X36" s="37"/>
      <c r="Y36" s="13" t="s">
        <v>162</v>
      </c>
      <c r="Z36" s="23">
        <v>100</v>
      </c>
      <c r="AM36" s="23"/>
      <c r="AN36" s="23"/>
      <c r="AO36" s="23"/>
    </row>
    <row r="37" spans="2:41" ht="16.5" thickBot="1" x14ac:dyDescent="0.3">
      <c r="B37" s="41"/>
      <c r="C37" s="6" t="s">
        <v>39</v>
      </c>
      <c r="D37" s="11" t="s">
        <v>185</v>
      </c>
      <c r="E37" s="2">
        <v>6</v>
      </c>
      <c r="F37" s="2">
        <v>1</v>
      </c>
      <c r="G37" s="2">
        <v>2</v>
      </c>
      <c r="H37" s="2">
        <v>6</v>
      </c>
      <c r="I37" s="2">
        <v>1</v>
      </c>
      <c r="J37" s="2">
        <v>2</v>
      </c>
      <c r="K37" s="2">
        <v>3</v>
      </c>
      <c r="L37" s="2">
        <v>2</v>
      </c>
      <c r="M37" s="2">
        <v>2</v>
      </c>
      <c r="N37" s="2">
        <v>6</v>
      </c>
      <c r="O37" s="2">
        <v>4</v>
      </c>
      <c r="P37" s="2">
        <v>1</v>
      </c>
      <c r="Q37" s="23">
        <f t="shared" si="5"/>
        <v>5.25</v>
      </c>
      <c r="R37" s="23">
        <f t="shared" si="6"/>
        <v>2</v>
      </c>
      <c r="S37" s="23">
        <f t="shared" si="7"/>
        <v>1.75</v>
      </c>
      <c r="T37" s="23">
        <v>20</v>
      </c>
      <c r="U37" s="11" t="s">
        <v>195</v>
      </c>
      <c r="V37" s="10" t="str">
        <f t="shared" si="3"/>
        <v>accaptance</v>
      </c>
      <c r="W37" t="s">
        <v>206</v>
      </c>
      <c r="X37" s="38" t="s">
        <v>11</v>
      </c>
      <c r="Y37" s="13" t="s">
        <v>163</v>
      </c>
      <c r="Z37" s="23">
        <v>40</v>
      </c>
      <c r="AM37" s="23"/>
      <c r="AN37" s="23"/>
      <c r="AO37" s="23"/>
    </row>
    <row r="38" spans="2:41" ht="16.5" thickBot="1" x14ac:dyDescent="0.3">
      <c r="B38" s="41"/>
      <c r="C38" s="6" t="s">
        <v>29</v>
      </c>
      <c r="D38" s="11" t="s">
        <v>186</v>
      </c>
      <c r="E38" s="2">
        <v>8</v>
      </c>
      <c r="F38" s="2">
        <v>1</v>
      </c>
      <c r="G38" s="2">
        <v>2</v>
      </c>
      <c r="H38" s="2">
        <v>8</v>
      </c>
      <c r="I38" s="2">
        <v>1</v>
      </c>
      <c r="J38" s="2">
        <v>2</v>
      </c>
      <c r="K38" s="2">
        <v>6</v>
      </c>
      <c r="L38" s="2">
        <v>2</v>
      </c>
      <c r="M38" s="2">
        <v>2</v>
      </c>
      <c r="N38" s="2">
        <v>9</v>
      </c>
      <c r="O38" s="2">
        <v>4</v>
      </c>
      <c r="P38" s="2">
        <v>1</v>
      </c>
      <c r="Q38" s="23">
        <f t="shared" si="5"/>
        <v>7.75</v>
      </c>
      <c r="R38" s="23">
        <f t="shared" si="6"/>
        <v>2</v>
      </c>
      <c r="S38" s="23">
        <f t="shared" si="7"/>
        <v>1.75</v>
      </c>
      <c r="T38" s="23">
        <v>32</v>
      </c>
      <c r="U38" s="11" t="s">
        <v>197</v>
      </c>
      <c r="V38" s="10" t="str">
        <f t="shared" si="3"/>
        <v>tolerable</v>
      </c>
      <c r="W38" t="s">
        <v>206</v>
      </c>
      <c r="X38" s="38"/>
      <c r="Y38" s="13" t="s">
        <v>164</v>
      </c>
      <c r="Z38" s="23">
        <v>24</v>
      </c>
      <c r="AM38" s="23"/>
      <c r="AN38" s="23"/>
      <c r="AO38" s="23"/>
    </row>
    <row r="39" spans="2:41" ht="16.5" thickBot="1" x14ac:dyDescent="0.3">
      <c r="B39" s="41"/>
      <c r="C39" s="6" t="s">
        <v>42</v>
      </c>
      <c r="D39" s="11" t="s">
        <v>187</v>
      </c>
      <c r="E39" s="2">
        <v>10</v>
      </c>
      <c r="F39" s="2">
        <v>2</v>
      </c>
      <c r="G39" s="2">
        <v>2</v>
      </c>
      <c r="H39" s="2">
        <v>10</v>
      </c>
      <c r="I39" s="2">
        <v>2</v>
      </c>
      <c r="J39" s="2">
        <v>2</v>
      </c>
      <c r="K39" s="2">
        <v>3</v>
      </c>
      <c r="L39" s="2">
        <v>1</v>
      </c>
      <c r="M39" s="2">
        <v>1</v>
      </c>
      <c r="N39" s="2">
        <v>2</v>
      </c>
      <c r="O39" s="2">
        <v>1</v>
      </c>
      <c r="P39" s="2">
        <v>1</v>
      </c>
      <c r="Q39" s="23">
        <f t="shared" si="5"/>
        <v>6.25</v>
      </c>
      <c r="R39" s="23">
        <f t="shared" si="6"/>
        <v>1.5</v>
      </c>
      <c r="S39" s="23">
        <f t="shared" si="7"/>
        <v>1.5</v>
      </c>
      <c r="T39" s="23">
        <v>24</v>
      </c>
      <c r="U39" s="11" t="s">
        <v>195</v>
      </c>
      <c r="V39" s="10" t="str">
        <f t="shared" si="3"/>
        <v>accaptance</v>
      </c>
      <c r="W39" t="s">
        <v>206</v>
      </c>
      <c r="X39" s="38"/>
      <c r="Y39" s="13" t="s">
        <v>165</v>
      </c>
      <c r="Z39" s="23">
        <f>36*4</f>
        <v>144</v>
      </c>
      <c r="AM39" s="23"/>
      <c r="AN39" s="23"/>
      <c r="AO39" s="23"/>
    </row>
    <row r="40" spans="2:41" ht="16.5" thickBot="1" x14ac:dyDescent="0.3">
      <c r="B40" s="42"/>
      <c r="C40" s="6" t="s">
        <v>30</v>
      </c>
      <c r="D40" s="11" t="s">
        <v>188</v>
      </c>
      <c r="E40" s="8">
        <v>10</v>
      </c>
      <c r="F40" s="8">
        <v>1</v>
      </c>
      <c r="G40" s="8">
        <v>2</v>
      </c>
      <c r="H40" s="2">
        <v>10</v>
      </c>
      <c r="I40" s="2">
        <v>1</v>
      </c>
      <c r="J40" s="2">
        <v>2</v>
      </c>
      <c r="K40" s="2">
        <v>3</v>
      </c>
      <c r="L40" s="2">
        <v>1</v>
      </c>
      <c r="M40" s="2">
        <v>1</v>
      </c>
      <c r="N40" s="2">
        <v>2</v>
      </c>
      <c r="O40" s="2">
        <v>2</v>
      </c>
      <c r="P40" s="2">
        <v>1</v>
      </c>
      <c r="Q40" s="23">
        <f t="shared" si="5"/>
        <v>6.25</v>
      </c>
      <c r="R40" s="23">
        <f t="shared" si="6"/>
        <v>1.25</v>
      </c>
      <c r="S40" s="23">
        <f t="shared" si="7"/>
        <v>1.5</v>
      </c>
      <c r="T40" s="23">
        <v>12</v>
      </c>
      <c r="U40" s="11" t="s">
        <v>195</v>
      </c>
      <c r="V40" s="10" t="str">
        <f t="shared" si="3"/>
        <v>accaptance</v>
      </c>
      <c r="W40" t="s">
        <v>206</v>
      </c>
      <c r="X40" s="37" t="s">
        <v>12</v>
      </c>
      <c r="Y40" s="13" t="s">
        <v>166</v>
      </c>
      <c r="Z40" s="23">
        <f>4*25</f>
        <v>100</v>
      </c>
      <c r="AM40" s="23"/>
      <c r="AN40" s="23"/>
      <c r="AO40" s="23"/>
    </row>
    <row r="41" spans="2:41" ht="16.5" thickBot="1" x14ac:dyDescent="0.3">
      <c r="B41" s="40" t="s">
        <v>14</v>
      </c>
      <c r="C41" s="6" t="s">
        <v>31</v>
      </c>
      <c r="D41" t="s">
        <v>189</v>
      </c>
      <c r="E41" s="8">
        <v>6</v>
      </c>
      <c r="F41" s="8">
        <v>1</v>
      </c>
      <c r="G41" s="8">
        <v>1</v>
      </c>
      <c r="H41" s="9"/>
      <c r="I41" s="9"/>
      <c r="J41" s="9"/>
      <c r="K41">
        <v>4</v>
      </c>
      <c r="L41">
        <v>1</v>
      </c>
      <c r="M41">
        <v>1</v>
      </c>
      <c r="N41">
        <v>9</v>
      </c>
      <c r="O41">
        <v>5</v>
      </c>
      <c r="P41">
        <v>4</v>
      </c>
      <c r="Q41" s="23">
        <f t="shared" si="5"/>
        <v>6.333333333333333</v>
      </c>
      <c r="R41" s="23">
        <f t="shared" si="6"/>
        <v>2.3333333333333335</v>
      </c>
      <c r="S41" s="23">
        <f t="shared" si="7"/>
        <v>2</v>
      </c>
      <c r="T41" s="23">
        <v>24</v>
      </c>
      <c r="U41" s="11" t="s">
        <v>195</v>
      </c>
      <c r="V41" s="10" t="str">
        <f t="shared" si="3"/>
        <v>accaptance</v>
      </c>
      <c r="W41" t="s">
        <v>206</v>
      </c>
      <c r="X41" s="37"/>
      <c r="Y41" s="13" t="s">
        <v>167</v>
      </c>
      <c r="Z41" s="23">
        <v>18</v>
      </c>
      <c r="AM41" s="23"/>
      <c r="AN41" s="23"/>
      <c r="AO41" s="23"/>
    </row>
    <row r="42" spans="2:41" ht="16.5" thickBot="1" x14ac:dyDescent="0.3">
      <c r="B42" s="41"/>
      <c r="C42" s="6" t="s">
        <v>54</v>
      </c>
      <c r="D42" t="s">
        <v>190</v>
      </c>
      <c r="E42" s="8">
        <v>8</v>
      </c>
      <c r="F42" s="8">
        <v>8</v>
      </c>
      <c r="G42" s="8">
        <v>8</v>
      </c>
      <c r="H42" s="9"/>
      <c r="I42" s="9"/>
      <c r="J42" s="9"/>
      <c r="K42">
        <v>3</v>
      </c>
      <c r="L42">
        <v>10</v>
      </c>
      <c r="M42">
        <v>3</v>
      </c>
      <c r="N42">
        <v>10</v>
      </c>
      <c r="O42">
        <v>3</v>
      </c>
      <c r="P42">
        <v>3</v>
      </c>
      <c r="Q42" s="23">
        <f t="shared" si="5"/>
        <v>7</v>
      </c>
      <c r="R42" s="23">
        <f t="shared" si="6"/>
        <v>7</v>
      </c>
      <c r="S42" s="23">
        <f t="shared" si="7"/>
        <v>4.666666666666667</v>
      </c>
      <c r="T42" s="23">
        <f>49*5</f>
        <v>245</v>
      </c>
      <c r="U42" s="11" t="s">
        <v>199</v>
      </c>
      <c r="V42" s="10" t="str">
        <f t="shared" si="3"/>
        <v>Unaccaptable</v>
      </c>
      <c r="X42" s="37"/>
      <c r="Y42" s="13" t="s">
        <v>168</v>
      </c>
      <c r="Z42" s="23">
        <v>9</v>
      </c>
      <c r="AM42" s="23"/>
      <c r="AN42" s="23"/>
      <c r="AO42" s="23"/>
    </row>
    <row r="43" spans="2:41" ht="16.5" thickBot="1" x14ac:dyDescent="0.3">
      <c r="B43" s="41"/>
      <c r="C43" s="6" t="s">
        <v>32</v>
      </c>
      <c r="D43" s="11" t="s">
        <v>191</v>
      </c>
      <c r="E43" s="8">
        <v>4</v>
      </c>
      <c r="F43" s="8">
        <v>4</v>
      </c>
      <c r="G43" s="8">
        <v>2</v>
      </c>
      <c r="H43" s="9"/>
      <c r="I43" s="9"/>
      <c r="J43" s="9"/>
      <c r="K43">
        <v>2</v>
      </c>
      <c r="L43">
        <v>1</v>
      </c>
      <c r="M43">
        <v>1</v>
      </c>
      <c r="N43">
        <v>3</v>
      </c>
      <c r="O43">
        <v>1</v>
      </c>
      <c r="P43">
        <v>1</v>
      </c>
      <c r="Q43" s="23">
        <f t="shared" si="5"/>
        <v>3</v>
      </c>
      <c r="R43" s="23">
        <f t="shared" si="6"/>
        <v>2</v>
      </c>
      <c r="S43" s="23">
        <f t="shared" si="7"/>
        <v>1.3333333333333333</v>
      </c>
      <c r="T43" s="23">
        <v>6</v>
      </c>
      <c r="U43" s="11" t="s">
        <v>195</v>
      </c>
      <c r="V43" s="10" t="str">
        <f t="shared" si="3"/>
        <v>accaptance</v>
      </c>
      <c r="W43" t="s">
        <v>206</v>
      </c>
      <c r="X43" s="37"/>
      <c r="Y43" s="13" t="s">
        <v>169</v>
      </c>
      <c r="Z43" s="23">
        <f>80</f>
        <v>80</v>
      </c>
      <c r="AM43" s="23"/>
      <c r="AN43" s="23"/>
      <c r="AO43" s="23"/>
    </row>
    <row r="44" spans="2:41" ht="16.5" thickBot="1" x14ac:dyDescent="0.3">
      <c r="B44" s="42"/>
      <c r="C44" s="6" t="s">
        <v>21</v>
      </c>
      <c r="D44" s="11" t="s">
        <v>192</v>
      </c>
      <c r="E44">
        <v>4</v>
      </c>
      <c r="F44">
        <v>4</v>
      </c>
      <c r="G44">
        <v>2</v>
      </c>
      <c r="H44" s="9"/>
      <c r="I44" s="9"/>
      <c r="J44" s="9"/>
      <c r="K44">
        <v>2</v>
      </c>
      <c r="L44">
        <v>1</v>
      </c>
      <c r="M44">
        <v>1</v>
      </c>
      <c r="N44">
        <v>3</v>
      </c>
      <c r="O44">
        <v>1</v>
      </c>
      <c r="P44">
        <v>1</v>
      </c>
      <c r="Q44" s="23">
        <f t="shared" si="5"/>
        <v>3</v>
      </c>
      <c r="R44" s="23">
        <f t="shared" si="6"/>
        <v>2</v>
      </c>
      <c r="S44" s="23">
        <f t="shared" si="7"/>
        <v>1.3333333333333333</v>
      </c>
      <c r="T44" s="23">
        <v>6</v>
      </c>
      <c r="U44" s="11" t="s">
        <v>195</v>
      </c>
      <c r="V44" s="10" t="str">
        <f t="shared" si="3"/>
        <v>accaptance</v>
      </c>
      <c r="W44" t="s">
        <v>206</v>
      </c>
      <c r="X44" s="37"/>
      <c r="Y44" s="13" t="s">
        <v>170</v>
      </c>
      <c r="Z44" s="23">
        <v>24</v>
      </c>
      <c r="AM44" s="23"/>
      <c r="AN44" s="23"/>
      <c r="AO44" s="23"/>
    </row>
    <row r="45" spans="2:41" x14ac:dyDescent="0.25">
      <c r="T45" t="s">
        <v>195</v>
      </c>
      <c r="U45">
        <f>COUNTIF(U3:U44,"Low")</f>
        <v>20</v>
      </c>
      <c r="X45" s="37"/>
      <c r="Y45" s="13" t="s">
        <v>171</v>
      </c>
      <c r="Z45" s="23">
        <v>4</v>
      </c>
    </row>
    <row r="46" spans="2:41" x14ac:dyDescent="0.25">
      <c r="T46" t="s">
        <v>197</v>
      </c>
      <c r="U46">
        <f>COUNTIF(U3:U44,"Moderate")</f>
        <v>10</v>
      </c>
      <c r="X46" s="37"/>
      <c r="Y46" s="13" t="s">
        <v>172</v>
      </c>
      <c r="Z46" s="23">
        <f>6*7</f>
        <v>42</v>
      </c>
    </row>
    <row r="47" spans="2:41" x14ac:dyDescent="0.25">
      <c r="T47" t="s">
        <v>198</v>
      </c>
      <c r="U47">
        <f>COUNTIF(U3:U44,"High")</f>
        <v>11</v>
      </c>
      <c r="X47" s="37"/>
      <c r="Y47" s="13" t="s">
        <v>173</v>
      </c>
      <c r="Z47" s="23">
        <v>81</v>
      </c>
    </row>
    <row r="48" spans="2:41" x14ac:dyDescent="0.25">
      <c r="T48" t="s">
        <v>199</v>
      </c>
      <c r="U48">
        <v>1</v>
      </c>
      <c r="X48" s="37"/>
      <c r="Y48" s="13" t="s">
        <v>174</v>
      </c>
      <c r="Z48" s="23">
        <v>16</v>
      </c>
    </row>
    <row r="49" spans="24:26" x14ac:dyDescent="0.25">
      <c r="X49" s="37" t="s">
        <v>13</v>
      </c>
      <c r="Y49" s="13" t="s">
        <v>175</v>
      </c>
      <c r="Z49" s="23">
        <v>6</v>
      </c>
    </row>
    <row r="50" spans="24:26" x14ac:dyDescent="0.25">
      <c r="X50" s="37"/>
      <c r="Y50" s="13" t="s">
        <v>176</v>
      </c>
      <c r="Z50" s="23">
        <v>36</v>
      </c>
    </row>
    <row r="51" spans="24:26" x14ac:dyDescent="0.25">
      <c r="X51" s="37"/>
      <c r="Y51" s="13" t="s">
        <v>177</v>
      </c>
      <c r="Z51" s="23">
        <v>24</v>
      </c>
    </row>
    <row r="52" spans="24:26" x14ac:dyDescent="0.25">
      <c r="X52" s="38" t="s">
        <v>56</v>
      </c>
      <c r="Y52" s="13" t="s">
        <v>178</v>
      </c>
      <c r="Z52" s="23">
        <v>14</v>
      </c>
    </row>
    <row r="53" spans="24:26" x14ac:dyDescent="0.25">
      <c r="X53" s="38"/>
      <c r="Y53" s="13" t="s">
        <v>179</v>
      </c>
      <c r="Z53" s="23">
        <v>28</v>
      </c>
    </row>
    <row r="54" spans="24:26" x14ac:dyDescent="0.25">
      <c r="X54" s="37" t="s">
        <v>98</v>
      </c>
      <c r="Y54" s="13" t="s">
        <v>180</v>
      </c>
      <c r="Z54" s="23">
        <v>42</v>
      </c>
    </row>
    <row r="55" spans="24:26" x14ac:dyDescent="0.25">
      <c r="X55" s="37"/>
      <c r="Y55" s="13" t="s">
        <v>181</v>
      </c>
      <c r="Z55" s="23">
        <f>7*4*3</f>
        <v>84</v>
      </c>
    </row>
    <row r="56" spans="24:26" x14ac:dyDescent="0.25">
      <c r="X56" s="37"/>
      <c r="Y56" s="13" t="s">
        <v>182</v>
      </c>
      <c r="Z56" s="23">
        <v>18</v>
      </c>
    </row>
    <row r="57" spans="24:26" x14ac:dyDescent="0.25">
      <c r="X57" s="37"/>
      <c r="Y57" s="13" t="s">
        <v>183</v>
      </c>
      <c r="Z57" s="23">
        <v>42</v>
      </c>
    </row>
    <row r="58" spans="24:26" x14ac:dyDescent="0.25">
      <c r="X58" s="37"/>
      <c r="Y58" s="13" t="s">
        <v>184</v>
      </c>
      <c r="Z58" s="23">
        <v>16</v>
      </c>
    </row>
    <row r="59" spans="24:26" x14ac:dyDescent="0.25">
      <c r="X59" s="37"/>
      <c r="Y59" s="13" t="s">
        <v>185</v>
      </c>
      <c r="Z59" s="23">
        <v>20</v>
      </c>
    </row>
    <row r="60" spans="24:26" x14ac:dyDescent="0.25">
      <c r="X60" s="37"/>
      <c r="Y60" s="13" t="s">
        <v>186</v>
      </c>
      <c r="Z60" s="23">
        <v>32</v>
      </c>
    </row>
    <row r="61" spans="24:26" x14ac:dyDescent="0.25">
      <c r="X61" s="37"/>
      <c r="Y61" s="13" t="s">
        <v>187</v>
      </c>
      <c r="Z61" s="23">
        <v>24</v>
      </c>
    </row>
    <row r="62" spans="24:26" x14ac:dyDescent="0.25">
      <c r="X62" s="37"/>
      <c r="Y62" s="13" t="s">
        <v>188</v>
      </c>
      <c r="Z62" s="23">
        <v>12</v>
      </c>
    </row>
    <row r="63" spans="24:26" x14ac:dyDescent="0.25">
      <c r="X63" s="37" t="s">
        <v>14</v>
      </c>
      <c r="Y63" s="13" t="s">
        <v>189</v>
      </c>
      <c r="Z63" s="23">
        <v>24</v>
      </c>
    </row>
    <row r="64" spans="24:26" x14ac:dyDescent="0.25">
      <c r="X64" s="37"/>
      <c r="Y64" s="13" t="s">
        <v>190</v>
      </c>
      <c r="Z64" s="23">
        <f>49*5</f>
        <v>245</v>
      </c>
    </row>
    <row r="65" spans="24:26" x14ac:dyDescent="0.25">
      <c r="X65" s="37"/>
      <c r="Y65" s="13" t="s">
        <v>191</v>
      </c>
      <c r="Z65" s="23">
        <v>6</v>
      </c>
    </row>
    <row r="66" spans="24:26" x14ac:dyDescent="0.25">
      <c r="X66" s="37"/>
      <c r="Y66" s="13" t="s">
        <v>192</v>
      </c>
      <c r="Z66" s="23">
        <v>6</v>
      </c>
    </row>
  </sheetData>
  <mergeCells count="19">
    <mergeCell ref="B30:B31"/>
    <mergeCell ref="B32:B40"/>
    <mergeCell ref="B41:B44"/>
    <mergeCell ref="B3:B8"/>
    <mergeCell ref="B9:B12"/>
    <mergeCell ref="B13:B14"/>
    <mergeCell ref="B15:B17"/>
    <mergeCell ref="B18:B26"/>
    <mergeCell ref="B27:B29"/>
    <mergeCell ref="X49:X51"/>
    <mergeCell ref="X52:X53"/>
    <mergeCell ref="X54:X62"/>
    <mergeCell ref="X63:X66"/>
    <mergeCell ref="Y2:AD2"/>
    <mergeCell ref="X2:X3"/>
    <mergeCell ref="X31:X34"/>
    <mergeCell ref="X35:X36"/>
    <mergeCell ref="X37:X39"/>
    <mergeCell ref="X40:X48"/>
  </mergeCells>
  <phoneticPr fontId="5" type="noConversion"/>
  <conditionalFormatting sqref="T3:T44">
    <cfRule type="top10" dxfId="3" priority="4" rank="3"/>
  </conditionalFormatting>
  <conditionalFormatting sqref="V3:V44">
    <cfRule type="cellIs" dxfId="2" priority="3" operator="equal">
      <formula>"Unaccaptable"</formula>
    </cfRule>
  </conditionalFormatting>
  <conditionalFormatting sqref="U3:U44">
    <cfRule type="cellIs" dxfId="1" priority="2" operator="lessThan">
      <formula>4</formula>
    </cfRule>
  </conditionalFormatting>
  <conditionalFormatting sqref="Z25:Z66">
    <cfRule type="top10" dxfId="0" priority="1" rank="3"/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14CD9-AF08-4F46-8266-F8DF26C12001}">
  <dimension ref="A1"/>
  <sheetViews>
    <sheetView topLeftCell="A48" workbookViewId="0">
      <selection activeCell="F12" sqref="D12:F6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Cause n Effect</vt:lpstr>
      <vt:lpstr>RPN New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Nanda RS</dc:creator>
  <cp:lastModifiedBy>Nanda RS</cp:lastModifiedBy>
  <dcterms:created xsi:type="dcterms:W3CDTF">2023-02-27T16:57:21Z</dcterms:created>
  <dcterms:modified xsi:type="dcterms:W3CDTF">2024-02-25T20:41:32Z</dcterms:modified>
</cp:coreProperties>
</file>