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\tamplate umsida\sidang\"/>
    </mc:Choice>
  </mc:AlternateContent>
  <xr:revisionPtr revIDLastSave="0" documentId="8_{E7A8BBCE-D31B-4E64-AA60-809738D68187}" xr6:coauthVersionLast="47" xr6:coauthVersionMax="47" xr10:uidLastSave="{00000000-0000-0000-0000-000000000000}"/>
  <bookViews>
    <workbookView xWindow="10245" yWindow="0" windowWidth="10245" windowHeight="10920" firstSheet="2" activeTab="2" xr2:uid="{800E0A1E-9898-45CC-8D7B-23E8D25C059F}"/>
  </bookViews>
  <sheets>
    <sheet name="AWAL" sheetId="1" r:id="rId1"/>
    <sheet name="Sheet2" sheetId="2" state="hidden" r:id="rId2"/>
    <sheet name="ITERASI 0" sheetId="8" r:id="rId3"/>
    <sheet name="ANALISA SENSITIVITAS" sheetId="10" r:id="rId4"/>
    <sheet name="PERHITUNGAN" sheetId="11" r:id="rId5"/>
    <sheet name="KONFERSI" sheetId="9" r:id="rId6"/>
    <sheet name="LINGO" sheetId="7" r:id="rId7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9" l="1"/>
  <c r="F28" i="10"/>
  <c r="F27" i="10"/>
  <c r="R11" i="10"/>
  <c r="F31" i="10"/>
  <c r="F30" i="10"/>
  <c r="F26" i="10"/>
  <c r="F32" i="10"/>
  <c r="L49" i="8"/>
  <c r="F25" i="10"/>
  <c r="F22" i="10"/>
  <c r="F21" i="10"/>
  <c r="F20" i="10"/>
  <c r="I4" i="10"/>
  <c r="I5" i="10"/>
  <c r="I6" i="10"/>
  <c r="I7" i="10"/>
  <c r="I8" i="10"/>
  <c r="I3" i="10"/>
  <c r="H4" i="10"/>
  <c r="H5" i="10"/>
  <c r="H6" i="10"/>
  <c r="H7" i="10"/>
  <c r="H8" i="10"/>
  <c r="H3" i="10"/>
  <c r="C18" i="11"/>
  <c r="D18" i="11"/>
  <c r="E18" i="11"/>
  <c r="F18" i="11"/>
  <c r="G18" i="11"/>
  <c r="H18" i="11"/>
  <c r="C19" i="11"/>
  <c r="D19" i="11"/>
  <c r="E19" i="11"/>
  <c r="F19" i="11"/>
  <c r="G19" i="11"/>
  <c r="H19" i="11"/>
  <c r="B19" i="11"/>
  <c r="B18" i="11"/>
  <c r="C16" i="11"/>
  <c r="D16" i="11"/>
  <c r="E16" i="11"/>
  <c r="F16" i="11"/>
  <c r="G16" i="11"/>
  <c r="H16" i="11"/>
  <c r="B16" i="11"/>
  <c r="B17" i="11"/>
  <c r="C17" i="11"/>
  <c r="D17" i="11"/>
  <c r="E17" i="11"/>
  <c r="F17" i="11"/>
  <c r="G17" i="11"/>
  <c r="H17" i="11"/>
  <c r="I12" i="11"/>
  <c r="I13" i="11"/>
  <c r="I11" i="11"/>
  <c r="C13" i="11"/>
  <c r="D13" i="11"/>
  <c r="E13" i="11"/>
  <c r="F13" i="11"/>
  <c r="G13" i="11"/>
  <c r="H13" i="11"/>
  <c r="B13" i="11"/>
  <c r="C11" i="11"/>
  <c r="D11" i="11"/>
  <c r="E11" i="11"/>
  <c r="F11" i="11"/>
  <c r="G11" i="11"/>
  <c r="H11" i="11"/>
  <c r="B11" i="11"/>
  <c r="C10" i="11"/>
  <c r="D10" i="11"/>
  <c r="E10" i="11"/>
  <c r="F10" i="11"/>
  <c r="G10" i="11"/>
  <c r="H10" i="11"/>
  <c r="B10" i="11"/>
  <c r="B12" i="11"/>
  <c r="C12" i="11"/>
  <c r="D12" i="11"/>
  <c r="E12" i="11"/>
  <c r="F12" i="11"/>
  <c r="G12" i="11"/>
  <c r="H12" i="11"/>
  <c r="I7" i="11"/>
  <c r="I6" i="11"/>
  <c r="I5" i="11"/>
  <c r="Q11" i="10"/>
  <c r="S11" i="10"/>
  <c r="T11" i="10"/>
  <c r="U11" i="10"/>
  <c r="Q12" i="10"/>
  <c r="R12" i="10"/>
  <c r="S12" i="10"/>
  <c r="T12" i="10"/>
  <c r="U12" i="10"/>
  <c r="Q13" i="10"/>
  <c r="R13" i="10"/>
  <c r="S13" i="10"/>
  <c r="T13" i="10"/>
  <c r="U13" i="10"/>
  <c r="Q14" i="10"/>
  <c r="R14" i="10"/>
  <c r="S14" i="10"/>
  <c r="T14" i="10"/>
  <c r="U14" i="10"/>
  <c r="Q15" i="10"/>
  <c r="R15" i="10"/>
  <c r="S15" i="10"/>
  <c r="T15" i="10"/>
  <c r="U15" i="10"/>
  <c r="Q16" i="10"/>
  <c r="R16" i="10"/>
  <c r="S16" i="10"/>
  <c r="T16" i="10"/>
  <c r="U16" i="10"/>
  <c r="Q17" i="10"/>
  <c r="R17" i="10"/>
  <c r="S17" i="10"/>
  <c r="T17" i="10"/>
  <c r="U17" i="10"/>
  <c r="P12" i="10"/>
  <c r="P13" i="10"/>
  <c r="P14" i="10"/>
  <c r="P15" i="10"/>
  <c r="P16" i="10"/>
  <c r="P17" i="10"/>
  <c r="P11" i="10"/>
  <c r="G50" i="8"/>
  <c r="D53" i="8"/>
  <c r="E53" i="8"/>
  <c r="F53" i="8"/>
  <c r="G53" i="8"/>
  <c r="H53" i="8"/>
  <c r="I53" i="8"/>
  <c r="J53" i="8"/>
  <c r="K53" i="8"/>
  <c r="L53" i="8"/>
  <c r="M53" i="8"/>
  <c r="N53" i="8"/>
  <c r="O53" i="8"/>
  <c r="D54" i="8"/>
  <c r="E54" i="8"/>
  <c r="F54" i="8"/>
  <c r="G54" i="8"/>
  <c r="H54" i="8"/>
  <c r="I54" i="8"/>
  <c r="J54" i="8"/>
  <c r="K54" i="8"/>
  <c r="L54" i="8"/>
  <c r="M54" i="8"/>
  <c r="N54" i="8"/>
  <c r="O54" i="8"/>
  <c r="D55" i="8"/>
  <c r="E55" i="8"/>
  <c r="F55" i="8"/>
  <c r="G55" i="8"/>
  <c r="H55" i="8"/>
  <c r="I55" i="8"/>
  <c r="J55" i="8"/>
  <c r="K55" i="8"/>
  <c r="L55" i="8"/>
  <c r="M55" i="8"/>
  <c r="N55" i="8"/>
  <c r="O55" i="8"/>
  <c r="D50" i="8"/>
  <c r="E50" i="8"/>
  <c r="F50" i="8"/>
  <c r="H50" i="8"/>
  <c r="I50" i="8"/>
  <c r="J50" i="8"/>
  <c r="K50" i="8"/>
  <c r="L50" i="8"/>
  <c r="M50" i="8"/>
  <c r="N50" i="8"/>
  <c r="O50" i="8"/>
  <c r="D51" i="8"/>
  <c r="E51" i="8"/>
  <c r="F51" i="8"/>
  <c r="G51" i="8"/>
  <c r="H51" i="8"/>
  <c r="I51" i="8"/>
  <c r="J51" i="8"/>
  <c r="K51" i="8"/>
  <c r="L51" i="8"/>
  <c r="M51" i="8"/>
  <c r="N51" i="8"/>
  <c r="O51" i="8"/>
  <c r="C55" i="8"/>
  <c r="C54" i="8"/>
  <c r="C53" i="8"/>
  <c r="C51" i="8"/>
  <c r="C50" i="8"/>
  <c r="C52" i="8"/>
  <c r="D49" i="8"/>
  <c r="E49" i="8"/>
  <c r="F49" i="8"/>
  <c r="G49" i="8"/>
  <c r="H49" i="8"/>
  <c r="I49" i="8"/>
  <c r="J49" i="8"/>
  <c r="K49" i="8"/>
  <c r="M49" i="8"/>
  <c r="N49" i="8"/>
  <c r="O49" i="8"/>
  <c r="D52" i="8"/>
  <c r="E52" i="8"/>
  <c r="F52" i="8"/>
  <c r="G52" i="8"/>
  <c r="H52" i="8"/>
  <c r="I52" i="8"/>
  <c r="J52" i="8"/>
  <c r="K52" i="8"/>
  <c r="L52" i="8"/>
  <c r="M52" i="8"/>
  <c r="N52" i="8"/>
  <c r="O52" i="8"/>
  <c r="P41" i="8"/>
  <c r="P42" i="8"/>
  <c r="P43" i="8"/>
  <c r="P44" i="8"/>
  <c r="P45" i="8"/>
  <c r="P46" i="8"/>
  <c r="P40" i="8"/>
  <c r="D45" i="8"/>
  <c r="E45" i="8"/>
  <c r="F45" i="8"/>
  <c r="G45" i="8"/>
  <c r="H45" i="8"/>
  <c r="I45" i="8"/>
  <c r="J45" i="8"/>
  <c r="K45" i="8"/>
  <c r="L45" i="8"/>
  <c r="M45" i="8"/>
  <c r="N45" i="8"/>
  <c r="O45" i="8"/>
  <c r="D46" i="8"/>
  <c r="E46" i="8"/>
  <c r="F46" i="8"/>
  <c r="G46" i="8"/>
  <c r="H46" i="8"/>
  <c r="I46" i="8"/>
  <c r="J46" i="8"/>
  <c r="K46" i="8"/>
  <c r="L46" i="8"/>
  <c r="M46" i="8"/>
  <c r="N46" i="8"/>
  <c r="O46" i="8"/>
  <c r="D41" i="8"/>
  <c r="E41" i="8"/>
  <c r="F41" i="8"/>
  <c r="G41" i="8"/>
  <c r="H41" i="8"/>
  <c r="I41" i="8"/>
  <c r="J41" i="8"/>
  <c r="K41" i="8"/>
  <c r="L41" i="8"/>
  <c r="M41" i="8"/>
  <c r="N41" i="8"/>
  <c r="O41" i="8"/>
  <c r="D42" i="8"/>
  <c r="E42" i="8"/>
  <c r="F42" i="8"/>
  <c r="G42" i="8"/>
  <c r="H42" i="8"/>
  <c r="I42" i="8"/>
  <c r="J42" i="8"/>
  <c r="K42" i="8"/>
  <c r="L42" i="8"/>
  <c r="M42" i="8"/>
  <c r="N42" i="8"/>
  <c r="O42" i="8"/>
  <c r="D43" i="8"/>
  <c r="E43" i="8"/>
  <c r="F43" i="8"/>
  <c r="G43" i="8"/>
  <c r="H43" i="8"/>
  <c r="I43" i="8"/>
  <c r="J43" i="8"/>
  <c r="K43" i="8"/>
  <c r="L43" i="8"/>
  <c r="M43" i="8"/>
  <c r="N43" i="8"/>
  <c r="O43" i="8"/>
  <c r="C46" i="8"/>
  <c r="C45" i="8"/>
  <c r="C43" i="8"/>
  <c r="C42" i="8"/>
  <c r="C41" i="8"/>
  <c r="C44" i="8"/>
  <c r="E40" i="8"/>
  <c r="D40" i="8"/>
  <c r="F40" i="8"/>
  <c r="G40" i="8"/>
  <c r="H40" i="8"/>
  <c r="I40" i="8"/>
  <c r="J40" i="8"/>
  <c r="K40" i="8"/>
  <c r="L40" i="8"/>
  <c r="M40" i="8"/>
  <c r="N40" i="8"/>
  <c r="O40" i="8"/>
  <c r="D44" i="8"/>
  <c r="E44" i="8"/>
  <c r="F44" i="8"/>
  <c r="G44" i="8"/>
  <c r="H44" i="8"/>
  <c r="I44" i="8"/>
  <c r="J44" i="8"/>
  <c r="K44" i="8"/>
  <c r="L44" i="8"/>
  <c r="M44" i="8"/>
  <c r="N44" i="8"/>
  <c r="O44" i="8"/>
  <c r="P32" i="8"/>
  <c r="P33" i="8"/>
  <c r="P34" i="8"/>
  <c r="P35" i="8"/>
  <c r="P36" i="8"/>
  <c r="P37" i="8"/>
  <c r="P31" i="8"/>
  <c r="N28" i="8"/>
  <c r="N27" i="8"/>
  <c r="N26" i="8"/>
  <c r="N25" i="8"/>
  <c r="I28" i="8"/>
  <c r="I27" i="8"/>
  <c r="I26" i="8"/>
  <c r="I25" i="8"/>
  <c r="I24" i="8"/>
  <c r="I23" i="8"/>
  <c r="O18" i="8"/>
  <c r="O17" i="8"/>
  <c r="O16" i="8"/>
  <c r="O15" i="8"/>
  <c r="O14" i="8"/>
  <c r="O13" i="8"/>
  <c r="P15" i="8"/>
  <c r="D16" i="9"/>
  <c r="D15" i="9"/>
  <c r="D14" i="9"/>
  <c r="D13" i="9"/>
  <c r="D12" i="9"/>
  <c r="D11" i="9"/>
  <c r="D17" i="9" s="1"/>
  <c r="K10" i="1" s="1"/>
  <c r="D7" i="9"/>
  <c r="D4" i="9"/>
  <c r="D3" i="9"/>
  <c r="J35" i="8"/>
  <c r="K35" i="8"/>
  <c r="L35" i="8"/>
  <c r="L34" i="8" s="1"/>
  <c r="M35" i="8"/>
  <c r="O35" i="8"/>
  <c r="H31" i="8"/>
  <c r="C35" i="8"/>
  <c r="C31" i="8" s="1"/>
  <c r="D35" i="8"/>
  <c r="D34" i="8" s="1"/>
  <c r="E35" i="8"/>
  <c r="E33" i="8" s="1"/>
  <c r="F35" i="8"/>
  <c r="F32" i="8" s="1"/>
  <c r="G35" i="8"/>
  <c r="G31" i="8" s="1"/>
  <c r="H35" i="8"/>
  <c r="H34" i="8" s="1"/>
  <c r="J32" i="8"/>
  <c r="K31" i="8"/>
  <c r="M33" i="8"/>
  <c r="O31" i="8"/>
  <c r="C36" i="8"/>
  <c r="D36" i="8"/>
  <c r="E36" i="8"/>
  <c r="F36" i="8"/>
  <c r="G36" i="8"/>
  <c r="H36" i="8"/>
  <c r="J36" i="8"/>
  <c r="K36" i="8"/>
  <c r="M36" i="8"/>
  <c r="O36" i="8"/>
  <c r="C37" i="8"/>
  <c r="D37" i="8"/>
  <c r="E37" i="8"/>
  <c r="F37" i="8"/>
  <c r="G37" i="8"/>
  <c r="H37" i="8"/>
  <c r="J37" i="8"/>
  <c r="K37" i="8"/>
  <c r="L37" i="8"/>
  <c r="M37" i="8"/>
  <c r="O37" i="8"/>
  <c r="N22" i="8"/>
  <c r="N15" i="8"/>
  <c r="N14" i="8"/>
  <c r="H15" i="8"/>
  <c r="M15" i="8"/>
  <c r="K15" i="8"/>
  <c r="I15" i="8"/>
  <c r="N19" i="8"/>
  <c r="N18" i="8" s="1"/>
  <c r="H22" i="8"/>
  <c r="G22" i="8"/>
  <c r="H23" i="8"/>
  <c r="H18" i="8"/>
  <c r="H17" i="8"/>
  <c r="H16" i="8"/>
  <c r="J15" i="8"/>
  <c r="L15" i="8"/>
  <c r="P14" i="8"/>
  <c r="H14" i="8"/>
  <c r="H13" i="8"/>
  <c r="D22" i="8"/>
  <c r="E22" i="8"/>
  <c r="F22" i="8"/>
  <c r="C22" i="8"/>
  <c r="F25" i="8"/>
  <c r="G25" i="8"/>
  <c r="F26" i="8"/>
  <c r="G26" i="8"/>
  <c r="F27" i="8"/>
  <c r="G27" i="8"/>
  <c r="F28" i="8"/>
  <c r="G28" i="8"/>
  <c r="G24" i="8"/>
  <c r="F24" i="8"/>
  <c r="E25" i="8"/>
  <c r="E26" i="8"/>
  <c r="E27" i="8"/>
  <c r="E28" i="8"/>
  <c r="E24" i="8"/>
  <c r="D24" i="8"/>
  <c r="D25" i="8"/>
  <c r="D26" i="8"/>
  <c r="D27" i="8"/>
  <c r="D28" i="8"/>
  <c r="C25" i="8"/>
  <c r="C26" i="8"/>
  <c r="C27" i="8"/>
  <c r="C28" i="8"/>
  <c r="C24" i="8"/>
  <c r="D14" i="8"/>
  <c r="C14" i="8"/>
  <c r="D23" i="8"/>
  <c r="E23" i="8"/>
  <c r="F23" i="8"/>
  <c r="G23" i="8"/>
  <c r="H25" i="8"/>
  <c r="O23" i="8"/>
  <c r="P23" i="8" s="1"/>
  <c r="C23" i="8"/>
  <c r="P16" i="8"/>
  <c r="P17" i="8"/>
  <c r="P18" i="8"/>
  <c r="G14" i="8"/>
  <c r="G15" i="8"/>
  <c r="G16" i="8"/>
  <c r="G17" i="8"/>
  <c r="G18" i="8"/>
  <c r="F18" i="8"/>
  <c r="F14" i="8"/>
  <c r="F15" i="8"/>
  <c r="F16" i="8"/>
  <c r="F17" i="8"/>
  <c r="E14" i="8"/>
  <c r="E15" i="8"/>
  <c r="E16" i="8"/>
  <c r="E17" i="8"/>
  <c r="E18" i="8"/>
  <c r="D15" i="8"/>
  <c r="D16" i="8"/>
  <c r="D17" i="8"/>
  <c r="D18" i="8"/>
  <c r="C15" i="8"/>
  <c r="C16" i="8"/>
  <c r="C17" i="8"/>
  <c r="C18" i="8"/>
  <c r="G13" i="8"/>
  <c r="E13" i="8"/>
  <c r="F13" i="8"/>
  <c r="D13" i="8"/>
  <c r="C13" i="8"/>
  <c r="D19" i="8"/>
  <c r="E19" i="8"/>
  <c r="F19" i="8"/>
  <c r="G19" i="8"/>
  <c r="H19" i="8"/>
  <c r="I19" i="8"/>
  <c r="I17" i="8" s="1"/>
  <c r="J19" i="8"/>
  <c r="J17" i="8" s="1"/>
  <c r="K19" i="8"/>
  <c r="K13" i="8" s="1"/>
  <c r="M19" i="8"/>
  <c r="M16" i="8" s="1"/>
  <c r="O19" i="8"/>
  <c r="C19" i="8"/>
  <c r="P5" i="8"/>
  <c r="P6" i="8"/>
  <c r="P7" i="8"/>
  <c r="P8" i="8"/>
  <c r="P9" i="8"/>
  <c r="P10" i="8"/>
  <c r="I5" i="1"/>
  <c r="K5" i="1" s="1"/>
  <c r="I6" i="1"/>
  <c r="K6" i="1" s="1"/>
  <c r="I3" i="1"/>
  <c r="K3" i="1" s="1"/>
  <c r="I4" i="1"/>
  <c r="K4" i="1" s="1"/>
  <c r="I7" i="1"/>
  <c r="K7" i="1" s="1"/>
  <c r="I2" i="1"/>
  <c r="K2" i="1" s="1"/>
  <c r="E6" i="1"/>
  <c r="F6" i="1" s="1"/>
  <c r="J6" i="1" s="1"/>
  <c r="L10" i="1" l="1"/>
  <c r="M10" i="1"/>
  <c r="K8" i="1"/>
  <c r="D5" i="9"/>
  <c r="D8" i="9" s="1"/>
  <c r="K9" i="1" s="1"/>
  <c r="D6" i="9"/>
  <c r="L36" i="8"/>
  <c r="O34" i="8"/>
  <c r="K34" i="8"/>
  <c r="G34" i="8"/>
  <c r="C34" i="8"/>
  <c r="L33" i="8"/>
  <c r="H33" i="8"/>
  <c r="D33" i="8"/>
  <c r="M32" i="8"/>
  <c r="E32" i="8"/>
  <c r="J31" i="8"/>
  <c r="F31" i="8"/>
  <c r="J34" i="8"/>
  <c r="F34" i="8"/>
  <c r="K33" i="8"/>
  <c r="G33" i="8"/>
  <c r="C33" i="8"/>
  <c r="L32" i="8"/>
  <c r="H32" i="8"/>
  <c r="D32" i="8"/>
  <c r="M31" i="8"/>
  <c r="E31" i="8"/>
  <c r="M34" i="8"/>
  <c r="E34" i="8"/>
  <c r="J33" i="8"/>
  <c r="F33" i="8"/>
  <c r="O32" i="8"/>
  <c r="K32" i="8"/>
  <c r="G32" i="8"/>
  <c r="C32" i="8"/>
  <c r="L31" i="8"/>
  <c r="D31" i="8"/>
  <c r="M13" i="8"/>
  <c r="J18" i="8"/>
  <c r="M17" i="8"/>
  <c r="J13" i="8"/>
  <c r="M14" i="8"/>
  <c r="M23" i="8" s="1"/>
  <c r="M24" i="8" s="1"/>
  <c r="M25" i="8" s="1"/>
  <c r="J14" i="8"/>
  <c r="J23" i="8" s="1"/>
  <c r="I16" i="8"/>
  <c r="I18" i="8"/>
  <c r="I13" i="8"/>
  <c r="I14" i="8"/>
  <c r="J16" i="8"/>
  <c r="M18" i="8"/>
  <c r="N13" i="8"/>
  <c r="K16" i="8"/>
  <c r="K18" i="8"/>
  <c r="K17" i="8"/>
  <c r="M22" i="8"/>
  <c r="I22" i="8"/>
  <c r="J24" i="8"/>
  <c r="K14" i="8"/>
  <c r="K23" i="8" s="1"/>
  <c r="K24" i="8" s="1"/>
  <c r="L19" i="8"/>
  <c r="L13" i="8" s="1"/>
  <c r="N16" i="8"/>
  <c r="L16" i="8"/>
  <c r="N17" i="8"/>
  <c r="N23" i="8"/>
  <c r="K25" i="8"/>
  <c r="O26" i="8"/>
  <c r="O24" i="8"/>
  <c r="O33" i="8" s="1"/>
  <c r="O28" i="8"/>
  <c r="O22" i="8"/>
  <c r="O27" i="8"/>
  <c r="O25" i="8"/>
  <c r="H24" i="8"/>
  <c r="H26" i="8"/>
  <c r="H28" i="8"/>
  <c r="H27" i="8"/>
  <c r="L9" i="1" l="1"/>
  <c r="M9" i="1"/>
  <c r="K22" i="8"/>
  <c r="J22" i="8"/>
  <c r="M26" i="8"/>
  <c r="M27" i="8" s="1"/>
  <c r="I35" i="8"/>
  <c r="L14" i="8"/>
  <c r="L23" i="8" s="1"/>
  <c r="L22" i="8" s="1"/>
  <c r="L24" i="8"/>
  <c r="L25" i="8" s="1"/>
  <c r="L17" i="8"/>
  <c r="L18" i="8"/>
  <c r="N24" i="8"/>
  <c r="N35" i="8" s="1"/>
  <c r="P28" i="8"/>
  <c r="P25" i="8"/>
  <c r="P27" i="8"/>
  <c r="J26" i="8"/>
  <c r="P24" i="8"/>
  <c r="P26" i="8"/>
  <c r="N32" i="8" l="1"/>
  <c r="N33" i="8"/>
  <c r="N31" i="8"/>
  <c r="N34" i="8"/>
  <c r="I33" i="8"/>
  <c r="I32" i="8"/>
  <c r="I31" i="8"/>
  <c r="I34" i="8"/>
  <c r="I36" i="8"/>
  <c r="K27" i="8"/>
  <c r="N36" i="8"/>
  <c r="J27" i="8"/>
  <c r="L26" i="8"/>
  <c r="I37" i="8"/>
  <c r="G14" i="2"/>
  <c r="G9" i="2"/>
  <c r="G10" i="2"/>
  <c r="G11" i="2"/>
  <c r="G12" i="2"/>
  <c r="G13" i="2"/>
  <c r="E2" i="1"/>
  <c r="E7" i="1"/>
  <c r="E5" i="1"/>
  <c r="F5" i="1" s="1"/>
  <c r="J5" i="1" s="1"/>
  <c r="E4" i="1"/>
  <c r="E3" i="1"/>
  <c r="N37" i="8" l="1"/>
  <c r="J28" i="8"/>
  <c r="K28" i="8"/>
  <c r="F7" i="1"/>
  <c r="J7" i="1" s="1"/>
  <c r="F3" i="1"/>
  <c r="J3" i="1" s="1"/>
  <c r="F4" i="1"/>
  <c r="J4" i="1" s="1"/>
  <c r="F2" i="1"/>
  <c r="J2" i="1" s="1"/>
  <c r="L28" i="8" l="1"/>
  <c r="J8" i="1"/>
  <c r="M8" i="1" s="1"/>
  <c r="L8" i="1" l="1"/>
  <c r="C40" i="8" l="1"/>
  <c r="C4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avi</author>
  </authors>
  <commentList>
    <comment ref="H9" authorId="0" shapeId="0" xr:uid="{C2D00258-7234-41DC-850F-06FBD286074D}">
      <text>
        <r>
          <rPr>
            <b/>
            <sz val="9"/>
            <color indexed="81"/>
            <rFont val="Tahoma"/>
            <charset val="1"/>
          </rPr>
          <t>avi:</t>
        </r>
        <r>
          <rPr>
            <sz val="9"/>
            <color indexed="81"/>
            <rFont val="Tahoma"/>
            <charset val="1"/>
          </rPr>
          <t xml:space="preserve">
60t*18bm = 240000m2
40t=15bm = 140000m2</t>
        </r>
      </text>
    </comment>
    <comment ref="H10" authorId="0" shapeId="0" xr:uid="{4D4B0641-028B-4F71-B3A2-028681F5D9C2}">
      <text>
        <r>
          <rPr>
            <b/>
            <sz val="9"/>
            <color indexed="81"/>
            <rFont val="Tahoma"/>
            <charset val="1"/>
          </rPr>
          <t>avi:</t>
        </r>
        <r>
          <rPr>
            <sz val="9"/>
            <color indexed="81"/>
            <rFont val="Tahoma"/>
            <charset val="1"/>
          </rPr>
          <t xml:space="preserve">
1 press = 11m2 per menit jumlah 16</t>
        </r>
      </text>
    </comment>
    <comment ref="H11" authorId="0" shapeId="0" xr:uid="{EAEE51E4-17F1-42FA-9E5F-CC4986A50395}">
      <text>
        <r>
          <rPr>
            <b/>
            <sz val="9"/>
            <color indexed="81"/>
            <rFont val="Tahoma"/>
            <charset val="1"/>
          </rPr>
          <t>avi:</t>
        </r>
        <r>
          <rPr>
            <sz val="9"/>
            <color indexed="81"/>
            <rFont val="Tahoma"/>
            <charset val="1"/>
          </rPr>
          <t xml:space="preserve">
mesin hd jumlah 10 dengan 23 m2 per menit per mesin
</t>
        </r>
      </text>
    </comment>
    <comment ref="H12" authorId="0" shapeId="0" xr:uid="{AA8A3DA6-E0F0-45E9-A958-21C9CE0412CF}">
      <text>
        <r>
          <rPr>
            <b/>
            <sz val="9"/>
            <color indexed="81"/>
            <rFont val="Tahoma"/>
            <charset val="1"/>
          </rPr>
          <t>avi:</t>
        </r>
        <r>
          <rPr>
            <sz val="9"/>
            <color indexed="81"/>
            <rFont val="Tahoma"/>
            <charset val="1"/>
          </rPr>
          <t xml:space="preserve">
jumlah 10 
per mesin 7 m2 per menit</t>
        </r>
      </text>
    </comment>
    <comment ref="H13" authorId="0" shapeId="0" xr:uid="{C7BD2503-40FE-4F9E-A5DA-C23DDEFD1B36}">
      <text>
        <r>
          <rPr>
            <b/>
            <sz val="9"/>
            <color indexed="81"/>
            <rFont val="Tahoma"/>
            <charset val="1"/>
          </rPr>
          <t>avi:</t>
        </r>
        <r>
          <rPr>
            <sz val="9"/>
            <color indexed="81"/>
            <rFont val="Tahoma"/>
            <charset val="1"/>
          </rPr>
          <t xml:space="preserve">
mesin hd jumlah 10 dengan 23 m2 per menit per mesin
</t>
        </r>
      </text>
    </comment>
    <comment ref="H14" authorId="0" shapeId="0" xr:uid="{B242CC3A-C265-421D-BC70-7E2986EFE164}">
      <text>
        <r>
          <rPr>
            <b/>
            <sz val="9"/>
            <color indexed="81"/>
            <rFont val="Tahoma"/>
            <charset val="1"/>
          </rPr>
          <t>avi:</t>
        </r>
        <r>
          <rPr>
            <sz val="9"/>
            <color indexed="81"/>
            <rFont val="Tahoma"/>
            <charset val="1"/>
          </rPr>
          <t xml:space="preserve">
jumlah mesin 5 
permesin 14 m2 per menit
</t>
        </r>
      </text>
    </comment>
  </commentList>
</comments>
</file>

<file path=xl/sharedStrings.xml><?xml version="1.0" encoding="utf-8"?>
<sst xmlns="http://schemas.openxmlformats.org/spreadsheetml/2006/main" count="364" uniqueCount="140">
  <si>
    <t>60x60g</t>
  </si>
  <si>
    <t>60x60k</t>
  </si>
  <si>
    <t>30x60g</t>
  </si>
  <si>
    <t>30x60k</t>
  </si>
  <si>
    <t>50x50</t>
  </si>
  <si>
    <t>120x60</t>
  </si>
  <si>
    <t>sep</t>
  </si>
  <si>
    <t>agus</t>
  </si>
  <si>
    <t>okt</t>
  </si>
  <si>
    <t>keuntungan</t>
  </si>
  <si>
    <t>TOTAL</t>
  </si>
  <si>
    <t>BOX</t>
  </si>
  <si>
    <t>Z</t>
  </si>
  <si>
    <t>X1</t>
  </si>
  <si>
    <t>X2</t>
  </si>
  <si>
    <t>X3</t>
  </si>
  <si>
    <t>X4</t>
  </si>
  <si>
    <t>X5</t>
  </si>
  <si>
    <t>X6</t>
  </si>
  <si>
    <t>S1</t>
  </si>
  <si>
    <t>S2</t>
  </si>
  <si>
    <t>S3</t>
  </si>
  <si>
    <t>S4</t>
  </si>
  <si>
    <t>S5</t>
  </si>
  <si>
    <t>S6</t>
  </si>
  <si>
    <t>NK</t>
  </si>
  <si>
    <t>Rasio</t>
  </si>
  <si>
    <t>ITERASI 0</t>
  </si>
  <si>
    <t>tabel iterasi 0</t>
  </si>
  <si>
    <t>ITERASI 1</t>
  </si>
  <si>
    <t>ITERASI 2</t>
  </si>
  <si>
    <t>ITERASI 3</t>
  </si>
  <si>
    <t>ITERASI 4</t>
  </si>
  <si>
    <t>ITERASI 5</t>
  </si>
  <si>
    <t>Variable</t>
  </si>
  <si>
    <t>Value</t>
  </si>
  <si>
    <t>Reduced Cost</t>
  </si>
  <si>
    <t>Original Val</t>
  </si>
  <si>
    <t>Lower Bound</t>
  </si>
  <si>
    <t>Upper Bound</t>
  </si>
  <si>
    <t>Infinity</t>
  </si>
  <si>
    <t>Dual Value</t>
  </si>
  <si>
    <t>Slack/Surplus</t>
  </si>
  <si>
    <t>MILLING</t>
  </si>
  <si>
    <t xml:space="preserve"> Infinity</t>
  </si>
  <si>
    <t>PRES</t>
  </si>
  <si>
    <t>BURN 1</t>
  </si>
  <si>
    <t>LAYING</t>
  </si>
  <si>
    <t>BURN 2</t>
  </si>
  <si>
    <t>POLIS AND CUTTING</t>
  </si>
  <si>
    <t xml:space="preserve"> </t>
  </si>
  <si>
    <t>RHS</t>
  </si>
  <si>
    <t>Dual</t>
  </si>
  <si>
    <t>Maximize</t>
  </si>
  <si>
    <t>&lt;=</t>
  </si>
  <si>
    <t>&gt;=</t>
  </si>
  <si>
    <t>Solution</t>
  </si>
  <si>
    <t>sebelum</t>
  </si>
  <si>
    <t>sesudah</t>
  </si>
  <si>
    <t>konfersi</t>
  </si>
  <si>
    <t>s1</t>
  </si>
  <si>
    <t>s2</t>
  </si>
  <si>
    <t>Cj</t>
  </si>
  <si>
    <t>Basic Variables</t>
  </si>
  <si>
    <t xml:space="preserve"> Quantity</t>
  </si>
  <si>
    <t xml:space="preserve"> 16667 X1</t>
  </si>
  <si>
    <t xml:space="preserve"> 15625 X2</t>
  </si>
  <si>
    <t xml:space="preserve"> 15625 X3</t>
  </si>
  <si>
    <t xml:space="preserve"> 14063 X4</t>
  </si>
  <si>
    <t xml:space="preserve"> 9000 X5</t>
  </si>
  <si>
    <t xml:space="preserve"> 12153 X6</t>
  </si>
  <si>
    <t xml:space="preserve"> 0 slack 1</t>
  </si>
  <si>
    <t xml:space="preserve"> 0 slack 2</t>
  </si>
  <si>
    <t xml:space="preserve"> 0 slack 3</t>
  </si>
  <si>
    <t xml:space="preserve"> 0 slack 4</t>
  </si>
  <si>
    <t xml:space="preserve"> 0 slack 5</t>
  </si>
  <si>
    <t xml:space="preserve"> 0 slack 6</t>
  </si>
  <si>
    <t>Iteration 1</t>
  </si>
  <si>
    <t>slack 1</t>
  </si>
  <si>
    <t>slack 2</t>
  </si>
  <si>
    <t>slack 3</t>
  </si>
  <si>
    <t>slack 4</t>
  </si>
  <si>
    <t>slack 5</t>
  </si>
  <si>
    <t>slack 6</t>
  </si>
  <si>
    <t>zj</t>
  </si>
  <si>
    <t>cj-zj</t>
  </si>
  <si>
    <t>Iteration 2</t>
  </si>
  <si>
    <t>Iteration 3</t>
  </si>
  <si>
    <t>Iteration 4</t>
  </si>
  <si>
    <t>Iteration 5</t>
  </si>
  <si>
    <t>Iteration 6</t>
  </si>
  <si>
    <t>Milling</t>
  </si>
  <si>
    <t>Press</t>
  </si>
  <si>
    <t>Burn 1</t>
  </si>
  <si>
    <t>Layying</t>
  </si>
  <si>
    <t>Burn 2</t>
  </si>
  <si>
    <t>Polis &amp; Cutting</t>
  </si>
  <si>
    <t>x1</t>
  </si>
  <si>
    <t>x2</t>
  </si>
  <si>
    <t>x3</t>
  </si>
  <si>
    <t>x4</t>
  </si>
  <si>
    <t>x5</t>
  </si>
  <si>
    <t>x6</t>
  </si>
  <si>
    <t>s3</t>
  </si>
  <si>
    <t>s4</t>
  </si>
  <si>
    <t>s5</t>
  </si>
  <si>
    <t>s6</t>
  </si>
  <si>
    <t>VB</t>
  </si>
  <si>
    <t xml:space="preserve">X6 </t>
  </si>
  <si>
    <t>Solusi</t>
  </si>
  <si>
    <t>D1</t>
  </si>
  <si>
    <t>D2</t>
  </si>
  <si>
    <t>D3</t>
  </si>
  <si>
    <t>D4</t>
  </si>
  <si>
    <t>D5</t>
  </si>
  <si>
    <t>D6</t>
  </si>
  <si>
    <t>Reduced</t>
  </si>
  <si>
    <t>Cost</t>
  </si>
  <si>
    <t>Original</t>
  </si>
  <si>
    <t>Val</t>
  </si>
  <si>
    <t>Lower</t>
  </si>
  <si>
    <t>Bound</t>
  </si>
  <si>
    <t>Upper</t>
  </si>
  <si>
    <t>Z = (16,667 + D1 )X1 + 15,625X2 + 15,625X3 + 14,063X4 + 9,000X5 + 12,153X6</t>
  </si>
  <si>
    <t xml:space="preserve">perubahan koefisien X1 = </t>
  </si>
  <si>
    <t>≥</t>
  </si>
  <si>
    <t>=680,948,160 + 14,815 D1 ≥ 0</t>
  </si>
  <si>
    <t>=347 + 0.333 D1 ≥ 0</t>
  </si>
  <si>
    <t>=270 - 0.296 D1 ≥ 0</t>
  </si>
  <si>
    <t xml:space="preserve">HASIL </t>
  </si>
  <si>
    <t>≤</t>
  </si>
  <si>
    <t xml:space="preserve">perubahan koefisien X2 = </t>
  </si>
  <si>
    <t>Z = 16,667X1 + ( 15,625+ D2 ) X2 + 15,625X3 + 14,063X4 + 9,000X5 + 12,153X6</t>
  </si>
  <si>
    <t>=347 - 0.333 D2 ≥ 0</t>
  </si>
  <si>
    <t>=270 + 0.074 D2 ≥ 0</t>
  </si>
  <si>
    <t>=680,948,160 + 21,296 D2 ≥ 0</t>
  </si>
  <si>
    <t>=3472 + D2 ≥ 0</t>
  </si>
  <si>
    <t>=680,948,160 + 8,333 D6 ≥ 0</t>
  </si>
  <si>
    <t>=270 + 0.333 D6 ≥ 0</t>
  </si>
  <si>
    <t>=3472 - D6 ≥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</si>
</sst>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Rp&quot;* #,##0_-;\-&quot;Rp&quot;* #,##0_-;_-&quot;Rp&quot;* &quot;-&quot;_-;_-@_-"/>
    <numFmt numFmtId="41" formatCode="_-* #,##0_-;\-* #,##0_-;_-* &quot;-&quot;_-;_-@_-"/>
    <numFmt numFmtId="164" formatCode="0_ ;\-0\ "/>
    <numFmt numFmtId="165" formatCode="0.00_ ;\-0.00\ 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charset val="1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66">
    <xf numFmtId="0" fontId="0" fillId="0" borderId="0" xfId="0"/>
    <xf numFmtId="9" fontId="0" fillId="0" borderId="0" xfId="1" applyFont="1"/>
    <xf numFmtId="0" fontId="2" fillId="0" borderId="1" xfId="0" applyFont="1" applyBorder="1"/>
    <xf numFmtId="41" fontId="2" fillId="0" borderId="1" xfId="2" applyFont="1" applyBorder="1"/>
    <xf numFmtId="42" fontId="2" fillId="0" borderId="1" xfId="2" applyNumberFormat="1" applyFont="1" applyBorder="1" applyAlignment="1">
      <alignment horizontal="left" vertical="center"/>
    </xf>
    <xf numFmtId="42" fontId="2" fillId="0" borderId="1" xfId="3" applyFont="1" applyBorder="1"/>
    <xf numFmtId="42" fontId="0" fillId="0" borderId="0" xfId="3" applyFont="1"/>
    <xf numFmtId="0" fontId="0" fillId="0" borderId="0" xfId="0" applyAlignment="1">
      <alignment vertical="center" wrapText="1"/>
    </xf>
    <xf numFmtId="1" fontId="0" fillId="0" borderId="0" xfId="0" applyNumberFormat="1"/>
    <xf numFmtId="41" fontId="0" fillId="0" borderId="0" xfId="2" applyFont="1"/>
    <xf numFmtId="0" fontId="0" fillId="2" borderId="0" xfId="0" applyFill="1" applyAlignment="1">
      <alignment vertical="center" wrapText="1"/>
    </xf>
    <xf numFmtId="164" fontId="2" fillId="2" borderId="0" xfId="3" applyNumberFormat="1" applyFont="1" applyFill="1" applyBorder="1" applyAlignment="1">
      <alignment vertical="center"/>
    </xf>
    <xf numFmtId="1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0" fontId="2" fillId="0" borderId="2" xfId="0" applyFont="1" applyBorder="1"/>
    <xf numFmtId="42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0" fontId="0" fillId="2" borderId="0" xfId="0" applyFill="1"/>
    <xf numFmtId="165" fontId="2" fillId="0" borderId="0" xfId="3" applyNumberFormat="1" applyFont="1" applyFill="1" applyBorder="1" applyAlignment="1">
      <alignment vertical="center"/>
    </xf>
    <xf numFmtId="165" fontId="2" fillId="2" borderId="0" xfId="3" applyNumberFormat="1" applyFont="1" applyFill="1" applyBorder="1" applyAlignment="1">
      <alignment vertical="center"/>
    </xf>
    <xf numFmtId="3" fontId="0" fillId="0" borderId="0" xfId="0" applyNumberFormat="1"/>
    <xf numFmtId="4" fontId="0" fillId="0" borderId="0" xfId="0" applyNumberFormat="1"/>
    <xf numFmtId="42" fontId="6" fillId="0" borderId="3" xfId="3" applyFont="1" applyBorder="1" applyAlignment="1">
      <alignment horizontal="center" vertical="center"/>
    </xf>
    <xf numFmtId="42" fontId="6" fillId="0" borderId="0" xfId="3" applyFont="1" applyAlignment="1">
      <alignment horizontal="center" vertical="center"/>
    </xf>
    <xf numFmtId="42" fontId="6" fillId="0" borderId="4" xfId="3" applyFont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7" fillId="0" borderId="0" xfId="0" applyFont="1"/>
    <xf numFmtId="3" fontId="7" fillId="0" borderId="0" xfId="0" applyNumberFormat="1" applyFont="1"/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quotePrefix="1" applyFont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quotePrefix="1" applyNumberForma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41" fontId="7" fillId="0" borderId="0" xfId="2" applyFont="1" applyAlignment="1"/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4">
    <cellStyle name="Comma [0]" xfId="2" builtinId="6"/>
    <cellStyle name="Currency [0]" xfId="3" builtinId="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C74F6-9A7B-430F-AA71-B43D904D2930}">
  <dimension ref="A1:N19"/>
  <sheetViews>
    <sheetView workbookViewId="0">
      <selection activeCell="J8" sqref="J8"/>
    </sheetView>
  </sheetViews>
  <sheetFormatPr defaultRowHeight="15" x14ac:dyDescent="0.25"/>
  <cols>
    <col min="1" max="1" width="10.5703125" customWidth="1"/>
    <col min="2" max="4" width="9.140625" customWidth="1"/>
    <col min="5" max="5" width="9.42578125" bestFit="1" customWidth="1"/>
    <col min="6" max="6" width="9.42578125" customWidth="1"/>
    <col min="7" max="7" width="9.7109375" bestFit="1" customWidth="1"/>
    <col min="8" max="8" width="12.5703125" bestFit="1" customWidth="1"/>
    <col min="9" max="9" width="14.7109375" customWidth="1"/>
    <col min="10" max="11" width="18.5703125" bestFit="1" customWidth="1"/>
    <col min="12" max="12" width="15.28515625" bestFit="1" customWidth="1"/>
    <col min="13" max="14" width="14" bestFit="1" customWidth="1"/>
  </cols>
  <sheetData>
    <row r="1" spans="1:14" ht="15.75" x14ac:dyDescent="0.25">
      <c r="A1" s="2"/>
      <c r="B1" s="2" t="s">
        <v>7</v>
      </c>
      <c r="C1" s="2" t="s">
        <v>6</v>
      </c>
      <c r="D1" s="2" t="s">
        <v>8</v>
      </c>
      <c r="E1" s="2" t="s">
        <v>11</v>
      </c>
      <c r="F1" s="2" t="s">
        <v>59</v>
      </c>
      <c r="G1" s="2" t="s">
        <v>59</v>
      </c>
      <c r="H1" s="2" t="s">
        <v>9</v>
      </c>
      <c r="I1" s="2" t="s">
        <v>59</v>
      </c>
      <c r="J1" s="2" t="s">
        <v>57</v>
      </c>
      <c r="K1" s="15" t="s">
        <v>58</v>
      </c>
    </row>
    <row r="2" spans="1:14" ht="15.75" x14ac:dyDescent="0.25">
      <c r="A2" s="2" t="s">
        <v>0</v>
      </c>
      <c r="B2" s="2">
        <v>0</v>
      </c>
      <c r="C2" s="2">
        <v>7922</v>
      </c>
      <c r="D2" s="2">
        <v>8697</v>
      </c>
      <c r="E2" s="3">
        <f>AVERAGE(C2:D2)</f>
        <v>8309.5</v>
      </c>
      <c r="F2" s="3">
        <f>E2*1.44</f>
        <v>11965.68</v>
      </c>
      <c r="G2" s="3">
        <v>14815</v>
      </c>
      <c r="H2" s="5">
        <v>24000</v>
      </c>
      <c r="I2" s="5">
        <f>(1/1.44)*H2</f>
        <v>16666.666666666668</v>
      </c>
      <c r="J2" s="4">
        <f>F2*I2</f>
        <v>199428000.00000003</v>
      </c>
      <c r="K2" s="6">
        <f t="shared" ref="K2:K7" si="0">G2*I2</f>
        <v>246916666.66666669</v>
      </c>
    </row>
    <row r="3" spans="1:14" ht="15.75" x14ac:dyDescent="0.25">
      <c r="A3" s="2" t="s">
        <v>1</v>
      </c>
      <c r="B3" s="2">
        <v>4990</v>
      </c>
      <c r="C3" s="2">
        <v>4069</v>
      </c>
      <c r="D3" s="2">
        <v>3314</v>
      </c>
      <c r="E3" s="3">
        <f>AVERAGE(B3:D3)</f>
        <v>4124.333333333333</v>
      </c>
      <c r="F3" s="3">
        <f>E3*1.44</f>
        <v>5939.0399999999991</v>
      </c>
      <c r="G3" s="3">
        <v>21297</v>
      </c>
      <c r="H3" s="5">
        <v>22500</v>
      </c>
      <c r="I3" s="5">
        <f>(1/1.44)*H3</f>
        <v>15625</v>
      </c>
      <c r="J3" s="4">
        <f>F3*I3</f>
        <v>92797499.999999985</v>
      </c>
      <c r="K3" s="6">
        <f t="shared" si="0"/>
        <v>332765625</v>
      </c>
    </row>
    <row r="4" spans="1:14" ht="15.75" x14ac:dyDescent="0.25">
      <c r="A4" s="2" t="s">
        <v>2</v>
      </c>
      <c r="B4" s="2">
        <v>0</v>
      </c>
      <c r="C4" s="2">
        <v>0</v>
      </c>
      <c r="D4" s="2">
        <v>5827</v>
      </c>
      <c r="E4" s="3">
        <f>AVERAGE(D4)</f>
        <v>5827</v>
      </c>
      <c r="F4" s="3">
        <f>E4*1.44</f>
        <v>8390.8799999999992</v>
      </c>
      <c r="G4" s="3">
        <v>0</v>
      </c>
      <c r="H4" s="5">
        <v>22500</v>
      </c>
      <c r="I4" s="5">
        <f>(1/1.44)*H4</f>
        <v>15625</v>
      </c>
      <c r="J4" s="4">
        <f>F4*I4</f>
        <v>131107499.99999999</v>
      </c>
      <c r="K4" s="6">
        <f t="shared" si="0"/>
        <v>0</v>
      </c>
    </row>
    <row r="5" spans="1:14" ht="15.75" x14ac:dyDescent="0.25">
      <c r="A5" s="2" t="s">
        <v>3</v>
      </c>
      <c r="B5" s="2">
        <v>0</v>
      </c>
      <c r="C5" s="2">
        <v>0</v>
      </c>
      <c r="D5" s="2">
        <v>4639</v>
      </c>
      <c r="E5" s="3">
        <f>AVERAGE(D5)</f>
        <v>4639</v>
      </c>
      <c r="F5" s="3">
        <f>E5*1.44</f>
        <v>6680.16</v>
      </c>
      <c r="G5" s="3">
        <v>0</v>
      </c>
      <c r="H5" s="5">
        <v>20250</v>
      </c>
      <c r="I5" s="5">
        <f>(1/1.44)*H5</f>
        <v>14062.5</v>
      </c>
      <c r="J5" s="4">
        <f>F5*I5</f>
        <v>93939750</v>
      </c>
      <c r="K5" s="6">
        <f t="shared" si="0"/>
        <v>0</v>
      </c>
    </row>
    <row r="6" spans="1:14" ht="15.75" x14ac:dyDescent="0.25">
      <c r="A6" s="2" t="s">
        <v>4</v>
      </c>
      <c r="B6" s="2">
        <v>7720</v>
      </c>
      <c r="C6" s="2">
        <v>10565</v>
      </c>
      <c r="D6" s="2">
        <v>0</v>
      </c>
      <c r="E6" s="3">
        <f>AVERAGE(B6:C6)</f>
        <v>9142.5</v>
      </c>
      <c r="F6" s="3">
        <f>E6*1</f>
        <v>9142.5</v>
      </c>
      <c r="G6" s="3">
        <v>0</v>
      </c>
      <c r="H6" s="5">
        <v>9000</v>
      </c>
      <c r="I6" s="5">
        <f>(1/1)*H6</f>
        <v>9000</v>
      </c>
      <c r="J6" s="4">
        <f>F6*I6</f>
        <v>82282500</v>
      </c>
      <c r="K6" s="6">
        <f t="shared" si="0"/>
        <v>0</v>
      </c>
    </row>
    <row r="7" spans="1:14" ht="15.75" x14ac:dyDescent="0.25">
      <c r="A7" s="2" t="s">
        <v>5</v>
      </c>
      <c r="B7" s="2">
        <v>1684</v>
      </c>
      <c r="C7" s="2">
        <v>5208</v>
      </c>
      <c r="D7" s="2">
        <v>0</v>
      </c>
      <c r="E7" s="3">
        <f>AVERAGE(B7:C7)</f>
        <v>3446</v>
      </c>
      <c r="F7" s="3">
        <f>E7*1.44</f>
        <v>4962.24</v>
      </c>
      <c r="G7" s="3">
        <v>8334</v>
      </c>
      <c r="H7" s="5">
        <v>17500</v>
      </c>
      <c r="I7" s="5">
        <f>(1/1.44)*H7</f>
        <v>12152.777777777777</v>
      </c>
      <c r="J7" s="4">
        <f>F7*I7</f>
        <v>60304999.999999993</v>
      </c>
      <c r="K7" s="6">
        <f t="shared" si="0"/>
        <v>101281250</v>
      </c>
    </row>
    <row r="8" spans="1:14" ht="15.75" x14ac:dyDescent="0.25">
      <c r="A8" s="59" t="s">
        <v>10</v>
      </c>
      <c r="B8" s="59"/>
      <c r="C8" s="59"/>
      <c r="D8" s="59"/>
      <c r="E8" s="59"/>
      <c r="F8" s="59"/>
      <c r="G8" s="59"/>
      <c r="H8" s="59"/>
      <c r="I8" s="59"/>
      <c r="J8" s="4">
        <f>SUM(J2:J7)</f>
        <v>659860250</v>
      </c>
      <c r="K8" s="6">
        <f>SUM(K2:K7)</f>
        <v>680963541.66666675</v>
      </c>
      <c r="L8" s="1">
        <f>(K8-J8)/J8</f>
        <v>3.1981456174495652E-2</v>
      </c>
      <c r="M8" s="16">
        <f>K8-J8</f>
        <v>21103291.666666746</v>
      </c>
    </row>
    <row r="9" spans="1:14" x14ac:dyDescent="0.25">
      <c r="J9" s="4">
        <v>659860250</v>
      </c>
      <c r="K9" s="16">
        <f>KONFERSI!D8</f>
        <v>625515731.25999999</v>
      </c>
      <c r="L9" s="1">
        <f>(K9-J9)/J9</f>
        <v>-5.2048170411841004E-2</v>
      </c>
      <c r="M9" s="16">
        <f t="shared" ref="M9:M10" si="1">K9-J9</f>
        <v>-34344518.74000001</v>
      </c>
    </row>
    <row r="10" spans="1:14" x14ac:dyDescent="0.25">
      <c r="J10" s="4">
        <v>659860250</v>
      </c>
      <c r="K10" s="16">
        <f>KONFERSI!D17</f>
        <v>745599548.70000005</v>
      </c>
      <c r="L10" s="1">
        <f>(K10-J10)/J10</f>
        <v>0.12993554119982231</v>
      </c>
      <c r="M10" s="16">
        <f t="shared" si="1"/>
        <v>85739298.700000048</v>
      </c>
    </row>
    <row r="11" spans="1:14" x14ac:dyDescent="0.25">
      <c r="H11" s="16"/>
    </row>
    <row r="12" spans="1:14" x14ac:dyDescent="0.25">
      <c r="H12" s="16"/>
      <c r="I12" s="16"/>
      <c r="J12" s="16"/>
      <c r="K12" s="16"/>
      <c r="L12" s="16"/>
      <c r="M12" s="16"/>
      <c r="N12" s="16"/>
    </row>
    <row r="13" spans="1:14" x14ac:dyDescent="0.25">
      <c r="H13" s="16"/>
    </row>
    <row r="14" spans="1:14" x14ac:dyDescent="0.25">
      <c r="H14" s="16"/>
    </row>
    <row r="15" spans="1:14" x14ac:dyDescent="0.25">
      <c r="H15" s="16"/>
    </row>
    <row r="16" spans="1:14" x14ac:dyDescent="0.25">
      <c r="H16" s="16"/>
    </row>
    <row r="19" spans="9:9" x14ac:dyDescent="0.25">
      <c r="I19" s="16"/>
    </row>
  </sheetData>
  <mergeCells count="1">
    <mergeCell ref="A8:I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12812-950A-437B-8BC0-C04A18B53FE2}">
  <dimension ref="A2:H21"/>
  <sheetViews>
    <sheetView workbookViewId="0">
      <selection activeCell="H9" sqref="H9:H14"/>
    </sheetView>
  </sheetViews>
  <sheetFormatPr defaultRowHeight="15" x14ac:dyDescent="0.25"/>
  <cols>
    <col min="7" max="7" width="12.5703125" bestFit="1" customWidth="1"/>
  </cols>
  <sheetData>
    <row r="2" spans="1:8" x14ac:dyDescent="0.25">
      <c r="A2" s="7">
        <v>8.0000000000000002E-3</v>
      </c>
      <c r="B2" s="7">
        <v>6.0000000000000001E-3</v>
      </c>
      <c r="C2" s="7">
        <v>8.0000000000000002E-3</v>
      </c>
      <c r="D2" s="7">
        <v>6.0000000000000001E-3</v>
      </c>
      <c r="E2" s="7">
        <v>6.0000000000000001E-3</v>
      </c>
      <c r="F2" s="7">
        <v>8.0000000000000002E-3</v>
      </c>
      <c r="G2" s="7">
        <v>1440</v>
      </c>
    </row>
    <row r="3" spans="1:8" x14ac:dyDescent="0.25">
      <c r="A3" s="7">
        <v>3.1E-2</v>
      </c>
      <c r="B3" s="7">
        <v>3.1E-2</v>
      </c>
      <c r="C3" s="7">
        <v>3.1E-2</v>
      </c>
      <c r="D3" s="7">
        <v>2.9000000000000001E-2</v>
      </c>
      <c r="E3" s="7">
        <v>2.5999999999999999E-2</v>
      </c>
      <c r="F3" s="7">
        <v>3.2000000000000001E-2</v>
      </c>
      <c r="G3" s="7">
        <v>1440</v>
      </c>
    </row>
    <row r="4" spans="1:8" x14ac:dyDescent="0.25">
      <c r="A4" s="7">
        <v>4.1000000000000002E-2</v>
      </c>
      <c r="B4" s="7">
        <v>4.1000000000000002E-2</v>
      </c>
      <c r="C4" s="7">
        <v>4.1000000000000002E-2</v>
      </c>
      <c r="D4" s="7">
        <v>3.7999999999999999E-2</v>
      </c>
      <c r="E4" s="7">
        <v>3.6999999999999998E-2</v>
      </c>
      <c r="F4" s="7">
        <v>4.3999999999999997E-2</v>
      </c>
      <c r="G4" s="7">
        <v>1440</v>
      </c>
    </row>
    <row r="5" spans="1:8" x14ac:dyDescent="0.25">
      <c r="A5" s="7">
        <v>2.3E-2</v>
      </c>
      <c r="B5" s="7">
        <v>2.3E-2</v>
      </c>
      <c r="C5" s="7">
        <v>2.3E-2</v>
      </c>
      <c r="D5" s="7">
        <v>2.1000000000000001E-2</v>
      </c>
      <c r="E5" s="7">
        <v>1.9E-2</v>
      </c>
      <c r="F5" s="7">
        <v>2.5000000000000001E-2</v>
      </c>
      <c r="G5" s="7">
        <v>1440</v>
      </c>
    </row>
    <row r="6" spans="1:8" x14ac:dyDescent="0.25">
      <c r="A6" s="7">
        <v>3.2000000000000001E-2</v>
      </c>
      <c r="B6" s="7">
        <v>3.2000000000000001E-2</v>
      </c>
      <c r="C6" s="7">
        <v>3.2000000000000001E-2</v>
      </c>
      <c r="D6" s="7">
        <v>0.03</v>
      </c>
      <c r="E6" s="7">
        <v>0.03</v>
      </c>
      <c r="F6" s="7">
        <v>3.5000000000000003E-2</v>
      </c>
      <c r="G6" s="7">
        <v>1440</v>
      </c>
    </row>
    <row r="7" spans="1:8" x14ac:dyDescent="0.25">
      <c r="A7" s="7">
        <v>0.06</v>
      </c>
      <c r="B7" s="7">
        <v>0</v>
      </c>
      <c r="C7" s="7">
        <v>0.08</v>
      </c>
      <c r="D7" s="7">
        <v>0</v>
      </c>
      <c r="E7" s="7">
        <v>0</v>
      </c>
      <c r="F7" s="7">
        <v>0.1</v>
      </c>
      <c r="G7" s="7">
        <v>1440</v>
      </c>
    </row>
    <row r="9" spans="1:8" x14ac:dyDescent="0.25">
      <c r="A9" s="7">
        <v>11</v>
      </c>
      <c r="B9" s="7">
        <v>8</v>
      </c>
      <c r="C9" s="7">
        <v>11</v>
      </c>
      <c r="D9" s="7">
        <v>8</v>
      </c>
      <c r="E9" s="7">
        <v>11</v>
      </c>
      <c r="F9" s="7">
        <v>8</v>
      </c>
      <c r="G9" s="9">
        <f t="shared" ref="G9:G14" si="0">(A9*$A$16)+(B9*$A$17)+(C9*$A$18)+(D9*$A$19)+(E9*$A$20)+(F9*$A$21)</f>
        <v>355369</v>
      </c>
      <c r="H9" s="7">
        <v>380000</v>
      </c>
    </row>
    <row r="10" spans="1:8" x14ac:dyDescent="0.25">
      <c r="A10" s="7">
        <v>7</v>
      </c>
      <c r="B10" s="7">
        <v>7</v>
      </c>
      <c r="C10" s="7">
        <v>7</v>
      </c>
      <c r="D10" s="7">
        <v>7</v>
      </c>
      <c r="E10" s="7">
        <v>6</v>
      </c>
      <c r="F10" s="7">
        <v>5</v>
      </c>
      <c r="G10" s="9">
        <f t="shared" si="0"/>
        <v>237108</v>
      </c>
      <c r="H10" s="7">
        <v>240000</v>
      </c>
    </row>
    <row r="11" spans="1:8" x14ac:dyDescent="0.25">
      <c r="A11" s="7">
        <v>9</v>
      </c>
      <c r="B11" s="7">
        <v>9</v>
      </c>
      <c r="C11" s="7">
        <v>9</v>
      </c>
      <c r="D11" s="7">
        <v>9</v>
      </c>
      <c r="E11" s="7">
        <v>8</v>
      </c>
      <c r="F11" s="7">
        <v>9</v>
      </c>
      <c r="G11" s="9">
        <f t="shared" si="0"/>
        <v>315924</v>
      </c>
      <c r="H11" s="7">
        <v>330000</v>
      </c>
    </row>
    <row r="12" spans="1:8" x14ac:dyDescent="0.25">
      <c r="A12" s="7">
        <v>3</v>
      </c>
      <c r="B12" s="7">
        <v>3</v>
      </c>
      <c r="C12" s="7">
        <v>3</v>
      </c>
      <c r="D12" s="7">
        <v>3</v>
      </c>
      <c r="E12" s="7">
        <v>2</v>
      </c>
      <c r="F12" s="7">
        <v>2</v>
      </c>
      <c r="G12" s="9">
        <f t="shared" si="0"/>
        <v>96836</v>
      </c>
      <c r="H12" s="7">
        <v>100000</v>
      </c>
    </row>
    <row r="13" spans="1:8" x14ac:dyDescent="0.25">
      <c r="A13" s="7">
        <v>9</v>
      </c>
      <c r="B13" s="7">
        <v>9</v>
      </c>
      <c r="C13" s="7">
        <v>9</v>
      </c>
      <c r="D13" s="7">
        <v>9</v>
      </c>
      <c r="E13" s="7">
        <v>8</v>
      </c>
      <c r="F13" s="7">
        <v>9</v>
      </c>
      <c r="G13" s="9">
        <f t="shared" si="0"/>
        <v>315924</v>
      </c>
      <c r="H13" s="7">
        <v>330000</v>
      </c>
    </row>
    <row r="14" spans="1:8" x14ac:dyDescent="0.25">
      <c r="A14" s="8">
        <v>4</v>
      </c>
      <c r="B14" s="8">
        <v>0</v>
      </c>
      <c r="C14" s="8">
        <v>6</v>
      </c>
      <c r="D14" s="8">
        <v>0</v>
      </c>
      <c r="E14" s="8">
        <v>0</v>
      </c>
      <c r="F14" s="8">
        <v>7</v>
      </c>
      <c r="G14" s="9">
        <f t="shared" si="0"/>
        <v>95228</v>
      </c>
      <c r="H14" s="7">
        <v>100000</v>
      </c>
    </row>
    <row r="16" spans="1:8" ht="15.75" x14ac:dyDescent="0.25">
      <c r="A16" s="2">
        <v>9919</v>
      </c>
    </row>
    <row r="17" spans="1:1" ht="15.75" x14ac:dyDescent="0.25">
      <c r="A17" s="2">
        <v>5208</v>
      </c>
    </row>
    <row r="18" spans="1:1" ht="15.75" x14ac:dyDescent="0.25">
      <c r="A18" s="2">
        <v>5208</v>
      </c>
    </row>
    <row r="19" spans="1:1" ht="15.75" x14ac:dyDescent="0.25">
      <c r="A19" s="2">
        <v>4629</v>
      </c>
    </row>
    <row r="20" spans="1:1" ht="15.75" x14ac:dyDescent="0.25">
      <c r="A20" s="2">
        <v>7500</v>
      </c>
    </row>
    <row r="21" spans="1:1" ht="15.75" x14ac:dyDescent="0.25">
      <c r="A21" s="2">
        <v>3472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FD263-ECD9-49A2-9734-D5A27D6C61A2}">
  <dimension ref="A1:P55"/>
  <sheetViews>
    <sheetView showGridLines="0" tabSelected="1" topLeftCell="G1" zoomScale="70" zoomScaleNormal="70" workbookViewId="0">
      <pane ySplit="3" topLeftCell="A4" activePane="bottomLeft" state="frozenSplit"/>
      <selection pane="bottomLeft" activeCell="C13" sqref="C13:O19"/>
    </sheetView>
  </sheetViews>
  <sheetFormatPr defaultRowHeight="15" x14ac:dyDescent="0.25"/>
  <cols>
    <col min="1" max="1" width="16.140625" style="17" bestFit="1" customWidth="1"/>
    <col min="2" max="2" width="9.28515625" style="17" bestFit="1" customWidth="1"/>
    <col min="3" max="4" width="17.5703125" style="17" bestFit="1" customWidth="1"/>
    <col min="5" max="5" width="23.42578125" style="17" bestFit="1" customWidth="1"/>
    <col min="6" max="6" width="17.5703125" style="17" bestFit="1" customWidth="1"/>
    <col min="7" max="7" width="16.140625" style="17" bestFit="1" customWidth="1"/>
    <col min="8" max="8" width="17.5703125" style="17" bestFit="1" customWidth="1"/>
    <col min="9" max="13" width="9.28515625" style="17" customWidth="1"/>
    <col min="14" max="14" width="11.42578125" style="17" customWidth="1"/>
    <col min="15" max="15" width="22.140625" style="17" bestFit="1" customWidth="1"/>
    <col min="16" max="16" width="23" style="17" customWidth="1"/>
    <col min="17" max="16384" width="9.140625" style="17"/>
  </cols>
  <sheetData>
    <row r="1" spans="1:16" x14ac:dyDescent="0.25">
      <c r="A1" s="17" t="s">
        <v>27</v>
      </c>
    </row>
    <row r="2" spans="1:16" x14ac:dyDescent="0.25">
      <c r="A2" s="60" t="s">
        <v>27</v>
      </c>
      <c r="B2" s="60" t="s">
        <v>28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16" x14ac:dyDescent="0.25">
      <c r="A3" s="60"/>
      <c r="B3" s="18" t="s">
        <v>12</v>
      </c>
      <c r="C3" s="18" t="s">
        <v>13</v>
      </c>
      <c r="D3" s="18" t="s">
        <v>14</v>
      </c>
      <c r="E3" s="18" t="s">
        <v>15</v>
      </c>
      <c r="F3" s="18" t="s">
        <v>16</v>
      </c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  <c r="M3" s="18" t="s">
        <v>23</v>
      </c>
      <c r="N3" s="18" t="s">
        <v>24</v>
      </c>
      <c r="O3" s="18" t="s">
        <v>25</v>
      </c>
      <c r="P3" s="18" t="s">
        <v>26</v>
      </c>
    </row>
    <row r="4" spans="1:16" x14ac:dyDescent="0.25">
      <c r="A4" s="17" t="s">
        <v>12</v>
      </c>
      <c r="B4" s="17">
        <v>1</v>
      </c>
      <c r="C4" s="20">
        <v>-16667</v>
      </c>
      <c r="D4">
        <v>-15625</v>
      </c>
      <c r="E4">
        <v>-15625</v>
      </c>
      <c r="F4">
        <v>-14063</v>
      </c>
      <c r="G4">
        <v>-9000</v>
      </c>
      <c r="H4">
        <v>-12153</v>
      </c>
      <c r="O4" s="17">
        <v>0</v>
      </c>
    </row>
    <row r="5" spans="1:16" x14ac:dyDescent="0.25">
      <c r="A5" s="17" t="s">
        <v>19</v>
      </c>
      <c r="B5" s="17">
        <v>0</v>
      </c>
      <c r="C5" s="10">
        <v>11</v>
      </c>
      <c r="D5" s="7">
        <v>8</v>
      </c>
      <c r="E5" s="7">
        <v>11</v>
      </c>
      <c r="F5" s="7">
        <v>8</v>
      </c>
      <c r="G5" s="7">
        <v>11</v>
      </c>
      <c r="H5" s="7">
        <v>8</v>
      </c>
      <c r="I5" s="17">
        <v>1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7">
        <v>400000</v>
      </c>
      <c r="P5" s="17">
        <f t="shared" ref="P5:P10" si="0">O5/C5</f>
        <v>36363.63636363636</v>
      </c>
    </row>
    <row r="6" spans="1:16" x14ac:dyDescent="0.25">
      <c r="A6" s="17" t="s">
        <v>20</v>
      </c>
      <c r="B6" s="17">
        <v>0</v>
      </c>
      <c r="C6" s="10">
        <v>7</v>
      </c>
      <c r="D6" s="7">
        <v>7</v>
      </c>
      <c r="E6" s="7">
        <v>7</v>
      </c>
      <c r="F6" s="7">
        <v>7</v>
      </c>
      <c r="G6" s="7">
        <v>6</v>
      </c>
      <c r="H6" s="7">
        <v>5</v>
      </c>
      <c r="I6" s="17">
        <v>0</v>
      </c>
      <c r="J6" s="17">
        <v>1</v>
      </c>
      <c r="K6" s="17">
        <v>0</v>
      </c>
      <c r="L6" s="17">
        <v>0</v>
      </c>
      <c r="M6" s="17">
        <v>0</v>
      </c>
      <c r="N6" s="17">
        <v>0</v>
      </c>
      <c r="O6" s="7">
        <v>300000</v>
      </c>
      <c r="P6" s="17">
        <f t="shared" si="0"/>
        <v>42857.142857142855</v>
      </c>
    </row>
    <row r="7" spans="1:16" x14ac:dyDescent="0.25">
      <c r="A7" s="17" t="s">
        <v>21</v>
      </c>
      <c r="B7" s="17">
        <v>0</v>
      </c>
      <c r="C7" s="10">
        <v>9</v>
      </c>
      <c r="D7" s="7">
        <v>9</v>
      </c>
      <c r="E7" s="7">
        <v>9</v>
      </c>
      <c r="F7" s="7">
        <v>9</v>
      </c>
      <c r="G7" s="7">
        <v>8</v>
      </c>
      <c r="H7" s="7">
        <v>9</v>
      </c>
      <c r="I7" s="17">
        <v>0</v>
      </c>
      <c r="J7" s="17">
        <v>0</v>
      </c>
      <c r="K7" s="17">
        <v>1</v>
      </c>
      <c r="L7" s="17">
        <v>0</v>
      </c>
      <c r="M7" s="17">
        <v>0</v>
      </c>
      <c r="N7" s="17">
        <v>0</v>
      </c>
      <c r="O7" s="7">
        <v>400000</v>
      </c>
      <c r="P7" s="17">
        <f t="shared" si="0"/>
        <v>44444.444444444445</v>
      </c>
    </row>
    <row r="8" spans="1:16" x14ac:dyDescent="0.25">
      <c r="A8" s="17" t="s">
        <v>22</v>
      </c>
      <c r="B8" s="17">
        <v>0</v>
      </c>
      <c r="C8" s="10">
        <v>3</v>
      </c>
      <c r="D8" s="7">
        <v>3</v>
      </c>
      <c r="E8" s="7">
        <v>3</v>
      </c>
      <c r="F8" s="7">
        <v>3</v>
      </c>
      <c r="G8" s="7">
        <v>2</v>
      </c>
      <c r="H8" s="7">
        <v>2</v>
      </c>
      <c r="I8" s="17">
        <v>0</v>
      </c>
      <c r="J8" s="17">
        <v>0</v>
      </c>
      <c r="K8" s="17">
        <v>0</v>
      </c>
      <c r="L8" s="17">
        <v>1</v>
      </c>
      <c r="M8" s="17">
        <v>0</v>
      </c>
      <c r="N8" s="17">
        <v>0</v>
      </c>
      <c r="O8" s="7">
        <v>125000</v>
      </c>
      <c r="P8" s="17">
        <f t="shared" si="0"/>
        <v>41666.666666666664</v>
      </c>
    </row>
    <row r="9" spans="1:16" x14ac:dyDescent="0.25">
      <c r="A9" s="17" t="s">
        <v>23</v>
      </c>
      <c r="B9" s="17">
        <v>0</v>
      </c>
      <c r="C9" s="10">
        <v>9</v>
      </c>
      <c r="D9" s="7">
        <v>9</v>
      </c>
      <c r="E9" s="7">
        <v>9</v>
      </c>
      <c r="F9" s="7">
        <v>9</v>
      </c>
      <c r="G9" s="7">
        <v>8</v>
      </c>
      <c r="H9" s="7">
        <v>9</v>
      </c>
      <c r="I9" s="17">
        <v>0</v>
      </c>
      <c r="J9" s="17">
        <v>0</v>
      </c>
      <c r="K9" s="17">
        <v>0</v>
      </c>
      <c r="L9" s="17">
        <v>0</v>
      </c>
      <c r="M9" s="17">
        <v>1</v>
      </c>
      <c r="N9" s="17">
        <v>0</v>
      </c>
      <c r="O9" s="7">
        <v>400000</v>
      </c>
      <c r="P9" s="17">
        <f t="shared" si="0"/>
        <v>44444.444444444445</v>
      </c>
    </row>
    <row r="10" spans="1:16" x14ac:dyDescent="0.25">
      <c r="A10" s="13" t="s">
        <v>24</v>
      </c>
      <c r="B10" s="13">
        <v>0</v>
      </c>
      <c r="C10" s="12">
        <v>4</v>
      </c>
      <c r="D10" s="12">
        <v>0</v>
      </c>
      <c r="E10" s="12">
        <v>6</v>
      </c>
      <c r="F10" s="12">
        <v>0</v>
      </c>
      <c r="G10" s="12">
        <v>7</v>
      </c>
      <c r="H10" s="12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1</v>
      </c>
      <c r="O10" s="10">
        <v>125400</v>
      </c>
      <c r="P10" s="13">
        <f t="shared" si="0"/>
        <v>31350</v>
      </c>
    </row>
    <row r="12" spans="1:16" x14ac:dyDescent="0.25">
      <c r="A12" s="17" t="s">
        <v>29</v>
      </c>
    </row>
    <row r="13" spans="1:16" x14ac:dyDescent="0.25">
      <c r="A13" s="17" t="s">
        <v>12</v>
      </c>
      <c r="B13" s="17">
        <v>1</v>
      </c>
      <c r="C13" s="14">
        <f t="shared" ref="C13:C18" si="1">C4-(C4*$C$19)</f>
        <v>0</v>
      </c>
      <c r="D13" s="11">
        <f t="shared" ref="D13:D18" si="2">D4-(C4*$D$19)</f>
        <v>-15625</v>
      </c>
      <c r="E13" s="14">
        <f t="shared" ref="E13:E18" si="3">E4-(C4*$E$19)</f>
        <v>9375.5</v>
      </c>
      <c r="F13" s="14">
        <f t="shared" ref="F13:F18" si="4">F4-(C4*$F$19)</f>
        <v>-14063</v>
      </c>
      <c r="G13" s="14">
        <f t="shared" ref="G13:G18" si="5">G4-(C4*$G$19)</f>
        <v>20167.25</v>
      </c>
      <c r="H13" s="14">
        <f>H4-($C$4*H19)</f>
        <v>-12153</v>
      </c>
      <c r="I13" s="14">
        <f t="shared" ref="I13:N13" si="6">I4-($C$4*I19)</f>
        <v>0</v>
      </c>
      <c r="J13" s="14">
        <f t="shared" si="6"/>
        <v>0</v>
      </c>
      <c r="K13" s="14">
        <f t="shared" si="6"/>
        <v>0</v>
      </c>
      <c r="L13" s="14">
        <f t="shared" si="6"/>
        <v>0</v>
      </c>
      <c r="M13" s="14">
        <f t="shared" si="6"/>
        <v>0</v>
      </c>
      <c r="N13" s="14">
        <f t="shared" si="6"/>
        <v>4166.75</v>
      </c>
      <c r="O13" s="14">
        <f>O4-($C$4*O19)</f>
        <v>522510450</v>
      </c>
    </row>
    <row r="14" spans="1:16" x14ac:dyDescent="0.25">
      <c r="A14" s="13" t="s">
        <v>14</v>
      </c>
      <c r="B14" s="13">
        <v>0</v>
      </c>
      <c r="C14" s="11">
        <f t="shared" si="1"/>
        <v>0</v>
      </c>
      <c r="D14" s="11">
        <f t="shared" si="2"/>
        <v>8</v>
      </c>
      <c r="E14" s="22">
        <f t="shared" si="3"/>
        <v>-5.5</v>
      </c>
      <c r="F14" s="11">
        <f t="shared" si="4"/>
        <v>8</v>
      </c>
      <c r="G14" s="22">
        <f t="shared" si="5"/>
        <v>-8.25</v>
      </c>
      <c r="H14" s="11">
        <f>H5-($C$5*H19)</f>
        <v>8</v>
      </c>
      <c r="I14" s="11">
        <f t="shared" ref="I14:M14" si="7">I5-($C$5*I19)</f>
        <v>1</v>
      </c>
      <c r="J14" s="11">
        <f t="shared" si="7"/>
        <v>0</v>
      </c>
      <c r="K14" s="11">
        <f t="shared" si="7"/>
        <v>0</v>
      </c>
      <c r="L14" s="11">
        <f t="shared" si="7"/>
        <v>0</v>
      </c>
      <c r="M14" s="11">
        <f t="shared" si="7"/>
        <v>0</v>
      </c>
      <c r="N14" s="22">
        <f>N5-($C$5*N19)</f>
        <v>-2.75</v>
      </c>
      <c r="O14" s="11">
        <f>O5-($C$5*O19)</f>
        <v>55150</v>
      </c>
      <c r="P14" s="13">
        <f>O14/D14</f>
        <v>6893.75</v>
      </c>
    </row>
    <row r="15" spans="1:16" x14ac:dyDescent="0.25">
      <c r="A15" s="17" t="s">
        <v>20</v>
      </c>
      <c r="B15" s="17">
        <v>0</v>
      </c>
      <c r="C15" s="14">
        <f t="shared" si="1"/>
        <v>0</v>
      </c>
      <c r="D15" s="11">
        <f t="shared" si="2"/>
        <v>7</v>
      </c>
      <c r="E15" s="21">
        <f t="shared" si="3"/>
        <v>-3.5</v>
      </c>
      <c r="F15" s="14">
        <f t="shared" si="4"/>
        <v>7</v>
      </c>
      <c r="G15" s="21">
        <f t="shared" si="5"/>
        <v>-6.25</v>
      </c>
      <c r="H15" s="14">
        <f>H6-($C$6*H19)</f>
        <v>5</v>
      </c>
      <c r="I15" s="14">
        <f t="shared" ref="I15:M15" si="8">I6-(D6*$H$19)</f>
        <v>0</v>
      </c>
      <c r="J15" s="14">
        <f t="shared" si="8"/>
        <v>1</v>
      </c>
      <c r="K15" s="14">
        <f t="shared" si="8"/>
        <v>0</v>
      </c>
      <c r="L15" s="14">
        <f t="shared" si="8"/>
        <v>0</v>
      </c>
      <c r="M15" s="14">
        <f t="shared" si="8"/>
        <v>0</v>
      </c>
      <c r="N15" s="21">
        <f>N6-(C6*$N$19)</f>
        <v>-1.75</v>
      </c>
      <c r="O15" s="14">
        <f>O6-(C6*$O$19)</f>
        <v>80550</v>
      </c>
      <c r="P15" s="17">
        <f>O15/D15</f>
        <v>11507.142857142857</v>
      </c>
    </row>
    <row r="16" spans="1:16" x14ac:dyDescent="0.25">
      <c r="A16" s="17" t="s">
        <v>21</v>
      </c>
      <c r="B16" s="17">
        <v>0</v>
      </c>
      <c r="C16" s="14">
        <f t="shared" si="1"/>
        <v>0</v>
      </c>
      <c r="D16" s="11">
        <f t="shared" si="2"/>
        <v>9</v>
      </c>
      <c r="E16" s="21">
        <f t="shared" si="3"/>
        <v>-4.5</v>
      </c>
      <c r="F16" s="14">
        <f t="shared" si="4"/>
        <v>9</v>
      </c>
      <c r="G16" s="21">
        <f t="shared" si="5"/>
        <v>-7.75</v>
      </c>
      <c r="H16" s="14">
        <f>H7-($C$7*H19)</f>
        <v>9</v>
      </c>
      <c r="I16" s="14">
        <f t="shared" ref="I16:N16" si="9">I7-($C$7*I19)</f>
        <v>0</v>
      </c>
      <c r="J16" s="14">
        <f t="shared" si="9"/>
        <v>0</v>
      </c>
      <c r="K16" s="14">
        <f t="shared" si="9"/>
        <v>1</v>
      </c>
      <c r="L16" s="14">
        <f t="shared" si="9"/>
        <v>0</v>
      </c>
      <c r="M16" s="14">
        <f t="shared" si="9"/>
        <v>0</v>
      </c>
      <c r="N16" s="21">
        <f t="shared" si="9"/>
        <v>-2.25</v>
      </c>
      <c r="O16" s="14">
        <f>O7-(C7*$O$19)</f>
        <v>117850</v>
      </c>
      <c r="P16" s="17">
        <f>O16/D16</f>
        <v>13094.444444444445</v>
      </c>
    </row>
    <row r="17" spans="1:16" x14ac:dyDescent="0.25">
      <c r="A17" s="17" t="s">
        <v>22</v>
      </c>
      <c r="B17" s="17">
        <v>0</v>
      </c>
      <c r="C17" s="14">
        <f t="shared" si="1"/>
        <v>0</v>
      </c>
      <c r="D17" s="11">
        <f t="shared" si="2"/>
        <v>3</v>
      </c>
      <c r="E17" s="21">
        <f t="shared" si="3"/>
        <v>-1.5</v>
      </c>
      <c r="F17" s="14">
        <f t="shared" si="4"/>
        <v>3</v>
      </c>
      <c r="G17" s="21">
        <f t="shared" si="5"/>
        <v>-3.25</v>
      </c>
      <c r="H17" s="14">
        <f>H8-($C$8*H19)</f>
        <v>2</v>
      </c>
      <c r="I17" s="14">
        <f t="shared" ref="I17:N17" si="10">I8-($C$8*I19)</f>
        <v>0</v>
      </c>
      <c r="J17" s="14">
        <f t="shared" si="10"/>
        <v>0</v>
      </c>
      <c r="K17" s="14">
        <f t="shared" si="10"/>
        <v>0</v>
      </c>
      <c r="L17" s="14">
        <f t="shared" si="10"/>
        <v>1</v>
      </c>
      <c r="M17" s="14">
        <f t="shared" si="10"/>
        <v>0</v>
      </c>
      <c r="N17" s="21">
        <f t="shared" si="10"/>
        <v>-0.75</v>
      </c>
      <c r="O17" s="14">
        <f>O8-(C8*$O$19)</f>
        <v>30950</v>
      </c>
      <c r="P17" s="17">
        <f>O17/D17</f>
        <v>10316.666666666666</v>
      </c>
    </row>
    <row r="18" spans="1:16" x14ac:dyDescent="0.25">
      <c r="A18" s="17" t="s">
        <v>23</v>
      </c>
      <c r="B18" s="17">
        <v>0</v>
      </c>
      <c r="C18" s="14">
        <f t="shared" si="1"/>
        <v>0</v>
      </c>
      <c r="D18" s="11">
        <f t="shared" si="2"/>
        <v>9</v>
      </c>
      <c r="E18" s="21">
        <f t="shared" si="3"/>
        <v>-4.5</v>
      </c>
      <c r="F18" s="14">
        <f t="shared" si="4"/>
        <v>9</v>
      </c>
      <c r="G18" s="21">
        <f t="shared" si="5"/>
        <v>-7.75</v>
      </c>
      <c r="H18" s="14">
        <f>H9-($C$9*H19)</f>
        <v>9</v>
      </c>
      <c r="I18" s="14">
        <f t="shared" ref="I18:N18" si="11">I9-($C$9*I19)</f>
        <v>0</v>
      </c>
      <c r="J18" s="14">
        <f t="shared" si="11"/>
        <v>0</v>
      </c>
      <c r="K18" s="14">
        <f t="shared" si="11"/>
        <v>0</v>
      </c>
      <c r="L18" s="14">
        <f t="shared" si="11"/>
        <v>0</v>
      </c>
      <c r="M18" s="14">
        <f t="shared" si="11"/>
        <v>1</v>
      </c>
      <c r="N18" s="21">
        <f t="shared" si="11"/>
        <v>-2.25</v>
      </c>
      <c r="O18" s="14">
        <f>O9-(C9*$O$19)</f>
        <v>117850</v>
      </c>
      <c r="P18" s="17">
        <f>O18/D18</f>
        <v>13094.444444444445</v>
      </c>
    </row>
    <row r="19" spans="1:16" x14ac:dyDescent="0.25">
      <c r="A19" s="17" t="s">
        <v>13</v>
      </c>
      <c r="B19" s="17">
        <v>0</v>
      </c>
      <c r="C19" s="14">
        <f>C10/$C$10</f>
        <v>1</v>
      </c>
      <c r="D19" s="11">
        <f t="shared" ref="D19:O19" si="12">D10/$C$10</f>
        <v>0</v>
      </c>
      <c r="E19" s="21">
        <f t="shared" si="12"/>
        <v>1.5</v>
      </c>
      <c r="F19" s="14">
        <f t="shared" si="12"/>
        <v>0</v>
      </c>
      <c r="G19" s="21">
        <f t="shared" si="12"/>
        <v>1.75</v>
      </c>
      <c r="H19" s="14">
        <f t="shared" si="12"/>
        <v>0</v>
      </c>
      <c r="I19" s="14">
        <f t="shared" si="12"/>
        <v>0</v>
      </c>
      <c r="J19" s="14">
        <f t="shared" si="12"/>
        <v>0</v>
      </c>
      <c r="K19" s="14">
        <f t="shared" si="12"/>
        <v>0</v>
      </c>
      <c r="L19" s="14">
        <f t="shared" si="12"/>
        <v>0</v>
      </c>
      <c r="M19" s="14">
        <f t="shared" si="12"/>
        <v>0</v>
      </c>
      <c r="N19" s="21">
        <f>N10/$C$10</f>
        <v>0.25</v>
      </c>
      <c r="O19" s="14">
        <f t="shared" si="12"/>
        <v>31350</v>
      </c>
      <c r="P19" s="17">
        <v>0</v>
      </c>
    </row>
    <row r="21" spans="1:16" x14ac:dyDescent="0.25">
      <c r="A21" s="17" t="s">
        <v>30</v>
      </c>
    </row>
    <row r="22" spans="1:16" x14ac:dyDescent="0.25">
      <c r="A22" s="17" t="s">
        <v>12</v>
      </c>
      <c r="B22" s="17">
        <v>1</v>
      </c>
      <c r="C22" s="17">
        <f t="shared" ref="C22:J22" si="13">C13-$D$13*C23</f>
        <v>0</v>
      </c>
      <c r="D22" s="17">
        <f t="shared" si="13"/>
        <v>0</v>
      </c>
      <c r="E22" s="13">
        <f t="shared" si="13"/>
        <v>-1366.6875</v>
      </c>
      <c r="F22" s="17">
        <f t="shared" si="13"/>
        <v>1562</v>
      </c>
      <c r="G22" s="17">
        <f t="shared" si="13"/>
        <v>4053.96875</v>
      </c>
      <c r="H22" s="17">
        <f t="shared" si="13"/>
        <v>3472</v>
      </c>
      <c r="I22" s="17">
        <f t="shared" si="13"/>
        <v>1953.125</v>
      </c>
      <c r="J22" s="17">
        <f t="shared" si="13"/>
        <v>0</v>
      </c>
      <c r="K22" s="17">
        <f t="shared" ref="K22:M22" si="14">K13-$D$13*K23</f>
        <v>0</v>
      </c>
      <c r="L22" s="17">
        <f t="shared" si="14"/>
        <v>0</v>
      </c>
      <c r="M22" s="17">
        <f t="shared" si="14"/>
        <v>0</v>
      </c>
      <c r="N22" s="17">
        <f>N13-$D$13*N23</f>
        <v>-1204.34375</v>
      </c>
      <c r="O22" s="17">
        <f>O13-$D$13*O23</f>
        <v>630225293.75</v>
      </c>
    </row>
    <row r="23" spans="1:16" x14ac:dyDescent="0.25">
      <c r="A23" s="17" t="s">
        <v>14</v>
      </c>
      <c r="B23" s="17">
        <v>0</v>
      </c>
      <c r="C23" s="17">
        <f t="shared" ref="C23:I23" si="15">C14/$D$14</f>
        <v>0</v>
      </c>
      <c r="D23" s="17">
        <f t="shared" si="15"/>
        <v>1</v>
      </c>
      <c r="E23" s="13">
        <f t="shared" si="15"/>
        <v>-0.6875</v>
      </c>
      <c r="F23" s="17">
        <f t="shared" si="15"/>
        <v>1</v>
      </c>
      <c r="G23" s="17">
        <f t="shared" si="15"/>
        <v>-1.03125</v>
      </c>
      <c r="H23" s="17">
        <f t="shared" si="15"/>
        <v>1</v>
      </c>
      <c r="I23" s="17">
        <f t="shared" si="15"/>
        <v>0.125</v>
      </c>
      <c r="J23" s="17">
        <f t="shared" ref="J23:N23" si="16">J14/$D$14</f>
        <v>0</v>
      </c>
      <c r="K23" s="17">
        <f t="shared" si="16"/>
        <v>0</v>
      </c>
      <c r="L23" s="17">
        <f t="shared" si="16"/>
        <v>0</v>
      </c>
      <c r="M23" s="17">
        <f t="shared" si="16"/>
        <v>0</v>
      </c>
      <c r="N23" s="17">
        <f t="shared" si="16"/>
        <v>-0.34375</v>
      </c>
      <c r="O23" s="17">
        <f>O14/$D$14</f>
        <v>6893.75</v>
      </c>
      <c r="P23" s="17">
        <f t="shared" ref="P23:P28" si="17">O23/E23</f>
        <v>-10027.272727272728</v>
      </c>
    </row>
    <row r="24" spans="1:16" x14ac:dyDescent="0.25">
      <c r="A24" s="17" t="s">
        <v>20</v>
      </c>
      <c r="B24" s="17">
        <v>0</v>
      </c>
      <c r="C24" s="17">
        <f>C15-D15*$C$23</f>
        <v>0</v>
      </c>
      <c r="D24" s="17">
        <f>D15-D15*$D$23</f>
        <v>0</v>
      </c>
      <c r="E24" s="13">
        <f>E15-D15*$E$23</f>
        <v>1.3125</v>
      </c>
      <c r="F24" s="17">
        <f>F15-D15*$F$23</f>
        <v>0</v>
      </c>
      <c r="G24" s="17">
        <f>G15-D15*$G$23</f>
        <v>0.96875</v>
      </c>
      <c r="H24" s="17">
        <f>H15-D15*$H$23</f>
        <v>-2</v>
      </c>
      <c r="I24" s="17">
        <f>I15-$D$15*I23</f>
        <v>-0.875</v>
      </c>
      <c r="J24" s="17">
        <f t="shared" ref="J24:N24" si="18">J15-$D$15*J23</f>
        <v>1</v>
      </c>
      <c r="K24" s="17">
        <f t="shared" si="18"/>
        <v>0</v>
      </c>
      <c r="L24" s="17">
        <f t="shared" si="18"/>
        <v>0</v>
      </c>
      <c r="M24" s="17">
        <f t="shared" si="18"/>
        <v>0</v>
      </c>
      <c r="N24" s="17">
        <f t="shared" si="18"/>
        <v>0.65625</v>
      </c>
      <c r="O24" s="17">
        <f>O15-D15*$O$23</f>
        <v>32293.75</v>
      </c>
      <c r="P24" s="17">
        <f t="shared" si="17"/>
        <v>24604.761904761905</v>
      </c>
    </row>
    <row r="25" spans="1:16" x14ac:dyDescent="0.25">
      <c r="A25" s="17" t="s">
        <v>21</v>
      </c>
      <c r="B25" s="17">
        <v>0</v>
      </c>
      <c r="C25" s="17">
        <f>C16-D16*$C$23</f>
        <v>0</v>
      </c>
      <c r="D25" s="17">
        <f>D16-D16*$D$23</f>
        <v>0</v>
      </c>
      <c r="E25" s="13">
        <f>E16-D16*$E$23</f>
        <v>1.6875</v>
      </c>
      <c r="F25" s="17">
        <f>F16-D16*$F$23</f>
        <v>0</v>
      </c>
      <c r="G25" s="17">
        <f>G16-D16*$G$23</f>
        <v>1.53125</v>
      </c>
      <c r="H25" s="17">
        <f>H16-D16*$H$23</f>
        <v>0</v>
      </c>
      <c r="I25" s="17">
        <f>I16-$D$16*I23</f>
        <v>-1.125</v>
      </c>
      <c r="J25" s="17">
        <v>0</v>
      </c>
      <c r="K25" s="17">
        <f>K16-$D$15*K24</f>
        <v>1</v>
      </c>
      <c r="L25" s="17">
        <f>L16-$D$15*L24</f>
        <v>0</v>
      </c>
      <c r="M25" s="17">
        <f>M16-$D$15*M24</f>
        <v>0</v>
      </c>
      <c r="N25" s="17">
        <f>N16-$D$16*N23</f>
        <v>0.84375</v>
      </c>
      <c r="O25" s="17">
        <f>O16-D16*$O$23</f>
        <v>55806.25</v>
      </c>
      <c r="P25" s="17">
        <f t="shared" si="17"/>
        <v>33070.370370370372</v>
      </c>
    </row>
    <row r="26" spans="1:16" x14ac:dyDescent="0.25">
      <c r="A26" s="13" t="s">
        <v>15</v>
      </c>
      <c r="B26" s="13">
        <v>0</v>
      </c>
      <c r="C26" s="13">
        <f>C17-D17*$C$23</f>
        <v>0</v>
      </c>
      <c r="D26" s="13">
        <f>D17-D17*$D$23</f>
        <v>0</v>
      </c>
      <c r="E26" s="13">
        <f>E17-D17*$E$23</f>
        <v>0.5625</v>
      </c>
      <c r="F26" s="13">
        <f>F17-D17*$F$23</f>
        <v>0</v>
      </c>
      <c r="G26" s="13">
        <f>G17-D17*$G$23</f>
        <v>-0.15625</v>
      </c>
      <c r="H26" s="13">
        <f>H17-D17*$H$23</f>
        <v>-1</v>
      </c>
      <c r="I26" s="13">
        <f>I17-$D$17*I23</f>
        <v>-0.375</v>
      </c>
      <c r="J26" s="13">
        <f>J17-$D$15*J25</f>
        <v>0</v>
      </c>
      <c r="K26" s="13">
        <v>0</v>
      </c>
      <c r="L26" s="13">
        <f>L17-$D$15*L25</f>
        <v>1</v>
      </c>
      <c r="M26" s="13">
        <f>M17-$D$15*M25</f>
        <v>0</v>
      </c>
      <c r="N26" s="13">
        <f>N17-$D$17*N23</f>
        <v>0.28125</v>
      </c>
      <c r="O26" s="13">
        <f>O17-D17*$O$23</f>
        <v>10268.75</v>
      </c>
      <c r="P26" s="13">
        <f t="shared" si="17"/>
        <v>18255.555555555555</v>
      </c>
    </row>
    <row r="27" spans="1:16" x14ac:dyDescent="0.25">
      <c r="A27" s="17" t="s">
        <v>23</v>
      </c>
      <c r="B27" s="17">
        <v>0</v>
      </c>
      <c r="C27" s="17">
        <f>C18-D18*$C$23</f>
        <v>0</v>
      </c>
      <c r="D27" s="17">
        <f>D18-D18*$D$23</f>
        <v>0</v>
      </c>
      <c r="E27" s="13">
        <f>E18-D18*$E$23</f>
        <v>1.6875</v>
      </c>
      <c r="F27" s="17">
        <f>F18-D18*$F$23</f>
        <v>0</v>
      </c>
      <c r="G27" s="17">
        <f>G18-D18*$G$23</f>
        <v>1.53125</v>
      </c>
      <c r="H27" s="17">
        <f>H18-D18*$H$23</f>
        <v>0</v>
      </c>
      <c r="I27" s="17">
        <f>I18-$D$18*I23</f>
        <v>-1.125</v>
      </c>
      <c r="J27" s="17">
        <f>J18-$D$15*J26</f>
        <v>0</v>
      </c>
      <c r="K27" s="17">
        <f>K18-$D$15*K26</f>
        <v>0</v>
      </c>
      <c r="L27" s="17">
        <v>0</v>
      </c>
      <c r="M27" s="17">
        <f>M18-$D$15*M26</f>
        <v>1</v>
      </c>
      <c r="N27" s="17">
        <f>N18-$D$18*N23</f>
        <v>0.84375</v>
      </c>
      <c r="O27" s="17">
        <f>O18-D18*$O$23</f>
        <v>55806.25</v>
      </c>
      <c r="P27" s="17">
        <f t="shared" si="17"/>
        <v>33070.370370370372</v>
      </c>
    </row>
    <row r="28" spans="1:16" x14ac:dyDescent="0.25">
      <c r="A28" s="17" t="s">
        <v>13</v>
      </c>
      <c r="B28" s="17">
        <v>0</v>
      </c>
      <c r="C28" s="17">
        <f>C19-D19*$C$23</f>
        <v>1</v>
      </c>
      <c r="D28" s="17">
        <f>D19-D19*$D$23</f>
        <v>0</v>
      </c>
      <c r="E28" s="13">
        <f>E19-D19*$E$23</f>
        <v>1.5</v>
      </c>
      <c r="F28" s="17">
        <f>F19-D19*$F$23</f>
        <v>0</v>
      </c>
      <c r="G28" s="17">
        <f>G19-D19*$G$23</f>
        <v>1.75</v>
      </c>
      <c r="H28" s="17">
        <f>H19-D19*$H$23</f>
        <v>0</v>
      </c>
      <c r="I28" s="17">
        <f>I19-$D$19*I23</f>
        <v>0</v>
      </c>
      <c r="J28" s="17">
        <f>J19-$D$15*J27</f>
        <v>0</v>
      </c>
      <c r="K28" s="17">
        <f>K19-$D$15*K27</f>
        <v>0</v>
      </c>
      <c r="L28" s="17">
        <f>L19-$D$15*L27</f>
        <v>0</v>
      </c>
      <c r="M28" s="17">
        <v>0</v>
      </c>
      <c r="N28" s="17">
        <f>N19-$D$19*N23</f>
        <v>0.25</v>
      </c>
      <c r="O28" s="17">
        <f>O19-D19*$O$23</f>
        <v>31350</v>
      </c>
      <c r="P28" s="17">
        <f t="shared" si="17"/>
        <v>20900</v>
      </c>
    </row>
    <row r="30" spans="1:16" x14ac:dyDescent="0.25">
      <c r="A30" s="17" t="s">
        <v>31</v>
      </c>
    </row>
    <row r="31" spans="1:16" x14ac:dyDescent="0.25">
      <c r="A31" s="17" t="s">
        <v>12</v>
      </c>
      <c r="B31" s="17">
        <v>1</v>
      </c>
      <c r="C31" s="17">
        <f>C22-E22*$C$35</f>
        <v>0</v>
      </c>
      <c r="D31" s="17">
        <f>D22-$E$22*D35</f>
        <v>0</v>
      </c>
      <c r="E31" s="17">
        <f>E22-$E$22*E35</f>
        <v>0</v>
      </c>
      <c r="F31" s="17">
        <f>F22-$E$22*F35</f>
        <v>1562</v>
      </c>
      <c r="G31" s="17">
        <f>G22-$E$22*G35</f>
        <v>3674.3333333333335</v>
      </c>
      <c r="H31" s="17">
        <f>H22-$E$22*H35</f>
        <v>1042.3333333333335</v>
      </c>
      <c r="I31" s="17">
        <f t="shared" ref="I31:O31" si="19">I22-$E$22*I35</f>
        <v>1042</v>
      </c>
      <c r="J31" s="17">
        <f t="shared" si="19"/>
        <v>0</v>
      </c>
      <c r="K31" s="17">
        <f t="shared" si="19"/>
        <v>0</v>
      </c>
      <c r="L31" s="17">
        <f t="shared" si="19"/>
        <v>2429.6666666666665</v>
      </c>
      <c r="M31" s="17">
        <f t="shared" si="19"/>
        <v>0</v>
      </c>
      <c r="N31" s="13">
        <f t="shared" si="19"/>
        <v>-521</v>
      </c>
      <c r="O31" s="17">
        <f t="shared" si="19"/>
        <v>655174933.33333337</v>
      </c>
      <c r="P31" s="17">
        <f>O31/N31</f>
        <v>-1257533.4612923865</v>
      </c>
    </row>
    <row r="32" spans="1:16" x14ac:dyDescent="0.25">
      <c r="A32" s="17" t="s">
        <v>14</v>
      </c>
      <c r="B32" s="17">
        <v>0</v>
      </c>
      <c r="C32" s="17">
        <f t="shared" ref="C32:C37" si="20">C23-E23*$C$35</f>
        <v>0</v>
      </c>
      <c r="D32" s="17">
        <f>D23-$E$23*D35</f>
        <v>1</v>
      </c>
      <c r="E32" s="17">
        <f t="shared" ref="E32:O32" si="21">E23-$E$23*E35</f>
        <v>0</v>
      </c>
      <c r="F32" s="17">
        <f t="shared" si="21"/>
        <v>1</v>
      </c>
      <c r="G32" s="17">
        <f t="shared" si="21"/>
        <v>-1.2222222222222223</v>
      </c>
      <c r="H32" s="17">
        <f t="shared" si="21"/>
        <v>-0.2222222222222221</v>
      </c>
      <c r="I32" s="17">
        <f>I23-$E$23*I35</f>
        <v>-0.33333333333333331</v>
      </c>
      <c r="J32" s="17">
        <f t="shared" si="21"/>
        <v>0</v>
      </c>
      <c r="K32" s="17">
        <f t="shared" si="21"/>
        <v>0</v>
      </c>
      <c r="L32" s="17">
        <f t="shared" si="21"/>
        <v>1.2222222222222221</v>
      </c>
      <c r="M32" s="17">
        <f t="shared" si="21"/>
        <v>0</v>
      </c>
      <c r="N32" s="13">
        <f t="shared" si="21"/>
        <v>0</v>
      </c>
      <c r="O32" s="17">
        <f t="shared" si="21"/>
        <v>19444.444444444445</v>
      </c>
      <c r="P32" s="17" t="e">
        <f t="shared" ref="P32:P37" si="22">O32/N32</f>
        <v>#DIV/0!</v>
      </c>
    </row>
    <row r="33" spans="1:16" x14ac:dyDescent="0.25">
      <c r="A33" s="17" t="s">
        <v>20</v>
      </c>
      <c r="B33" s="17">
        <v>0</v>
      </c>
      <c r="C33" s="17">
        <f t="shared" si="20"/>
        <v>0</v>
      </c>
      <c r="D33" s="17">
        <f>D24-E24*$D$35</f>
        <v>0</v>
      </c>
      <c r="E33" s="17">
        <f t="shared" ref="E33:O33" si="23">E24-$E$24*E35</f>
        <v>0</v>
      </c>
      <c r="F33" s="17">
        <f t="shared" si="23"/>
        <v>0</v>
      </c>
      <c r="G33" s="17">
        <f t="shared" si="23"/>
        <v>1.3333333333333335</v>
      </c>
      <c r="H33" s="17">
        <f t="shared" si="23"/>
        <v>0.33333333333333304</v>
      </c>
      <c r="I33" s="17">
        <f t="shared" si="23"/>
        <v>0</v>
      </c>
      <c r="J33" s="17">
        <f t="shared" si="23"/>
        <v>1</v>
      </c>
      <c r="K33" s="17">
        <f t="shared" si="23"/>
        <v>0</v>
      </c>
      <c r="L33" s="17">
        <f t="shared" si="23"/>
        <v>-2.333333333333333</v>
      </c>
      <c r="M33" s="17">
        <f t="shared" si="23"/>
        <v>0</v>
      </c>
      <c r="N33" s="13">
        <f t="shared" si="23"/>
        <v>0</v>
      </c>
      <c r="O33" s="17">
        <f t="shared" si="23"/>
        <v>8333.3333333333358</v>
      </c>
      <c r="P33" s="17" t="e">
        <f t="shared" si="22"/>
        <v>#DIV/0!</v>
      </c>
    </row>
    <row r="34" spans="1:16" x14ac:dyDescent="0.25">
      <c r="A34" s="17" t="s">
        <v>21</v>
      </c>
      <c r="B34" s="17">
        <v>0</v>
      </c>
      <c r="C34" s="17">
        <f t="shared" si="20"/>
        <v>0</v>
      </c>
      <c r="D34" s="17">
        <f t="shared" ref="D34:O34" si="24">D25-$E$25*D35</f>
        <v>0</v>
      </c>
      <c r="E34" s="17">
        <f t="shared" si="24"/>
        <v>0</v>
      </c>
      <c r="F34" s="17">
        <f t="shared" si="24"/>
        <v>0</v>
      </c>
      <c r="G34" s="17">
        <f t="shared" si="24"/>
        <v>2</v>
      </c>
      <c r="H34" s="17">
        <f t="shared" si="24"/>
        <v>3</v>
      </c>
      <c r="I34" s="17">
        <f t="shared" si="24"/>
        <v>0</v>
      </c>
      <c r="J34" s="17">
        <f t="shared" si="24"/>
        <v>0</v>
      </c>
      <c r="K34" s="17">
        <f t="shared" si="24"/>
        <v>1</v>
      </c>
      <c r="L34" s="17">
        <f t="shared" si="24"/>
        <v>-3</v>
      </c>
      <c r="M34" s="17">
        <f t="shared" si="24"/>
        <v>0</v>
      </c>
      <c r="N34" s="13">
        <f t="shared" si="24"/>
        <v>0</v>
      </c>
      <c r="O34" s="17">
        <f t="shared" si="24"/>
        <v>25000</v>
      </c>
      <c r="P34" s="17" t="e">
        <f t="shared" si="22"/>
        <v>#DIV/0!</v>
      </c>
    </row>
    <row r="35" spans="1:16" x14ac:dyDescent="0.25">
      <c r="A35" s="13" t="s">
        <v>24</v>
      </c>
      <c r="B35" s="13">
        <v>0</v>
      </c>
      <c r="C35" s="13">
        <f t="shared" ref="C35:O35" si="25">C26/$E$26</f>
        <v>0</v>
      </c>
      <c r="D35" s="13">
        <f t="shared" si="25"/>
        <v>0</v>
      </c>
      <c r="E35" s="13">
        <f t="shared" si="25"/>
        <v>1</v>
      </c>
      <c r="F35" s="13">
        <f t="shared" si="25"/>
        <v>0</v>
      </c>
      <c r="G35" s="13">
        <f t="shared" si="25"/>
        <v>-0.27777777777777779</v>
      </c>
      <c r="H35" s="13">
        <f t="shared" si="25"/>
        <v>-1.7777777777777777</v>
      </c>
      <c r="I35" s="13">
        <f>I26/$E$26</f>
        <v>-0.66666666666666663</v>
      </c>
      <c r="J35" s="13">
        <f t="shared" si="25"/>
        <v>0</v>
      </c>
      <c r="K35" s="13">
        <f t="shared" si="25"/>
        <v>0</v>
      </c>
      <c r="L35" s="13">
        <f t="shared" si="25"/>
        <v>1.7777777777777777</v>
      </c>
      <c r="M35" s="13">
        <f t="shared" si="25"/>
        <v>0</v>
      </c>
      <c r="N35" s="13">
        <f t="shared" si="25"/>
        <v>0.5</v>
      </c>
      <c r="O35" s="13">
        <f t="shared" si="25"/>
        <v>18255.555555555555</v>
      </c>
      <c r="P35" s="13">
        <f t="shared" si="22"/>
        <v>36511.111111111109</v>
      </c>
    </row>
    <row r="36" spans="1:16" x14ac:dyDescent="0.25">
      <c r="A36" s="17" t="s">
        <v>23</v>
      </c>
      <c r="B36" s="17">
        <v>0</v>
      </c>
      <c r="C36" s="17">
        <f t="shared" si="20"/>
        <v>0</v>
      </c>
      <c r="D36" s="17">
        <f t="shared" ref="D36:O36" si="26">D27-$E$27*D35</f>
        <v>0</v>
      </c>
      <c r="E36" s="17">
        <f t="shared" si="26"/>
        <v>0</v>
      </c>
      <c r="F36" s="17">
        <f t="shared" si="26"/>
        <v>0</v>
      </c>
      <c r="G36" s="17">
        <f t="shared" si="26"/>
        <v>2</v>
      </c>
      <c r="H36" s="17">
        <f t="shared" si="26"/>
        <v>3</v>
      </c>
      <c r="I36" s="17">
        <f t="shared" si="26"/>
        <v>0</v>
      </c>
      <c r="J36" s="17">
        <f t="shared" si="26"/>
        <v>0</v>
      </c>
      <c r="K36" s="17">
        <f t="shared" si="26"/>
        <v>0</v>
      </c>
      <c r="L36" s="17">
        <f t="shared" si="26"/>
        <v>-3</v>
      </c>
      <c r="M36" s="17">
        <f t="shared" si="26"/>
        <v>1</v>
      </c>
      <c r="N36" s="13">
        <f t="shared" si="26"/>
        <v>0</v>
      </c>
      <c r="O36" s="17">
        <f t="shared" si="26"/>
        <v>25000</v>
      </c>
      <c r="P36" s="17" t="e">
        <f t="shared" si="22"/>
        <v>#DIV/0!</v>
      </c>
    </row>
    <row r="37" spans="1:16" x14ac:dyDescent="0.25">
      <c r="A37" s="17" t="s">
        <v>13</v>
      </c>
      <c r="B37" s="17">
        <v>0</v>
      </c>
      <c r="C37" s="17">
        <f t="shared" si="20"/>
        <v>1</v>
      </c>
      <c r="D37" s="17">
        <f>D28-$E$28*D35</f>
        <v>0</v>
      </c>
      <c r="E37" s="17">
        <f t="shared" ref="E37:O37" si="27">E28-$E$28*E35</f>
        <v>0</v>
      </c>
      <c r="F37" s="17">
        <f t="shared" si="27"/>
        <v>0</v>
      </c>
      <c r="G37" s="17">
        <f t="shared" si="27"/>
        <v>2.1666666666666665</v>
      </c>
      <c r="H37" s="17">
        <f t="shared" si="27"/>
        <v>2.6666666666666665</v>
      </c>
      <c r="I37" s="17">
        <f t="shared" si="27"/>
        <v>1</v>
      </c>
      <c r="J37" s="17">
        <f t="shared" si="27"/>
        <v>0</v>
      </c>
      <c r="K37" s="17">
        <f t="shared" si="27"/>
        <v>0</v>
      </c>
      <c r="L37" s="17">
        <f t="shared" si="27"/>
        <v>-2.6666666666666665</v>
      </c>
      <c r="M37" s="17">
        <f t="shared" si="27"/>
        <v>0</v>
      </c>
      <c r="N37" s="13">
        <f t="shared" si="27"/>
        <v>-0.5</v>
      </c>
      <c r="O37" s="17">
        <f t="shared" si="27"/>
        <v>3966.6666666666679</v>
      </c>
      <c r="P37" s="17">
        <f t="shared" si="22"/>
        <v>-7933.3333333333358</v>
      </c>
    </row>
    <row r="39" spans="1:16" x14ac:dyDescent="0.25">
      <c r="A39" s="17" t="s">
        <v>32</v>
      </c>
    </row>
    <row r="40" spans="1:16" x14ac:dyDescent="0.25">
      <c r="A40" s="17" t="s">
        <v>12</v>
      </c>
      <c r="B40" s="17">
        <v>1</v>
      </c>
      <c r="C40" s="17">
        <f>C31-(N31*$C$44)</f>
        <v>0</v>
      </c>
      <c r="D40" s="17">
        <f t="shared" ref="D40:O40" si="28">D31-($N$31*D44)</f>
        <v>0</v>
      </c>
      <c r="E40" s="17">
        <f>E31-($N$31*E44)</f>
        <v>1042</v>
      </c>
      <c r="F40" s="17">
        <f t="shared" si="28"/>
        <v>1562</v>
      </c>
      <c r="G40" s="17">
        <f t="shared" si="28"/>
        <v>3384.8888888888891</v>
      </c>
      <c r="H40" s="13">
        <f t="shared" si="28"/>
        <v>-810.11111111111086</v>
      </c>
      <c r="I40" s="17">
        <f t="shared" si="28"/>
        <v>347.33333333333337</v>
      </c>
      <c r="J40" s="17">
        <f t="shared" si="28"/>
        <v>0</v>
      </c>
      <c r="K40" s="17">
        <f t="shared" si="28"/>
        <v>0</v>
      </c>
      <c r="L40" s="17">
        <f t="shared" si="28"/>
        <v>4282.1111111111113</v>
      </c>
      <c r="M40" s="17">
        <f t="shared" si="28"/>
        <v>0</v>
      </c>
      <c r="N40" s="17">
        <f t="shared" si="28"/>
        <v>0</v>
      </c>
      <c r="O40" s="17">
        <f t="shared" si="28"/>
        <v>674197222.22222221</v>
      </c>
      <c r="P40" s="17">
        <f>O40/H40</f>
        <v>-832228.08942531911</v>
      </c>
    </row>
    <row r="41" spans="1:16" x14ac:dyDescent="0.25">
      <c r="A41" s="17" t="s">
        <v>14</v>
      </c>
      <c r="B41" s="17">
        <v>0</v>
      </c>
      <c r="C41" s="17">
        <f>C32-($N$32*C44)</f>
        <v>0</v>
      </c>
      <c r="D41" s="17">
        <f t="shared" ref="D41:O41" si="29">D32-($N$32*D44)</f>
        <v>1</v>
      </c>
      <c r="E41" s="17">
        <f t="shared" si="29"/>
        <v>0</v>
      </c>
      <c r="F41" s="17">
        <f t="shared" si="29"/>
        <v>1</v>
      </c>
      <c r="G41" s="17">
        <f t="shared" si="29"/>
        <v>-1.2222222222222223</v>
      </c>
      <c r="H41" s="13">
        <f t="shared" si="29"/>
        <v>-0.2222222222222221</v>
      </c>
      <c r="I41" s="17">
        <f t="shared" si="29"/>
        <v>-0.33333333333333331</v>
      </c>
      <c r="J41" s="17">
        <f t="shared" si="29"/>
        <v>0</v>
      </c>
      <c r="K41" s="17">
        <f t="shared" si="29"/>
        <v>0</v>
      </c>
      <c r="L41" s="17">
        <f t="shared" si="29"/>
        <v>1.2222222222222221</v>
      </c>
      <c r="M41" s="17">
        <f t="shared" si="29"/>
        <v>0</v>
      </c>
      <c r="N41" s="17">
        <f t="shared" si="29"/>
        <v>0</v>
      </c>
      <c r="O41" s="17">
        <f t="shared" si="29"/>
        <v>19444.444444444445</v>
      </c>
      <c r="P41" s="17">
        <f t="shared" ref="P41:P46" si="30">O41/H41</f>
        <v>-87500.000000000058</v>
      </c>
    </row>
    <row r="42" spans="1:16" x14ac:dyDescent="0.25">
      <c r="A42" s="17" t="s">
        <v>20</v>
      </c>
      <c r="B42" s="17">
        <v>0</v>
      </c>
      <c r="C42" s="17">
        <f>C33-($N$33*C44)</f>
        <v>0</v>
      </c>
      <c r="D42" s="17">
        <f t="shared" ref="D42:O42" si="31">D33-($N$33*D44)</f>
        <v>0</v>
      </c>
      <c r="E42" s="17">
        <f t="shared" si="31"/>
        <v>0</v>
      </c>
      <c r="F42" s="17">
        <f t="shared" si="31"/>
        <v>0</v>
      </c>
      <c r="G42" s="17">
        <f t="shared" si="31"/>
        <v>1.3333333333333335</v>
      </c>
      <c r="H42" s="13">
        <f t="shared" si="31"/>
        <v>0.33333333333333304</v>
      </c>
      <c r="I42" s="17">
        <f t="shared" si="31"/>
        <v>0</v>
      </c>
      <c r="J42" s="17">
        <f t="shared" si="31"/>
        <v>1</v>
      </c>
      <c r="K42" s="17">
        <f t="shared" si="31"/>
        <v>0</v>
      </c>
      <c r="L42" s="17">
        <f t="shared" si="31"/>
        <v>-2.333333333333333</v>
      </c>
      <c r="M42" s="17">
        <f t="shared" si="31"/>
        <v>0</v>
      </c>
      <c r="N42" s="17">
        <f t="shared" si="31"/>
        <v>0</v>
      </c>
      <c r="O42" s="17">
        <f t="shared" si="31"/>
        <v>8333.3333333333358</v>
      </c>
      <c r="P42" s="17">
        <f t="shared" si="30"/>
        <v>25000.000000000029</v>
      </c>
    </row>
    <row r="43" spans="1:16" x14ac:dyDescent="0.25">
      <c r="A43" s="13" t="s">
        <v>18</v>
      </c>
      <c r="B43" s="13">
        <v>0</v>
      </c>
      <c r="C43" s="13">
        <f>C34-($N$34*C44)</f>
        <v>0</v>
      </c>
      <c r="D43" s="13">
        <f t="shared" ref="D43:O43" si="32">D34-($N$34*D44)</f>
        <v>0</v>
      </c>
      <c r="E43" s="13">
        <f t="shared" si="32"/>
        <v>0</v>
      </c>
      <c r="F43" s="13">
        <f t="shared" si="32"/>
        <v>0</v>
      </c>
      <c r="G43" s="13">
        <f t="shared" si="32"/>
        <v>2</v>
      </c>
      <c r="H43" s="13">
        <f t="shared" si="32"/>
        <v>3</v>
      </c>
      <c r="I43" s="13">
        <f t="shared" si="32"/>
        <v>0</v>
      </c>
      <c r="J43" s="13">
        <f t="shared" si="32"/>
        <v>0</v>
      </c>
      <c r="K43" s="13">
        <f t="shared" si="32"/>
        <v>1</v>
      </c>
      <c r="L43" s="13">
        <f t="shared" si="32"/>
        <v>-3</v>
      </c>
      <c r="M43" s="13">
        <f t="shared" si="32"/>
        <v>0</v>
      </c>
      <c r="N43" s="13">
        <f t="shared" si="32"/>
        <v>0</v>
      </c>
      <c r="O43" s="13">
        <f t="shared" si="32"/>
        <v>25000</v>
      </c>
      <c r="P43" s="13">
        <f t="shared" si="30"/>
        <v>8333.3333333333339</v>
      </c>
    </row>
    <row r="44" spans="1:16" x14ac:dyDescent="0.25">
      <c r="A44" s="17" t="s">
        <v>24</v>
      </c>
      <c r="B44" s="17">
        <v>0</v>
      </c>
      <c r="C44" s="17">
        <f t="shared" ref="C44:O44" si="33">C35/$N$35</f>
        <v>0</v>
      </c>
      <c r="D44" s="17">
        <f t="shared" si="33"/>
        <v>0</v>
      </c>
      <c r="E44" s="17">
        <f t="shared" si="33"/>
        <v>2</v>
      </c>
      <c r="F44" s="17">
        <f t="shared" si="33"/>
        <v>0</v>
      </c>
      <c r="G44" s="17">
        <f t="shared" si="33"/>
        <v>-0.55555555555555558</v>
      </c>
      <c r="H44" s="13">
        <f t="shared" si="33"/>
        <v>-3.5555555555555554</v>
      </c>
      <c r="I44" s="17">
        <f t="shared" si="33"/>
        <v>-1.3333333333333333</v>
      </c>
      <c r="J44" s="17">
        <f t="shared" si="33"/>
        <v>0</v>
      </c>
      <c r="K44" s="17">
        <f t="shared" si="33"/>
        <v>0</v>
      </c>
      <c r="L44" s="17">
        <f t="shared" si="33"/>
        <v>3.5555555555555554</v>
      </c>
      <c r="M44" s="17">
        <f t="shared" si="33"/>
        <v>0</v>
      </c>
      <c r="N44" s="17">
        <f t="shared" si="33"/>
        <v>1</v>
      </c>
      <c r="O44" s="17">
        <f t="shared" si="33"/>
        <v>36511.111111111109</v>
      </c>
      <c r="P44" s="17">
        <f t="shared" si="30"/>
        <v>-10268.75</v>
      </c>
    </row>
    <row r="45" spans="1:16" x14ac:dyDescent="0.25">
      <c r="A45" s="17" t="s">
        <v>23</v>
      </c>
      <c r="B45" s="17">
        <v>0</v>
      </c>
      <c r="C45" s="17">
        <f>C36-($N$36*C44)</f>
        <v>0</v>
      </c>
      <c r="D45" s="17">
        <f t="shared" ref="D45:O45" si="34">D36-($N$36*D44)</f>
        <v>0</v>
      </c>
      <c r="E45" s="17">
        <f t="shared" si="34"/>
        <v>0</v>
      </c>
      <c r="F45" s="17">
        <f t="shared" si="34"/>
        <v>0</v>
      </c>
      <c r="G45" s="19">
        <f t="shared" si="34"/>
        <v>2</v>
      </c>
      <c r="H45" s="13">
        <f t="shared" si="34"/>
        <v>3</v>
      </c>
      <c r="I45" s="17">
        <f t="shared" si="34"/>
        <v>0</v>
      </c>
      <c r="J45" s="17">
        <f t="shared" si="34"/>
        <v>0</v>
      </c>
      <c r="K45" s="17">
        <f t="shared" si="34"/>
        <v>0</v>
      </c>
      <c r="L45" s="17">
        <f t="shared" si="34"/>
        <v>-3</v>
      </c>
      <c r="M45" s="17">
        <f t="shared" si="34"/>
        <v>1</v>
      </c>
      <c r="N45" s="17">
        <f t="shared" si="34"/>
        <v>0</v>
      </c>
      <c r="O45" s="17">
        <f t="shared" si="34"/>
        <v>25000</v>
      </c>
      <c r="P45" s="17">
        <f t="shared" si="30"/>
        <v>8333.3333333333339</v>
      </c>
    </row>
    <row r="46" spans="1:16" x14ac:dyDescent="0.25">
      <c r="A46" s="17" t="s">
        <v>13</v>
      </c>
      <c r="B46" s="17">
        <v>0</v>
      </c>
      <c r="C46" s="17">
        <f>C37-($N$37*C44)</f>
        <v>1</v>
      </c>
      <c r="D46" s="17">
        <f t="shared" ref="D46:O46" si="35">D37-($N$37*D44)</f>
        <v>0</v>
      </c>
      <c r="E46" s="17">
        <f t="shared" si="35"/>
        <v>1</v>
      </c>
      <c r="F46" s="17">
        <f t="shared" si="35"/>
        <v>0</v>
      </c>
      <c r="G46" s="17">
        <f t="shared" si="35"/>
        <v>1.8888888888888888</v>
      </c>
      <c r="H46" s="13">
        <f t="shared" si="35"/>
        <v>0.88888888888888884</v>
      </c>
      <c r="I46" s="17">
        <f t="shared" si="35"/>
        <v>0.33333333333333337</v>
      </c>
      <c r="J46" s="17">
        <f t="shared" si="35"/>
        <v>0</v>
      </c>
      <c r="K46" s="17">
        <f t="shared" si="35"/>
        <v>0</v>
      </c>
      <c r="L46" s="17">
        <f t="shared" si="35"/>
        <v>-0.88888888888888884</v>
      </c>
      <c r="M46" s="17">
        <f t="shared" si="35"/>
        <v>0</v>
      </c>
      <c r="N46" s="17">
        <f t="shared" si="35"/>
        <v>0</v>
      </c>
      <c r="O46" s="17">
        <f t="shared" si="35"/>
        <v>22222.222222222223</v>
      </c>
      <c r="P46" s="17">
        <f t="shared" si="30"/>
        <v>25000.000000000004</v>
      </c>
    </row>
    <row r="48" spans="1:16" x14ac:dyDescent="0.25">
      <c r="A48" s="17" t="s">
        <v>33</v>
      </c>
    </row>
    <row r="49" spans="1:15" x14ac:dyDescent="0.25">
      <c r="A49" s="17" t="s">
        <v>12</v>
      </c>
      <c r="B49" s="17">
        <v>1</v>
      </c>
      <c r="C49" s="17">
        <f>C40-H40*$C$52</f>
        <v>0</v>
      </c>
      <c r="D49" s="17">
        <f t="shared" ref="D49:O49" si="36">D40-$H$40*D52</f>
        <v>0</v>
      </c>
      <c r="E49" s="17">
        <f t="shared" si="36"/>
        <v>1042</v>
      </c>
      <c r="F49" s="17">
        <f t="shared" si="36"/>
        <v>1562</v>
      </c>
      <c r="G49" s="17">
        <f t="shared" si="36"/>
        <v>3924.962962962963</v>
      </c>
      <c r="H49" s="17">
        <f t="shared" si="36"/>
        <v>0</v>
      </c>
      <c r="I49" s="17">
        <f t="shared" si="36"/>
        <v>347.33333333333337</v>
      </c>
      <c r="J49" s="17">
        <f t="shared" si="36"/>
        <v>0</v>
      </c>
      <c r="K49" s="17">
        <f t="shared" si="36"/>
        <v>270.03703703703695</v>
      </c>
      <c r="L49" s="17">
        <f>L40-$H$40*L52</f>
        <v>3472.0000000000005</v>
      </c>
      <c r="M49" s="17">
        <f t="shared" si="36"/>
        <v>0</v>
      </c>
      <c r="N49" s="17">
        <f t="shared" si="36"/>
        <v>0</v>
      </c>
      <c r="O49" s="17">
        <f t="shared" si="36"/>
        <v>680948148.14814818</v>
      </c>
    </row>
    <row r="50" spans="1:15" x14ac:dyDescent="0.25">
      <c r="A50" s="13" t="s">
        <v>20</v>
      </c>
      <c r="B50" s="17">
        <v>0</v>
      </c>
      <c r="C50" s="17">
        <f>C41-$H$41*C52</f>
        <v>0</v>
      </c>
      <c r="D50" s="17">
        <f t="shared" ref="D50:O50" si="37">D41-$H$41*D52</f>
        <v>1</v>
      </c>
      <c r="E50" s="17">
        <f t="shared" si="37"/>
        <v>0</v>
      </c>
      <c r="F50" s="17">
        <f t="shared" si="37"/>
        <v>1</v>
      </c>
      <c r="G50" s="17">
        <f>G41-$H$41*G52</f>
        <v>-1.0740740740740742</v>
      </c>
      <c r="H50" s="17">
        <f t="shared" si="37"/>
        <v>0</v>
      </c>
      <c r="I50" s="17">
        <f t="shared" si="37"/>
        <v>-0.33333333333333331</v>
      </c>
      <c r="J50" s="17">
        <f t="shared" si="37"/>
        <v>0</v>
      </c>
      <c r="K50" s="17">
        <f t="shared" si="37"/>
        <v>7.4074074074074028E-2</v>
      </c>
      <c r="L50" s="17">
        <f t="shared" si="37"/>
        <v>1</v>
      </c>
      <c r="M50" s="17">
        <f t="shared" si="37"/>
        <v>0</v>
      </c>
      <c r="N50" s="17">
        <f t="shared" si="37"/>
        <v>0</v>
      </c>
      <c r="O50" s="13">
        <f t="shared" si="37"/>
        <v>21296.296296296296</v>
      </c>
    </row>
    <row r="51" spans="1:15" x14ac:dyDescent="0.25">
      <c r="A51" s="17" t="s">
        <v>14</v>
      </c>
      <c r="B51" s="17">
        <v>0</v>
      </c>
      <c r="C51" s="17">
        <f>C42-$H$42*C52</f>
        <v>0</v>
      </c>
      <c r="D51" s="17">
        <f t="shared" ref="D51:O51" si="38">D42-$H$42*D52</f>
        <v>0</v>
      </c>
      <c r="E51" s="17">
        <f t="shared" si="38"/>
        <v>0</v>
      </c>
      <c r="F51" s="17">
        <f t="shared" si="38"/>
        <v>0</v>
      </c>
      <c r="G51" s="17">
        <f t="shared" si="38"/>
        <v>1.1111111111111114</v>
      </c>
      <c r="H51" s="17">
        <f t="shared" si="38"/>
        <v>0</v>
      </c>
      <c r="I51" s="17">
        <f t="shared" si="38"/>
        <v>0</v>
      </c>
      <c r="J51" s="17">
        <f t="shared" si="38"/>
        <v>1</v>
      </c>
      <c r="K51" s="17">
        <f t="shared" si="38"/>
        <v>-0.11111111111111101</v>
      </c>
      <c r="L51" s="17">
        <f t="shared" si="38"/>
        <v>-2</v>
      </c>
      <c r="M51" s="17">
        <f t="shared" si="38"/>
        <v>0</v>
      </c>
      <c r="N51" s="17">
        <f t="shared" si="38"/>
        <v>0</v>
      </c>
      <c r="O51" s="17">
        <f t="shared" si="38"/>
        <v>5555.5555555555602</v>
      </c>
    </row>
    <row r="52" spans="1:15" x14ac:dyDescent="0.25">
      <c r="A52" s="13" t="s">
        <v>24</v>
      </c>
      <c r="B52" s="17">
        <v>0</v>
      </c>
      <c r="C52" s="17">
        <f t="shared" ref="C52:O52" si="39">C43/$H$43</f>
        <v>0</v>
      </c>
      <c r="D52" s="17">
        <f t="shared" si="39"/>
        <v>0</v>
      </c>
      <c r="E52" s="17">
        <f t="shared" si="39"/>
        <v>0</v>
      </c>
      <c r="F52" s="17">
        <f t="shared" si="39"/>
        <v>0</v>
      </c>
      <c r="G52" s="17">
        <f t="shared" si="39"/>
        <v>0.66666666666666663</v>
      </c>
      <c r="H52" s="17">
        <f t="shared" si="39"/>
        <v>1</v>
      </c>
      <c r="I52" s="17">
        <f t="shared" si="39"/>
        <v>0</v>
      </c>
      <c r="J52" s="17">
        <f t="shared" si="39"/>
        <v>0</v>
      </c>
      <c r="K52" s="17">
        <f t="shared" si="39"/>
        <v>0.33333333333333331</v>
      </c>
      <c r="L52" s="17">
        <f t="shared" si="39"/>
        <v>-1</v>
      </c>
      <c r="M52" s="17">
        <f t="shared" si="39"/>
        <v>0</v>
      </c>
      <c r="N52" s="17">
        <f t="shared" si="39"/>
        <v>0</v>
      </c>
      <c r="O52" s="13">
        <f t="shared" si="39"/>
        <v>8333.3333333333339</v>
      </c>
    </row>
    <row r="53" spans="1:15" x14ac:dyDescent="0.25">
      <c r="A53" s="17" t="s">
        <v>18</v>
      </c>
      <c r="B53" s="17">
        <v>0</v>
      </c>
      <c r="C53" s="17">
        <f>C44-$H$44*C52</f>
        <v>0</v>
      </c>
      <c r="D53" s="17">
        <f t="shared" ref="D53:O53" si="40">D44-$H$44*D52</f>
        <v>0</v>
      </c>
      <c r="E53" s="17">
        <f t="shared" si="40"/>
        <v>2</v>
      </c>
      <c r="F53" s="17">
        <f t="shared" si="40"/>
        <v>0</v>
      </c>
      <c r="G53" s="17">
        <f t="shared" si="40"/>
        <v>1.8148148148148147</v>
      </c>
      <c r="H53" s="17">
        <f t="shared" si="40"/>
        <v>0</v>
      </c>
      <c r="I53" s="17">
        <f t="shared" si="40"/>
        <v>-1.3333333333333333</v>
      </c>
      <c r="J53" s="17">
        <f t="shared" si="40"/>
        <v>0</v>
      </c>
      <c r="K53" s="17">
        <f t="shared" si="40"/>
        <v>1.1851851851851851</v>
      </c>
      <c r="L53" s="17">
        <f t="shared" si="40"/>
        <v>0</v>
      </c>
      <c r="M53" s="17">
        <f t="shared" si="40"/>
        <v>0</v>
      </c>
      <c r="N53" s="17">
        <f t="shared" si="40"/>
        <v>1</v>
      </c>
      <c r="O53" s="17">
        <f t="shared" si="40"/>
        <v>66140.740740740745</v>
      </c>
    </row>
    <row r="54" spans="1:15" x14ac:dyDescent="0.25">
      <c r="A54" s="17" t="s">
        <v>17</v>
      </c>
      <c r="B54" s="17">
        <v>0</v>
      </c>
      <c r="C54" s="17">
        <f>C45-$H$45*C52</f>
        <v>0</v>
      </c>
      <c r="D54" s="17">
        <f t="shared" ref="D54:O54" si="41">D45-$H$45*D52</f>
        <v>0</v>
      </c>
      <c r="E54" s="17">
        <f t="shared" si="41"/>
        <v>0</v>
      </c>
      <c r="F54" s="17">
        <f t="shared" si="41"/>
        <v>0</v>
      </c>
      <c r="G54" s="17">
        <f t="shared" si="41"/>
        <v>0</v>
      </c>
      <c r="H54" s="17">
        <f t="shared" si="41"/>
        <v>0</v>
      </c>
      <c r="I54" s="17">
        <f t="shared" si="41"/>
        <v>0</v>
      </c>
      <c r="J54" s="17">
        <f t="shared" si="41"/>
        <v>0</v>
      </c>
      <c r="K54" s="17">
        <f t="shared" si="41"/>
        <v>-1</v>
      </c>
      <c r="L54" s="17">
        <f t="shared" si="41"/>
        <v>0</v>
      </c>
      <c r="M54" s="17">
        <f t="shared" si="41"/>
        <v>1</v>
      </c>
      <c r="N54" s="17">
        <f t="shared" si="41"/>
        <v>0</v>
      </c>
      <c r="O54" s="17">
        <f t="shared" si="41"/>
        <v>0</v>
      </c>
    </row>
    <row r="55" spans="1:15" x14ac:dyDescent="0.25">
      <c r="A55" s="13" t="s">
        <v>19</v>
      </c>
      <c r="B55" s="17">
        <v>0</v>
      </c>
      <c r="C55" s="17">
        <f>C46-$H$46*C52</f>
        <v>1</v>
      </c>
      <c r="D55" s="17">
        <f t="shared" ref="D55:O55" si="42">D46-$H$46*D52</f>
        <v>0</v>
      </c>
      <c r="E55" s="17">
        <f t="shared" si="42"/>
        <v>1</v>
      </c>
      <c r="F55" s="17">
        <f t="shared" si="42"/>
        <v>0</v>
      </c>
      <c r="G55" s="17">
        <f t="shared" si="42"/>
        <v>1.2962962962962963</v>
      </c>
      <c r="H55" s="17">
        <f t="shared" si="42"/>
        <v>0</v>
      </c>
      <c r="I55" s="17">
        <f t="shared" si="42"/>
        <v>0.33333333333333337</v>
      </c>
      <c r="J55" s="17">
        <f t="shared" si="42"/>
        <v>0</v>
      </c>
      <c r="K55" s="17">
        <f t="shared" si="42"/>
        <v>-0.29629629629629628</v>
      </c>
      <c r="L55" s="17">
        <f t="shared" si="42"/>
        <v>0</v>
      </c>
      <c r="M55" s="17">
        <f t="shared" si="42"/>
        <v>0</v>
      </c>
      <c r="N55" s="17">
        <f t="shared" si="42"/>
        <v>0</v>
      </c>
      <c r="O55" s="13">
        <f t="shared" si="42"/>
        <v>14814.814814814814</v>
      </c>
    </row>
  </sheetData>
  <mergeCells count="2">
    <mergeCell ref="A2:A3"/>
    <mergeCell ref="B2:P2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538A6-7A29-469B-84D0-0CF14DBBF9E8}">
  <dimension ref="A1:U34"/>
  <sheetViews>
    <sheetView zoomScale="70" zoomScaleNormal="70" workbookViewId="0">
      <pane ySplit="9" topLeftCell="A10" activePane="bottomLeft" state="frozenSplit"/>
      <selection pane="bottomLeft" activeCell="F29" sqref="F29"/>
    </sheetView>
  </sheetViews>
  <sheetFormatPr defaultRowHeight="15" x14ac:dyDescent="0.25"/>
  <cols>
    <col min="1" max="1" width="9.140625" style="30"/>
    <col min="2" max="2" width="9.7109375" style="30" bestFit="1" customWidth="1"/>
    <col min="3" max="10" width="9.140625" style="30"/>
    <col min="11" max="11" width="11.28515625" style="30" bestFit="1" customWidth="1"/>
    <col min="12" max="14" width="9.140625" style="30"/>
    <col min="15" max="15" width="10.28515625" style="30" bestFit="1" customWidth="1"/>
    <col min="16" max="16384" width="9.140625" style="30"/>
  </cols>
  <sheetData>
    <row r="1" spans="1:21" x14ac:dyDescent="0.25">
      <c r="A1" s="64" t="s">
        <v>34</v>
      </c>
      <c r="B1" s="64" t="s">
        <v>35</v>
      </c>
      <c r="C1" s="45" t="s">
        <v>116</v>
      </c>
      <c r="D1" s="45" t="s">
        <v>118</v>
      </c>
      <c r="E1" s="45" t="s">
        <v>120</v>
      </c>
      <c r="F1" s="45" t="s">
        <v>122</v>
      </c>
      <c r="H1" s="45" t="s">
        <v>120</v>
      </c>
      <c r="I1" s="45" t="s">
        <v>122</v>
      </c>
    </row>
    <row r="2" spans="1:21" ht="15.75" thickBot="1" x14ac:dyDescent="0.3">
      <c r="A2" s="65"/>
      <c r="B2" s="65"/>
      <c r="C2" s="46" t="s">
        <v>117</v>
      </c>
      <c r="D2" s="46" t="s">
        <v>119</v>
      </c>
      <c r="E2" s="46" t="s">
        <v>121</v>
      </c>
      <c r="F2" s="46" t="s">
        <v>121</v>
      </c>
      <c r="H2" s="46" t="s">
        <v>121</v>
      </c>
      <c r="I2" s="46" t="s">
        <v>121</v>
      </c>
    </row>
    <row r="3" spans="1:21" x14ac:dyDescent="0.25">
      <c r="A3" s="40" t="s">
        <v>13</v>
      </c>
      <c r="B3" s="47">
        <v>14814.81</v>
      </c>
      <c r="C3" s="48">
        <v>0</v>
      </c>
      <c r="D3" s="49">
        <v>16667</v>
      </c>
      <c r="E3" s="49">
        <v>15625</v>
      </c>
      <c r="F3" s="49">
        <v>17578.38</v>
      </c>
      <c r="H3" s="31">
        <f t="shared" ref="H3:H8" si="0">D3-E3</f>
        <v>1042</v>
      </c>
      <c r="I3" s="31">
        <f t="shared" ref="I3:I8" si="1">F3-D3</f>
        <v>911.38000000000102</v>
      </c>
    </row>
    <row r="4" spans="1:21" x14ac:dyDescent="0.25">
      <c r="A4" s="40" t="s">
        <v>14</v>
      </c>
      <c r="B4" s="47">
        <v>21296.3</v>
      </c>
      <c r="C4" s="48">
        <v>0</v>
      </c>
      <c r="D4" s="49">
        <v>15625</v>
      </c>
      <c r="E4" s="49">
        <v>14063</v>
      </c>
      <c r="F4" s="49">
        <v>16667</v>
      </c>
      <c r="H4" s="31">
        <f t="shared" si="0"/>
        <v>1562</v>
      </c>
      <c r="I4" s="31">
        <f t="shared" si="1"/>
        <v>1042</v>
      </c>
    </row>
    <row r="5" spans="1:21" x14ac:dyDescent="0.25">
      <c r="A5" s="40" t="s">
        <v>15</v>
      </c>
      <c r="B5" s="48">
        <v>0</v>
      </c>
      <c r="C5" s="48">
        <v>1042</v>
      </c>
      <c r="D5" s="49">
        <v>15625</v>
      </c>
      <c r="E5" s="49" t="s">
        <v>44</v>
      </c>
      <c r="F5" s="49">
        <v>16667</v>
      </c>
      <c r="H5" s="31" t="e">
        <f t="shared" si="0"/>
        <v>#VALUE!</v>
      </c>
      <c r="I5" s="31">
        <f t="shared" si="1"/>
        <v>1042</v>
      </c>
    </row>
    <row r="6" spans="1:21" x14ac:dyDescent="0.25">
      <c r="A6" s="40" t="s">
        <v>16</v>
      </c>
      <c r="B6" s="48">
        <v>0</v>
      </c>
      <c r="C6" s="48">
        <v>1562</v>
      </c>
      <c r="D6" s="49">
        <v>14063</v>
      </c>
      <c r="E6" s="49" t="s">
        <v>44</v>
      </c>
      <c r="F6" s="49">
        <v>15625</v>
      </c>
      <c r="H6" s="31" t="e">
        <f t="shared" si="0"/>
        <v>#VALUE!</v>
      </c>
      <c r="I6" s="31">
        <f t="shared" si="1"/>
        <v>1562</v>
      </c>
    </row>
    <row r="7" spans="1:21" x14ac:dyDescent="0.25">
      <c r="A7" s="40" t="s">
        <v>17</v>
      </c>
      <c r="B7" s="48">
        <v>0</v>
      </c>
      <c r="C7" s="48">
        <v>3924.96</v>
      </c>
      <c r="D7" s="49">
        <v>9000</v>
      </c>
      <c r="E7" s="49" t="s">
        <v>44</v>
      </c>
      <c r="F7" s="49">
        <v>12924.96</v>
      </c>
      <c r="H7" s="31" t="e">
        <f t="shared" si="0"/>
        <v>#VALUE!</v>
      </c>
      <c r="I7" s="31">
        <f t="shared" si="1"/>
        <v>3924.9599999999991</v>
      </c>
    </row>
    <row r="8" spans="1:21" ht="15.75" thickBot="1" x14ac:dyDescent="0.3">
      <c r="A8" s="46" t="s">
        <v>18</v>
      </c>
      <c r="B8" s="50">
        <v>8333.33</v>
      </c>
      <c r="C8" s="51">
        <v>0</v>
      </c>
      <c r="D8" s="52">
        <v>12153</v>
      </c>
      <c r="E8" s="52">
        <v>11342.89</v>
      </c>
      <c r="F8" s="52">
        <v>15625</v>
      </c>
      <c r="H8" s="31">
        <f t="shared" si="0"/>
        <v>810.11000000000058</v>
      </c>
      <c r="I8" s="31">
        <f t="shared" si="1"/>
        <v>3472</v>
      </c>
    </row>
    <row r="10" spans="1:21" x14ac:dyDescent="0.25">
      <c r="A10" s="40" t="s">
        <v>107</v>
      </c>
      <c r="B10" s="53" t="s">
        <v>12</v>
      </c>
      <c r="C10" s="40" t="s">
        <v>13</v>
      </c>
      <c r="D10" s="40" t="s">
        <v>14</v>
      </c>
      <c r="E10" s="40" t="s">
        <v>15</v>
      </c>
      <c r="F10" s="40" t="s">
        <v>16</v>
      </c>
      <c r="G10" s="40" t="s">
        <v>17</v>
      </c>
      <c r="H10" s="40" t="s">
        <v>18</v>
      </c>
      <c r="I10" s="40" t="s">
        <v>19</v>
      </c>
      <c r="J10" s="40" t="s">
        <v>20</v>
      </c>
      <c r="K10" s="40" t="s">
        <v>21</v>
      </c>
      <c r="L10" s="40" t="s">
        <v>22</v>
      </c>
      <c r="M10" s="40" t="s">
        <v>23</v>
      </c>
      <c r="N10" s="40" t="s">
        <v>24</v>
      </c>
      <c r="O10" s="53" t="s">
        <v>109</v>
      </c>
      <c r="P10" s="40" t="s">
        <v>110</v>
      </c>
      <c r="Q10" s="40" t="s">
        <v>111</v>
      </c>
      <c r="R10" s="40" t="s">
        <v>112</v>
      </c>
      <c r="S10" s="40" t="s">
        <v>113</v>
      </c>
      <c r="T10" s="40" t="s">
        <v>114</v>
      </c>
      <c r="U10" s="40" t="s">
        <v>115</v>
      </c>
    </row>
    <row r="11" spans="1:21" x14ac:dyDescent="0.25">
      <c r="A11" s="40" t="s">
        <v>12</v>
      </c>
      <c r="B11" s="53">
        <v>1</v>
      </c>
      <c r="C11" s="40">
        <v>0</v>
      </c>
      <c r="D11" s="40">
        <v>0</v>
      </c>
      <c r="E11" s="54">
        <v>1042</v>
      </c>
      <c r="F11" s="54">
        <v>1562</v>
      </c>
      <c r="G11" s="55">
        <v>3924.96</v>
      </c>
      <c r="H11" s="40">
        <v>0</v>
      </c>
      <c r="I11" s="40">
        <v>347.33300000000003</v>
      </c>
      <c r="J11" s="40">
        <v>0</v>
      </c>
      <c r="K11" s="40">
        <v>270.03699999999998</v>
      </c>
      <c r="L11" s="55">
        <v>3472</v>
      </c>
      <c r="M11" s="40">
        <v>0</v>
      </c>
      <c r="N11" s="40">
        <v>0</v>
      </c>
      <c r="O11" s="53">
        <v>680948160</v>
      </c>
      <c r="P11" s="30">
        <f>I11</f>
        <v>347.33300000000003</v>
      </c>
      <c r="Q11" s="30">
        <f t="shared" ref="Q11:U17" si="2">J11</f>
        <v>0</v>
      </c>
      <c r="R11" s="30">
        <f>K11</f>
        <v>270.03699999999998</v>
      </c>
      <c r="S11" s="30">
        <f t="shared" si="2"/>
        <v>3472</v>
      </c>
      <c r="T11" s="30">
        <f t="shared" si="2"/>
        <v>0</v>
      </c>
      <c r="U11" s="30">
        <f t="shared" si="2"/>
        <v>0</v>
      </c>
    </row>
    <row r="12" spans="1:21" x14ac:dyDescent="0.25">
      <c r="A12" s="40" t="s">
        <v>14</v>
      </c>
      <c r="B12" s="53">
        <v>0</v>
      </c>
      <c r="C12" s="40">
        <v>0</v>
      </c>
      <c r="D12" s="40">
        <v>1</v>
      </c>
      <c r="E12" s="40">
        <v>0</v>
      </c>
      <c r="F12" s="40">
        <v>1</v>
      </c>
      <c r="G12" s="40">
        <v>-1.0741000000000001</v>
      </c>
      <c r="H12" s="40">
        <v>0</v>
      </c>
      <c r="I12" s="40">
        <v>-0.33329999999999999</v>
      </c>
      <c r="J12" s="40">
        <v>0</v>
      </c>
      <c r="K12" s="40">
        <v>7.4099999999999999E-2</v>
      </c>
      <c r="L12" s="40">
        <v>1</v>
      </c>
      <c r="M12" s="40">
        <v>0</v>
      </c>
      <c r="N12" s="40">
        <v>0</v>
      </c>
      <c r="O12" s="56">
        <v>21296.3</v>
      </c>
      <c r="P12" s="30">
        <f t="shared" ref="P12:P17" si="3">I12</f>
        <v>-0.33329999999999999</v>
      </c>
      <c r="Q12" s="30">
        <f t="shared" si="2"/>
        <v>0</v>
      </c>
      <c r="R12" s="30">
        <f t="shared" si="2"/>
        <v>7.4099999999999999E-2</v>
      </c>
      <c r="S12" s="30">
        <f t="shared" si="2"/>
        <v>1</v>
      </c>
      <c r="T12" s="30">
        <f t="shared" si="2"/>
        <v>0</v>
      </c>
      <c r="U12" s="30">
        <f t="shared" si="2"/>
        <v>0</v>
      </c>
    </row>
    <row r="13" spans="1:21" x14ac:dyDescent="0.25">
      <c r="A13" s="40" t="s">
        <v>20</v>
      </c>
      <c r="B13" s="53">
        <v>0</v>
      </c>
      <c r="C13" s="40">
        <v>0</v>
      </c>
      <c r="D13" s="40">
        <v>0</v>
      </c>
      <c r="E13" s="40">
        <v>0</v>
      </c>
      <c r="F13" s="40">
        <v>0</v>
      </c>
      <c r="G13" s="40">
        <v>1.1111</v>
      </c>
      <c r="H13" s="40">
        <v>0</v>
      </c>
      <c r="I13" s="40">
        <v>0</v>
      </c>
      <c r="J13" s="40">
        <v>1</v>
      </c>
      <c r="K13" s="40">
        <v>-0.1111</v>
      </c>
      <c r="L13" s="40">
        <v>-2</v>
      </c>
      <c r="M13" s="40">
        <v>0</v>
      </c>
      <c r="N13" s="40">
        <v>0</v>
      </c>
      <c r="O13" s="56">
        <v>5555.56</v>
      </c>
      <c r="P13" s="30">
        <f t="shared" si="3"/>
        <v>0</v>
      </c>
      <c r="Q13" s="30">
        <f t="shared" si="2"/>
        <v>1</v>
      </c>
      <c r="R13" s="30">
        <f t="shared" si="2"/>
        <v>-0.1111</v>
      </c>
      <c r="S13" s="30">
        <f t="shared" si="2"/>
        <v>-2</v>
      </c>
      <c r="T13" s="30">
        <f t="shared" si="2"/>
        <v>0</v>
      </c>
      <c r="U13" s="30">
        <f t="shared" si="2"/>
        <v>0</v>
      </c>
    </row>
    <row r="14" spans="1:21" x14ac:dyDescent="0.25">
      <c r="A14" s="40" t="s">
        <v>108</v>
      </c>
      <c r="B14" s="53">
        <v>0</v>
      </c>
      <c r="C14" s="40">
        <v>0</v>
      </c>
      <c r="D14" s="40">
        <v>0</v>
      </c>
      <c r="E14" s="40">
        <v>0</v>
      </c>
      <c r="F14" s="40">
        <v>0</v>
      </c>
      <c r="G14" s="40">
        <v>0.66669999999999996</v>
      </c>
      <c r="H14" s="40">
        <v>1</v>
      </c>
      <c r="I14" s="40">
        <v>0</v>
      </c>
      <c r="J14" s="40">
        <v>0</v>
      </c>
      <c r="K14" s="40">
        <v>0.33329999999999999</v>
      </c>
      <c r="L14" s="40">
        <v>-1</v>
      </c>
      <c r="M14" s="40">
        <v>0</v>
      </c>
      <c r="N14" s="40">
        <v>0</v>
      </c>
      <c r="O14" s="56">
        <v>8333.33</v>
      </c>
      <c r="P14" s="30">
        <f t="shared" si="3"/>
        <v>0</v>
      </c>
      <c r="Q14" s="30">
        <f t="shared" si="2"/>
        <v>0</v>
      </c>
      <c r="R14" s="30">
        <f t="shared" si="2"/>
        <v>0.33329999999999999</v>
      </c>
      <c r="S14" s="30">
        <f t="shared" si="2"/>
        <v>-1</v>
      </c>
      <c r="T14" s="30">
        <f t="shared" si="2"/>
        <v>0</v>
      </c>
      <c r="U14" s="30">
        <f t="shared" si="2"/>
        <v>0</v>
      </c>
    </row>
    <row r="15" spans="1:21" x14ac:dyDescent="0.25">
      <c r="A15" s="40" t="s">
        <v>24</v>
      </c>
      <c r="B15" s="53">
        <v>0</v>
      </c>
      <c r="C15" s="40">
        <v>0</v>
      </c>
      <c r="D15" s="40">
        <v>0</v>
      </c>
      <c r="E15" s="40">
        <v>2</v>
      </c>
      <c r="F15" s="40">
        <v>0</v>
      </c>
      <c r="G15" s="40">
        <v>1.8148</v>
      </c>
      <c r="H15" s="40">
        <v>0</v>
      </c>
      <c r="I15" s="40">
        <v>-1.3332999999999999</v>
      </c>
      <c r="J15" s="40">
        <v>0</v>
      </c>
      <c r="K15" s="40">
        <v>1.1852</v>
      </c>
      <c r="L15" s="40">
        <v>0</v>
      </c>
      <c r="M15" s="40">
        <v>0</v>
      </c>
      <c r="N15" s="40">
        <v>1</v>
      </c>
      <c r="O15" s="56">
        <v>66140.740000000005</v>
      </c>
      <c r="P15" s="30">
        <f t="shared" si="3"/>
        <v>-1.3332999999999999</v>
      </c>
      <c r="Q15" s="30">
        <f t="shared" si="2"/>
        <v>0</v>
      </c>
      <c r="R15" s="30">
        <f t="shared" si="2"/>
        <v>1.1852</v>
      </c>
      <c r="S15" s="30">
        <f t="shared" si="2"/>
        <v>0</v>
      </c>
      <c r="T15" s="30">
        <f t="shared" si="2"/>
        <v>0</v>
      </c>
      <c r="U15" s="30">
        <f t="shared" si="2"/>
        <v>1</v>
      </c>
    </row>
    <row r="16" spans="1:21" x14ac:dyDescent="0.25">
      <c r="A16" s="40" t="s">
        <v>23</v>
      </c>
      <c r="B16" s="53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-1</v>
      </c>
      <c r="L16" s="40">
        <v>0</v>
      </c>
      <c r="M16" s="40">
        <v>1</v>
      </c>
      <c r="N16" s="40">
        <v>0</v>
      </c>
      <c r="O16" s="53">
        <v>0</v>
      </c>
      <c r="P16" s="30">
        <f t="shared" si="3"/>
        <v>0</v>
      </c>
      <c r="Q16" s="30">
        <f t="shared" si="2"/>
        <v>0</v>
      </c>
      <c r="R16" s="30">
        <f t="shared" si="2"/>
        <v>-1</v>
      </c>
      <c r="S16" s="30">
        <f t="shared" si="2"/>
        <v>0</v>
      </c>
      <c r="T16" s="30">
        <f t="shared" si="2"/>
        <v>1</v>
      </c>
      <c r="U16" s="30">
        <f t="shared" si="2"/>
        <v>0</v>
      </c>
    </row>
    <row r="17" spans="1:21" x14ac:dyDescent="0.25">
      <c r="A17" s="40" t="s">
        <v>13</v>
      </c>
      <c r="B17" s="53">
        <v>0</v>
      </c>
      <c r="C17" s="40">
        <v>1</v>
      </c>
      <c r="D17" s="40">
        <v>0</v>
      </c>
      <c r="E17" s="40">
        <v>1</v>
      </c>
      <c r="F17" s="40">
        <v>0</v>
      </c>
      <c r="G17" s="40">
        <v>1.2963</v>
      </c>
      <c r="H17" s="40">
        <v>0</v>
      </c>
      <c r="I17" s="40">
        <v>0.33329999999999999</v>
      </c>
      <c r="J17" s="40">
        <v>0</v>
      </c>
      <c r="K17" s="40">
        <v>-0.29630000000000001</v>
      </c>
      <c r="L17" s="40">
        <v>0</v>
      </c>
      <c r="M17" s="40">
        <v>0</v>
      </c>
      <c r="N17" s="40">
        <v>0</v>
      </c>
      <c r="O17" s="56">
        <v>14814.81</v>
      </c>
      <c r="P17" s="30">
        <f t="shared" si="3"/>
        <v>0.33329999999999999</v>
      </c>
      <c r="Q17" s="30">
        <f t="shared" si="2"/>
        <v>0</v>
      </c>
      <c r="R17" s="30">
        <f t="shared" si="2"/>
        <v>-0.29630000000000001</v>
      </c>
      <c r="S17" s="30">
        <f t="shared" si="2"/>
        <v>0</v>
      </c>
      <c r="T17" s="30">
        <f t="shared" si="2"/>
        <v>0</v>
      </c>
      <c r="U17" s="30">
        <f t="shared" si="2"/>
        <v>0</v>
      </c>
    </row>
    <row r="19" spans="1:21" ht="15" customHeight="1" x14ac:dyDescent="0.25">
      <c r="A19" s="63" t="s">
        <v>124</v>
      </c>
      <c r="B19" s="63"/>
      <c r="C19" s="63"/>
      <c r="D19" s="62" t="s">
        <v>123</v>
      </c>
      <c r="E19" s="62"/>
      <c r="F19" s="62"/>
      <c r="G19" s="62"/>
      <c r="H19" s="62"/>
      <c r="I19" s="62"/>
      <c r="J19" s="62"/>
      <c r="K19" s="62"/>
      <c r="L19" s="62"/>
      <c r="M19" s="42"/>
      <c r="N19" s="42"/>
      <c r="O19" s="42"/>
      <c r="P19" s="42"/>
    </row>
    <row r="20" spans="1:21" x14ac:dyDescent="0.25">
      <c r="A20" s="61" t="s">
        <v>126</v>
      </c>
      <c r="B20" s="61"/>
      <c r="C20" s="61"/>
      <c r="D20" s="57" t="s">
        <v>129</v>
      </c>
      <c r="E20" s="40" t="s">
        <v>125</v>
      </c>
      <c r="F20" s="41">
        <f>-O11/O17</f>
        <v>-45964.015738305119</v>
      </c>
      <c r="G20" s="41"/>
      <c r="H20" s="41"/>
      <c r="I20" s="41"/>
      <c r="J20" s="41"/>
      <c r="K20" s="35"/>
    </row>
    <row r="21" spans="1:21" x14ac:dyDescent="0.25">
      <c r="A21" s="61" t="s">
        <v>127</v>
      </c>
      <c r="B21" s="61"/>
      <c r="C21" s="61"/>
      <c r="D21" s="57" t="s">
        <v>129</v>
      </c>
      <c r="E21" s="40" t="s">
        <v>125</v>
      </c>
      <c r="F21" s="58">
        <f>-P11/P17</f>
        <v>-1042.1032103210323</v>
      </c>
      <c r="G21" s="41"/>
      <c r="H21" s="41"/>
      <c r="I21" s="41"/>
      <c r="J21" s="41"/>
      <c r="K21" s="35"/>
    </row>
    <row r="22" spans="1:21" x14ac:dyDescent="0.25">
      <c r="A22" s="61" t="s">
        <v>128</v>
      </c>
      <c r="B22" s="61"/>
      <c r="C22" s="61"/>
      <c r="D22" s="57" t="s">
        <v>129</v>
      </c>
      <c r="E22" s="57" t="s">
        <v>130</v>
      </c>
      <c r="F22" s="58">
        <f>-R11/R17</f>
        <v>911.36348295646292</v>
      </c>
      <c r="G22" s="41"/>
      <c r="H22" s="41"/>
      <c r="I22" s="41"/>
      <c r="J22" s="41"/>
      <c r="K22" s="35"/>
    </row>
    <row r="23" spans="1:21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35"/>
    </row>
    <row r="24" spans="1:21" x14ac:dyDescent="0.25">
      <c r="A24" s="63" t="s">
        <v>131</v>
      </c>
      <c r="B24" s="63"/>
      <c r="C24" s="63"/>
      <c r="D24" s="62" t="s">
        <v>132</v>
      </c>
      <c r="E24" s="62"/>
      <c r="F24" s="62"/>
      <c r="G24" s="62"/>
      <c r="H24" s="62"/>
      <c r="I24" s="62"/>
      <c r="J24" s="62"/>
      <c r="K24" s="62"/>
      <c r="L24" s="62"/>
    </row>
    <row r="25" spans="1:21" x14ac:dyDescent="0.25">
      <c r="A25" s="61" t="s">
        <v>135</v>
      </c>
      <c r="B25" s="61"/>
      <c r="C25" s="61"/>
      <c r="D25" s="57" t="s">
        <v>129</v>
      </c>
      <c r="E25" s="40" t="s">
        <v>125</v>
      </c>
      <c r="F25" s="41">
        <f>-O11/O12</f>
        <v>-31974.951517399739</v>
      </c>
      <c r="G25" s="41"/>
      <c r="H25" s="41"/>
      <c r="I25" s="41"/>
      <c r="J25" s="41"/>
      <c r="K25" s="35"/>
    </row>
    <row r="26" spans="1:21" x14ac:dyDescent="0.25">
      <c r="A26" s="61" t="s">
        <v>133</v>
      </c>
      <c r="B26" s="61"/>
      <c r="C26" s="61"/>
      <c r="D26" s="57" t="s">
        <v>129</v>
      </c>
      <c r="E26" s="57" t="s">
        <v>130</v>
      </c>
      <c r="F26" s="58">
        <f>-P11/P12</f>
        <v>1042.1032103210323</v>
      </c>
      <c r="G26" s="41"/>
      <c r="H26" s="41"/>
      <c r="I26" s="41"/>
      <c r="J26" s="41"/>
      <c r="K26" s="35"/>
    </row>
    <row r="27" spans="1:21" x14ac:dyDescent="0.25">
      <c r="A27" s="61" t="s">
        <v>134</v>
      </c>
      <c r="B27" s="61"/>
      <c r="C27" s="61"/>
      <c r="D27" s="57" t="s">
        <v>129</v>
      </c>
      <c r="E27" s="40" t="s">
        <v>125</v>
      </c>
      <c r="F27" s="58">
        <f>-R11/R12</f>
        <v>-3644.2240215924426</v>
      </c>
      <c r="G27" s="41"/>
      <c r="H27" s="41"/>
      <c r="I27" s="41"/>
      <c r="J27" s="41"/>
      <c r="K27" s="35"/>
    </row>
    <row r="28" spans="1:21" x14ac:dyDescent="0.25">
      <c r="A28" s="61" t="s">
        <v>136</v>
      </c>
      <c r="B28" s="61"/>
      <c r="C28" s="61"/>
      <c r="D28" s="57" t="s">
        <v>129</v>
      </c>
      <c r="E28" s="40" t="s">
        <v>125</v>
      </c>
      <c r="F28" s="41">
        <f>-S11/S12</f>
        <v>-3472</v>
      </c>
      <c r="G28" s="41"/>
      <c r="H28" s="41"/>
      <c r="I28" s="41"/>
      <c r="J28" s="41"/>
      <c r="K28" s="43"/>
    </row>
    <row r="29" spans="1:21" x14ac:dyDescent="0.25">
      <c r="A29" s="40"/>
      <c r="B29" s="35"/>
      <c r="C29" s="35"/>
      <c r="D29" s="35"/>
      <c r="E29" s="35"/>
      <c r="F29" s="35"/>
      <c r="G29" s="32"/>
      <c r="J29" s="33"/>
      <c r="K29" s="44"/>
    </row>
    <row r="30" spans="1:21" x14ac:dyDescent="0.25">
      <c r="A30" s="61" t="s">
        <v>137</v>
      </c>
      <c r="B30" s="61"/>
      <c r="C30" s="61"/>
      <c r="D30" s="57" t="s">
        <v>129</v>
      </c>
      <c r="E30" s="40" t="s">
        <v>125</v>
      </c>
      <c r="F30" s="41">
        <f>-O11/O14</f>
        <v>-81713.811885524759</v>
      </c>
      <c r="G30" s="33"/>
      <c r="J30" s="33"/>
      <c r="K30" s="44"/>
    </row>
    <row r="31" spans="1:21" x14ac:dyDescent="0.25">
      <c r="A31" s="61" t="s">
        <v>138</v>
      </c>
      <c r="B31" s="61"/>
      <c r="C31" s="61"/>
      <c r="D31" s="57" t="s">
        <v>129</v>
      </c>
      <c r="E31" s="57" t="s">
        <v>130</v>
      </c>
      <c r="F31" s="58">
        <f>-R11/R14</f>
        <v>-810.19201920192017</v>
      </c>
      <c r="G31" s="33"/>
      <c r="J31" s="33"/>
      <c r="K31" s="44"/>
    </row>
    <row r="32" spans="1:21" x14ac:dyDescent="0.25">
      <c r="A32" s="61" t="s">
        <v>139</v>
      </c>
      <c r="B32" s="61"/>
      <c r="C32" s="61"/>
      <c r="D32" s="57" t="s">
        <v>129</v>
      </c>
      <c r="E32" s="57" t="s">
        <v>130</v>
      </c>
      <c r="F32" s="58">
        <f>-S11/S14</f>
        <v>3472</v>
      </c>
      <c r="G32" s="33"/>
      <c r="J32" s="33"/>
      <c r="K32" s="44"/>
    </row>
    <row r="33" spans="1:11" x14ac:dyDescent="0.25">
      <c r="A33" s="40"/>
      <c r="B33" s="35"/>
      <c r="G33" s="33"/>
      <c r="J33" s="33"/>
      <c r="K33" s="44"/>
    </row>
    <row r="34" spans="1:11" x14ac:dyDescent="0.25">
      <c r="A34" s="40"/>
      <c r="B34" s="35"/>
      <c r="G34" s="33"/>
      <c r="J34" s="33"/>
      <c r="K34" s="44"/>
    </row>
  </sheetData>
  <mergeCells count="16">
    <mergeCell ref="A32:C32"/>
    <mergeCell ref="A1:A2"/>
    <mergeCell ref="B1:B2"/>
    <mergeCell ref="A19:C19"/>
    <mergeCell ref="A20:C20"/>
    <mergeCell ref="A31:C31"/>
    <mergeCell ref="A21:C21"/>
    <mergeCell ref="A22:C22"/>
    <mergeCell ref="D19:L19"/>
    <mergeCell ref="A24:C24"/>
    <mergeCell ref="D24:L24"/>
    <mergeCell ref="A25:C25"/>
    <mergeCell ref="A26:C26"/>
    <mergeCell ref="A27:C27"/>
    <mergeCell ref="A28:C28"/>
    <mergeCell ref="A30:C30"/>
  </mergeCells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1237F-EA8D-4E4B-85E9-14EA588581DB}">
  <dimension ref="A3:I19"/>
  <sheetViews>
    <sheetView workbookViewId="0">
      <selection activeCell="B18" sqref="B18:H19"/>
    </sheetView>
  </sheetViews>
  <sheetFormatPr defaultRowHeight="15" x14ac:dyDescent="0.25"/>
  <sheetData>
    <row r="3" spans="1:9" x14ac:dyDescent="0.25">
      <c r="A3" t="s">
        <v>107</v>
      </c>
      <c r="B3" t="s">
        <v>13</v>
      </c>
      <c r="C3" t="s">
        <v>14</v>
      </c>
      <c r="D3" t="s">
        <v>15</v>
      </c>
      <c r="E3" t="s">
        <v>19</v>
      </c>
      <c r="F3" t="s">
        <v>20</v>
      </c>
      <c r="G3" t="s">
        <v>21</v>
      </c>
      <c r="H3" t="s">
        <v>25</v>
      </c>
    </row>
    <row r="4" spans="1:9" x14ac:dyDescent="0.25">
      <c r="A4" t="s">
        <v>12</v>
      </c>
      <c r="B4">
        <v>-3</v>
      </c>
      <c r="C4">
        <v>-2</v>
      </c>
      <c r="D4">
        <v>-5</v>
      </c>
      <c r="E4">
        <v>0</v>
      </c>
      <c r="F4">
        <v>0</v>
      </c>
      <c r="G4">
        <v>0</v>
      </c>
      <c r="H4">
        <v>0</v>
      </c>
    </row>
    <row r="5" spans="1:9" x14ac:dyDescent="0.25">
      <c r="A5" t="s">
        <v>19</v>
      </c>
      <c r="B5">
        <v>1</v>
      </c>
      <c r="C5">
        <v>2</v>
      </c>
      <c r="D5">
        <v>1</v>
      </c>
      <c r="E5">
        <v>1</v>
      </c>
      <c r="F5">
        <v>0</v>
      </c>
      <c r="G5">
        <v>0</v>
      </c>
      <c r="H5">
        <v>430</v>
      </c>
      <c r="I5">
        <f>H5/D5</f>
        <v>430</v>
      </c>
    </row>
    <row r="6" spans="1:9" x14ac:dyDescent="0.25">
      <c r="A6" t="s">
        <v>20</v>
      </c>
      <c r="B6">
        <v>3</v>
      </c>
      <c r="C6">
        <v>0</v>
      </c>
      <c r="D6">
        <v>2</v>
      </c>
      <c r="E6">
        <v>0</v>
      </c>
      <c r="F6">
        <v>1</v>
      </c>
      <c r="G6">
        <v>0</v>
      </c>
      <c r="H6">
        <v>460</v>
      </c>
      <c r="I6">
        <f>H6/D6</f>
        <v>230</v>
      </c>
    </row>
    <row r="7" spans="1:9" x14ac:dyDescent="0.25">
      <c r="A7" t="s">
        <v>21</v>
      </c>
      <c r="B7">
        <v>1</v>
      </c>
      <c r="C7">
        <v>4</v>
      </c>
      <c r="D7">
        <v>0</v>
      </c>
      <c r="E7">
        <v>0</v>
      </c>
      <c r="F7">
        <v>0</v>
      </c>
      <c r="G7">
        <v>1</v>
      </c>
      <c r="H7">
        <v>420</v>
      </c>
      <c r="I7" t="e">
        <f>H7/D7</f>
        <v>#DIV/0!</v>
      </c>
    </row>
    <row r="9" spans="1:9" x14ac:dyDescent="0.25">
      <c r="A9" t="s">
        <v>107</v>
      </c>
      <c r="B9" t="s">
        <v>13</v>
      </c>
      <c r="C9" t="s">
        <v>14</v>
      </c>
      <c r="D9" t="s">
        <v>15</v>
      </c>
      <c r="E9" t="s">
        <v>19</v>
      </c>
      <c r="F9" t="s">
        <v>20</v>
      </c>
      <c r="G9" t="s">
        <v>21</v>
      </c>
      <c r="H9" t="s">
        <v>25</v>
      </c>
    </row>
    <row r="10" spans="1:9" x14ac:dyDescent="0.25">
      <c r="A10" t="s">
        <v>12</v>
      </c>
      <c r="B10">
        <f>B4-$D$4*B12</f>
        <v>4.5</v>
      </c>
      <c r="C10">
        <f t="shared" ref="C10:H10" si="0">C4-$D$4*C12</f>
        <v>-2</v>
      </c>
      <c r="D10">
        <f t="shared" si="0"/>
        <v>0</v>
      </c>
      <c r="E10">
        <f t="shared" si="0"/>
        <v>0</v>
      </c>
      <c r="F10">
        <f t="shared" si="0"/>
        <v>2.5</v>
      </c>
      <c r="G10">
        <f t="shared" si="0"/>
        <v>0</v>
      </c>
      <c r="H10">
        <f t="shared" si="0"/>
        <v>1150</v>
      </c>
    </row>
    <row r="11" spans="1:9" x14ac:dyDescent="0.25">
      <c r="A11" t="s">
        <v>19</v>
      </c>
      <c r="B11">
        <f>B5-$D$5*B12</f>
        <v>-0.5</v>
      </c>
      <c r="C11">
        <f t="shared" ref="C11:H11" si="1">C5-$D$5*C12</f>
        <v>2</v>
      </c>
      <c r="D11">
        <f t="shared" si="1"/>
        <v>0</v>
      </c>
      <c r="E11">
        <f t="shared" si="1"/>
        <v>1</v>
      </c>
      <c r="F11">
        <f t="shared" si="1"/>
        <v>-0.5</v>
      </c>
      <c r="G11">
        <f t="shared" si="1"/>
        <v>0</v>
      </c>
      <c r="H11">
        <f t="shared" si="1"/>
        <v>200</v>
      </c>
      <c r="I11">
        <f>H11/C11</f>
        <v>100</v>
      </c>
    </row>
    <row r="12" spans="1:9" x14ac:dyDescent="0.25">
      <c r="A12" t="s">
        <v>15</v>
      </c>
      <c r="B12">
        <f t="shared" ref="B12:H12" si="2">B6/$D$6</f>
        <v>1.5</v>
      </c>
      <c r="C12">
        <f t="shared" si="2"/>
        <v>0</v>
      </c>
      <c r="D12">
        <f t="shared" si="2"/>
        <v>1</v>
      </c>
      <c r="E12">
        <f t="shared" si="2"/>
        <v>0</v>
      </c>
      <c r="F12">
        <f t="shared" si="2"/>
        <v>0.5</v>
      </c>
      <c r="G12">
        <f t="shared" si="2"/>
        <v>0</v>
      </c>
      <c r="H12">
        <f t="shared" si="2"/>
        <v>230</v>
      </c>
      <c r="I12" t="e">
        <f>H12/C12</f>
        <v>#DIV/0!</v>
      </c>
    </row>
    <row r="13" spans="1:9" x14ac:dyDescent="0.25">
      <c r="A13" t="s">
        <v>21</v>
      </c>
      <c r="B13">
        <f>B7-$D$7*B12</f>
        <v>1</v>
      </c>
      <c r="C13">
        <f t="shared" ref="C13:H13" si="3">C7-$D$7*C12</f>
        <v>4</v>
      </c>
      <c r="D13">
        <f t="shared" si="3"/>
        <v>0</v>
      </c>
      <c r="E13">
        <f t="shared" si="3"/>
        <v>0</v>
      </c>
      <c r="F13">
        <f t="shared" si="3"/>
        <v>0</v>
      </c>
      <c r="G13">
        <f t="shared" si="3"/>
        <v>1</v>
      </c>
      <c r="H13">
        <f t="shared" si="3"/>
        <v>420</v>
      </c>
      <c r="I13">
        <f>H13/C13</f>
        <v>105</v>
      </c>
    </row>
    <row r="15" spans="1:9" x14ac:dyDescent="0.25">
      <c r="A15" t="s">
        <v>107</v>
      </c>
      <c r="B15" t="s">
        <v>13</v>
      </c>
      <c r="C15" t="s">
        <v>14</v>
      </c>
      <c r="D15" t="s">
        <v>15</v>
      </c>
      <c r="E15" t="s">
        <v>19</v>
      </c>
      <c r="F15" t="s">
        <v>20</v>
      </c>
      <c r="G15" t="s">
        <v>21</v>
      </c>
      <c r="H15" t="s">
        <v>25</v>
      </c>
    </row>
    <row r="16" spans="1:9" x14ac:dyDescent="0.25">
      <c r="A16" t="s">
        <v>12</v>
      </c>
      <c r="B16">
        <f>B10-$C$10*B17</f>
        <v>4</v>
      </c>
      <c r="C16">
        <f t="shared" ref="C16:H16" si="4">C10-$C$10*C17</f>
        <v>0</v>
      </c>
      <c r="D16">
        <f t="shared" si="4"/>
        <v>0</v>
      </c>
      <c r="E16">
        <f t="shared" si="4"/>
        <v>1</v>
      </c>
      <c r="F16">
        <f t="shared" si="4"/>
        <v>2</v>
      </c>
      <c r="G16">
        <f t="shared" si="4"/>
        <v>0</v>
      </c>
      <c r="H16">
        <f t="shared" si="4"/>
        <v>1350</v>
      </c>
    </row>
    <row r="17" spans="1:8" x14ac:dyDescent="0.25">
      <c r="A17" t="s">
        <v>14</v>
      </c>
      <c r="B17">
        <f t="shared" ref="B17:H17" si="5">B11/$C$11</f>
        <v>-0.25</v>
      </c>
      <c r="C17">
        <f t="shared" si="5"/>
        <v>1</v>
      </c>
      <c r="D17">
        <f t="shared" si="5"/>
        <v>0</v>
      </c>
      <c r="E17">
        <f t="shared" si="5"/>
        <v>0.5</v>
      </c>
      <c r="F17">
        <f t="shared" si="5"/>
        <v>-0.25</v>
      </c>
      <c r="G17">
        <f t="shared" si="5"/>
        <v>0</v>
      </c>
      <c r="H17">
        <f t="shared" si="5"/>
        <v>100</v>
      </c>
    </row>
    <row r="18" spans="1:8" x14ac:dyDescent="0.25">
      <c r="A18" t="s">
        <v>15</v>
      </c>
      <c r="B18">
        <f>B12-$C$12*B17</f>
        <v>1.5</v>
      </c>
      <c r="C18">
        <f t="shared" ref="C18:H18" si="6">C12-$C$12*C17</f>
        <v>0</v>
      </c>
      <c r="D18">
        <f t="shared" si="6"/>
        <v>1</v>
      </c>
      <c r="E18">
        <f t="shared" si="6"/>
        <v>0</v>
      </c>
      <c r="F18">
        <f t="shared" si="6"/>
        <v>0.5</v>
      </c>
      <c r="G18">
        <f t="shared" si="6"/>
        <v>0</v>
      </c>
      <c r="H18">
        <f t="shared" si="6"/>
        <v>230</v>
      </c>
    </row>
    <row r="19" spans="1:8" x14ac:dyDescent="0.25">
      <c r="A19" t="s">
        <v>21</v>
      </c>
      <c r="B19">
        <f>B13-$C$13*B17</f>
        <v>2</v>
      </c>
      <c r="C19">
        <f t="shared" ref="C19:H19" si="7">C13-$C$13*C17</f>
        <v>0</v>
      </c>
      <c r="D19">
        <f t="shared" si="7"/>
        <v>0</v>
      </c>
      <c r="E19">
        <f t="shared" si="7"/>
        <v>-2</v>
      </c>
      <c r="F19">
        <f t="shared" si="7"/>
        <v>1</v>
      </c>
      <c r="G19">
        <f t="shared" si="7"/>
        <v>1</v>
      </c>
      <c r="H19">
        <f t="shared" si="7"/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346CF-3CD2-4975-A216-23C0B260A1D0}">
  <dimension ref="A1:M17"/>
  <sheetViews>
    <sheetView workbookViewId="0">
      <selection activeCell="H9" sqref="H9:O21"/>
    </sheetView>
  </sheetViews>
  <sheetFormatPr defaultRowHeight="15" x14ac:dyDescent="0.25"/>
  <cols>
    <col min="1" max="1" width="9.7109375" bestFit="1" customWidth="1"/>
    <col min="2" max="3" width="12.5703125" bestFit="1" customWidth="1"/>
    <col min="4" max="4" width="15" bestFit="1" customWidth="1"/>
  </cols>
  <sheetData>
    <row r="1" spans="1:13" ht="16.5" thickBot="1" x14ac:dyDescent="0.3">
      <c r="A1" s="2" t="s">
        <v>59</v>
      </c>
      <c r="B1" s="2" t="s">
        <v>9</v>
      </c>
      <c r="C1" s="2" t="s">
        <v>59</v>
      </c>
      <c r="D1" s="15" t="s">
        <v>58</v>
      </c>
    </row>
    <row r="2" spans="1:13" ht="15.75" x14ac:dyDescent="0.25">
      <c r="A2" s="3">
        <v>14815</v>
      </c>
      <c r="B2" s="5">
        <v>24000</v>
      </c>
      <c r="C2" s="25">
        <v>15625</v>
      </c>
      <c r="D2" s="6">
        <f>A2*C2</f>
        <v>231484375</v>
      </c>
    </row>
    <row r="3" spans="1:13" ht="15.75" x14ac:dyDescent="0.25">
      <c r="A3" s="3">
        <v>21297</v>
      </c>
      <c r="B3" s="5">
        <v>22500</v>
      </c>
      <c r="C3" s="26">
        <v>14063</v>
      </c>
      <c r="D3" s="6">
        <f>A3*C3</f>
        <v>299499711</v>
      </c>
    </row>
    <row r="4" spans="1:13" ht="15.75" x14ac:dyDescent="0.25">
      <c r="A4" s="3">
        <v>0</v>
      </c>
      <c r="B4" s="5">
        <v>22500</v>
      </c>
      <c r="C4" s="26">
        <v>0</v>
      </c>
      <c r="D4" s="6">
        <f>A4*C4</f>
        <v>0</v>
      </c>
    </row>
    <row r="5" spans="1:13" ht="15.75" x14ac:dyDescent="0.25">
      <c r="A5" s="3">
        <v>0</v>
      </c>
      <c r="B5" s="5">
        <v>20250</v>
      </c>
      <c r="C5" s="26">
        <v>0</v>
      </c>
      <c r="D5" s="6">
        <f>A5*C5</f>
        <v>0</v>
      </c>
    </row>
    <row r="6" spans="1:13" ht="15.75" x14ac:dyDescent="0.25">
      <c r="A6" s="3">
        <v>0</v>
      </c>
      <c r="B6" s="5">
        <v>9000</v>
      </c>
      <c r="C6" s="26">
        <v>0</v>
      </c>
      <c r="D6" s="6">
        <f>A6*C6</f>
        <v>0</v>
      </c>
    </row>
    <row r="7" spans="1:13" ht="16.5" thickBot="1" x14ac:dyDescent="0.3">
      <c r="A7" s="3">
        <v>8334</v>
      </c>
      <c r="B7" s="5">
        <v>17500</v>
      </c>
      <c r="C7" s="27">
        <v>11342.89</v>
      </c>
      <c r="D7" s="6">
        <f>A7*C7</f>
        <v>94531645.25999999</v>
      </c>
    </row>
    <row r="8" spans="1:13" x14ac:dyDescent="0.25">
      <c r="D8" s="16">
        <f>SUM(D2:D7)</f>
        <v>625515731.25999999</v>
      </c>
    </row>
    <row r="10" spans="1:13" ht="15.75" x14ac:dyDescent="0.25">
      <c r="A10" s="2" t="s">
        <v>59</v>
      </c>
      <c r="B10" s="2" t="s">
        <v>9</v>
      </c>
      <c r="C10" s="2" t="s">
        <v>59</v>
      </c>
      <c r="D10" s="15" t="s">
        <v>58</v>
      </c>
    </row>
    <row r="11" spans="1:13" ht="15.75" x14ac:dyDescent="0.25">
      <c r="A11" s="3">
        <v>14815</v>
      </c>
      <c r="B11" s="5">
        <v>24000</v>
      </c>
      <c r="C11" s="6">
        <v>17578.38</v>
      </c>
      <c r="D11" s="6">
        <f t="shared" ref="D11:D16" si="0">A11*C11</f>
        <v>260423699.70000002</v>
      </c>
      <c r="H11" s="32"/>
      <c r="I11" s="33"/>
      <c r="J11" s="32"/>
      <c r="K11" s="36"/>
      <c r="L11" s="36"/>
      <c r="M11" s="37"/>
    </row>
    <row r="12" spans="1:13" ht="15.75" x14ac:dyDescent="0.25">
      <c r="A12" s="3">
        <v>21297</v>
      </c>
      <c r="B12" s="5">
        <v>22500</v>
      </c>
      <c r="C12" s="6">
        <v>16667</v>
      </c>
      <c r="D12" s="6">
        <f t="shared" si="0"/>
        <v>354957099</v>
      </c>
      <c r="H12" s="33"/>
      <c r="I12" s="33"/>
      <c r="J12" s="32"/>
      <c r="K12" s="36"/>
      <c r="L12" s="36"/>
      <c r="M12" s="38"/>
    </row>
    <row r="13" spans="1:13" ht="15.75" x14ac:dyDescent="0.25">
      <c r="A13" s="3">
        <v>0</v>
      </c>
      <c r="B13" s="5">
        <v>22500</v>
      </c>
      <c r="C13" s="6">
        <v>16667</v>
      </c>
      <c r="D13" s="6">
        <f t="shared" si="0"/>
        <v>0</v>
      </c>
      <c r="H13" s="33"/>
      <c r="I13" s="33"/>
      <c r="J13" s="33"/>
      <c r="K13" s="36"/>
      <c r="L13" s="33"/>
      <c r="M13" s="37"/>
    </row>
    <row r="14" spans="1:13" ht="15.75" x14ac:dyDescent="0.25">
      <c r="A14" s="3">
        <v>0</v>
      </c>
      <c r="B14" s="5">
        <v>20250</v>
      </c>
      <c r="C14" s="6">
        <v>15625</v>
      </c>
      <c r="D14" s="6">
        <f t="shared" si="0"/>
        <v>0</v>
      </c>
      <c r="H14" s="32"/>
      <c r="I14" s="33"/>
      <c r="J14" s="34"/>
      <c r="K14" s="36"/>
      <c r="L14" s="36"/>
      <c r="M14" s="38"/>
    </row>
    <row r="15" spans="1:13" ht="15.75" x14ac:dyDescent="0.25">
      <c r="A15" s="3">
        <v>0</v>
      </c>
      <c r="B15" s="5">
        <v>9000</v>
      </c>
      <c r="C15" s="6">
        <v>12924.96</v>
      </c>
      <c r="D15" s="6">
        <f t="shared" si="0"/>
        <v>0</v>
      </c>
      <c r="H15" s="33"/>
      <c r="I15" s="33"/>
      <c r="J15" s="33"/>
      <c r="K15" s="33"/>
      <c r="L15" s="33"/>
      <c r="M15" s="33"/>
    </row>
    <row r="16" spans="1:13" ht="15.75" x14ac:dyDescent="0.25">
      <c r="A16" s="3">
        <v>8334</v>
      </c>
      <c r="B16" s="5">
        <v>17500</v>
      </c>
      <c r="C16" s="6">
        <v>15625</v>
      </c>
      <c r="D16" s="6">
        <f t="shared" si="0"/>
        <v>130218750</v>
      </c>
      <c r="H16" s="33"/>
      <c r="I16" s="33"/>
      <c r="J16" s="32"/>
      <c r="K16" s="36"/>
      <c r="L16" s="36"/>
      <c r="M16" s="39"/>
    </row>
    <row r="17" spans="4:4" x14ac:dyDescent="0.25">
      <c r="D17" s="16">
        <f>SUM(D11:D16)</f>
        <v>745599548.70000005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77DFB-702C-42DB-8168-7BE213A1850F}">
  <dimension ref="A1:O92"/>
  <sheetViews>
    <sheetView showGridLines="0" workbookViewId="0">
      <selection activeCell="C91" sqref="C91"/>
    </sheetView>
  </sheetViews>
  <sheetFormatPr defaultRowHeight="15" x14ac:dyDescent="0.25"/>
  <cols>
    <col min="2" max="2" width="10.5703125" bestFit="1" customWidth="1"/>
    <col min="3" max="3" width="13.140625" bestFit="1" customWidth="1"/>
    <col min="4" max="4" width="12.140625" customWidth="1"/>
    <col min="5" max="6" width="12.5703125" bestFit="1" customWidth="1"/>
    <col min="8" max="8" width="11" customWidth="1"/>
  </cols>
  <sheetData>
    <row r="1" spans="1:6" x14ac:dyDescent="0.25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</row>
    <row r="2" spans="1:6" x14ac:dyDescent="0.25">
      <c r="A2" t="s">
        <v>13</v>
      </c>
      <c r="B2">
        <v>14814.81</v>
      </c>
      <c r="C2">
        <v>0</v>
      </c>
      <c r="D2">
        <v>16667</v>
      </c>
      <c r="E2">
        <v>15625</v>
      </c>
      <c r="F2">
        <v>17578.38</v>
      </c>
    </row>
    <row r="3" spans="1:6" x14ac:dyDescent="0.25">
      <c r="A3" t="s">
        <v>14</v>
      </c>
      <c r="B3">
        <v>21296.3</v>
      </c>
      <c r="C3">
        <v>0</v>
      </c>
      <c r="D3">
        <v>15625</v>
      </c>
      <c r="E3">
        <v>14063</v>
      </c>
      <c r="F3">
        <v>16667</v>
      </c>
    </row>
    <row r="4" spans="1:6" x14ac:dyDescent="0.25">
      <c r="A4" t="s">
        <v>15</v>
      </c>
      <c r="B4">
        <v>0</v>
      </c>
      <c r="C4">
        <v>1042</v>
      </c>
      <c r="D4">
        <v>15625</v>
      </c>
      <c r="E4" t="s">
        <v>44</v>
      </c>
      <c r="F4">
        <v>16667</v>
      </c>
    </row>
    <row r="5" spans="1:6" x14ac:dyDescent="0.25">
      <c r="A5" t="s">
        <v>16</v>
      </c>
      <c r="B5">
        <v>0</v>
      </c>
      <c r="C5">
        <v>1562</v>
      </c>
      <c r="D5">
        <v>14063</v>
      </c>
      <c r="E5" t="s">
        <v>44</v>
      </c>
      <c r="F5">
        <v>15625</v>
      </c>
    </row>
    <row r="6" spans="1:6" x14ac:dyDescent="0.25">
      <c r="A6" t="s">
        <v>17</v>
      </c>
      <c r="B6">
        <v>0</v>
      </c>
      <c r="C6">
        <v>3924.96</v>
      </c>
      <c r="D6">
        <v>9000</v>
      </c>
      <c r="E6" t="s">
        <v>44</v>
      </c>
      <c r="F6">
        <v>12924.96</v>
      </c>
    </row>
    <row r="7" spans="1:6" x14ac:dyDescent="0.25">
      <c r="A7" t="s">
        <v>18</v>
      </c>
      <c r="B7">
        <v>8333.33</v>
      </c>
      <c r="C7">
        <v>0</v>
      </c>
      <c r="D7">
        <v>12153</v>
      </c>
      <c r="E7">
        <v>11342.89</v>
      </c>
      <c r="F7">
        <v>15625</v>
      </c>
    </row>
    <row r="8" spans="1:6" x14ac:dyDescent="0.25">
      <c r="B8" t="s">
        <v>41</v>
      </c>
      <c r="C8" t="s">
        <v>42</v>
      </c>
      <c r="D8" t="s">
        <v>37</v>
      </c>
      <c r="E8" t="s">
        <v>38</v>
      </c>
      <c r="F8" t="s">
        <v>39</v>
      </c>
    </row>
    <row r="9" spans="1:6" x14ac:dyDescent="0.25">
      <c r="A9" t="s">
        <v>91</v>
      </c>
      <c r="B9">
        <v>347.33</v>
      </c>
      <c r="C9">
        <v>0</v>
      </c>
      <c r="D9">
        <v>400000</v>
      </c>
      <c r="E9">
        <v>355555.6</v>
      </c>
      <c r="F9">
        <v>449605.6</v>
      </c>
    </row>
    <row r="10" spans="1:6" x14ac:dyDescent="0.25">
      <c r="A10" t="s">
        <v>92</v>
      </c>
      <c r="B10">
        <v>0</v>
      </c>
      <c r="C10">
        <v>5555.56</v>
      </c>
      <c r="D10">
        <v>300000</v>
      </c>
      <c r="E10">
        <v>294444.40000000002</v>
      </c>
      <c r="F10" t="s">
        <v>44</v>
      </c>
    </row>
    <row r="11" spans="1:6" x14ac:dyDescent="0.25">
      <c r="A11" t="s">
        <v>93</v>
      </c>
      <c r="B11">
        <v>270.04000000000002</v>
      </c>
      <c r="C11">
        <v>0</v>
      </c>
      <c r="D11">
        <v>400000</v>
      </c>
      <c r="E11">
        <v>375000</v>
      </c>
      <c r="F11">
        <v>400000</v>
      </c>
    </row>
    <row r="12" spans="1:6" x14ac:dyDescent="0.25">
      <c r="A12" t="s">
        <v>94</v>
      </c>
      <c r="B12">
        <v>3472</v>
      </c>
      <c r="C12">
        <v>0</v>
      </c>
      <c r="D12">
        <v>125000</v>
      </c>
      <c r="E12">
        <v>103703.7</v>
      </c>
      <c r="F12">
        <v>127777.8</v>
      </c>
    </row>
    <row r="13" spans="1:6" x14ac:dyDescent="0.25">
      <c r="A13" t="s">
        <v>95</v>
      </c>
      <c r="B13">
        <v>0</v>
      </c>
      <c r="C13">
        <v>0</v>
      </c>
      <c r="D13">
        <v>400000</v>
      </c>
      <c r="E13">
        <v>400000</v>
      </c>
      <c r="F13" t="s">
        <v>44</v>
      </c>
    </row>
    <row r="14" spans="1:6" x14ac:dyDescent="0.25">
      <c r="A14" t="s">
        <v>96</v>
      </c>
      <c r="B14">
        <v>0</v>
      </c>
      <c r="C14">
        <v>66140.740000000005</v>
      </c>
      <c r="D14">
        <v>125400</v>
      </c>
      <c r="E14">
        <v>59259.26</v>
      </c>
      <c r="F14" t="s">
        <v>44</v>
      </c>
    </row>
    <row r="15" spans="1:6" x14ac:dyDescent="0.25">
      <c r="A15" t="s">
        <v>13</v>
      </c>
      <c r="B15">
        <v>0</v>
      </c>
      <c r="C15">
        <v>0</v>
      </c>
      <c r="D15">
        <v>11104</v>
      </c>
      <c r="E15" t="s">
        <v>40</v>
      </c>
      <c r="F15">
        <v>11104</v>
      </c>
    </row>
    <row r="16" spans="1:6" x14ac:dyDescent="0.25">
      <c r="A16" t="s">
        <v>14</v>
      </c>
      <c r="B16">
        <v>0</v>
      </c>
      <c r="C16">
        <v>2.19</v>
      </c>
      <c r="D16">
        <v>11270</v>
      </c>
      <c r="E16" t="s">
        <v>40</v>
      </c>
      <c r="F16">
        <v>11272.19</v>
      </c>
    </row>
    <row r="17" spans="1:10" x14ac:dyDescent="0.25">
      <c r="A17" t="s">
        <v>15</v>
      </c>
      <c r="B17">
        <v>-1562.5</v>
      </c>
      <c r="C17">
        <v>0</v>
      </c>
      <c r="D17">
        <v>7500</v>
      </c>
      <c r="E17">
        <v>7495.62</v>
      </c>
      <c r="F17">
        <v>7500</v>
      </c>
    </row>
    <row r="18" spans="1:10" x14ac:dyDescent="0.25">
      <c r="A18" t="s">
        <v>16</v>
      </c>
      <c r="B18">
        <v>-2083.33</v>
      </c>
      <c r="C18">
        <v>0</v>
      </c>
      <c r="D18">
        <v>5000</v>
      </c>
      <c r="E18">
        <v>0</v>
      </c>
      <c r="F18">
        <v>5001.6400000000003</v>
      </c>
    </row>
    <row r="19" spans="1:10" x14ac:dyDescent="0.25">
      <c r="A19" t="s">
        <v>17</v>
      </c>
      <c r="B19">
        <v>-10285.709999999999</v>
      </c>
      <c r="C19">
        <v>0</v>
      </c>
      <c r="D19">
        <v>7500</v>
      </c>
      <c r="E19">
        <v>4131.9399999999996</v>
      </c>
      <c r="F19">
        <v>7501.78</v>
      </c>
    </row>
    <row r="20" spans="1:10" x14ac:dyDescent="0.25">
      <c r="A20" t="s">
        <v>18</v>
      </c>
      <c r="B20">
        <v>-830.85</v>
      </c>
      <c r="C20">
        <v>0</v>
      </c>
      <c r="D20">
        <v>5000</v>
      </c>
      <c r="E20">
        <v>4997.8900000000003</v>
      </c>
      <c r="F20">
        <v>5000</v>
      </c>
    </row>
    <row r="22" spans="1:10" x14ac:dyDescent="0.25">
      <c r="B22" t="s">
        <v>13</v>
      </c>
      <c r="C22" t="s">
        <v>14</v>
      </c>
      <c r="D22" t="s">
        <v>15</v>
      </c>
      <c r="E22" t="s">
        <v>16</v>
      </c>
      <c r="F22" t="s">
        <v>17</v>
      </c>
      <c r="G22" t="s">
        <v>18</v>
      </c>
      <c r="H22" t="s">
        <v>50</v>
      </c>
      <c r="I22" t="s">
        <v>51</v>
      </c>
      <c r="J22" t="s">
        <v>52</v>
      </c>
    </row>
    <row r="23" spans="1:10" x14ac:dyDescent="0.25">
      <c r="A23" t="s">
        <v>53</v>
      </c>
      <c r="B23">
        <v>24000</v>
      </c>
      <c r="C23">
        <v>22500</v>
      </c>
      <c r="D23">
        <v>22500</v>
      </c>
      <c r="E23">
        <v>20250</v>
      </c>
      <c r="F23">
        <v>9000</v>
      </c>
      <c r="G23">
        <v>17500</v>
      </c>
    </row>
    <row r="24" spans="1:10" x14ac:dyDescent="0.25">
      <c r="A24" t="s">
        <v>43</v>
      </c>
      <c r="B24">
        <v>11</v>
      </c>
      <c r="C24">
        <v>8</v>
      </c>
      <c r="D24">
        <v>11</v>
      </c>
      <c r="E24">
        <v>8</v>
      </c>
      <c r="F24">
        <v>11</v>
      </c>
      <c r="G24">
        <v>8</v>
      </c>
      <c r="H24" t="s">
        <v>54</v>
      </c>
      <c r="I24">
        <v>380000</v>
      </c>
      <c r="J24">
        <v>0</v>
      </c>
    </row>
    <row r="25" spans="1:10" x14ac:dyDescent="0.25">
      <c r="A25" t="s">
        <v>45</v>
      </c>
      <c r="B25">
        <v>7</v>
      </c>
      <c r="C25">
        <v>7</v>
      </c>
      <c r="D25">
        <v>7</v>
      </c>
      <c r="E25">
        <v>7</v>
      </c>
      <c r="F25">
        <v>6</v>
      </c>
      <c r="G25">
        <v>5</v>
      </c>
      <c r="H25" t="s">
        <v>54</v>
      </c>
      <c r="I25">
        <v>240000</v>
      </c>
      <c r="J25">
        <v>3214.29</v>
      </c>
    </row>
    <row r="26" spans="1:10" x14ac:dyDescent="0.25">
      <c r="A26" t="s">
        <v>46</v>
      </c>
      <c r="B26">
        <v>9</v>
      </c>
      <c r="C26">
        <v>9</v>
      </c>
      <c r="D26">
        <v>9</v>
      </c>
      <c r="E26">
        <v>9</v>
      </c>
      <c r="F26">
        <v>8</v>
      </c>
      <c r="G26">
        <v>9</v>
      </c>
      <c r="H26" t="s">
        <v>54</v>
      </c>
      <c r="I26">
        <v>330000</v>
      </c>
      <c r="J26">
        <v>0</v>
      </c>
    </row>
    <row r="27" spans="1:10" x14ac:dyDescent="0.25">
      <c r="A27" t="s">
        <v>47</v>
      </c>
      <c r="B27">
        <v>3</v>
      </c>
      <c r="C27">
        <v>3</v>
      </c>
      <c r="D27">
        <v>3</v>
      </c>
      <c r="E27">
        <v>3</v>
      </c>
      <c r="F27">
        <v>2</v>
      </c>
      <c r="G27">
        <v>2</v>
      </c>
      <c r="H27" t="s">
        <v>54</v>
      </c>
      <c r="I27">
        <v>100000</v>
      </c>
      <c r="J27">
        <v>0</v>
      </c>
    </row>
    <row r="28" spans="1:10" x14ac:dyDescent="0.25">
      <c r="A28" t="s">
        <v>48</v>
      </c>
      <c r="B28">
        <v>9</v>
      </c>
      <c r="C28">
        <v>9</v>
      </c>
      <c r="D28">
        <v>9</v>
      </c>
      <c r="E28">
        <v>9</v>
      </c>
      <c r="F28">
        <v>8</v>
      </c>
      <c r="G28">
        <v>9</v>
      </c>
      <c r="H28" t="s">
        <v>54</v>
      </c>
      <c r="I28">
        <v>330000</v>
      </c>
      <c r="J28">
        <v>0</v>
      </c>
    </row>
    <row r="29" spans="1:10" x14ac:dyDescent="0.25">
      <c r="A29" t="s">
        <v>49</v>
      </c>
      <c r="B29">
        <v>4</v>
      </c>
      <c r="C29">
        <v>0</v>
      </c>
      <c r="D29">
        <v>6</v>
      </c>
      <c r="E29">
        <v>0</v>
      </c>
      <c r="F29">
        <v>0</v>
      </c>
      <c r="G29">
        <v>7</v>
      </c>
      <c r="H29" t="s">
        <v>54</v>
      </c>
      <c r="I29">
        <v>86400</v>
      </c>
      <c r="J29">
        <v>375</v>
      </c>
    </row>
    <row r="30" spans="1:10" x14ac:dyDescent="0.25">
      <c r="A30" t="s">
        <v>13</v>
      </c>
      <c r="B30">
        <v>1.44</v>
      </c>
      <c r="C30">
        <v>0</v>
      </c>
      <c r="D30">
        <v>0</v>
      </c>
      <c r="E30">
        <v>0</v>
      </c>
      <c r="F30">
        <v>0</v>
      </c>
      <c r="G30">
        <v>0</v>
      </c>
      <c r="H30" t="s">
        <v>55</v>
      </c>
      <c r="I30">
        <v>11104</v>
      </c>
      <c r="J30">
        <v>0</v>
      </c>
    </row>
    <row r="31" spans="1:10" x14ac:dyDescent="0.25">
      <c r="A31" t="s">
        <v>14</v>
      </c>
      <c r="B31">
        <v>0</v>
      </c>
      <c r="C31">
        <v>1.44</v>
      </c>
      <c r="D31">
        <v>0</v>
      </c>
      <c r="E31">
        <v>0</v>
      </c>
      <c r="F31">
        <v>0</v>
      </c>
      <c r="G31">
        <v>0</v>
      </c>
      <c r="H31" t="s">
        <v>55</v>
      </c>
      <c r="I31">
        <v>11270</v>
      </c>
      <c r="J31">
        <v>0</v>
      </c>
    </row>
    <row r="32" spans="1:10" x14ac:dyDescent="0.25">
      <c r="A32" t="s">
        <v>15</v>
      </c>
      <c r="B32">
        <v>0</v>
      </c>
      <c r="C32">
        <v>0</v>
      </c>
      <c r="D32">
        <v>1.44</v>
      </c>
      <c r="E32">
        <v>0</v>
      </c>
      <c r="F32">
        <v>0</v>
      </c>
      <c r="G32">
        <v>0</v>
      </c>
      <c r="H32" t="s">
        <v>55</v>
      </c>
      <c r="I32">
        <v>7500</v>
      </c>
      <c r="J32">
        <v>-1562.5</v>
      </c>
    </row>
    <row r="33" spans="1:15" x14ac:dyDescent="0.25">
      <c r="A33" t="s">
        <v>16</v>
      </c>
      <c r="B33">
        <v>0</v>
      </c>
      <c r="C33">
        <v>0</v>
      </c>
      <c r="D33">
        <v>0</v>
      </c>
      <c r="E33">
        <v>1.08</v>
      </c>
      <c r="F33">
        <v>0</v>
      </c>
      <c r="G33">
        <v>0</v>
      </c>
      <c r="H33" t="s">
        <v>55</v>
      </c>
      <c r="I33">
        <v>5000</v>
      </c>
      <c r="J33">
        <v>-2083.33</v>
      </c>
    </row>
    <row r="34" spans="1:15" x14ac:dyDescent="0.25">
      <c r="A34" t="s">
        <v>17</v>
      </c>
      <c r="B34">
        <v>0</v>
      </c>
      <c r="C34">
        <v>0</v>
      </c>
      <c r="D34">
        <v>0</v>
      </c>
      <c r="E34">
        <v>0</v>
      </c>
      <c r="F34">
        <v>1</v>
      </c>
      <c r="G34">
        <v>0</v>
      </c>
      <c r="H34" t="s">
        <v>55</v>
      </c>
      <c r="I34">
        <v>7500</v>
      </c>
      <c r="J34">
        <v>-10285.709999999999</v>
      </c>
    </row>
    <row r="35" spans="1:15" x14ac:dyDescent="0.25">
      <c r="A35" t="s">
        <v>18</v>
      </c>
      <c r="B35">
        <v>0</v>
      </c>
      <c r="C35">
        <v>0</v>
      </c>
      <c r="D35">
        <v>0</v>
      </c>
      <c r="E35">
        <v>0</v>
      </c>
      <c r="F35">
        <v>0</v>
      </c>
      <c r="G35">
        <v>1.44</v>
      </c>
      <c r="H35" t="s">
        <v>55</v>
      </c>
      <c r="I35">
        <v>5000</v>
      </c>
      <c r="J35">
        <v>-830.85</v>
      </c>
    </row>
    <row r="36" spans="1:15" x14ac:dyDescent="0.25">
      <c r="A36" t="s">
        <v>56</v>
      </c>
      <c r="B36">
        <v>7711.11</v>
      </c>
      <c r="C36">
        <v>7827.91</v>
      </c>
      <c r="D36">
        <v>5208.33</v>
      </c>
      <c r="E36">
        <v>4629.63</v>
      </c>
      <c r="F36">
        <v>7500</v>
      </c>
      <c r="G36">
        <v>3472.22</v>
      </c>
      <c r="I36">
        <v>700396000</v>
      </c>
    </row>
    <row r="38" spans="1:15" x14ac:dyDescent="0.25">
      <c r="A38" t="s">
        <v>62</v>
      </c>
      <c r="B38" t="s">
        <v>63</v>
      </c>
      <c r="C38" t="s">
        <v>64</v>
      </c>
      <c r="D38" t="s">
        <v>65</v>
      </c>
      <c r="E38" t="s">
        <v>66</v>
      </c>
      <c r="F38" t="s">
        <v>67</v>
      </c>
      <c r="G38" t="s">
        <v>68</v>
      </c>
      <c r="H38" t="s">
        <v>69</v>
      </c>
      <c r="I38" t="s">
        <v>70</v>
      </c>
      <c r="J38" t="s">
        <v>71</v>
      </c>
      <c r="K38" t="s">
        <v>72</v>
      </c>
      <c r="L38" t="s">
        <v>73</v>
      </c>
      <c r="M38" t="s">
        <v>74</v>
      </c>
      <c r="N38" t="s">
        <v>75</v>
      </c>
      <c r="O38" t="s">
        <v>76</v>
      </c>
    </row>
    <row r="39" spans="1:15" x14ac:dyDescent="0.25">
      <c r="A39" t="s">
        <v>77</v>
      </c>
    </row>
    <row r="40" spans="1:15" x14ac:dyDescent="0.25">
      <c r="A40">
        <v>0</v>
      </c>
      <c r="B40" t="s">
        <v>78</v>
      </c>
      <c r="C40" s="23">
        <v>400000</v>
      </c>
      <c r="D40">
        <v>11</v>
      </c>
      <c r="E40">
        <v>8</v>
      </c>
      <c r="F40">
        <v>11</v>
      </c>
      <c r="G40">
        <v>8</v>
      </c>
      <c r="H40">
        <v>11</v>
      </c>
      <c r="I40">
        <v>8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</row>
    <row r="41" spans="1:15" x14ac:dyDescent="0.25">
      <c r="A41">
        <v>0</v>
      </c>
      <c r="B41" t="s">
        <v>79</v>
      </c>
      <c r="C41" s="23">
        <v>300000</v>
      </c>
      <c r="D41">
        <v>7</v>
      </c>
      <c r="E41">
        <v>7</v>
      </c>
      <c r="F41">
        <v>7</v>
      </c>
      <c r="G41">
        <v>7</v>
      </c>
      <c r="H41">
        <v>6</v>
      </c>
      <c r="I41">
        <v>5</v>
      </c>
      <c r="J41">
        <v>0</v>
      </c>
      <c r="K41">
        <v>1</v>
      </c>
      <c r="L41">
        <v>0</v>
      </c>
      <c r="M41">
        <v>0</v>
      </c>
      <c r="N41">
        <v>0</v>
      </c>
      <c r="O41">
        <v>0</v>
      </c>
    </row>
    <row r="42" spans="1:15" x14ac:dyDescent="0.25">
      <c r="A42">
        <v>0</v>
      </c>
      <c r="B42" t="s">
        <v>80</v>
      </c>
      <c r="C42" s="23">
        <v>400000</v>
      </c>
      <c r="D42">
        <v>9</v>
      </c>
      <c r="E42">
        <v>9</v>
      </c>
      <c r="F42">
        <v>9</v>
      </c>
      <c r="G42">
        <v>9</v>
      </c>
      <c r="H42">
        <v>8</v>
      </c>
      <c r="I42">
        <v>9</v>
      </c>
      <c r="J42">
        <v>0</v>
      </c>
      <c r="K42">
        <v>0</v>
      </c>
      <c r="L42">
        <v>1</v>
      </c>
      <c r="M42">
        <v>0</v>
      </c>
      <c r="N42">
        <v>0</v>
      </c>
      <c r="O42">
        <v>0</v>
      </c>
    </row>
    <row r="43" spans="1:15" x14ac:dyDescent="0.25">
      <c r="A43">
        <v>0</v>
      </c>
      <c r="B43" t="s">
        <v>81</v>
      </c>
      <c r="C43" s="23">
        <v>125000</v>
      </c>
      <c r="D43">
        <v>3</v>
      </c>
      <c r="E43">
        <v>3</v>
      </c>
      <c r="F43">
        <v>3</v>
      </c>
      <c r="G43">
        <v>3</v>
      </c>
      <c r="H43">
        <v>2</v>
      </c>
      <c r="I43">
        <v>2</v>
      </c>
      <c r="J43">
        <v>0</v>
      </c>
      <c r="K43">
        <v>0</v>
      </c>
      <c r="L43">
        <v>0</v>
      </c>
      <c r="M43">
        <v>1</v>
      </c>
      <c r="N43">
        <v>0</v>
      </c>
      <c r="O43">
        <v>0</v>
      </c>
    </row>
    <row r="44" spans="1:15" x14ac:dyDescent="0.25">
      <c r="A44">
        <v>0</v>
      </c>
      <c r="B44" t="s">
        <v>82</v>
      </c>
      <c r="C44" s="23">
        <v>400000</v>
      </c>
      <c r="D44">
        <v>9</v>
      </c>
      <c r="E44">
        <v>9</v>
      </c>
      <c r="F44">
        <v>9</v>
      </c>
      <c r="G44">
        <v>9</v>
      </c>
      <c r="H44">
        <v>8</v>
      </c>
      <c r="I44">
        <v>9</v>
      </c>
      <c r="J44">
        <v>0</v>
      </c>
      <c r="K44">
        <v>0</v>
      </c>
      <c r="L44">
        <v>0</v>
      </c>
      <c r="M44">
        <v>0</v>
      </c>
      <c r="N44">
        <v>1</v>
      </c>
      <c r="O44">
        <v>0</v>
      </c>
    </row>
    <row r="45" spans="1:15" x14ac:dyDescent="0.25">
      <c r="A45">
        <v>0</v>
      </c>
      <c r="B45" t="s">
        <v>83</v>
      </c>
      <c r="C45" s="23">
        <v>125400</v>
      </c>
      <c r="D45">
        <v>4</v>
      </c>
      <c r="E45">
        <v>0</v>
      </c>
      <c r="F45">
        <v>6</v>
      </c>
      <c r="G45">
        <v>0</v>
      </c>
      <c r="H45">
        <v>7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1</v>
      </c>
    </row>
    <row r="46" spans="1:15" x14ac:dyDescent="0.25">
      <c r="B46" t="s">
        <v>84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</row>
    <row r="47" spans="1:15" x14ac:dyDescent="0.25">
      <c r="B47" t="s">
        <v>85</v>
      </c>
      <c r="D47" s="23">
        <v>16667</v>
      </c>
      <c r="E47" s="23">
        <v>15625</v>
      </c>
      <c r="F47" s="23">
        <v>15625</v>
      </c>
      <c r="G47" s="23">
        <v>14063</v>
      </c>
      <c r="H47" s="23">
        <v>9000</v>
      </c>
      <c r="I47" s="23">
        <v>12153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</row>
    <row r="48" spans="1:15" x14ac:dyDescent="0.25">
      <c r="A48" t="s">
        <v>86</v>
      </c>
    </row>
    <row r="49" spans="1:15" x14ac:dyDescent="0.25">
      <c r="A49">
        <v>0</v>
      </c>
      <c r="B49" t="s">
        <v>78</v>
      </c>
      <c r="C49" s="23">
        <v>55150</v>
      </c>
      <c r="D49">
        <v>0</v>
      </c>
      <c r="E49">
        <v>8</v>
      </c>
      <c r="F49">
        <v>-5.5</v>
      </c>
      <c r="G49">
        <v>8</v>
      </c>
      <c r="H49">
        <v>-8.25</v>
      </c>
      <c r="I49">
        <v>8</v>
      </c>
      <c r="J49">
        <v>1</v>
      </c>
      <c r="K49">
        <v>0</v>
      </c>
      <c r="L49">
        <v>0</v>
      </c>
      <c r="M49">
        <v>0</v>
      </c>
      <c r="N49">
        <v>0</v>
      </c>
      <c r="O49">
        <v>-2.75</v>
      </c>
    </row>
    <row r="50" spans="1:15" x14ac:dyDescent="0.25">
      <c r="A50">
        <v>0</v>
      </c>
      <c r="B50" t="s">
        <v>79</v>
      </c>
      <c r="C50" s="23">
        <v>80550</v>
      </c>
      <c r="D50">
        <v>0</v>
      </c>
      <c r="E50">
        <v>7</v>
      </c>
      <c r="F50">
        <v>-3.5</v>
      </c>
      <c r="G50">
        <v>7</v>
      </c>
      <c r="H50">
        <v>-6.25</v>
      </c>
      <c r="I50">
        <v>5</v>
      </c>
      <c r="J50">
        <v>0</v>
      </c>
      <c r="K50">
        <v>1</v>
      </c>
      <c r="L50">
        <v>0</v>
      </c>
      <c r="M50">
        <v>0</v>
      </c>
      <c r="N50">
        <v>0</v>
      </c>
      <c r="O50">
        <v>-1.75</v>
      </c>
    </row>
    <row r="51" spans="1:15" x14ac:dyDescent="0.25">
      <c r="A51">
        <v>0</v>
      </c>
      <c r="B51" t="s">
        <v>80</v>
      </c>
      <c r="C51" s="23">
        <v>117850</v>
      </c>
      <c r="D51">
        <v>0</v>
      </c>
      <c r="E51">
        <v>9</v>
      </c>
      <c r="F51">
        <v>-4.5</v>
      </c>
      <c r="G51">
        <v>9</v>
      </c>
      <c r="H51">
        <v>-7.75</v>
      </c>
      <c r="I51">
        <v>9</v>
      </c>
      <c r="J51">
        <v>0</v>
      </c>
      <c r="K51">
        <v>0</v>
      </c>
      <c r="L51">
        <v>1</v>
      </c>
      <c r="M51">
        <v>0</v>
      </c>
      <c r="N51">
        <v>0</v>
      </c>
      <c r="O51">
        <v>-2.25</v>
      </c>
    </row>
    <row r="52" spans="1:15" x14ac:dyDescent="0.25">
      <c r="A52">
        <v>0</v>
      </c>
      <c r="B52" t="s">
        <v>81</v>
      </c>
      <c r="C52" s="23">
        <v>30950</v>
      </c>
      <c r="D52">
        <v>0</v>
      </c>
      <c r="E52">
        <v>3</v>
      </c>
      <c r="F52">
        <v>-1.5</v>
      </c>
      <c r="G52">
        <v>3</v>
      </c>
      <c r="H52">
        <v>-3.25</v>
      </c>
      <c r="I52">
        <v>2</v>
      </c>
      <c r="J52">
        <v>0</v>
      </c>
      <c r="K52">
        <v>0</v>
      </c>
      <c r="L52">
        <v>0</v>
      </c>
      <c r="M52">
        <v>1</v>
      </c>
      <c r="N52">
        <v>0</v>
      </c>
      <c r="O52">
        <v>-0.75</v>
      </c>
    </row>
    <row r="53" spans="1:15" x14ac:dyDescent="0.25">
      <c r="A53">
        <v>0</v>
      </c>
      <c r="B53" t="s">
        <v>82</v>
      </c>
      <c r="C53" s="23">
        <v>117850</v>
      </c>
      <c r="D53">
        <v>0</v>
      </c>
      <c r="E53">
        <v>9</v>
      </c>
      <c r="F53">
        <v>-4.5</v>
      </c>
      <c r="G53">
        <v>9</v>
      </c>
      <c r="H53">
        <v>-7.75</v>
      </c>
      <c r="I53">
        <v>9</v>
      </c>
      <c r="J53">
        <v>0</v>
      </c>
      <c r="K53">
        <v>0</v>
      </c>
      <c r="L53">
        <v>0</v>
      </c>
      <c r="M53">
        <v>0</v>
      </c>
      <c r="N53">
        <v>1</v>
      </c>
      <c r="O53">
        <v>-2.25</v>
      </c>
    </row>
    <row r="54" spans="1:15" x14ac:dyDescent="0.25">
      <c r="A54">
        <v>16667</v>
      </c>
      <c r="B54" t="s">
        <v>13</v>
      </c>
      <c r="C54" s="23">
        <v>31350</v>
      </c>
      <c r="D54">
        <v>1</v>
      </c>
      <c r="E54">
        <v>0</v>
      </c>
      <c r="F54">
        <v>1.5</v>
      </c>
      <c r="G54">
        <v>0</v>
      </c>
      <c r="H54">
        <v>1.75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0.25</v>
      </c>
    </row>
    <row r="55" spans="1:15" x14ac:dyDescent="0.25">
      <c r="B55" t="s">
        <v>84</v>
      </c>
      <c r="C55" s="23">
        <v>522510464</v>
      </c>
      <c r="D55">
        <v>16667</v>
      </c>
      <c r="E55">
        <v>0</v>
      </c>
      <c r="F55">
        <v>25000.5</v>
      </c>
      <c r="G55">
        <v>0</v>
      </c>
      <c r="H55">
        <v>29167.25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4166.75</v>
      </c>
    </row>
    <row r="56" spans="1:15" x14ac:dyDescent="0.25">
      <c r="B56" t="s">
        <v>85</v>
      </c>
      <c r="D56">
        <v>0</v>
      </c>
      <c r="E56" s="23">
        <v>15625</v>
      </c>
      <c r="F56" s="24">
        <v>-9375.5</v>
      </c>
      <c r="G56" s="23">
        <v>14063</v>
      </c>
      <c r="H56" s="24">
        <v>-20167.25</v>
      </c>
      <c r="I56" s="23">
        <v>12153</v>
      </c>
      <c r="J56">
        <v>0</v>
      </c>
      <c r="K56">
        <v>0</v>
      </c>
      <c r="L56">
        <v>0</v>
      </c>
      <c r="M56">
        <v>0</v>
      </c>
      <c r="N56">
        <v>0</v>
      </c>
      <c r="O56" s="24">
        <v>-4166.75</v>
      </c>
    </row>
    <row r="57" spans="1:15" x14ac:dyDescent="0.25">
      <c r="A57" t="s">
        <v>87</v>
      </c>
    </row>
    <row r="58" spans="1:15" x14ac:dyDescent="0.25">
      <c r="A58">
        <v>15625</v>
      </c>
      <c r="B58" t="s">
        <v>14</v>
      </c>
      <c r="C58" s="24">
        <v>6893.75</v>
      </c>
      <c r="D58">
        <v>0</v>
      </c>
      <c r="E58">
        <v>1</v>
      </c>
      <c r="F58">
        <v>-0.6875</v>
      </c>
      <c r="G58">
        <v>1</v>
      </c>
      <c r="H58">
        <v>-1.0313000000000001</v>
      </c>
      <c r="I58">
        <v>1</v>
      </c>
      <c r="J58">
        <v>0.125</v>
      </c>
      <c r="K58">
        <v>0</v>
      </c>
      <c r="L58">
        <v>0</v>
      </c>
      <c r="M58">
        <v>0</v>
      </c>
      <c r="N58">
        <v>0</v>
      </c>
      <c r="O58">
        <v>-0.34379999999999999</v>
      </c>
    </row>
    <row r="59" spans="1:15" x14ac:dyDescent="0.25">
      <c r="A59">
        <v>0</v>
      </c>
      <c r="B59" t="s">
        <v>79</v>
      </c>
      <c r="C59" s="24">
        <v>32293.75</v>
      </c>
      <c r="D59">
        <v>0</v>
      </c>
      <c r="E59">
        <v>0</v>
      </c>
      <c r="F59">
        <v>1.3125</v>
      </c>
      <c r="G59">
        <v>0</v>
      </c>
      <c r="H59">
        <v>0.96879999999999999</v>
      </c>
      <c r="I59">
        <v>-2</v>
      </c>
      <c r="J59">
        <v>-0.875</v>
      </c>
      <c r="K59">
        <v>1</v>
      </c>
      <c r="L59">
        <v>0</v>
      </c>
      <c r="M59">
        <v>0</v>
      </c>
      <c r="N59">
        <v>0</v>
      </c>
      <c r="O59">
        <v>0.65629999999999999</v>
      </c>
    </row>
    <row r="60" spans="1:15" x14ac:dyDescent="0.25">
      <c r="A60">
        <v>0</v>
      </c>
      <c r="B60" t="s">
        <v>80</v>
      </c>
      <c r="C60" s="24">
        <v>55806.25</v>
      </c>
      <c r="D60">
        <v>0</v>
      </c>
      <c r="E60">
        <v>0</v>
      </c>
      <c r="F60">
        <v>1.6875</v>
      </c>
      <c r="G60">
        <v>0</v>
      </c>
      <c r="H60">
        <v>1.5313000000000001</v>
      </c>
      <c r="I60">
        <v>0</v>
      </c>
      <c r="J60">
        <v>-1.125</v>
      </c>
      <c r="K60">
        <v>0</v>
      </c>
      <c r="L60">
        <v>1</v>
      </c>
      <c r="M60">
        <v>0</v>
      </c>
      <c r="N60">
        <v>0</v>
      </c>
      <c r="O60">
        <v>0.84379999999999999</v>
      </c>
    </row>
    <row r="61" spans="1:15" x14ac:dyDescent="0.25">
      <c r="A61">
        <v>0</v>
      </c>
      <c r="B61" t="s">
        <v>81</v>
      </c>
      <c r="C61" s="24">
        <v>10268.75</v>
      </c>
      <c r="D61">
        <v>0</v>
      </c>
      <c r="E61">
        <v>0</v>
      </c>
      <c r="F61">
        <v>0.5625</v>
      </c>
      <c r="G61">
        <v>0</v>
      </c>
      <c r="H61">
        <v>-0.15629999999999999</v>
      </c>
      <c r="I61">
        <v>-1</v>
      </c>
      <c r="J61">
        <v>-0.375</v>
      </c>
      <c r="K61">
        <v>0</v>
      </c>
      <c r="L61">
        <v>0</v>
      </c>
      <c r="M61">
        <v>1</v>
      </c>
      <c r="N61">
        <v>0</v>
      </c>
      <c r="O61">
        <v>0.28129999999999999</v>
      </c>
    </row>
    <row r="62" spans="1:15" x14ac:dyDescent="0.25">
      <c r="A62">
        <v>0</v>
      </c>
      <c r="B62" t="s">
        <v>82</v>
      </c>
      <c r="C62" s="24">
        <v>55806.25</v>
      </c>
      <c r="D62">
        <v>0</v>
      </c>
      <c r="E62">
        <v>0</v>
      </c>
      <c r="F62">
        <v>1.6875</v>
      </c>
      <c r="G62">
        <v>0</v>
      </c>
      <c r="H62">
        <v>1.5313000000000001</v>
      </c>
      <c r="I62">
        <v>0</v>
      </c>
      <c r="J62">
        <v>-1.125</v>
      </c>
      <c r="K62">
        <v>0</v>
      </c>
      <c r="L62">
        <v>0</v>
      </c>
      <c r="M62">
        <v>0</v>
      </c>
      <c r="N62">
        <v>1</v>
      </c>
      <c r="O62">
        <v>0.84379999999999999</v>
      </c>
    </row>
    <row r="63" spans="1:15" x14ac:dyDescent="0.25">
      <c r="A63">
        <v>16667</v>
      </c>
      <c r="B63" t="s">
        <v>13</v>
      </c>
      <c r="C63" s="23">
        <v>31350</v>
      </c>
      <c r="D63">
        <v>1</v>
      </c>
      <c r="E63">
        <v>0</v>
      </c>
      <c r="F63">
        <v>1.5</v>
      </c>
      <c r="G63">
        <v>0</v>
      </c>
      <c r="H63">
        <v>1.75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0.25</v>
      </c>
    </row>
    <row r="64" spans="1:15" x14ac:dyDescent="0.25">
      <c r="B64" t="s">
        <v>84</v>
      </c>
      <c r="C64" s="23">
        <v>630225280</v>
      </c>
      <c r="D64">
        <v>16667</v>
      </c>
      <c r="E64">
        <v>15625</v>
      </c>
      <c r="F64">
        <v>14258.31</v>
      </c>
      <c r="G64">
        <v>15625</v>
      </c>
      <c r="H64">
        <v>13053.97</v>
      </c>
      <c r="I64">
        <v>15625</v>
      </c>
      <c r="J64">
        <v>1953.13</v>
      </c>
      <c r="K64">
        <v>0</v>
      </c>
      <c r="L64">
        <v>0</v>
      </c>
      <c r="M64">
        <v>0</v>
      </c>
      <c r="N64">
        <v>0</v>
      </c>
      <c r="O64">
        <v>-1204.3399999999999</v>
      </c>
    </row>
    <row r="65" spans="1:15" x14ac:dyDescent="0.25">
      <c r="B65" t="s">
        <v>85</v>
      </c>
      <c r="D65">
        <v>0</v>
      </c>
      <c r="E65">
        <v>0</v>
      </c>
      <c r="F65" s="24">
        <v>1366.6875</v>
      </c>
      <c r="G65" s="23">
        <v>-1562</v>
      </c>
      <c r="H65" s="24">
        <v>-4053.9688000000001</v>
      </c>
      <c r="I65" s="23">
        <v>-3472</v>
      </c>
      <c r="J65" s="24">
        <v>-1953.125</v>
      </c>
      <c r="K65">
        <v>0</v>
      </c>
      <c r="L65">
        <v>0</v>
      </c>
      <c r="M65">
        <v>0</v>
      </c>
      <c r="N65">
        <v>0</v>
      </c>
      <c r="O65" s="24">
        <v>1204.3438000000001</v>
      </c>
    </row>
    <row r="66" spans="1:15" x14ac:dyDescent="0.25">
      <c r="A66" t="s">
        <v>88</v>
      </c>
    </row>
    <row r="67" spans="1:15" x14ac:dyDescent="0.25">
      <c r="A67">
        <v>15625</v>
      </c>
      <c r="B67" t="s">
        <v>14</v>
      </c>
      <c r="C67" s="24">
        <v>19444.4444</v>
      </c>
      <c r="D67">
        <v>0</v>
      </c>
      <c r="E67">
        <v>1</v>
      </c>
      <c r="F67">
        <v>0</v>
      </c>
      <c r="G67">
        <v>1</v>
      </c>
      <c r="H67">
        <v>-1.2222</v>
      </c>
      <c r="I67">
        <v>-0.22220000000000001</v>
      </c>
      <c r="J67">
        <v>-0.33329999999999999</v>
      </c>
      <c r="K67">
        <v>0</v>
      </c>
      <c r="L67">
        <v>0</v>
      </c>
      <c r="M67">
        <v>1.2222</v>
      </c>
      <c r="N67">
        <v>0</v>
      </c>
      <c r="O67">
        <v>0</v>
      </c>
    </row>
    <row r="68" spans="1:15" x14ac:dyDescent="0.25">
      <c r="A68">
        <v>0</v>
      </c>
      <c r="B68" t="s">
        <v>79</v>
      </c>
      <c r="C68" s="24">
        <v>8333.3333000000002</v>
      </c>
      <c r="D68">
        <v>0</v>
      </c>
      <c r="E68">
        <v>0</v>
      </c>
      <c r="F68">
        <v>0</v>
      </c>
      <c r="G68">
        <v>0</v>
      </c>
      <c r="H68">
        <v>1.3332999999999999</v>
      </c>
      <c r="I68">
        <v>0.33329999999999999</v>
      </c>
      <c r="J68">
        <v>0</v>
      </c>
      <c r="K68">
        <v>1</v>
      </c>
      <c r="L68">
        <v>0</v>
      </c>
      <c r="M68">
        <v>-2.3332999999999999</v>
      </c>
      <c r="N68">
        <v>0</v>
      </c>
      <c r="O68">
        <v>0</v>
      </c>
    </row>
    <row r="69" spans="1:15" x14ac:dyDescent="0.25">
      <c r="A69">
        <v>0</v>
      </c>
      <c r="B69" t="s">
        <v>80</v>
      </c>
      <c r="C69" s="23">
        <v>25000</v>
      </c>
      <c r="D69">
        <v>0</v>
      </c>
      <c r="E69">
        <v>0</v>
      </c>
      <c r="F69">
        <v>0</v>
      </c>
      <c r="G69">
        <v>0</v>
      </c>
      <c r="H69">
        <v>2</v>
      </c>
      <c r="I69">
        <v>3</v>
      </c>
      <c r="J69">
        <v>0</v>
      </c>
      <c r="K69">
        <v>0</v>
      </c>
      <c r="L69">
        <v>1</v>
      </c>
      <c r="M69">
        <v>-3</v>
      </c>
      <c r="N69">
        <v>0</v>
      </c>
      <c r="O69">
        <v>0</v>
      </c>
    </row>
    <row r="70" spans="1:15" x14ac:dyDescent="0.25">
      <c r="A70">
        <v>15625</v>
      </c>
      <c r="B70" t="s">
        <v>15</v>
      </c>
      <c r="C70" s="24">
        <v>18255.5556</v>
      </c>
      <c r="D70">
        <v>0</v>
      </c>
      <c r="E70">
        <v>0</v>
      </c>
      <c r="F70">
        <v>1</v>
      </c>
      <c r="G70">
        <v>0</v>
      </c>
      <c r="H70">
        <v>-0.27779999999999999</v>
      </c>
      <c r="I70">
        <v>-1.7778</v>
      </c>
      <c r="J70">
        <v>-0.66669999999999996</v>
      </c>
      <c r="K70">
        <v>0</v>
      </c>
      <c r="L70">
        <v>0</v>
      </c>
      <c r="M70">
        <v>1.7778</v>
      </c>
      <c r="N70">
        <v>0</v>
      </c>
      <c r="O70">
        <v>0.5</v>
      </c>
    </row>
    <row r="71" spans="1:15" x14ac:dyDescent="0.25">
      <c r="A71">
        <v>0</v>
      </c>
      <c r="B71" t="s">
        <v>82</v>
      </c>
      <c r="C71" s="23">
        <v>25000</v>
      </c>
      <c r="D71">
        <v>0</v>
      </c>
      <c r="E71">
        <v>0</v>
      </c>
      <c r="F71">
        <v>0</v>
      </c>
      <c r="G71">
        <v>0</v>
      </c>
      <c r="H71">
        <v>2</v>
      </c>
      <c r="I71">
        <v>3</v>
      </c>
      <c r="J71">
        <v>0</v>
      </c>
      <c r="K71">
        <v>0</v>
      </c>
      <c r="L71">
        <v>0</v>
      </c>
      <c r="M71">
        <v>-3</v>
      </c>
      <c r="N71">
        <v>1</v>
      </c>
      <c r="O71">
        <v>0</v>
      </c>
    </row>
    <row r="72" spans="1:15" x14ac:dyDescent="0.25">
      <c r="A72">
        <v>16667</v>
      </c>
      <c r="B72" t="s">
        <v>13</v>
      </c>
      <c r="C72" s="24">
        <v>3966.6667000000002</v>
      </c>
      <c r="D72">
        <v>1</v>
      </c>
      <c r="E72">
        <v>0</v>
      </c>
      <c r="F72">
        <v>0</v>
      </c>
      <c r="G72">
        <v>0</v>
      </c>
      <c r="H72">
        <v>2.1667000000000001</v>
      </c>
      <c r="I72">
        <v>2.6667000000000001</v>
      </c>
      <c r="J72">
        <v>1</v>
      </c>
      <c r="K72">
        <v>0</v>
      </c>
      <c r="L72">
        <v>0</v>
      </c>
      <c r="M72">
        <v>-2.6667000000000001</v>
      </c>
      <c r="N72">
        <v>0</v>
      </c>
      <c r="O72">
        <v>-0.5</v>
      </c>
    </row>
    <row r="73" spans="1:15" x14ac:dyDescent="0.25">
      <c r="B73" t="s">
        <v>84</v>
      </c>
      <c r="C73" s="23">
        <v>655174912</v>
      </c>
      <c r="D73">
        <v>16667</v>
      </c>
      <c r="E73">
        <v>15625</v>
      </c>
      <c r="F73">
        <v>15625</v>
      </c>
      <c r="G73">
        <v>15625</v>
      </c>
      <c r="H73">
        <v>12674.33</v>
      </c>
      <c r="I73">
        <v>13195.33</v>
      </c>
      <c r="J73">
        <v>1042</v>
      </c>
      <c r="K73">
        <v>0</v>
      </c>
      <c r="L73">
        <v>0</v>
      </c>
      <c r="M73">
        <v>2429.67</v>
      </c>
      <c r="N73">
        <v>0</v>
      </c>
      <c r="O73">
        <v>-521</v>
      </c>
    </row>
    <row r="74" spans="1:15" x14ac:dyDescent="0.25">
      <c r="B74" t="s">
        <v>85</v>
      </c>
      <c r="D74">
        <v>0</v>
      </c>
      <c r="E74">
        <v>0</v>
      </c>
      <c r="F74">
        <v>0</v>
      </c>
      <c r="G74" s="23">
        <v>-1562</v>
      </c>
      <c r="H74" s="24">
        <v>-3674.3332999999998</v>
      </c>
      <c r="I74" s="24">
        <v>-1042.3333</v>
      </c>
      <c r="J74" s="23">
        <v>-1042</v>
      </c>
      <c r="K74">
        <v>0</v>
      </c>
      <c r="L74">
        <v>0</v>
      </c>
      <c r="M74" s="24">
        <v>-2429.6667000000002</v>
      </c>
      <c r="N74">
        <v>0</v>
      </c>
      <c r="O74">
        <v>521</v>
      </c>
    </row>
    <row r="75" spans="1:15" x14ac:dyDescent="0.25">
      <c r="A75" t="s">
        <v>89</v>
      </c>
    </row>
    <row r="76" spans="1:15" x14ac:dyDescent="0.25">
      <c r="A76">
        <v>15625</v>
      </c>
      <c r="B76" t="s">
        <v>14</v>
      </c>
      <c r="C76" s="24">
        <v>19444.4444</v>
      </c>
      <c r="D76">
        <v>0</v>
      </c>
      <c r="E76">
        <v>1</v>
      </c>
      <c r="F76">
        <v>0</v>
      </c>
      <c r="G76">
        <v>1</v>
      </c>
      <c r="H76">
        <v>-1.2222</v>
      </c>
      <c r="I76">
        <v>-0.22220000000000001</v>
      </c>
      <c r="J76">
        <v>-0.33329999999999999</v>
      </c>
      <c r="K76">
        <v>0</v>
      </c>
      <c r="L76">
        <v>0</v>
      </c>
      <c r="M76">
        <v>1.2222</v>
      </c>
      <c r="N76">
        <v>0</v>
      </c>
      <c r="O76">
        <v>0</v>
      </c>
    </row>
    <row r="77" spans="1:15" x14ac:dyDescent="0.25">
      <c r="A77">
        <v>0</v>
      </c>
      <c r="B77" t="s">
        <v>79</v>
      </c>
      <c r="C77" s="24">
        <v>8333.3333000000002</v>
      </c>
      <c r="D77">
        <v>0</v>
      </c>
      <c r="E77">
        <v>0</v>
      </c>
      <c r="F77">
        <v>0</v>
      </c>
      <c r="G77">
        <v>0</v>
      </c>
      <c r="H77">
        <v>1.3332999999999999</v>
      </c>
      <c r="I77">
        <v>0.33329999999999999</v>
      </c>
      <c r="J77">
        <v>0</v>
      </c>
      <c r="K77">
        <v>1</v>
      </c>
      <c r="L77">
        <v>0</v>
      </c>
      <c r="M77">
        <v>-2.3332999999999999</v>
      </c>
      <c r="N77">
        <v>0</v>
      </c>
      <c r="O77">
        <v>0</v>
      </c>
    </row>
    <row r="78" spans="1:15" x14ac:dyDescent="0.25">
      <c r="A78">
        <v>0</v>
      </c>
      <c r="B78" t="s">
        <v>80</v>
      </c>
      <c r="C78" s="23">
        <v>25000</v>
      </c>
      <c r="D78">
        <v>0</v>
      </c>
      <c r="E78">
        <v>0</v>
      </c>
      <c r="F78">
        <v>0</v>
      </c>
      <c r="G78">
        <v>0</v>
      </c>
      <c r="H78">
        <v>2</v>
      </c>
      <c r="I78">
        <v>3</v>
      </c>
      <c r="J78">
        <v>0</v>
      </c>
      <c r="K78">
        <v>0</v>
      </c>
      <c r="L78">
        <v>1</v>
      </c>
      <c r="M78">
        <v>-3</v>
      </c>
      <c r="N78">
        <v>0</v>
      </c>
      <c r="O78">
        <v>0</v>
      </c>
    </row>
    <row r="79" spans="1:15" x14ac:dyDescent="0.25">
      <c r="A79">
        <v>0</v>
      </c>
      <c r="B79" t="s">
        <v>83</v>
      </c>
      <c r="C79" s="24">
        <v>36511.111100000002</v>
      </c>
      <c r="D79">
        <v>0</v>
      </c>
      <c r="E79">
        <v>0</v>
      </c>
      <c r="F79">
        <v>2</v>
      </c>
      <c r="G79">
        <v>0</v>
      </c>
      <c r="H79">
        <v>-0.55559999999999998</v>
      </c>
      <c r="I79">
        <v>-3.5556000000000001</v>
      </c>
      <c r="J79">
        <v>-1.3332999999999999</v>
      </c>
      <c r="K79">
        <v>0</v>
      </c>
      <c r="L79">
        <v>0</v>
      </c>
      <c r="M79">
        <v>3.5556000000000001</v>
      </c>
      <c r="N79">
        <v>0</v>
      </c>
      <c r="O79">
        <v>1</v>
      </c>
    </row>
    <row r="80" spans="1:15" x14ac:dyDescent="0.25">
      <c r="A80">
        <v>0</v>
      </c>
      <c r="B80" t="s">
        <v>82</v>
      </c>
      <c r="C80" s="23">
        <v>25000</v>
      </c>
      <c r="D80">
        <v>0</v>
      </c>
      <c r="E80">
        <v>0</v>
      </c>
      <c r="F80">
        <v>0</v>
      </c>
      <c r="G80">
        <v>0</v>
      </c>
      <c r="H80">
        <v>2</v>
      </c>
      <c r="I80">
        <v>3</v>
      </c>
      <c r="J80">
        <v>0</v>
      </c>
      <c r="K80">
        <v>0</v>
      </c>
      <c r="L80">
        <v>0</v>
      </c>
      <c r="M80">
        <v>-3</v>
      </c>
      <c r="N80">
        <v>1</v>
      </c>
      <c r="O80">
        <v>0</v>
      </c>
    </row>
    <row r="81" spans="1:15" x14ac:dyDescent="0.25">
      <c r="A81">
        <v>16667</v>
      </c>
      <c r="B81" t="s">
        <v>13</v>
      </c>
      <c r="C81" s="24">
        <v>22222.2222</v>
      </c>
      <c r="D81">
        <v>1</v>
      </c>
      <c r="E81">
        <v>0</v>
      </c>
      <c r="F81">
        <v>1</v>
      </c>
      <c r="G81">
        <v>0</v>
      </c>
      <c r="H81">
        <v>1.8889</v>
      </c>
      <c r="I81">
        <v>0.88890000000000002</v>
      </c>
      <c r="J81">
        <v>0.33329999999999999</v>
      </c>
      <c r="K81">
        <v>0</v>
      </c>
      <c r="L81">
        <v>0</v>
      </c>
      <c r="M81">
        <v>-0.88890000000000002</v>
      </c>
      <c r="N81">
        <v>0</v>
      </c>
      <c r="O81">
        <v>0</v>
      </c>
    </row>
    <row r="82" spans="1:15" x14ac:dyDescent="0.25">
      <c r="B82" t="s">
        <v>84</v>
      </c>
      <c r="C82" s="23">
        <v>674197248</v>
      </c>
      <c r="D82">
        <v>16667</v>
      </c>
      <c r="E82">
        <v>15625</v>
      </c>
      <c r="F82">
        <v>16667</v>
      </c>
      <c r="G82">
        <v>15625</v>
      </c>
      <c r="H82">
        <v>12384.89</v>
      </c>
      <c r="I82">
        <v>11342.89</v>
      </c>
      <c r="J82">
        <v>347.33</v>
      </c>
      <c r="K82">
        <v>0</v>
      </c>
      <c r="L82">
        <v>0</v>
      </c>
      <c r="M82">
        <v>4282.1099999999997</v>
      </c>
      <c r="N82">
        <v>0</v>
      </c>
      <c r="O82">
        <v>0</v>
      </c>
    </row>
    <row r="83" spans="1:15" x14ac:dyDescent="0.25">
      <c r="B83" t="s">
        <v>85</v>
      </c>
      <c r="D83">
        <v>0</v>
      </c>
      <c r="E83">
        <v>0</v>
      </c>
      <c r="F83" s="23">
        <v>-1042</v>
      </c>
      <c r="G83" s="23">
        <v>-1562</v>
      </c>
      <c r="H83" s="24">
        <v>-3384.8888999999999</v>
      </c>
      <c r="I83">
        <v>810.11109999999996</v>
      </c>
      <c r="J83">
        <v>-347.33330000000001</v>
      </c>
      <c r="K83">
        <v>0</v>
      </c>
      <c r="L83">
        <v>0</v>
      </c>
      <c r="M83" s="24">
        <v>-4282.1111000000001</v>
      </c>
      <c r="N83">
        <v>0</v>
      </c>
      <c r="O83">
        <v>0</v>
      </c>
    </row>
    <row r="84" spans="1:15" x14ac:dyDescent="0.25">
      <c r="A84" t="s">
        <v>90</v>
      </c>
      <c r="D84" s="29" t="s">
        <v>97</v>
      </c>
      <c r="E84" s="29" t="s">
        <v>98</v>
      </c>
      <c r="F84" s="28" t="s">
        <v>99</v>
      </c>
      <c r="G84" s="28" t="s">
        <v>100</v>
      </c>
      <c r="H84" s="28" t="s">
        <v>101</v>
      </c>
      <c r="I84" s="29" t="s">
        <v>102</v>
      </c>
      <c r="J84" s="28" t="s">
        <v>60</v>
      </c>
      <c r="K84" s="29" t="s">
        <v>61</v>
      </c>
      <c r="L84" s="28" t="s">
        <v>103</v>
      </c>
      <c r="M84" s="28" t="s">
        <v>104</v>
      </c>
      <c r="N84" s="29" t="s">
        <v>105</v>
      </c>
      <c r="O84" s="29" t="s">
        <v>106</v>
      </c>
    </row>
    <row r="85" spans="1:15" x14ac:dyDescent="0.25">
      <c r="A85">
        <v>15625</v>
      </c>
      <c r="B85" t="s">
        <v>14</v>
      </c>
      <c r="C85" s="24">
        <v>21296.296300000002</v>
      </c>
      <c r="D85" s="28">
        <v>0</v>
      </c>
      <c r="E85" s="28">
        <v>1</v>
      </c>
      <c r="F85" s="28">
        <v>0</v>
      </c>
      <c r="G85" s="28">
        <v>1</v>
      </c>
      <c r="H85" s="28">
        <v>-1.0741000000000001</v>
      </c>
      <c r="I85" s="28">
        <v>0</v>
      </c>
      <c r="J85" s="28">
        <v>-0.33329999999999999</v>
      </c>
      <c r="K85" s="28">
        <v>0</v>
      </c>
      <c r="L85" s="28">
        <v>7.4099999999999999E-2</v>
      </c>
      <c r="M85" s="28">
        <v>1</v>
      </c>
      <c r="N85" s="28">
        <v>0</v>
      </c>
      <c r="O85" s="28">
        <v>0</v>
      </c>
    </row>
    <row r="86" spans="1:15" x14ac:dyDescent="0.25">
      <c r="A86">
        <v>0</v>
      </c>
      <c r="B86" t="s">
        <v>79</v>
      </c>
      <c r="C86" s="24">
        <v>5555.5555999999997</v>
      </c>
      <c r="D86" s="28">
        <v>0</v>
      </c>
      <c r="E86" s="28">
        <v>0</v>
      </c>
      <c r="F86" s="28">
        <v>0</v>
      </c>
      <c r="G86" s="28">
        <v>0</v>
      </c>
      <c r="H86" s="28">
        <v>1.1111</v>
      </c>
      <c r="I86" s="28">
        <v>0</v>
      </c>
      <c r="J86" s="28">
        <v>0</v>
      </c>
      <c r="K86" s="28">
        <v>1</v>
      </c>
      <c r="L86" s="28">
        <v>-0.1111</v>
      </c>
      <c r="M86" s="28">
        <v>-2</v>
      </c>
      <c r="N86" s="28">
        <v>0</v>
      </c>
      <c r="O86" s="28">
        <v>0</v>
      </c>
    </row>
    <row r="87" spans="1:15" x14ac:dyDescent="0.25">
      <c r="A87">
        <v>12153</v>
      </c>
      <c r="B87" t="s">
        <v>18</v>
      </c>
      <c r="C87" s="24">
        <v>8333.3333000000002</v>
      </c>
      <c r="D87" s="28">
        <v>0</v>
      </c>
      <c r="E87" s="28">
        <v>0</v>
      </c>
      <c r="F87" s="28">
        <v>0</v>
      </c>
      <c r="G87" s="28">
        <v>0</v>
      </c>
      <c r="H87" s="28">
        <v>0.66669999999999996</v>
      </c>
      <c r="I87" s="28">
        <v>1</v>
      </c>
      <c r="J87" s="28">
        <v>0</v>
      </c>
      <c r="K87" s="28">
        <v>0</v>
      </c>
      <c r="L87" s="28">
        <v>0.33329999999999999</v>
      </c>
      <c r="M87" s="28">
        <v>-1</v>
      </c>
      <c r="N87" s="28">
        <v>0</v>
      </c>
      <c r="O87" s="28">
        <v>0</v>
      </c>
    </row>
    <row r="88" spans="1:15" x14ac:dyDescent="0.25">
      <c r="A88">
        <v>0</v>
      </c>
      <c r="B88" t="s">
        <v>83</v>
      </c>
      <c r="C88" s="24">
        <v>66140.740699999995</v>
      </c>
      <c r="D88" s="28">
        <v>0</v>
      </c>
      <c r="E88" s="28">
        <v>0</v>
      </c>
      <c r="F88" s="28">
        <v>2</v>
      </c>
      <c r="G88" s="28">
        <v>0</v>
      </c>
      <c r="H88" s="28">
        <v>1.8148</v>
      </c>
      <c r="I88" s="28">
        <v>0</v>
      </c>
      <c r="J88" s="28">
        <v>-1.3332999999999999</v>
      </c>
      <c r="K88" s="28">
        <v>0</v>
      </c>
      <c r="L88" s="28">
        <v>1.1852</v>
      </c>
      <c r="M88" s="28">
        <v>0</v>
      </c>
      <c r="N88" s="28">
        <v>0</v>
      </c>
      <c r="O88" s="28">
        <v>1</v>
      </c>
    </row>
    <row r="89" spans="1:15" x14ac:dyDescent="0.25">
      <c r="A89">
        <v>0</v>
      </c>
      <c r="B89" t="s">
        <v>82</v>
      </c>
      <c r="C89">
        <v>0</v>
      </c>
      <c r="D89" s="28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-1</v>
      </c>
      <c r="M89" s="28">
        <v>0</v>
      </c>
      <c r="N89" s="28">
        <v>1</v>
      </c>
      <c r="O89" s="28">
        <v>0</v>
      </c>
    </row>
    <row r="90" spans="1:15" x14ac:dyDescent="0.25">
      <c r="A90">
        <v>16667</v>
      </c>
      <c r="B90" t="s">
        <v>13</v>
      </c>
      <c r="C90" s="24">
        <v>14814.8148</v>
      </c>
      <c r="D90" s="28">
        <v>1</v>
      </c>
      <c r="E90" s="28">
        <v>0</v>
      </c>
      <c r="F90" s="28">
        <v>1</v>
      </c>
      <c r="G90" s="28">
        <v>0</v>
      </c>
      <c r="H90" s="28">
        <v>1.2963</v>
      </c>
      <c r="I90" s="28">
        <v>0</v>
      </c>
      <c r="J90" s="28">
        <v>0.33329999999999999</v>
      </c>
      <c r="K90" s="28">
        <v>0</v>
      </c>
      <c r="L90" s="28">
        <v>-0.29630000000000001</v>
      </c>
      <c r="M90" s="28">
        <v>0</v>
      </c>
      <c r="N90" s="28">
        <v>0</v>
      </c>
      <c r="O90" s="28">
        <v>0</v>
      </c>
    </row>
    <row r="91" spans="1:15" x14ac:dyDescent="0.25">
      <c r="B91" t="s">
        <v>84</v>
      </c>
      <c r="C91" s="23">
        <v>680948160</v>
      </c>
      <c r="D91" s="28">
        <v>16667</v>
      </c>
      <c r="E91" s="28">
        <v>15625</v>
      </c>
      <c r="F91" s="28">
        <v>16667</v>
      </c>
      <c r="G91" s="28">
        <v>15625</v>
      </c>
      <c r="H91" s="28">
        <v>12924.96</v>
      </c>
      <c r="I91" s="28">
        <v>12153</v>
      </c>
      <c r="J91" s="28">
        <v>347.33</v>
      </c>
      <c r="K91" s="28">
        <v>0</v>
      </c>
      <c r="L91" s="28">
        <v>270.04000000000002</v>
      </c>
      <c r="M91" s="28">
        <v>3472</v>
      </c>
      <c r="N91" s="28">
        <v>0</v>
      </c>
      <c r="O91" s="28">
        <v>0</v>
      </c>
    </row>
    <row r="92" spans="1:15" x14ac:dyDescent="0.25">
      <c r="B92" t="s">
        <v>85</v>
      </c>
      <c r="D92">
        <v>0</v>
      </c>
      <c r="E92">
        <v>0</v>
      </c>
      <c r="F92" s="23">
        <v>-1042</v>
      </c>
      <c r="G92" s="23">
        <v>-1562</v>
      </c>
      <c r="H92" s="24">
        <v>-3924.9630000000002</v>
      </c>
      <c r="I92">
        <v>0</v>
      </c>
      <c r="J92">
        <v>-347.33330000000001</v>
      </c>
      <c r="K92">
        <v>0</v>
      </c>
      <c r="L92">
        <v>-270.03699999999998</v>
      </c>
      <c r="M92" s="24">
        <v>-3472</v>
      </c>
      <c r="N92">
        <v>0</v>
      </c>
      <c r="O9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AWAL</vt:lpstr>
      <vt:lpstr>Sheet2</vt:lpstr>
      <vt:lpstr>ITERASI 0</vt:lpstr>
      <vt:lpstr>ANALISA SENSITIVITAS</vt:lpstr>
      <vt:lpstr>PERHITUNGAN</vt:lpstr>
      <vt:lpstr>KONFERSI</vt:lpstr>
      <vt:lpstr>LINGO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Import-SPC</dc:creator>
  <cp:lastModifiedBy>avi</cp:lastModifiedBy>
  <dcterms:created xsi:type="dcterms:W3CDTF">2023-11-16T10:58:00Z</dcterms:created>
  <dcterms:modified xsi:type="dcterms:W3CDTF">2024-02-20T07:27:29Z</dcterms:modified>
</cp:coreProperties>
</file>