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bila\Downloads\"/>
    </mc:Choice>
  </mc:AlternateContent>
  <bookViews>
    <workbookView xWindow="0" yWindow="0" windowWidth="20490" windowHeight="9045" firstSheet="11" activeTab="12"/>
  </bookViews>
  <sheets>
    <sheet name="TINGGI TANAMAN 7 HST" sheetId="2" r:id="rId1"/>
    <sheet name="JUMLAH DAUN 7 HST" sheetId="3" r:id="rId2"/>
    <sheet name="TINGGI TANAMAN 14 HST" sheetId="4" r:id="rId3"/>
    <sheet name="JUMLAH DAUN 14 HST" sheetId="5" r:id="rId4"/>
    <sheet name="TINGGI TANAMAN 21 HST" sheetId="6" r:id="rId5"/>
    <sheet name="JUMLAH DAUN 21 HST" sheetId="7" r:id="rId6"/>
    <sheet name="TINGGI TANAMAN 28 HST" sheetId="8" r:id="rId7"/>
    <sheet name="JUMLAH DAUN 28 HST" sheetId="9" r:id="rId8"/>
    <sheet name="TINGGI TANAMAN 35 HST" sheetId="10" r:id="rId9"/>
    <sheet name="JUMLAH DAUN 35 HST" sheetId="11" r:id="rId10"/>
    <sheet name="TINGGI TANAMAN 42 HST" sheetId="12" r:id="rId11"/>
    <sheet name="JUMLAH DAUN 42 HST" sheetId="13" r:id="rId12"/>
    <sheet name="TINGGI TANAMAN 49 HST" sheetId="16" r:id="rId13"/>
    <sheet name="JUMLAH DAUN 49 HST" sheetId="15" r:id="rId14"/>
    <sheet name="TINGGI TANAMAN 56 HST" sheetId="14" r:id="rId15"/>
    <sheet name="JUMLAH DAUN 56 HST" sheetId="17" r:id="rId16"/>
    <sheet name="JUMLAH BUAH 56 HST" sheetId="19" r:id="rId17"/>
    <sheet name="TINGGI TANAMAN 63 HST" sheetId="20" r:id="rId18"/>
    <sheet name="JUMLAH DAUN 63 HST" sheetId="21" r:id="rId19"/>
    <sheet name="JUMLAH BUAH 63 HST" sheetId="23" r:id="rId20"/>
    <sheet name="BERAT BUAH" sheetId="24" r:id="rId21"/>
    <sheet name="PANJANG AKAR" sheetId="25" r:id="rId2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0" i="15" l="1"/>
  <c r="Y19" i="15"/>
  <c r="Y18" i="15"/>
  <c r="W25" i="15"/>
  <c r="Y22" i="17"/>
  <c r="Y21" i="17"/>
  <c r="Y20" i="17"/>
  <c r="Y19" i="17"/>
  <c r="Y18" i="17"/>
  <c r="W25" i="17"/>
  <c r="Y23" i="21"/>
  <c r="Y22" i="21"/>
  <c r="Y21" i="21"/>
  <c r="Y20" i="21"/>
  <c r="Y19" i="21"/>
  <c r="Y18" i="21"/>
  <c r="W25" i="21"/>
  <c r="Y22" i="24"/>
  <c r="Y21" i="24"/>
  <c r="Y20" i="24"/>
  <c r="Y19" i="24"/>
  <c r="Y18" i="24"/>
  <c r="W25" i="24"/>
  <c r="J9" i="25" l="1"/>
  <c r="J10" i="25"/>
  <c r="J11" i="25"/>
  <c r="J12" i="25"/>
  <c r="J13" i="25"/>
  <c r="J14" i="25"/>
  <c r="J15" i="25"/>
  <c r="J16" i="25"/>
  <c r="L4" i="25"/>
  <c r="O12" i="25"/>
  <c r="G16" i="25"/>
  <c r="H16" i="25"/>
  <c r="I16" i="25"/>
  <c r="O9" i="25"/>
  <c r="O10" i="25"/>
  <c r="O11" i="25"/>
  <c r="N12" i="25"/>
  <c r="N9" i="25"/>
  <c r="N10" i="25"/>
  <c r="N11" i="25"/>
  <c r="P11" i="25"/>
  <c r="W25" i="25"/>
  <c r="Y23" i="25"/>
  <c r="Y22" i="25"/>
  <c r="Y21" i="25"/>
  <c r="Y20" i="25"/>
  <c r="Y19" i="25"/>
  <c r="Y18" i="25"/>
  <c r="J9" i="24"/>
  <c r="J10" i="24"/>
  <c r="J11" i="24"/>
  <c r="J12" i="24"/>
  <c r="J13" i="24"/>
  <c r="J14" i="24"/>
  <c r="J15" i="24"/>
  <c r="J16" i="24"/>
  <c r="L4" i="24"/>
  <c r="O12" i="24"/>
  <c r="G16" i="24"/>
  <c r="H16" i="24"/>
  <c r="I16" i="24"/>
  <c r="O9" i="24"/>
  <c r="O10" i="24"/>
  <c r="O11" i="24"/>
  <c r="N12" i="24"/>
  <c r="N9" i="24"/>
  <c r="N10" i="24"/>
  <c r="N11" i="24"/>
  <c r="P11" i="24"/>
  <c r="J15" i="23"/>
  <c r="K15" i="23"/>
  <c r="J10" i="23"/>
  <c r="K10" i="23"/>
  <c r="J11" i="23"/>
  <c r="K11" i="23"/>
  <c r="J12" i="23"/>
  <c r="K12" i="23"/>
  <c r="J13" i="23"/>
  <c r="K13" i="23"/>
  <c r="J14" i="23"/>
  <c r="K14" i="23"/>
  <c r="J9" i="23"/>
  <c r="K9" i="23"/>
  <c r="J10" i="20"/>
  <c r="K10" i="20"/>
  <c r="J11" i="20"/>
  <c r="K11" i="20"/>
  <c r="J12" i="20"/>
  <c r="K12" i="20"/>
  <c r="J13" i="20"/>
  <c r="K13" i="20"/>
  <c r="J14" i="20"/>
  <c r="K14" i="20"/>
  <c r="J15" i="20"/>
  <c r="K15" i="20"/>
  <c r="J9" i="20"/>
  <c r="K9" i="20"/>
  <c r="J10" i="19"/>
  <c r="K10" i="19"/>
  <c r="J11" i="19"/>
  <c r="K11" i="19"/>
  <c r="J12" i="19"/>
  <c r="K12" i="19"/>
  <c r="J13" i="19"/>
  <c r="K13" i="19"/>
  <c r="J14" i="19"/>
  <c r="K14" i="19"/>
  <c r="J15" i="19"/>
  <c r="K15" i="19"/>
  <c r="J9" i="19"/>
  <c r="K9" i="19"/>
  <c r="J10" i="16"/>
  <c r="K10" i="16"/>
  <c r="J11" i="16"/>
  <c r="K11" i="16"/>
  <c r="J12" i="16"/>
  <c r="K12" i="16"/>
  <c r="J13" i="16"/>
  <c r="K13" i="16"/>
  <c r="J14" i="16"/>
  <c r="K14" i="16"/>
  <c r="J15" i="16"/>
  <c r="K15" i="16"/>
  <c r="J9" i="16"/>
  <c r="K9" i="16"/>
  <c r="J9" i="2"/>
  <c r="K9" i="2"/>
  <c r="J10" i="14"/>
  <c r="K10" i="14"/>
  <c r="J11" i="14"/>
  <c r="K11" i="14"/>
  <c r="J12" i="14"/>
  <c r="K12" i="14"/>
  <c r="J13" i="14"/>
  <c r="K13" i="14"/>
  <c r="J14" i="14"/>
  <c r="K14" i="14" s="1"/>
  <c r="J15" i="14"/>
  <c r="K15" i="14"/>
  <c r="J9" i="14"/>
  <c r="K9" i="14"/>
  <c r="J10" i="13"/>
  <c r="K10" i="13"/>
  <c r="J11" i="13"/>
  <c r="K11" i="13"/>
  <c r="J12" i="13"/>
  <c r="K12" i="13"/>
  <c r="J13" i="13"/>
  <c r="K13" i="13"/>
  <c r="J14" i="13"/>
  <c r="K14" i="13"/>
  <c r="J15" i="13"/>
  <c r="K15" i="13"/>
  <c r="J9" i="13"/>
  <c r="K9" i="13"/>
  <c r="J10" i="12"/>
  <c r="K10" i="12"/>
  <c r="J11" i="12"/>
  <c r="K11" i="12"/>
  <c r="J12" i="12"/>
  <c r="K12" i="12"/>
  <c r="J13" i="12"/>
  <c r="K13" i="12"/>
  <c r="J14" i="12"/>
  <c r="K14" i="12"/>
  <c r="J15" i="12"/>
  <c r="K15" i="12"/>
  <c r="J9" i="12"/>
  <c r="K9" i="12"/>
  <c r="J10" i="11"/>
  <c r="K10" i="11"/>
  <c r="J11" i="11"/>
  <c r="K11" i="11"/>
  <c r="J12" i="11"/>
  <c r="K12" i="11"/>
  <c r="J13" i="11"/>
  <c r="K13" i="11"/>
  <c r="J14" i="11"/>
  <c r="K14" i="11"/>
  <c r="J15" i="11"/>
  <c r="K15" i="11"/>
  <c r="J9" i="11"/>
  <c r="K9" i="11"/>
  <c r="J10" i="10"/>
  <c r="K10" i="10"/>
  <c r="J11" i="10"/>
  <c r="K11" i="10"/>
  <c r="J12" i="10"/>
  <c r="K12" i="10"/>
  <c r="J13" i="10"/>
  <c r="K13" i="10"/>
  <c r="J14" i="10"/>
  <c r="K14" i="10"/>
  <c r="J15" i="10"/>
  <c r="K15" i="10"/>
  <c r="J9" i="10"/>
  <c r="K9" i="10"/>
  <c r="J10" i="9"/>
  <c r="K10" i="9"/>
  <c r="J11" i="9"/>
  <c r="K11" i="9"/>
  <c r="J12" i="9"/>
  <c r="K12" i="9"/>
  <c r="J13" i="9"/>
  <c r="K13" i="9"/>
  <c r="J14" i="9"/>
  <c r="K14" i="9"/>
  <c r="J15" i="9"/>
  <c r="K15" i="9"/>
  <c r="J9" i="9"/>
  <c r="K9" i="9"/>
  <c r="J10" i="8"/>
  <c r="K10" i="8"/>
  <c r="J11" i="8"/>
  <c r="K11" i="8"/>
  <c r="J12" i="8"/>
  <c r="K12" i="8"/>
  <c r="J13" i="8"/>
  <c r="K13" i="8"/>
  <c r="J14" i="8"/>
  <c r="K14" i="8"/>
  <c r="J15" i="8"/>
  <c r="K15" i="8"/>
  <c r="J9" i="8"/>
  <c r="K9" i="8"/>
  <c r="J10" i="7"/>
  <c r="K10" i="7"/>
  <c r="J11" i="7"/>
  <c r="K11" i="7"/>
  <c r="J12" i="7"/>
  <c r="K12" i="7"/>
  <c r="J13" i="7"/>
  <c r="K13" i="7"/>
  <c r="J14" i="7"/>
  <c r="K14" i="7"/>
  <c r="J15" i="7"/>
  <c r="K15" i="7"/>
  <c r="J9" i="7"/>
  <c r="K9" i="7"/>
  <c r="J10" i="6"/>
  <c r="K10" i="6"/>
  <c r="J11" i="6"/>
  <c r="K11" i="6"/>
  <c r="J12" i="6"/>
  <c r="K12" i="6"/>
  <c r="J13" i="6"/>
  <c r="K13" i="6"/>
  <c r="J14" i="6"/>
  <c r="K14" i="6"/>
  <c r="J15" i="6"/>
  <c r="K15" i="6"/>
  <c r="J9" i="6"/>
  <c r="K9" i="6"/>
  <c r="J10" i="5"/>
  <c r="K10" i="5"/>
  <c r="J11" i="5"/>
  <c r="K11" i="5"/>
  <c r="J12" i="5"/>
  <c r="K12" i="5"/>
  <c r="J13" i="5"/>
  <c r="K13" i="5"/>
  <c r="J14" i="5"/>
  <c r="K14" i="5"/>
  <c r="J15" i="5"/>
  <c r="K15" i="5"/>
  <c r="J9" i="5"/>
  <c r="K9" i="5"/>
  <c r="J10" i="4"/>
  <c r="K10" i="4"/>
  <c r="J11" i="4"/>
  <c r="K11" i="4"/>
  <c r="J12" i="4"/>
  <c r="K12" i="4"/>
  <c r="J13" i="4"/>
  <c r="K13" i="4"/>
  <c r="J14" i="4"/>
  <c r="K14" i="4"/>
  <c r="J15" i="4"/>
  <c r="K15" i="4"/>
  <c r="J9" i="4"/>
  <c r="K9" i="4"/>
  <c r="J10" i="3"/>
  <c r="K10" i="3"/>
  <c r="J11" i="3"/>
  <c r="K11" i="3"/>
  <c r="J12" i="3"/>
  <c r="K12" i="3"/>
  <c r="J13" i="3"/>
  <c r="K13" i="3"/>
  <c r="J14" i="3"/>
  <c r="K14" i="3"/>
  <c r="J15" i="3"/>
  <c r="K15" i="3"/>
  <c r="J9" i="3"/>
  <c r="K9" i="3"/>
  <c r="J10" i="2"/>
  <c r="K10" i="2"/>
  <c r="J11" i="2"/>
  <c r="K11" i="2"/>
  <c r="J12" i="2"/>
  <c r="K12" i="2"/>
  <c r="J13" i="2"/>
  <c r="K13" i="2"/>
  <c r="J14" i="2"/>
  <c r="K14" i="2"/>
  <c r="J15" i="2"/>
  <c r="K15" i="2"/>
  <c r="J9" i="15"/>
  <c r="J10" i="15"/>
  <c r="J11" i="15"/>
  <c r="J12" i="15"/>
  <c r="J13" i="15"/>
  <c r="J14" i="15"/>
  <c r="J15" i="15"/>
  <c r="J16" i="15"/>
  <c r="L4" i="15"/>
  <c r="O12" i="15"/>
  <c r="G16" i="15"/>
  <c r="H16" i="15"/>
  <c r="I16" i="15"/>
  <c r="O9" i="15"/>
  <c r="O10" i="15"/>
  <c r="O11" i="15"/>
  <c r="N12" i="15"/>
  <c r="N9" i="15"/>
  <c r="N10" i="15"/>
  <c r="N11" i="15"/>
  <c r="P11" i="15"/>
  <c r="J9" i="17"/>
  <c r="J10" i="17"/>
  <c r="J11" i="17"/>
  <c r="J12" i="17"/>
  <c r="J13" i="17"/>
  <c r="J14" i="17"/>
  <c r="J15" i="17"/>
  <c r="J16" i="17"/>
  <c r="L4" i="17"/>
  <c r="O12" i="17"/>
  <c r="G16" i="17"/>
  <c r="H16" i="17"/>
  <c r="I16" i="17"/>
  <c r="O9" i="17"/>
  <c r="O10" i="17"/>
  <c r="O11" i="17"/>
  <c r="N12" i="17"/>
  <c r="N9" i="17"/>
  <c r="N10" i="17"/>
  <c r="N11" i="17"/>
  <c r="P11" i="17"/>
  <c r="J9" i="21"/>
  <c r="J10" i="21"/>
  <c r="J11" i="21"/>
  <c r="J12" i="21"/>
  <c r="J13" i="21"/>
  <c r="J14" i="21"/>
  <c r="J15" i="21"/>
  <c r="J16" i="21"/>
  <c r="L4" i="21"/>
  <c r="O12" i="21"/>
  <c r="G16" i="21"/>
  <c r="H16" i="21"/>
  <c r="I16" i="21"/>
  <c r="O9" i="21"/>
  <c r="O10" i="21"/>
  <c r="O11" i="21"/>
  <c r="N12" i="21"/>
  <c r="N9" i="21"/>
  <c r="N10" i="21"/>
  <c r="N11" i="21"/>
  <c r="P11" i="21"/>
  <c r="K9" i="25"/>
  <c r="K10" i="15"/>
  <c r="K11" i="15"/>
  <c r="K12" i="15"/>
  <c r="K13" i="15"/>
  <c r="K14" i="15"/>
  <c r="K15" i="15"/>
  <c r="K9" i="15"/>
  <c r="K10" i="17"/>
  <c r="K11" i="17"/>
  <c r="K12" i="17"/>
  <c r="K13" i="17"/>
  <c r="K14" i="17"/>
  <c r="K15" i="17"/>
  <c r="K9" i="17"/>
  <c r="K10" i="21"/>
  <c r="K11" i="21"/>
  <c r="K12" i="21"/>
  <c r="K13" i="21"/>
  <c r="K14" i="21"/>
  <c r="K15" i="21"/>
  <c r="K9" i="21"/>
  <c r="K10" i="24"/>
  <c r="K11" i="24"/>
  <c r="K12" i="24"/>
  <c r="K13" i="24"/>
  <c r="K14" i="24"/>
  <c r="K15" i="24"/>
  <c r="K9" i="24"/>
  <c r="K10" i="25"/>
  <c r="K11" i="25"/>
  <c r="K12" i="25"/>
  <c r="K13" i="25"/>
  <c r="K14" i="25"/>
  <c r="K15" i="25"/>
  <c r="P10" i="25"/>
  <c r="I16" i="23"/>
  <c r="H16" i="23"/>
  <c r="G16" i="23"/>
  <c r="N12" i="23"/>
  <c r="N10" i="23"/>
  <c r="N9" i="23"/>
  <c r="N11" i="23"/>
  <c r="I16" i="20"/>
  <c r="H16" i="20"/>
  <c r="G16" i="20"/>
  <c r="N12" i="20"/>
  <c r="N10" i="20"/>
  <c r="N9" i="20"/>
  <c r="I16" i="19"/>
  <c r="H16" i="19"/>
  <c r="G16" i="19"/>
  <c r="N12" i="19"/>
  <c r="N10" i="19"/>
  <c r="N9" i="19"/>
  <c r="N11" i="19"/>
  <c r="I16" i="16"/>
  <c r="H16" i="16"/>
  <c r="G16" i="16"/>
  <c r="N12" i="16"/>
  <c r="N10" i="16"/>
  <c r="J16" i="16"/>
  <c r="L4" i="16"/>
  <c r="N9" i="16"/>
  <c r="I16" i="14"/>
  <c r="H16" i="14"/>
  <c r="G16" i="14"/>
  <c r="N12" i="14"/>
  <c r="N10" i="14"/>
  <c r="N9" i="14"/>
  <c r="N11" i="14"/>
  <c r="N11" i="16"/>
  <c r="P9" i="17"/>
  <c r="N11" i="20"/>
  <c r="P9" i="25"/>
  <c r="Q9" i="25"/>
  <c r="P10" i="24"/>
  <c r="P9" i="24"/>
  <c r="J16" i="23"/>
  <c r="L4" i="23"/>
  <c r="O12" i="23"/>
  <c r="P10" i="21"/>
  <c r="J16" i="20"/>
  <c r="L4" i="20"/>
  <c r="O10" i="20"/>
  <c r="P10" i="20"/>
  <c r="O9" i="20"/>
  <c r="P9" i="20"/>
  <c r="O12" i="20"/>
  <c r="J16" i="19"/>
  <c r="L4" i="19"/>
  <c r="O12" i="19"/>
  <c r="O10" i="19"/>
  <c r="P10" i="19"/>
  <c r="O9" i="19"/>
  <c r="P9" i="19"/>
  <c r="O12" i="16"/>
  <c r="O10" i="16"/>
  <c r="P10" i="16"/>
  <c r="O9" i="16"/>
  <c r="P9" i="16"/>
  <c r="P10" i="15"/>
  <c r="I16" i="13"/>
  <c r="H16" i="13"/>
  <c r="G16" i="13"/>
  <c r="N12" i="13"/>
  <c r="N10" i="13"/>
  <c r="N9" i="13"/>
  <c r="I16" i="12"/>
  <c r="H16" i="12"/>
  <c r="G16" i="12"/>
  <c r="N12" i="12"/>
  <c r="N10" i="12"/>
  <c r="N9" i="12"/>
  <c r="N11" i="12"/>
  <c r="I16" i="11"/>
  <c r="H16" i="11"/>
  <c r="G16" i="11"/>
  <c r="N12" i="11"/>
  <c r="N9" i="11"/>
  <c r="N10" i="11"/>
  <c r="N11" i="11"/>
  <c r="I16" i="10"/>
  <c r="H16" i="10"/>
  <c r="G16" i="10"/>
  <c r="N12" i="10"/>
  <c r="N10" i="10"/>
  <c r="N9" i="10"/>
  <c r="N11" i="10"/>
  <c r="I16" i="9"/>
  <c r="H16" i="9"/>
  <c r="G16" i="9"/>
  <c r="N12" i="9"/>
  <c r="N10" i="9"/>
  <c r="N9" i="9"/>
  <c r="I16" i="8"/>
  <c r="H16" i="8"/>
  <c r="G16" i="8"/>
  <c r="N12" i="8"/>
  <c r="N10" i="8"/>
  <c r="N9" i="8"/>
  <c r="N11" i="8"/>
  <c r="I16" i="7"/>
  <c r="H16" i="7"/>
  <c r="G16" i="7"/>
  <c r="N12" i="7"/>
  <c r="N9" i="7"/>
  <c r="N10" i="7"/>
  <c r="N11" i="7"/>
  <c r="I16" i="6"/>
  <c r="H16" i="6"/>
  <c r="G16" i="6"/>
  <c r="N12" i="6"/>
  <c r="N10" i="6"/>
  <c r="N9" i="6"/>
  <c r="I16" i="5"/>
  <c r="H16" i="5"/>
  <c r="G16" i="5"/>
  <c r="N12" i="5"/>
  <c r="N10" i="5"/>
  <c r="N9" i="5"/>
  <c r="N11" i="5"/>
  <c r="I16" i="4"/>
  <c r="H16" i="4"/>
  <c r="G16" i="4"/>
  <c r="N12" i="4"/>
  <c r="N10" i="4"/>
  <c r="N9" i="4"/>
  <c r="I16" i="3"/>
  <c r="H16" i="3"/>
  <c r="G16" i="3"/>
  <c r="N12" i="3"/>
  <c r="N10" i="3"/>
  <c r="N9" i="3"/>
  <c r="I16" i="2"/>
  <c r="H16" i="2"/>
  <c r="G16" i="2"/>
  <c r="N12" i="2"/>
  <c r="N10" i="2"/>
  <c r="N9" i="2"/>
  <c r="P10" i="17"/>
  <c r="P9" i="21"/>
  <c r="P9" i="15"/>
  <c r="N11" i="4"/>
  <c r="J16" i="8"/>
  <c r="L4" i="8"/>
  <c r="N11" i="3"/>
  <c r="N11" i="6"/>
  <c r="Q9" i="17"/>
  <c r="Q9" i="24"/>
  <c r="O11" i="20"/>
  <c r="P11" i="20"/>
  <c r="N11" i="2"/>
  <c r="J16" i="6"/>
  <c r="L4" i="6"/>
  <c r="N11" i="9"/>
  <c r="N11" i="13"/>
  <c r="Q10" i="25"/>
  <c r="O9" i="23"/>
  <c r="P9" i="23"/>
  <c r="O10" i="23"/>
  <c r="P10" i="23"/>
  <c r="Q9" i="20"/>
  <c r="Q10" i="20"/>
  <c r="O11" i="19"/>
  <c r="P11" i="19"/>
  <c r="Q9" i="19"/>
  <c r="O11" i="16"/>
  <c r="P11" i="16"/>
  <c r="Q9" i="16"/>
  <c r="J16" i="13"/>
  <c r="L4" i="13"/>
  <c r="O10" i="13"/>
  <c r="P10" i="13"/>
  <c r="O9" i="13"/>
  <c r="P9" i="13"/>
  <c r="J16" i="12"/>
  <c r="L4" i="12"/>
  <c r="O9" i="12"/>
  <c r="P9" i="12"/>
  <c r="O12" i="12"/>
  <c r="J16" i="11"/>
  <c r="L4" i="11"/>
  <c r="O10" i="11"/>
  <c r="P10" i="11"/>
  <c r="O9" i="11"/>
  <c r="P9" i="11"/>
  <c r="J16" i="10"/>
  <c r="L4" i="10"/>
  <c r="O9" i="10"/>
  <c r="P9" i="10"/>
  <c r="J16" i="9"/>
  <c r="L4" i="9"/>
  <c r="O10" i="9"/>
  <c r="P10" i="9"/>
  <c r="O12" i="9"/>
  <c r="O9" i="9"/>
  <c r="P9" i="9"/>
  <c r="O12" i="8"/>
  <c r="O10" i="8"/>
  <c r="P10" i="8"/>
  <c r="O9" i="8"/>
  <c r="P9" i="8"/>
  <c r="J16" i="7"/>
  <c r="L4" i="7"/>
  <c r="O9" i="7"/>
  <c r="P9" i="7"/>
  <c r="O12" i="7"/>
  <c r="O12" i="6"/>
  <c r="O10" i="6"/>
  <c r="P10" i="6"/>
  <c r="O9" i="6"/>
  <c r="P9" i="6"/>
  <c r="J16" i="5"/>
  <c r="L4" i="5"/>
  <c r="O9" i="5"/>
  <c r="P9" i="5"/>
  <c r="O12" i="5"/>
  <c r="O10" i="5"/>
  <c r="P10" i="5"/>
  <c r="J16" i="4"/>
  <c r="L4" i="4"/>
  <c r="O12" i="4"/>
  <c r="O10" i="4"/>
  <c r="P10" i="4"/>
  <c r="O9" i="4"/>
  <c r="P9" i="4"/>
  <c r="J16" i="3"/>
  <c r="L4" i="3"/>
  <c r="O10" i="3"/>
  <c r="P10" i="3"/>
  <c r="O9" i="3"/>
  <c r="P9" i="3"/>
  <c r="O12" i="3"/>
  <c r="O11" i="3"/>
  <c r="P11" i="3"/>
  <c r="J16" i="2"/>
  <c r="L4" i="2"/>
  <c r="O10" i="2"/>
  <c r="P10" i="2"/>
  <c r="O12" i="2"/>
  <c r="O9" i="2"/>
  <c r="P9" i="2"/>
  <c r="Q9" i="21"/>
  <c r="Q10" i="15"/>
  <c r="Q10" i="17"/>
  <c r="O10" i="7"/>
  <c r="P10" i="7"/>
  <c r="O12" i="11"/>
  <c r="O10" i="12"/>
  <c r="P10" i="12"/>
  <c r="O12" i="13"/>
  <c r="O11" i="23"/>
  <c r="P11" i="23"/>
  <c r="Q10" i="23"/>
  <c r="Q10" i="24"/>
  <c r="Q10" i="21"/>
  <c r="Q10" i="19"/>
  <c r="Q10" i="16"/>
  <c r="O11" i="13"/>
  <c r="P11" i="13"/>
  <c r="Q10" i="13"/>
  <c r="Q9" i="13"/>
  <c r="O11" i="11"/>
  <c r="P11" i="11"/>
  <c r="Q10" i="11"/>
  <c r="O10" i="10"/>
  <c r="P10" i="10"/>
  <c r="O12" i="10"/>
  <c r="O11" i="10"/>
  <c r="P11" i="10"/>
  <c r="Q9" i="10"/>
  <c r="O11" i="9"/>
  <c r="P11" i="9"/>
  <c r="Q9" i="9"/>
  <c r="O11" i="8"/>
  <c r="P11" i="8"/>
  <c r="Q9" i="8"/>
  <c r="O11" i="7"/>
  <c r="P11" i="7"/>
  <c r="Q9" i="7"/>
  <c r="Q10" i="7"/>
  <c r="O11" i="6"/>
  <c r="P11" i="6"/>
  <c r="Q10" i="6"/>
  <c r="O11" i="5"/>
  <c r="P11" i="5"/>
  <c r="Q10" i="5"/>
  <c r="O11" i="4"/>
  <c r="P11" i="4"/>
  <c r="Q10" i="4"/>
  <c r="Q9" i="3"/>
  <c r="Q10" i="3"/>
  <c r="O11" i="2"/>
  <c r="P11" i="2"/>
  <c r="Q9" i="2"/>
  <c r="Q10" i="2"/>
  <c r="Q9" i="15"/>
  <c r="O11" i="12"/>
  <c r="P11" i="12"/>
  <c r="Q10" i="12"/>
  <c r="Q9" i="23"/>
  <c r="Q9" i="12"/>
  <c r="Q9" i="11"/>
  <c r="Q10" i="10"/>
  <c r="Q10" i="9"/>
  <c r="Q10" i="8"/>
  <c r="Q9" i="6"/>
  <c r="Q9" i="5"/>
  <c r="Q9" i="4"/>
  <c r="J16" i="14" l="1"/>
  <c r="L4" i="14" s="1"/>
  <c r="O12" i="14" l="1"/>
  <c r="O10" i="14"/>
  <c r="P10" i="14" s="1"/>
  <c r="O9" i="14"/>
  <c r="P9" i="14" s="1"/>
  <c r="O11" i="14" l="1"/>
  <c r="P11" i="14" s="1"/>
  <c r="Q9" i="14" s="1"/>
  <c r="Q10" i="14" l="1"/>
</calcChain>
</file>

<file path=xl/sharedStrings.xml><?xml version="1.0" encoding="utf-8"?>
<sst xmlns="http://schemas.openxmlformats.org/spreadsheetml/2006/main" count="1610" uniqueCount="111">
  <si>
    <t>Penanaman tanggal 17 oktober 2022</t>
  </si>
  <si>
    <t>ULANGAN</t>
  </si>
  <si>
    <t>I</t>
  </si>
  <si>
    <t>II</t>
  </si>
  <si>
    <t>III</t>
  </si>
  <si>
    <t>A1</t>
  </si>
  <si>
    <t>A2</t>
  </si>
  <si>
    <t>A3</t>
  </si>
  <si>
    <t>A4</t>
  </si>
  <si>
    <t>A5</t>
  </si>
  <si>
    <t>A6</t>
  </si>
  <si>
    <t>A7</t>
  </si>
  <si>
    <t>Variabel pengamatan tinggi tanaman</t>
  </si>
  <si>
    <t>Umur tanaman 7 HST 24 oktober 2022</t>
  </si>
  <si>
    <r>
      <t xml:space="preserve">PENGARUH AIR CUCIAN BERAS TERHADAP PERTUMBUHAN DAN HASIL TANAMAN TERONG UNGU </t>
    </r>
    <r>
      <rPr>
        <i/>
        <sz val="11"/>
        <color theme="1"/>
        <rFont val="Calibri"/>
        <family val="2"/>
        <scheme val="minor"/>
      </rPr>
      <t>(Solanum Melongena L)</t>
    </r>
  </si>
  <si>
    <t>SK</t>
  </si>
  <si>
    <t>db</t>
  </si>
  <si>
    <t>JK</t>
  </si>
  <si>
    <t>KT</t>
  </si>
  <si>
    <t>Fhitung</t>
  </si>
  <si>
    <t>F0,05</t>
  </si>
  <si>
    <t>F0,01</t>
  </si>
  <si>
    <t>Kelompok</t>
  </si>
  <si>
    <t>Perlakuan</t>
  </si>
  <si>
    <t>Galat</t>
  </si>
  <si>
    <t>Total</t>
  </si>
  <si>
    <t>t=</t>
  </si>
  <si>
    <t>r=</t>
  </si>
  <si>
    <t>FK=</t>
  </si>
  <si>
    <t xml:space="preserve">PERLAKUAN </t>
  </si>
  <si>
    <t>faktor: konsentrasi pupuk organik cair</t>
  </si>
  <si>
    <t>Ulangan</t>
  </si>
  <si>
    <t>Jumlah</t>
  </si>
  <si>
    <t>Rata²</t>
  </si>
  <si>
    <t>RAK</t>
  </si>
  <si>
    <t>tn</t>
  </si>
  <si>
    <t xml:space="preserve">Kesimpulan: </t>
  </si>
  <si>
    <t>Hasil analisis ragam menunjukkan bahwa Diantara 3 kelompok terdapat perbedaan yg tidak nyata</t>
  </si>
  <si>
    <t>Rata-rata Tinggi Tanaman Terong 7 HST</t>
  </si>
  <si>
    <t xml:space="preserve">A1 = </t>
  </si>
  <si>
    <t>A2 =</t>
  </si>
  <si>
    <t>A3 =</t>
  </si>
  <si>
    <t>A4 =</t>
  </si>
  <si>
    <t>A5 =</t>
  </si>
  <si>
    <t>A6 =</t>
  </si>
  <si>
    <t>A7 =</t>
  </si>
  <si>
    <t>100 ml/L</t>
  </si>
  <si>
    <t>150 ml/L</t>
  </si>
  <si>
    <t>200 ml/L</t>
  </si>
  <si>
    <t>250 ml/L</t>
  </si>
  <si>
    <t>300 ml/L</t>
  </si>
  <si>
    <t>350 ml/L</t>
  </si>
  <si>
    <t>400 ml/L</t>
  </si>
  <si>
    <t xml:space="preserve">Hasil analisis ragam menunjukkan bahwa Diantara 7 perlakuan Pengaruh Konsentrasi Pupuk Organik Cair Air Cucian Beras terdapat perbedaan tinggi tanaman yg tidak nyata </t>
  </si>
  <si>
    <t>Variabel pengamatan jumlah daun</t>
  </si>
  <si>
    <t xml:space="preserve">Hasil analisis ragam menunjukkan bahwa Diantara 7 perlakuan Pengaruh Konsentrasi Pupuk Organik Cair Air Cucian Beras terdapat perbedaan jumlah daun yg tidak nyata </t>
  </si>
  <si>
    <t>Rata-rata Jumlah Daun Terong 7 HST</t>
  </si>
  <si>
    <t>Umur tanaman 14 HST 30 oktober 2022</t>
  </si>
  <si>
    <t>Rata-rata Tinggi Tanaman Terong 14 HST</t>
  </si>
  <si>
    <t>Rata-rata Jumlah Daun Terong 14 HST</t>
  </si>
  <si>
    <t>Umur tanaman 21 HST 6 November 2022</t>
  </si>
  <si>
    <t>Rata-rata Tinggi Tanaman Terong 21 HST</t>
  </si>
  <si>
    <t>Rata-rata Jumlah Daun Terong 21 HST</t>
  </si>
  <si>
    <t>Umur tanaman 28 HST 13 November 2022</t>
  </si>
  <si>
    <t>Rata-rata Tinggi Tanaman Terong 28 HST</t>
  </si>
  <si>
    <t>Rata-rata Jumlah Daun Terong 28 HST</t>
  </si>
  <si>
    <t>Umur tanaman 35 HST 20 November 2022</t>
  </si>
  <si>
    <t>Rata-rata Tinggi Tanaman Terong 35 HST</t>
  </si>
  <si>
    <t>Rata-rata Jumlah Daun Terong 35 HST</t>
  </si>
  <si>
    <t>Umur tanaman 42 HST 27 November 2022</t>
  </si>
  <si>
    <t>Rata-rata Tinggi Tanaman Terong 42 HST</t>
  </si>
  <si>
    <t>Rata-rata Jumlah Daun Terong 42 HST</t>
  </si>
  <si>
    <t>Umur tanaman 49 HST 4 Desember 2022</t>
  </si>
  <si>
    <t>Rata-rata Tinggi Tanaman Terong 49 HST</t>
  </si>
  <si>
    <t>Rata-rata Jumlah Daun Terong 49 HST</t>
  </si>
  <si>
    <t>*</t>
  </si>
  <si>
    <t>Hasil analisis ragam menunjukkan bahwa Diantara 3 kelompok terdapat perbedaan yg nyata</t>
  </si>
  <si>
    <t>Umur tanaman 56 HST 10 Desember 2022</t>
  </si>
  <si>
    <t>Rata-rata Tinggi Tanaman Terong 56 HST</t>
  </si>
  <si>
    <t>Rata-rata Jumlah Daun Terong 56 HST</t>
  </si>
  <si>
    <t>Variabel pengamatan jumlah buah</t>
  </si>
  <si>
    <t>Rata-rata Jumlah Buah Terong 56 HST</t>
  </si>
  <si>
    <t xml:space="preserve">Hasil analisis ragam menunjukkan bahwa Diantara 7 perlakuan Pengaruh Konsentrasi Pupuk Organik Cair Air Cucian Beras terdapat perbedaan jumlah buah yg tidak nyata </t>
  </si>
  <si>
    <t>Umur tanaman 63 HST 17 Desember 2022</t>
  </si>
  <si>
    <t>Rata-rata Tinggi Tanaman Terong 63 HST</t>
  </si>
  <si>
    <t>Rata-rata Jumlah Daun Terong 63 HST</t>
  </si>
  <si>
    <t>Rata-rata Jumlah Buah Terong 63 HST</t>
  </si>
  <si>
    <t>Variabel pengamatan berat buah</t>
  </si>
  <si>
    <t>Umur tanaman 66 HST 20 Desember 2022</t>
  </si>
  <si>
    <t>Rata-rata Berat Buah Terong 66 HST</t>
  </si>
  <si>
    <t xml:space="preserve">Hasil analisis ragam menunjukkan bahwa Diantara 7 perlakuan Pengaruh Konsentrasi Pupuk Organik Cair Air Cucian Beras terdapat perbedaan berat buah yg nyata </t>
  </si>
  <si>
    <t>Variabel pengamatan panjang akar</t>
  </si>
  <si>
    <t>Rata-rata Panjang Akar Terong 66 HST</t>
  </si>
  <si>
    <t xml:space="preserve">Hasil analisis ragam menunjukkan bahwa Diantara 7 perlakuan Pengaruh Konsentrasi Pupuk Organik Cair Air Cucian Beras terdapat perbedaan panjang akar yg nyata </t>
  </si>
  <si>
    <t>UJI LANJUT BNJ 5%</t>
  </si>
  <si>
    <t>BNJ 5%=</t>
  </si>
  <si>
    <t>PERLAKUAN</t>
  </si>
  <si>
    <t>RATA-RATA</t>
  </si>
  <si>
    <t>setelah diurutkan</t>
  </si>
  <si>
    <t>notasi</t>
  </si>
  <si>
    <t>BNJ 5% =</t>
  </si>
  <si>
    <t>a</t>
  </si>
  <si>
    <t>ab</t>
  </si>
  <si>
    <t>abc</t>
  </si>
  <si>
    <t>b</t>
  </si>
  <si>
    <t>bc</t>
  </si>
  <si>
    <t>c</t>
  </si>
  <si>
    <t>Umur tanaman 49  HST 4 Desember 2022</t>
  </si>
  <si>
    <t>cd</t>
  </si>
  <si>
    <t>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</si>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</sst>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0.0000"/>
    <numFmt numFmtId="165" formatCode="_(* #,##0.000_);_(* \(#,##0.000\);_(* &quot;-&quot;?_);_(@_)"/>
    <numFmt numFmtId="166" formatCode="_(* #,##0.000_);_(* \(#,##0.000\);_(* &quot;-&quot;???_);_(@_)"/>
    <numFmt numFmtId="167" formatCode="0.000"/>
    <numFmt numFmtId="168" formatCode="0.0"/>
    <numFmt numFmtId="169" formatCode="_-* #,##0.000_-;\-* #,##0.000_-;_-* &quot;-&quot;???_-;_-@_-"/>
    <numFmt numFmtId="170" formatCode="_-* #,##0.0000_-;\-* #,##0.0000_-;_-* &quot;-&quot;????_-;_-@_-"/>
    <numFmt numFmtId="171" formatCode="_(* #,##0.0000_);_(* \(#,##0.0000\);_(* &quot;-&quot;????_);_(@_)"/>
    <numFmt numFmtId="172" formatCode="_(* #,##0.00_);_(* \(#,##0.00\);_(* &quot;-&quot;???_);_(@_)"/>
  </numFmts>
  <fonts count="7" x14ac:knownFonts="1">
    <font>
      <sz val="11"/>
      <color theme="1"/>
      <name val="Calibri"/>
      <family val="2"/>
      <charset val="1"/>
      <scheme val="minor"/>
    </font>
    <font>
      <i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/>
    </xf>
    <xf numFmtId="0" fontId="2" fillId="2" borderId="2" xfId="0" applyFont="1" applyFill="1" applyBorder="1" applyAlignment="1">
      <alignment vertical="center"/>
    </xf>
    <xf numFmtId="165" fontId="2" fillId="2" borderId="2" xfId="0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167" fontId="2" fillId="2" borderId="2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6" fontId="2" fillId="2" borderId="5" xfId="0" applyNumberFormat="1" applyFont="1" applyFill="1" applyBorder="1" applyAlignment="1">
      <alignment horizontal="center" vertical="center"/>
    </xf>
    <xf numFmtId="167" fontId="2" fillId="2" borderId="5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/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168" fontId="3" fillId="0" borderId="1" xfId="0" applyNumberFormat="1" applyFont="1" applyBorder="1" applyAlignment="1">
      <alignment horizontal="center"/>
    </xf>
    <xf numFmtId="168" fontId="5" fillId="3" borderId="1" xfId="0" applyNumberFormat="1" applyFont="1" applyFill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1" fontId="5" fillId="3" borderId="1" xfId="0" applyNumberFormat="1" applyFont="1" applyFill="1" applyBorder="1" applyAlignment="1">
      <alignment horizontal="right"/>
    </xf>
    <xf numFmtId="168" fontId="5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2" borderId="0" xfId="0" applyFill="1"/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164" fontId="0" fillId="0" borderId="0" xfId="0" applyNumberFormat="1"/>
    <xf numFmtId="43" fontId="0" fillId="0" borderId="0" xfId="0" applyNumberFormat="1"/>
    <xf numFmtId="170" fontId="0" fillId="0" borderId="0" xfId="0" applyNumberFormat="1"/>
    <xf numFmtId="0" fontId="4" fillId="2" borderId="1" xfId="0" applyFont="1" applyFill="1" applyBorder="1" applyAlignment="1">
      <alignment horizontal="center"/>
    </xf>
    <xf numFmtId="169" fontId="0" fillId="2" borderId="1" xfId="0" applyNumberFormat="1" applyFill="1" applyBorder="1"/>
    <xf numFmtId="0" fontId="0" fillId="0" borderId="0" xfId="0" applyFill="1" applyAlignment="1">
      <alignment horizontal="right" vertical="center"/>
    </xf>
    <xf numFmtId="43" fontId="0" fillId="0" borderId="0" xfId="0" applyNumberFormat="1" applyFill="1"/>
    <xf numFmtId="2" fontId="4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171" fontId="0" fillId="0" borderId="0" xfId="0" applyNumberFormat="1"/>
    <xf numFmtId="172" fontId="0" fillId="2" borderId="1" xfId="0" applyNumberFormat="1" applyFill="1" applyBorder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K9" sqref="K9"/>
    </sheetView>
  </sheetViews>
  <sheetFormatPr defaultRowHeight="15" x14ac:dyDescent="0.25"/>
  <cols>
    <col min="1" max="1" width="15.5703125" customWidth="1"/>
    <col min="6" max="6" width="10.28515625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12</v>
      </c>
      <c r="K3" s="2" t="s">
        <v>27</v>
      </c>
      <c r="L3" s="2">
        <v>3</v>
      </c>
    </row>
    <row r="4" spans="1:20" x14ac:dyDescent="0.25">
      <c r="A4" t="s">
        <v>13</v>
      </c>
      <c r="K4" s="2" t="s">
        <v>28</v>
      </c>
      <c r="L4" s="2">
        <f>J16^2/(L2*L3)</f>
        <v>3744.0076190476198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38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14.3</v>
      </c>
      <c r="C8" s="1">
        <v>12.6</v>
      </c>
      <c r="D8" s="1">
        <v>11.8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10.5</v>
      </c>
      <c r="C9" s="1">
        <v>14.2</v>
      </c>
      <c r="D9" s="1">
        <v>14.3</v>
      </c>
      <c r="E9" s="2"/>
      <c r="F9" s="7" t="s">
        <v>5</v>
      </c>
      <c r="G9" s="1">
        <v>14.3</v>
      </c>
      <c r="H9" s="1">
        <v>12.6</v>
      </c>
      <c r="I9" s="1">
        <v>11.8</v>
      </c>
      <c r="J9" s="32">
        <f>SUM(G9:I9)</f>
        <v>38.700000000000003</v>
      </c>
      <c r="K9" s="9">
        <f>AVERAGE(G9:J9)</f>
        <v>19.350000000000001</v>
      </c>
      <c r="M9" s="10" t="s">
        <v>22</v>
      </c>
      <c r="N9" s="8">
        <f>L3-1</f>
        <v>2</v>
      </c>
      <c r="O9" s="11">
        <f>SUMSQ(G16:I16)/L2-L4</f>
        <v>0.72666666666600577</v>
      </c>
      <c r="P9" s="12">
        <f>O9/N9</f>
        <v>0.36333333333300288</v>
      </c>
      <c r="Q9" s="13">
        <f>P9/P11</f>
        <v>0.14320122618773473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15.6</v>
      </c>
      <c r="C10" s="1">
        <v>13.4</v>
      </c>
      <c r="D10" s="1">
        <v>16.2</v>
      </c>
      <c r="E10" s="2"/>
      <c r="F10" s="7" t="s">
        <v>6</v>
      </c>
      <c r="G10" s="1">
        <v>10.5</v>
      </c>
      <c r="H10" s="1">
        <v>14.2</v>
      </c>
      <c r="I10" s="1">
        <v>14.3</v>
      </c>
      <c r="J10" s="32">
        <f t="shared" ref="J10:J15" si="0">SUM(G10:I10)</f>
        <v>39</v>
      </c>
      <c r="K10" s="9">
        <f t="shared" ref="K10:K15" si="1">AVERAGE(G10:J10)</f>
        <v>19.5</v>
      </c>
      <c r="M10" s="14" t="s">
        <v>23</v>
      </c>
      <c r="N10" s="15">
        <f>L2-1</f>
        <v>6</v>
      </c>
      <c r="O10" s="16">
        <f>SUMSQ(J9:J15)/L3-L4</f>
        <v>11.119047619047251</v>
      </c>
      <c r="P10" s="17">
        <f>O10/N10</f>
        <v>1.8531746031745417</v>
      </c>
      <c r="Q10" s="18">
        <f>P10/P11</f>
        <v>0.73039507022423256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11.9</v>
      </c>
      <c r="C11" s="1">
        <v>12.7</v>
      </c>
      <c r="D11" s="1">
        <v>13.6</v>
      </c>
      <c r="E11" s="2"/>
      <c r="F11" s="7" t="s">
        <v>7</v>
      </c>
      <c r="G11" s="1">
        <v>15.6</v>
      </c>
      <c r="H11" s="1">
        <v>13.4</v>
      </c>
      <c r="I11" s="1">
        <v>16.2</v>
      </c>
      <c r="J11" s="32">
        <f t="shared" si="0"/>
        <v>45.2</v>
      </c>
      <c r="K11" s="9">
        <f t="shared" si="1"/>
        <v>22.6</v>
      </c>
      <c r="M11" s="20" t="s">
        <v>24</v>
      </c>
      <c r="N11" s="21">
        <f>N12-N9-N10</f>
        <v>12</v>
      </c>
      <c r="O11" s="22">
        <f>O12-O9-O10</f>
        <v>30.446666666667625</v>
      </c>
      <c r="P11" s="23">
        <f>O11/N11</f>
        <v>2.5372222222223022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13.9</v>
      </c>
      <c r="C12" s="1">
        <v>14.4</v>
      </c>
      <c r="D12" s="1">
        <v>11.5</v>
      </c>
      <c r="E12" s="2"/>
      <c r="F12" s="7" t="s">
        <v>8</v>
      </c>
      <c r="G12" s="1">
        <v>11.9</v>
      </c>
      <c r="H12" s="1">
        <v>12.7</v>
      </c>
      <c r="I12" s="1">
        <v>13.6</v>
      </c>
      <c r="J12" s="32">
        <f t="shared" si="0"/>
        <v>38.200000000000003</v>
      </c>
      <c r="K12" s="9">
        <f t="shared" si="1"/>
        <v>19.100000000000001</v>
      </c>
      <c r="M12" s="10" t="s">
        <v>25</v>
      </c>
      <c r="N12" s="8">
        <f>L2*L3-1</f>
        <v>20</v>
      </c>
      <c r="O12" s="11">
        <f>SUMSQ(G9:I15)-L4</f>
        <v>42.292380952380881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11.8</v>
      </c>
      <c r="C13" s="1">
        <v>13.5</v>
      </c>
      <c r="D13" s="1">
        <v>14.1</v>
      </c>
      <c r="E13" s="2"/>
      <c r="F13" s="7" t="s">
        <v>9</v>
      </c>
      <c r="G13" s="1">
        <v>13.9</v>
      </c>
      <c r="H13" s="1">
        <v>14.4</v>
      </c>
      <c r="I13" s="1">
        <v>11.5</v>
      </c>
      <c r="J13" s="32">
        <f t="shared" si="0"/>
        <v>39.799999999999997</v>
      </c>
      <c r="K13" s="9">
        <f t="shared" si="1"/>
        <v>19.899999999999999</v>
      </c>
    </row>
    <row r="14" spans="1:20" ht="15.75" x14ac:dyDescent="0.25">
      <c r="A14" s="5" t="s">
        <v>11</v>
      </c>
      <c r="B14" s="1">
        <v>14.7</v>
      </c>
      <c r="C14" s="1">
        <v>11.6</v>
      </c>
      <c r="D14" s="1">
        <v>13.8</v>
      </c>
      <c r="E14" s="2"/>
      <c r="F14" s="7" t="s">
        <v>10</v>
      </c>
      <c r="G14" s="1">
        <v>11.8</v>
      </c>
      <c r="H14" s="1">
        <v>13.5</v>
      </c>
      <c r="I14" s="1">
        <v>14.1</v>
      </c>
      <c r="J14" s="32">
        <f t="shared" si="0"/>
        <v>39.4</v>
      </c>
      <c r="K14" s="9">
        <f t="shared" si="1"/>
        <v>19.7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14.7</v>
      </c>
      <c r="H15" s="1">
        <v>11.6</v>
      </c>
      <c r="I15" s="1">
        <v>13.8</v>
      </c>
      <c r="J15" s="32">
        <f t="shared" si="0"/>
        <v>40.099999999999994</v>
      </c>
      <c r="K15" s="9">
        <f t="shared" si="1"/>
        <v>20.049999999999997</v>
      </c>
    </row>
    <row r="16" spans="1:20" ht="15.75" x14ac:dyDescent="0.25">
      <c r="A16" s="24"/>
      <c r="B16" s="3"/>
      <c r="C16" s="3"/>
      <c r="D16" s="24"/>
      <c r="F16" s="7" t="s">
        <v>32</v>
      </c>
      <c r="G16" s="31">
        <f>SUM(G9:G15)</f>
        <v>92.7</v>
      </c>
      <c r="H16" s="31">
        <f t="shared" ref="H16:J16" si="2">SUM(H9:H15)</f>
        <v>92.399999999999991</v>
      </c>
      <c r="I16" s="31">
        <f t="shared" si="2"/>
        <v>95.3</v>
      </c>
      <c r="J16" s="31">
        <f t="shared" si="2"/>
        <v>280.40000000000003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53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K7:K8"/>
    <mergeCell ref="G18:L23"/>
    <mergeCell ref="A6:A7"/>
    <mergeCell ref="B6:D6"/>
    <mergeCell ref="F7:F8"/>
    <mergeCell ref="G7:I7"/>
    <mergeCell ref="J7:J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M20" sqref="M20"/>
    </sheetView>
  </sheetViews>
  <sheetFormatPr defaultRowHeight="15" x14ac:dyDescent="0.25"/>
  <cols>
    <col min="1" max="1" width="16.5703125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54</v>
      </c>
      <c r="K3" s="2" t="s">
        <v>27</v>
      </c>
      <c r="L3" s="2">
        <v>3</v>
      </c>
    </row>
    <row r="4" spans="1:20" x14ac:dyDescent="0.25">
      <c r="A4" t="s">
        <v>66</v>
      </c>
      <c r="K4" s="2" t="s">
        <v>28</v>
      </c>
      <c r="L4" s="2">
        <f>J16^2/(L2*L3)</f>
        <v>7058.333333333333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68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23</v>
      </c>
      <c r="C8" s="1">
        <v>14</v>
      </c>
      <c r="D8" s="1">
        <v>19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19</v>
      </c>
      <c r="C9" s="1">
        <v>13</v>
      </c>
      <c r="D9" s="1">
        <v>21</v>
      </c>
      <c r="E9" s="2"/>
      <c r="F9" s="7" t="s">
        <v>5</v>
      </c>
      <c r="G9" s="1">
        <v>23</v>
      </c>
      <c r="H9" s="1">
        <v>14</v>
      </c>
      <c r="I9" s="1">
        <v>19</v>
      </c>
      <c r="J9" s="34">
        <f>SUM(G9:I9)</f>
        <v>56</v>
      </c>
      <c r="K9" s="9">
        <f>AVERAGE(G9:J9)</f>
        <v>28</v>
      </c>
      <c r="M9" s="10" t="s">
        <v>22</v>
      </c>
      <c r="N9" s="8">
        <f>L3-1</f>
        <v>2</v>
      </c>
      <c r="O9" s="11">
        <f>SUMSQ(G16:I16)/L2-L4</f>
        <v>18.66666666666697</v>
      </c>
      <c r="P9" s="12">
        <f>O9/N9</f>
        <v>9.3333333333334849</v>
      </c>
      <c r="Q9" s="13">
        <f>P9/P11</f>
        <v>0.37416481069042962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15</v>
      </c>
      <c r="C10" s="1">
        <v>16</v>
      </c>
      <c r="D10" s="1">
        <v>23</v>
      </c>
      <c r="E10" s="2"/>
      <c r="F10" s="7" t="s">
        <v>6</v>
      </c>
      <c r="G10" s="1">
        <v>19</v>
      </c>
      <c r="H10" s="1">
        <v>13</v>
      </c>
      <c r="I10" s="1">
        <v>21</v>
      </c>
      <c r="J10" s="34">
        <f t="shared" ref="J10:J15" si="0">SUM(G10:I10)</f>
        <v>53</v>
      </c>
      <c r="K10" s="9">
        <f t="shared" ref="K10:K15" si="1">AVERAGE(G10:J10)</f>
        <v>26.5</v>
      </c>
      <c r="M10" s="14" t="s">
        <v>23</v>
      </c>
      <c r="N10" s="15">
        <f>L2-1</f>
        <v>6</v>
      </c>
      <c r="O10" s="16">
        <f>SUMSQ(J9:J15)/L3-L4</f>
        <v>30.66666666666697</v>
      </c>
      <c r="P10" s="17">
        <f>O10/N10</f>
        <v>5.1111111111111613</v>
      </c>
      <c r="Q10" s="18">
        <f>P10/P11</f>
        <v>0.20489977728285302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19</v>
      </c>
      <c r="C11" s="1">
        <v>16</v>
      </c>
      <c r="D11" s="1">
        <v>21</v>
      </c>
      <c r="E11" s="2"/>
      <c r="F11" s="7" t="s">
        <v>7</v>
      </c>
      <c r="G11" s="1">
        <v>15</v>
      </c>
      <c r="H11" s="1">
        <v>16</v>
      </c>
      <c r="I11" s="1">
        <v>23</v>
      </c>
      <c r="J11" s="34">
        <f t="shared" si="0"/>
        <v>54</v>
      </c>
      <c r="K11" s="9">
        <f t="shared" si="1"/>
        <v>27</v>
      </c>
      <c r="M11" s="20" t="s">
        <v>24</v>
      </c>
      <c r="N11" s="21">
        <f>N12-N9-N10</f>
        <v>12</v>
      </c>
      <c r="O11" s="22">
        <f>O12-O9-O10</f>
        <v>299.33333333333303</v>
      </c>
      <c r="P11" s="23">
        <f>O11/N11</f>
        <v>24.944444444444418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26</v>
      </c>
      <c r="C12" s="1">
        <v>20</v>
      </c>
      <c r="D12" s="1">
        <v>9</v>
      </c>
      <c r="E12" s="2"/>
      <c r="F12" s="7" t="s">
        <v>8</v>
      </c>
      <c r="G12" s="1">
        <v>19</v>
      </c>
      <c r="H12" s="1">
        <v>16</v>
      </c>
      <c r="I12" s="1">
        <v>21</v>
      </c>
      <c r="J12" s="34">
        <f t="shared" si="0"/>
        <v>56</v>
      </c>
      <c r="K12" s="9">
        <f t="shared" si="1"/>
        <v>28</v>
      </c>
      <c r="M12" s="10" t="s">
        <v>25</v>
      </c>
      <c r="N12" s="8">
        <f>L2*L3-1</f>
        <v>20</v>
      </c>
      <c r="O12" s="11">
        <f>SUMSQ(G9:I15)-L4</f>
        <v>348.66666666666697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17</v>
      </c>
      <c r="C13" s="1">
        <v>20</v>
      </c>
      <c r="D13" s="1">
        <v>12</v>
      </c>
      <c r="E13" s="2"/>
      <c r="F13" s="7" t="s">
        <v>9</v>
      </c>
      <c r="G13" s="1">
        <v>26</v>
      </c>
      <c r="H13" s="1">
        <v>20</v>
      </c>
      <c r="I13" s="1">
        <v>9</v>
      </c>
      <c r="J13" s="34">
        <f t="shared" si="0"/>
        <v>55</v>
      </c>
      <c r="K13" s="9">
        <f t="shared" si="1"/>
        <v>27.5</v>
      </c>
    </row>
    <row r="14" spans="1:20" ht="15.75" x14ac:dyDescent="0.25">
      <c r="A14" s="5" t="s">
        <v>11</v>
      </c>
      <c r="B14" s="1">
        <v>18</v>
      </c>
      <c r="C14" s="1">
        <v>22</v>
      </c>
      <c r="D14" s="1">
        <v>22</v>
      </c>
      <c r="E14" s="2"/>
      <c r="F14" s="7" t="s">
        <v>10</v>
      </c>
      <c r="G14" s="1">
        <v>17</v>
      </c>
      <c r="H14" s="1">
        <v>20</v>
      </c>
      <c r="I14" s="1">
        <v>12</v>
      </c>
      <c r="J14" s="34">
        <f t="shared" si="0"/>
        <v>49</v>
      </c>
      <c r="K14" s="9">
        <f t="shared" si="1"/>
        <v>24.5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18</v>
      </c>
      <c r="H15" s="1">
        <v>22</v>
      </c>
      <c r="I15" s="1">
        <v>22</v>
      </c>
      <c r="J15" s="34">
        <f t="shared" si="0"/>
        <v>62</v>
      </c>
      <c r="K15" s="9">
        <f t="shared" si="1"/>
        <v>31</v>
      </c>
    </row>
    <row r="16" spans="1:20" ht="15.75" x14ac:dyDescent="0.25">
      <c r="A16" s="24"/>
      <c r="B16" s="3"/>
      <c r="C16" s="3"/>
      <c r="D16" s="24"/>
      <c r="F16" s="7" t="s">
        <v>32</v>
      </c>
      <c r="G16" s="33">
        <f>SUM(G9:G15)</f>
        <v>137</v>
      </c>
      <c r="H16" s="33">
        <f t="shared" ref="H16:J16" si="2">SUM(H9:H15)</f>
        <v>121</v>
      </c>
      <c r="I16" s="33">
        <f t="shared" si="2"/>
        <v>127</v>
      </c>
      <c r="J16" s="33">
        <f t="shared" si="2"/>
        <v>385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55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M21" sqref="M21"/>
    </sheetView>
  </sheetViews>
  <sheetFormatPr defaultRowHeight="15" x14ac:dyDescent="0.25"/>
  <cols>
    <col min="1" max="1" width="15.28515625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12</v>
      </c>
      <c r="K3" s="2" t="s">
        <v>27</v>
      </c>
      <c r="L3" s="2">
        <v>3</v>
      </c>
    </row>
    <row r="4" spans="1:20" x14ac:dyDescent="0.25">
      <c r="A4" t="s">
        <v>69</v>
      </c>
      <c r="K4" s="2" t="s">
        <v>28</v>
      </c>
      <c r="L4" s="2">
        <f>J16^2/(L2*L3)</f>
        <v>42426.05761904762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70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47.2</v>
      </c>
      <c r="C8" s="1">
        <v>46.5</v>
      </c>
      <c r="D8" s="1">
        <v>42.5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42.4</v>
      </c>
      <c r="C9" s="1">
        <v>43.5</v>
      </c>
      <c r="D9" s="1">
        <v>47.2</v>
      </c>
      <c r="E9" s="2"/>
      <c r="F9" s="7" t="s">
        <v>5</v>
      </c>
      <c r="G9" s="1">
        <v>47.2</v>
      </c>
      <c r="H9" s="1">
        <v>46.5</v>
      </c>
      <c r="I9" s="1">
        <v>42.5</v>
      </c>
      <c r="J9" s="35">
        <f>SUM(G9:I9)</f>
        <v>136.19999999999999</v>
      </c>
      <c r="K9" s="9">
        <f>AVERAGE(G9:J9)</f>
        <v>68.099999999999994</v>
      </c>
      <c r="M9" s="10" t="s">
        <v>22</v>
      </c>
      <c r="N9" s="8">
        <f>L3-1</f>
        <v>2</v>
      </c>
      <c r="O9" s="11">
        <f>SUMSQ(G16:I16)/L2-L4</f>
        <v>2.3495238095274544</v>
      </c>
      <c r="P9" s="12">
        <f>O9/N9</f>
        <v>1.1747619047637272</v>
      </c>
      <c r="Q9" s="13">
        <f>P9/P11</f>
        <v>0.11794422310776022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45.2</v>
      </c>
      <c r="C10" s="1">
        <v>48.2</v>
      </c>
      <c r="D10" s="1">
        <v>45.2</v>
      </c>
      <c r="E10" s="2"/>
      <c r="F10" s="7" t="s">
        <v>6</v>
      </c>
      <c r="G10" s="1">
        <v>42.4</v>
      </c>
      <c r="H10" s="1">
        <v>43.5</v>
      </c>
      <c r="I10" s="1">
        <v>47.2</v>
      </c>
      <c r="J10" s="35">
        <f t="shared" ref="J10:J15" si="0">SUM(G10:I10)</f>
        <v>133.10000000000002</v>
      </c>
      <c r="K10" s="9">
        <f t="shared" ref="K10:K15" si="1">AVERAGE(G10:J10)</f>
        <v>66.550000000000011</v>
      </c>
      <c r="M10" s="14" t="s">
        <v>23</v>
      </c>
      <c r="N10" s="15">
        <f>L2-1</f>
        <v>6</v>
      </c>
      <c r="O10" s="16">
        <f>SUMSQ(J9:J15)/L3-L4</f>
        <v>41.45904761904967</v>
      </c>
      <c r="P10" s="17">
        <f>O10/N10</f>
        <v>6.9098412698416114</v>
      </c>
      <c r="Q10" s="18">
        <f>P10/P11</f>
        <v>0.69373705179290723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44.2</v>
      </c>
      <c r="C11" s="1">
        <v>46.9</v>
      </c>
      <c r="D11" s="1">
        <v>45.7</v>
      </c>
      <c r="E11" s="2"/>
      <c r="F11" s="7" t="s">
        <v>7</v>
      </c>
      <c r="G11" s="1">
        <v>45.2</v>
      </c>
      <c r="H11" s="1">
        <v>48.2</v>
      </c>
      <c r="I11" s="1">
        <v>45.2</v>
      </c>
      <c r="J11" s="35">
        <f t="shared" si="0"/>
        <v>138.60000000000002</v>
      </c>
      <c r="K11" s="9">
        <f t="shared" si="1"/>
        <v>69.300000000000011</v>
      </c>
      <c r="M11" s="20" t="s">
        <v>24</v>
      </c>
      <c r="N11" s="21">
        <f>N12-N9-N10</f>
        <v>12</v>
      </c>
      <c r="O11" s="22">
        <f>O12-O9-O10</f>
        <v>119.5238095238019</v>
      </c>
      <c r="P11" s="23">
        <f>O11/N11</f>
        <v>9.9603174603168245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47.6</v>
      </c>
      <c r="C12" s="1">
        <v>42.5</v>
      </c>
      <c r="D12" s="1">
        <v>38.9</v>
      </c>
      <c r="E12" s="2"/>
      <c r="F12" s="7" t="s">
        <v>8</v>
      </c>
      <c r="G12" s="1">
        <v>44.2</v>
      </c>
      <c r="H12" s="1">
        <v>46.9</v>
      </c>
      <c r="I12" s="1">
        <v>45.7</v>
      </c>
      <c r="J12" s="35">
        <f t="shared" si="0"/>
        <v>136.80000000000001</v>
      </c>
      <c r="K12" s="9">
        <f t="shared" si="1"/>
        <v>68.400000000000006</v>
      </c>
      <c r="M12" s="10" t="s">
        <v>25</v>
      </c>
      <c r="N12" s="8">
        <f>L2*L3-1</f>
        <v>20</v>
      </c>
      <c r="O12" s="11">
        <f>SUMSQ(G9:I15)-L4</f>
        <v>163.33238095237903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42.5</v>
      </c>
      <c r="C13" s="1">
        <v>43.5</v>
      </c>
      <c r="D13" s="1">
        <v>43.3</v>
      </c>
      <c r="E13" s="2"/>
      <c r="F13" s="7" t="s">
        <v>9</v>
      </c>
      <c r="G13" s="1">
        <v>47.6</v>
      </c>
      <c r="H13" s="1">
        <v>42.5</v>
      </c>
      <c r="I13" s="1">
        <v>38.9</v>
      </c>
      <c r="J13" s="35">
        <f t="shared" si="0"/>
        <v>129</v>
      </c>
      <c r="K13" s="9">
        <f t="shared" si="1"/>
        <v>64.5</v>
      </c>
    </row>
    <row r="14" spans="1:20" ht="15.75" x14ac:dyDescent="0.25">
      <c r="A14" s="5" t="s">
        <v>11</v>
      </c>
      <c r="B14" s="1">
        <v>42.5</v>
      </c>
      <c r="C14" s="1">
        <v>46.2</v>
      </c>
      <c r="D14" s="1">
        <v>52.2</v>
      </c>
      <c r="E14" s="2"/>
      <c r="F14" s="7" t="s">
        <v>10</v>
      </c>
      <c r="G14" s="1">
        <v>42.5</v>
      </c>
      <c r="H14" s="1">
        <v>43.5</v>
      </c>
      <c r="I14" s="1">
        <v>43.3</v>
      </c>
      <c r="J14" s="35">
        <f t="shared" si="0"/>
        <v>129.30000000000001</v>
      </c>
      <c r="K14" s="9">
        <f t="shared" si="1"/>
        <v>64.650000000000006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42.5</v>
      </c>
      <c r="H15" s="1">
        <v>46.2</v>
      </c>
      <c r="I15" s="1">
        <v>52.2</v>
      </c>
      <c r="J15" s="35">
        <f t="shared" si="0"/>
        <v>140.9</v>
      </c>
      <c r="K15" s="9">
        <f t="shared" si="1"/>
        <v>70.45</v>
      </c>
    </row>
    <row r="16" spans="1:20" ht="15.75" x14ac:dyDescent="0.25">
      <c r="A16" s="24"/>
      <c r="B16" s="3"/>
      <c r="C16" s="3"/>
      <c r="D16" s="24"/>
      <c r="F16" s="7" t="s">
        <v>32</v>
      </c>
      <c r="G16" s="31">
        <f>SUM(G9:G15)</f>
        <v>311.60000000000002</v>
      </c>
      <c r="H16" s="31">
        <f t="shared" ref="H16:J16" si="2">SUM(H9:H15)</f>
        <v>317.3</v>
      </c>
      <c r="I16" s="31">
        <f t="shared" si="2"/>
        <v>315</v>
      </c>
      <c r="J16" s="31">
        <f t="shared" si="2"/>
        <v>943.9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53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N21" sqref="N21"/>
    </sheetView>
  </sheetViews>
  <sheetFormatPr defaultRowHeight="15" x14ac:dyDescent="0.25"/>
  <cols>
    <col min="1" max="1" width="14.85546875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54</v>
      </c>
      <c r="K3" s="2" t="s">
        <v>27</v>
      </c>
      <c r="L3" s="2">
        <v>3</v>
      </c>
    </row>
    <row r="4" spans="1:20" x14ac:dyDescent="0.25">
      <c r="A4" t="s">
        <v>69</v>
      </c>
      <c r="K4" s="2" t="s">
        <v>28</v>
      </c>
      <c r="L4" s="2">
        <f>J16^2/(L2*L3)</f>
        <v>11017.190476190477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71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27</v>
      </c>
      <c r="C8" s="1">
        <v>17</v>
      </c>
      <c r="D8" s="1">
        <v>24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25</v>
      </c>
      <c r="C9" s="1">
        <v>15</v>
      </c>
      <c r="D9" s="1">
        <v>28</v>
      </c>
      <c r="E9" s="2"/>
      <c r="F9" s="7" t="s">
        <v>5</v>
      </c>
      <c r="G9" s="1">
        <v>27</v>
      </c>
      <c r="H9" s="1">
        <v>17</v>
      </c>
      <c r="I9" s="1">
        <v>24</v>
      </c>
      <c r="J9" s="34">
        <f>SUM(G9:I9)</f>
        <v>68</v>
      </c>
      <c r="K9" s="9">
        <f>AVERAGE(G9:J9)</f>
        <v>34</v>
      </c>
      <c r="M9" s="10" t="s">
        <v>22</v>
      </c>
      <c r="N9" s="8">
        <f>L3-1</f>
        <v>2</v>
      </c>
      <c r="O9" s="11">
        <f>SUMSQ(G16:I16)/L2-L4</f>
        <v>41.809523809522943</v>
      </c>
      <c r="P9" s="12">
        <f>O9/N9</f>
        <v>20.904761904761472</v>
      </c>
      <c r="Q9" s="13">
        <f>P9/P11</f>
        <v>1.0897807199006766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20</v>
      </c>
      <c r="C10" s="1">
        <v>22</v>
      </c>
      <c r="D10" s="1">
        <v>29</v>
      </c>
      <c r="E10" s="2"/>
      <c r="F10" s="7" t="s">
        <v>6</v>
      </c>
      <c r="G10" s="1">
        <v>25</v>
      </c>
      <c r="H10" s="1">
        <v>15</v>
      </c>
      <c r="I10" s="1">
        <v>28</v>
      </c>
      <c r="J10" s="34">
        <f t="shared" ref="J10:J15" si="0">SUM(G10:I10)</f>
        <v>68</v>
      </c>
      <c r="K10" s="9">
        <f t="shared" ref="K10:K15" si="1">AVERAGE(G10:J10)</f>
        <v>34</v>
      </c>
      <c r="M10" s="14" t="s">
        <v>23</v>
      </c>
      <c r="N10" s="15">
        <f>L2-1</f>
        <v>6</v>
      </c>
      <c r="O10" s="16">
        <f>SUMSQ(J9:J15)/L3-L4</f>
        <v>43.809523809522943</v>
      </c>
      <c r="P10" s="17">
        <f>O10/N10</f>
        <v>7.3015873015871575</v>
      </c>
      <c r="Q10" s="18">
        <f>P10/P11</f>
        <v>0.38063715349606059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23</v>
      </c>
      <c r="C11" s="1">
        <v>24</v>
      </c>
      <c r="D11" s="1">
        <v>26</v>
      </c>
      <c r="E11" s="2"/>
      <c r="F11" s="7" t="s">
        <v>7</v>
      </c>
      <c r="G11" s="1">
        <v>20</v>
      </c>
      <c r="H11" s="1">
        <v>22</v>
      </c>
      <c r="I11" s="1">
        <v>29</v>
      </c>
      <c r="J11" s="34">
        <f t="shared" si="0"/>
        <v>71</v>
      </c>
      <c r="K11" s="9">
        <f t="shared" si="1"/>
        <v>35.5</v>
      </c>
      <c r="M11" s="20" t="s">
        <v>24</v>
      </c>
      <c r="N11" s="21">
        <f>N12-N9-N10</f>
        <v>12</v>
      </c>
      <c r="O11" s="22">
        <f>O12-O9-O10</f>
        <v>230.19047619047706</v>
      </c>
      <c r="P11" s="23">
        <f>O11/N11</f>
        <v>19.182539682539755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21</v>
      </c>
      <c r="C12" s="1">
        <v>23</v>
      </c>
      <c r="D12" s="1">
        <v>15</v>
      </c>
      <c r="E12" s="2"/>
      <c r="F12" s="7" t="s">
        <v>8</v>
      </c>
      <c r="G12" s="1">
        <v>23</v>
      </c>
      <c r="H12" s="1">
        <v>24</v>
      </c>
      <c r="I12" s="1">
        <v>26</v>
      </c>
      <c r="J12" s="34">
        <f t="shared" si="0"/>
        <v>73</v>
      </c>
      <c r="K12" s="9">
        <f t="shared" si="1"/>
        <v>36.5</v>
      </c>
      <c r="M12" s="10" t="s">
        <v>25</v>
      </c>
      <c r="N12" s="8">
        <f>L2*L3-1</f>
        <v>20</v>
      </c>
      <c r="O12" s="11">
        <f>SUMSQ(G9:I15)-L4</f>
        <v>315.80952380952294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20</v>
      </c>
      <c r="C13" s="1">
        <v>24</v>
      </c>
      <c r="D13" s="1">
        <v>26</v>
      </c>
      <c r="E13" s="2"/>
      <c r="F13" s="7" t="s">
        <v>9</v>
      </c>
      <c r="G13" s="1">
        <v>21</v>
      </c>
      <c r="H13" s="1">
        <v>23</v>
      </c>
      <c r="I13" s="1">
        <v>15</v>
      </c>
      <c r="J13" s="34">
        <f t="shared" si="0"/>
        <v>59</v>
      </c>
      <c r="K13" s="9">
        <f t="shared" si="1"/>
        <v>29.5</v>
      </c>
    </row>
    <row r="14" spans="1:20" ht="15.75" x14ac:dyDescent="0.25">
      <c r="A14" s="5" t="s">
        <v>11</v>
      </c>
      <c r="B14" s="1">
        <v>20</v>
      </c>
      <c r="C14" s="1">
        <v>26</v>
      </c>
      <c r="D14" s="1">
        <v>26</v>
      </c>
      <c r="E14" s="2"/>
      <c r="F14" s="7" t="s">
        <v>10</v>
      </c>
      <c r="G14" s="1">
        <v>20</v>
      </c>
      <c r="H14" s="1">
        <v>24</v>
      </c>
      <c r="I14" s="1">
        <v>26</v>
      </c>
      <c r="J14" s="34">
        <f t="shared" si="0"/>
        <v>70</v>
      </c>
      <c r="K14" s="9">
        <f t="shared" si="1"/>
        <v>35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20</v>
      </c>
      <c r="H15" s="1">
        <v>26</v>
      </c>
      <c r="I15" s="1">
        <v>26</v>
      </c>
      <c r="J15" s="34">
        <f t="shared" si="0"/>
        <v>72</v>
      </c>
      <c r="K15" s="9">
        <f t="shared" si="1"/>
        <v>36</v>
      </c>
    </row>
    <row r="16" spans="1:20" ht="15.75" x14ac:dyDescent="0.25">
      <c r="A16" s="24"/>
      <c r="B16" s="3"/>
      <c r="C16" s="3"/>
      <c r="D16" s="24"/>
      <c r="F16" s="7" t="s">
        <v>32</v>
      </c>
      <c r="G16" s="33">
        <f>SUM(G9:G15)</f>
        <v>156</v>
      </c>
      <c r="H16" s="33">
        <f t="shared" ref="H16:J16" si="2">SUM(H9:H15)</f>
        <v>151</v>
      </c>
      <c r="I16" s="33">
        <f t="shared" si="2"/>
        <v>174</v>
      </c>
      <c r="J16" s="33">
        <f t="shared" si="2"/>
        <v>481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55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workbookViewId="0">
      <selection activeCell="N20" sqref="N20"/>
    </sheetView>
  </sheetViews>
  <sheetFormatPr defaultRowHeight="15" x14ac:dyDescent="0.25"/>
  <cols>
    <col min="1" max="1" width="14.5703125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12</v>
      </c>
      <c r="K3" s="2" t="s">
        <v>27</v>
      </c>
      <c r="L3" s="2">
        <v>3</v>
      </c>
    </row>
    <row r="4" spans="1:20" x14ac:dyDescent="0.25">
      <c r="A4" t="s">
        <v>107</v>
      </c>
      <c r="K4" s="2" t="s">
        <v>28</v>
      </c>
      <c r="L4" s="2">
        <f>J16^2/(L2*L3)</f>
        <v>49039.001904761921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73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53.6</v>
      </c>
      <c r="C8" s="1">
        <v>41.5</v>
      </c>
      <c r="D8" s="1">
        <v>52.5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43.2</v>
      </c>
      <c r="C9" s="1">
        <v>48.9</v>
      </c>
      <c r="D9" s="1">
        <v>55.5</v>
      </c>
      <c r="E9" s="2"/>
      <c r="F9" s="7" t="s">
        <v>5</v>
      </c>
      <c r="G9" s="1">
        <v>53.6</v>
      </c>
      <c r="H9" s="1">
        <v>41.5</v>
      </c>
      <c r="I9" s="1">
        <v>52.5</v>
      </c>
      <c r="J9" s="35">
        <f>SUM(G9:I9)</f>
        <v>147.6</v>
      </c>
      <c r="K9" s="9">
        <f>AVERAGE(G9:J9)</f>
        <v>73.8</v>
      </c>
      <c r="M9" s="10" t="s">
        <v>22</v>
      </c>
      <c r="N9" s="8">
        <f>L3-1</f>
        <v>2</v>
      </c>
      <c r="O9" s="11">
        <f>SUMSQ(G16:I16)/L2-L4</f>
        <v>7.292380952363601</v>
      </c>
      <c r="P9" s="12">
        <f>O9/N9</f>
        <v>3.6461904761818005</v>
      </c>
      <c r="Q9" s="13">
        <f>P9/P11</f>
        <v>9.9552962947471096E-2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46.1</v>
      </c>
      <c r="C10" s="1">
        <v>49.8</v>
      </c>
      <c r="D10" s="1">
        <v>46.5</v>
      </c>
      <c r="E10" s="2"/>
      <c r="F10" s="7" t="s">
        <v>6</v>
      </c>
      <c r="G10" s="1">
        <v>43.2</v>
      </c>
      <c r="H10" s="1">
        <v>48.9</v>
      </c>
      <c r="I10" s="1">
        <v>55.5</v>
      </c>
      <c r="J10" s="35">
        <f t="shared" ref="J10:J15" si="0">SUM(G10:I10)</f>
        <v>147.6</v>
      </c>
      <c r="K10" s="9">
        <f t="shared" ref="K10:K15" si="1">AVERAGE(G10:J10)</f>
        <v>73.8</v>
      </c>
      <c r="M10" s="14" t="s">
        <v>23</v>
      </c>
      <c r="N10" s="15">
        <f>L2-1</f>
        <v>6</v>
      </c>
      <c r="O10" s="16">
        <f>SUMSQ(J9:J15)/L3-L4</f>
        <v>48.298095238074893</v>
      </c>
      <c r="P10" s="17">
        <f>O10/N10</f>
        <v>8.0496825396791483</v>
      </c>
      <c r="Q10" s="18">
        <f>P10/P11</f>
        <v>0.21978274389295144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49.2</v>
      </c>
      <c r="C11" s="1">
        <v>50.5</v>
      </c>
      <c r="D11" s="1">
        <v>51.6</v>
      </c>
      <c r="E11" s="2"/>
      <c r="F11" s="7" t="s">
        <v>7</v>
      </c>
      <c r="G11" s="1">
        <v>46.1</v>
      </c>
      <c r="H11" s="1">
        <v>49.8</v>
      </c>
      <c r="I11" s="1">
        <v>46.5</v>
      </c>
      <c r="J11" s="35">
        <f t="shared" si="0"/>
        <v>142.4</v>
      </c>
      <c r="K11" s="9">
        <f t="shared" si="1"/>
        <v>71.2</v>
      </c>
      <c r="M11" s="20" t="s">
        <v>24</v>
      </c>
      <c r="N11" s="21">
        <f>N12-N9-N10</f>
        <v>12</v>
      </c>
      <c r="O11" s="22">
        <f>O12-O9-O10</f>
        <v>439.50761904764659</v>
      </c>
      <c r="P11" s="23">
        <f>O11/N11</f>
        <v>36.625634920637218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53.5</v>
      </c>
      <c r="C12" s="1">
        <v>44.5</v>
      </c>
      <c r="D12" s="1">
        <v>38.5</v>
      </c>
      <c r="E12" s="2"/>
      <c r="F12" s="7" t="s">
        <v>8</v>
      </c>
      <c r="G12" s="1">
        <v>49.2</v>
      </c>
      <c r="H12" s="1">
        <v>50.5</v>
      </c>
      <c r="I12" s="1">
        <v>51.6</v>
      </c>
      <c r="J12" s="35">
        <f t="shared" si="0"/>
        <v>151.30000000000001</v>
      </c>
      <c r="K12" s="9">
        <f t="shared" si="1"/>
        <v>75.650000000000006</v>
      </c>
      <c r="M12" s="10" t="s">
        <v>25</v>
      </c>
      <c r="N12" s="8">
        <f>L2*L3-1</f>
        <v>20</v>
      </c>
      <c r="O12" s="11">
        <f>SUMSQ(G9:I15)-L4</f>
        <v>495.09809523808508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50.8</v>
      </c>
      <c r="C13" s="1">
        <v>49.9</v>
      </c>
      <c r="D13" s="1">
        <v>46.5</v>
      </c>
      <c r="E13" s="2"/>
      <c r="F13" s="7" t="s">
        <v>9</v>
      </c>
      <c r="G13" s="1">
        <v>53.5</v>
      </c>
      <c r="H13" s="1">
        <v>44.5</v>
      </c>
      <c r="I13" s="1">
        <v>38.5</v>
      </c>
      <c r="J13" s="35">
        <f t="shared" si="0"/>
        <v>136.5</v>
      </c>
      <c r="K13" s="9">
        <f t="shared" si="1"/>
        <v>68.25</v>
      </c>
    </row>
    <row r="14" spans="1:20" ht="15.75" x14ac:dyDescent="0.25">
      <c r="A14" s="5" t="s">
        <v>11</v>
      </c>
      <c r="B14" s="1">
        <v>43.5</v>
      </c>
      <c r="C14" s="1">
        <v>57.2</v>
      </c>
      <c r="D14" s="1">
        <v>41.5</v>
      </c>
      <c r="E14" s="2"/>
      <c r="F14" s="7" t="s">
        <v>10</v>
      </c>
      <c r="G14" s="1">
        <v>50.8</v>
      </c>
      <c r="H14" s="1">
        <v>49.9</v>
      </c>
      <c r="I14" s="1">
        <v>46.5</v>
      </c>
      <c r="J14" s="35">
        <f t="shared" si="0"/>
        <v>147.19999999999999</v>
      </c>
      <c r="K14" s="9">
        <f t="shared" si="1"/>
        <v>73.599999999999994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43.5</v>
      </c>
      <c r="H15" s="1">
        <v>57.2</v>
      </c>
      <c r="I15" s="1">
        <v>41.5</v>
      </c>
      <c r="J15" s="35">
        <f t="shared" si="0"/>
        <v>142.19999999999999</v>
      </c>
      <c r="K15" s="9">
        <f t="shared" si="1"/>
        <v>71.099999999999994</v>
      </c>
    </row>
    <row r="16" spans="1:20" ht="15.75" x14ac:dyDescent="0.25">
      <c r="A16" s="24"/>
      <c r="B16" s="3"/>
      <c r="C16" s="3"/>
      <c r="D16" s="24"/>
      <c r="F16" s="7" t="s">
        <v>32</v>
      </c>
      <c r="G16" s="31">
        <f>SUM(G9:G15)</f>
        <v>339.90000000000003</v>
      </c>
      <c r="H16" s="31">
        <f t="shared" ref="H16:J16" si="2">SUM(H9:H15)</f>
        <v>342.29999999999995</v>
      </c>
      <c r="I16" s="31">
        <f t="shared" si="2"/>
        <v>332.6</v>
      </c>
      <c r="J16" s="31">
        <f t="shared" si="2"/>
        <v>1014.8000000000002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53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topLeftCell="H4" workbookViewId="0">
      <selection activeCell="X20" sqref="X20"/>
    </sheetView>
  </sheetViews>
  <sheetFormatPr defaultRowHeight="15" x14ac:dyDescent="0.25"/>
  <cols>
    <col min="1" max="1" width="15.85546875" customWidth="1"/>
    <col min="11" max="11" width="14.5703125" customWidth="1"/>
    <col min="22" max="22" width="14" customWidth="1"/>
    <col min="23" max="23" width="14.5703125" customWidth="1"/>
  </cols>
  <sheetData>
    <row r="1" spans="1:25" x14ac:dyDescent="0.25">
      <c r="A1" t="s">
        <v>14</v>
      </c>
    </row>
    <row r="2" spans="1:25" x14ac:dyDescent="0.25">
      <c r="A2" t="s">
        <v>0</v>
      </c>
      <c r="K2" s="2" t="s">
        <v>26</v>
      </c>
      <c r="L2" s="2">
        <v>7</v>
      </c>
    </row>
    <row r="3" spans="1:25" x14ac:dyDescent="0.25">
      <c r="A3" t="s">
        <v>54</v>
      </c>
      <c r="K3" s="2" t="s">
        <v>27</v>
      </c>
      <c r="L3" s="2">
        <v>3</v>
      </c>
    </row>
    <row r="4" spans="1:25" x14ac:dyDescent="0.25">
      <c r="A4" t="s">
        <v>72</v>
      </c>
      <c r="K4" s="2" t="s">
        <v>28</v>
      </c>
      <c r="L4" s="2">
        <f>J16^2/(L2*L3)</f>
        <v>8083.0476190476193</v>
      </c>
    </row>
    <row r="5" spans="1:25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5" x14ac:dyDescent="0.25">
      <c r="A6" s="54" t="s">
        <v>29</v>
      </c>
      <c r="B6" s="54" t="s">
        <v>1</v>
      </c>
      <c r="C6" s="54"/>
      <c r="D6" s="54"/>
      <c r="E6" s="2"/>
      <c r="F6" s="4" t="s">
        <v>74</v>
      </c>
      <c r="G6" s="4"/>
      <c r="H6" s="4"/>
      <c r="I6" s="4"/>
      <c r="J6" s="4"/>
      <c r="K6" s="4" t="s">
        <v>30</v>
      </c>
    </row>
    <row r="7" spans="1:25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  <c r="V7" s="20" t="s">
        <v>94</v>
      </c>
      <c r="W7" s="37"/>
      <c r="X7" s="45"/>
      <c r="Y7" s="46"/>
    </row>
    <row r="8" spans="1:25" ht="15.75" x14ac:dyDescent="0.25">
      <c r="A8" s="5" t="s">
        <v>5</v>
      </c>
      <c r="B8" s="1">
        <v>14</v>
      </c>
      <c r="C8" s="1">
        <v>18</v>
      </c>
      <c r="D8" s="1">
        <v>17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  <c r="V8" s="38" t="s">
        <v>96</v>
      </c>
      <c r="W8" s="38" t="s">
        <v>97</v>
      </c>
    </row>
    <row r="9" spans="1:25" ht="15.75" x14ac:dyDescent="0.25">
      <c r="A9" s="5" t="s">
        <v>6</v>
      </c>
      <c r="B9" s="1">
        <v>23</v>
      </c>
      <c r="C9" s="1">
        <v>19</v>
      </c>
      <c r="D9" s="1">
        <v>22</v>
      </c>
      <c r="E9" s="2"/>
      <c r="F9" s="7" t="s">
        <v>5</v>
      </c>
      <c r="G9" s="1">
        <v>14</v>
      </c>
      <c r="H9" s="1">
        <v>18</v>
      </c>
      <c r="I9" s="1">
        <v>17</v>
      </c>
      <c r="J9" s="34">
        <f>SUM(G9:I9)</f>
        <v>49</v>
      </c>
      <c r="K9" s="9">
        <f>AVERAGE(G9:J9)</f>
        <v>24.5</v>
      </c>
      <c r="M9" s="10" t="s">
        <v>22</v>
      </c>
      <c r="N9" s="8">
        <f>L3-1</f>
        <v>2</v>
      </c>
      <c r="O9" s="11">
        <f>SUMSQ(G16:I16)/L2-L4</f>
        <v>1.2380952380954113</v>
      </c>
      <c r="P9" s="12">
        <f>O9/N9</f>
        <v>0.61904761904770567</v>
      </c>
      <c r="Q9" s="13">
        <f>P9/P11</f>
        <v>9.4316807738828404E-2</v>
      </c>
      <c r="R9" s="8" t="s">
        <v>35</v>
      </c>
      <c r="S9" s="8">
        <v>3.89</v>
      </c>
      <c r="T9" s="8">
        <v>6.93</v>
      </c>
      <c r="V9" s="36" t="s">
        <v>5</v>
      </c>
      <c r="W9" s="9">
        <v>24.5</v>
      </c>
    </row>
    <row r="10" spans="1:25" ht="15.75" x14ac:dyDescent="0.25">
      <c r="A10" s="5" t="s">
        <v>7</v>
      </c>
      <c r="B10" s="1">
        <v>18</v>
      </c>
      <c r="C10" s="1">
        <v>16</v>
      </c>
      <c r="D10" s="1">
        <v>16</v>
      </c>
      <c r="E10" s="2"/>
      <c r="F10" s="7" t="s">
        <v>6</v>
      </c>
      <c r="G10" s="1">
        <v>23</v>
      </c>
      <c r="H10" s="1">
        <v>19</v>
      </c>
      <c r="I10" s="1">
        <v>22</v>
      </c>
      <c r="J10" s="34">
        <f t="shared" ref="J10:J15" si="0">SUM(G10:I10)</f>
        <v>64</v>
      </c>
      <c r="K10" s="9">
        <f t="shared" ref="K10:K15" si="1">AVERAGE(G10:J10)</f>
        <v>32</v>
      </c>
      <c r="M10" s="14" t="s">
        <v>23</v>
      </c>
      <c r="N10" s="15">
        <f>L2-1</f>
        <v>6</v>
      </c>
      <c r="O10" s="16">
        <f>SUMSQ(J9:J15)/L3-L4</f>
        <v>120.95238095238074</v>
      </c>
      <c r="P10" s="17">
        <f>O10/N10</f>
        <v>20.158730158730123</v>
      </c>
      <c r="Q10" s="18">
        <f>P10/P11</f>
        <v>3.0713422007255153</v>
      </c>
      <c r="R10" s="15" t="s">
        <v>75</v>
      </c>
      <c r="S10" s="19">
        <v>3</v>
      </c>
      <c r="T10" s="15">
        <v>4.82</v>
      </c>
      <c r="V10" s="36" t="s">
        <v>6</v>
      </c>
      <c r="W10" s="9">
        <v>32</v>
      </c>
    </row>
    <row r="11" spans="1:25" ht="15.75" x14ac:dyDescent="0.25">
      <c r="A11" s="5" t="s">
        <v>8</v>
      </c>
      <c r="B11" s="1">
        <v>19</v>
      </c>
      <c r="C11" s="1">
        <v>18</v>
      </c>
      <c r="D11" s="1">
        <v>20</v>
      </c>
      <c r="E11" s="2"/>
      <c r="F11" s="7" t="s">
        <v>7</v>
      </c>
      <c r="G11" s="1">
        <v>18</v>
      </c>
      <c r="H11" s="1">
        <v>16</v>
      </c>
      <c r="I11" s="1">
        <v>16</v>
      </c>
      <c r="J11" s="34">
        <f t="shared" si="0"/>
        <v>50</v>
      </c>
      <c r="K11" s="9">
        <f t="shared" si="1"/>
        <v>25</v>
      </c>
      <c r="M11" s="20" t="s">
        <v>24</v>
      </c>
      <c r="N11" s="21">
        <f>N12-N9-N10</f>
        <v>12</v>
      </c>
      <c r="O11" s="22">
        <f>O12-O9-O10</f>
        <v>78.761904761904589</v>
      </c>
      <c r="P11" s="23">
        <f>O11/N11</f>
        <v>6.5634920634920491</v>
      </c>
      <c r="Q11" s="21"/>
      <c r="R11" s="20"/>
      <c r="S11" s="20"/>
      <c r="T11" s="20"/>
      <c r="V11" s="36" t="s">
        <v>7</v>
      </c>
      <c r="W11" s="9">
        <v>25</v>
      </c>
    </row>
    <row r="12" spans="1:25" ht="15.75" x14ac:dyDescent="0.25">
      <c r="A12" s="5" t="s">
        <v>9</v>
      </c>
      <c r="B12" s="1">
        <v>16</v>
      </c>
      <c r="C12" s="1">
        <v>18</v>
      </c>
      <c r="D12" s="1">
        <v>23</v>
      </c>
      <c r="E12" s="2"/>
      <c r="F12" s="7" t="s">
        <v>8</v>
      </c>
      <c r="G12" s="1">
        <v>19</v>
      </c>
      <c r="H12" s="1">
        <v>18</v>
      </c>
      <c r="I12" s="1">
        <v>20</v>
      </c>
      <c r="J12" s="34">
        <f t="shared" si="0"/>
        <v>57</v>
      </c>
      <c r="K12" s="9">
        <f t="shared" si="1"/>
        <v>28.5</v>
      </c>
      <c r="M12" s="10" t="s">
        <v>25</v>
      </c>
      <c r="N12" s="8">
        <f>L2*L3-1</f>
        <v>20</v>
      </c>
      <c r="O12" s="11">
        <f>SUMSQ(G9:I15)-L4</f>
        <v>200.95238095238074</v>
      </c>
      <c r="P12" s="8"/>
      <c r="Q12" s="8"/>
      <c r="R12" s="10"/>
      <c r="S12" s="10"/>
      <c r="T12" s="10"/>
      <c r="V12" s="36" t="s">
        <v>8</v>
      </c>
      <c r="W12" s="9">
        <v>28.5</v>
      </c>
    </row>
    <row r="13" spans="1:25" ht="15.75" x14ac:dyDescent="0.25">
      <c r="A13" s="5" t="s">
        <v>10</v>
      </c>
      <c r="B13" s="1">
        <v>21</v>
      </c>
      <c r="C13" s="1">
        <v>24</v>
      </c>
      <c r="D13" s="1">
        <v>21</v>
      </c>
      <c r="E13" s="2"/>
      <c r="F13" s="7" t="s">
        <v>9</v>
      </c>
      <c r="G13" s="1">
        <v>16</v>
      </c>
      <c r="H13" s="1">
        <v>18</v>
      </c>
      <c r="I13" s="1">
        <v>23</v>
      </c>
      <c r="J13" s="34">
        <f t="shared" si="0"/>
        <v>57</v>
      </c>
      <c r="K13" s="9">
        <f t="shared" si="1"/>
        <v>28.5</v>
      </c>
      <c r="V13" s="36" t="s">
        <v>9</v>
      </c>
      <c r="W13" s="9">
        <v>28.5</v>
      </c>
    </row>
    <row r="14" spans="1:25" ht="15.75" x14ac:dyDescent="0.25">
      <c r="A14" s="5" t="s">
        <v>11</v>
      </c>
      <c r="B14" s="1">
        <v>24</v>
      </c>
      <c r="C14" s="1">
        <v>26</v>
      </c>
      <c r="D14" s="1">
        <v>19</v>
      </c>
      <c r="E14" s="2"/>
      <c r="F14" s="7" t="s">
        <v>10</v>
      </c>
      <c r="G14" s="1">
        <v>21</v>
      </c>
      <c r="H14" s="1">
        <v>24</v>
      </c>
      <c r="I14" s="1">
        <v>21</v>
      </c>
      <c r="J14" s="34">
        <f t="shared" si="0"/>
        <v>66</v>
      </c>
      <c r="K14" s="9">
        <f t="shared" si="1"/>
        <v>33</v>
      </c>
      <c r="P14" t="s">
        <v>110</v>
      </c>
      <c r="V14" s="36" t="s">
        <v>10</v>
      </c>
      <c r="W14" s="9">
        <v>33</v>
      </c>
    </row>
    <row r="15" spans="1:25" ht="15.75" x14ac:dyDescent="0.25">
      <c r="A15" s="24"/>
      <c r="B15" s="24"/>
      <c r="C15" s="24"/>
      <c r="D15" s="24"/>
      <c r="F15" s="7" t="s">
        <v>11</v>
      </c>
      <c r="G15" s="1">
        <v>24</v>
      </c>
      <c r="H15" s="1">
        <v>26</v>
      </c>
      <c r="I15" s="1">
        <v>19</v>
      </c>
      <c r="J15" s="34">
        <f t="shared" si="0"/>
        <v>69</v>
      </c>
      <c r="K15" s="9">
        <f t="shared" si="1"/>
        <v>34.5</v>
      </c>
      <c r="V15" s="36" t="s">
        <v>11</v>
      </c>
      <c r="W15" s="9">
        <v>34.5</v>
      </c>
    </row>
    <row r="16" spans="1:25" ht="15.75" x14ac:dyDescent="0.25">
      <c r="A16" s="24"/>
      <c r="B16" s="3"/>
      <c r="C16" s="3"/>
      <c r="D16" s="24"/>
      <c r="F16" s="7" t="s">
        <v>32</v>
      </c>
      <c r="G16" s="33">
        <f>SUM(G9:G15)</f>
        <v>135</v>
      </c>
      <c r="H16" s="33">
        <f t="shared" ref="H16:J16" si="2">SUM(H9:H15)</f>
        <v>139</v>
      </c>
      <c r="I16" s="33">
        <f t="shared" si="2"/>
        <v>138</v>
      </c>
      <c r="J16" s="33">
        <f t="shared" si="2"/>
        <v>412</v>
      </c>
      <c r="K16" s="25"/>
    </row>
    <row r="17" spans="1:2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76</v>
      </c>
      <c r="H17" s="27"/>
      <c r="I17" s="28"/>
      <c r="J17" s="27"/>
      <c r="K17" s="29"/>
      <c r="V17" s="39" t="s">
        <v>98</v>
      </c>
      <c r="X17" t="s">
        <v>99</v>
      </c>
    </row>
    <row r="18" spans="1:25" ht="15.75" x14ac:dyDescent="0.25">
      <c r="A18" s="24"/>
      <c r="B18" s="3" t="s">
        <v>40</v>
      </c>
      <c r="C18" s="3" t="s">
        <v>47</v>
      </c>
      <c r="D18" s="24"/>
      <c r="G18" s="53" t="s">
        <v>55</v>
      </c>
      <c r="H18" s="53"/>
      <c r="I18" s="53"/>
      <c r="J18" s="53"/>
      <c r="K18" s="53"/>
      <c r="L18" s="53"/>
      <c r="M18" s="30"/>
      <c r="N18" s="30"/>
      <c r="O18" s="30"/>
      <c r="V18" s="36" t="s">
        <v>5</v>
      </c>
      <c r="W18" s="9">
        <v>24.5</v>
      </c>
      <c r="X18" t="s">
        <v>101</v>
      </c>
      <c r="Y18" s="40">
        <f>W18+W25</f>
        <v>31.821702085483356</v>
      </c>
    </row>
    <row r="19" spans="1:25" ht="15.7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  <c r="V19" s="36" t="s">
        <v>7</v>
      </c>
      <c r="W19" s="9">
        <v>25</v>
      </c>
      <c r="X19" t="s">
        <v>102</v>
      </c>
      <c r="Y19" s="41">
        <f>W19+W25</f>
        <v>32.321702085483352</v>
      </c>
    </row>
    <row r="20" spans="1:25" ht="15.7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  <c r="V20" s="36" t="s">
        <v>8</v>
      </c>
      <c r="W20" s="9">
        <v>28.5</v>
      </c>
      <c r="X20" t="s">
        <v>103</v>
      </c>
      <c r="Y20" s="41">
        <f>W20+W25</f>
        <v>35.821702085483352</v>
      </c>
    </row>
    <row r="21" spans="1:25" ht="15.7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  <c r="V21" s="36" t="s">
        <v>9</v>
      </c>
      <c r="W21" s="9">
        <v>28.5</v>
      </c>
      <c r="X21" t="s">
        <v>103</v>
      </c>
      <c r="Y21" s="41"/>
    </row>
    <row r="22" spans="1:25" ht="15.7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  <c r="V22" s="36" t="s">
        <v>6</v>
      </c>
      <c r="W22" s="9">
        <v>32</v>
      </c>
      <c r="X22" t="s">
        <v>105</v>
      </c>
    </row>
    <row r="23" spans="1:25" ht="15.7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  <c r="V23" s="36" t="s">
        <v>10</v>
      </c>
      <c r="W23" s="9">
        <v>33</v>
      </c>
      <c r="X23" t="s">
        <v>106</v>
      </c>
    </row>
    <row r="24" spans="1:25" ht="15.75" x14ac:dyDescent="0.25">
      <c r="V24" s="36" t="s">
        <v>11</v>
      </c>
      <c r="W24" s="9">
        <v>34.5</v>
      </c>
      <c r="X24" t="s">
        <v>106</v>
      </c>
    </row>
    <row r="25" spans="1:25" ht="15.75" x14ac:dyDescent="0.25">
      <c r="V25" s="43" t="s">
        <v>95</v>
      </c>
      <c r="W25" s="50">
        <f>4.95*(P11/3)^0.5</f>
        <v>7.3217020854833557</v>
      </c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Q20" sqref="Q20"/>
    </sheetView>
  </sheetViews>
  <sheetFormatPr defaultRowHeight="15" x14ac:dyDescent="0.25"/>
  <cols>
    <col min="1" max="1" width="15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12</v>
      </c>
      <c r="K3" s="2" t="s">
        <v>27</v>
      </c>
      <c r="L3" s="2">
        <v>3</v>
      </c>
    </row>
    <row r="4" spans="1:20" x14ac:dyDescent="0.25">
      <c r="A4" t="s">
        <v>77</v>
      </c>
      <c r="K4" s="2" t="s">
        <v>28</v>
      </c>
      <c r="L4" s="2">
        <f>J16^2/(L2*L3)</f>
        <v>52490.000476190486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78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51.2</v>
      </c>
      <c r="C8" s="1">
        <v>51.7</v>
      </c>
      <c r="D8" s="1">
        <v>47.8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45.3</v>
      </c>
      <c r="C9" s="1">
        <v>47.4</v>
      </c>
      <c r="D9" s="1">
        <v>51.5</v>
      </c>
      <c r="E9" s="2"/>
      <c r="F9" s="7" t="s">
        <v>5</v>
      </c>
      <c r="G9" s="1">
        <v>51.2</v>
      </c>
      <c r="H9" s="1">
        <v>51.7</v>
      </c>
      <c r="I9" s="1">
        <v>47.8</v>
      </c>
      <c r="J9" s="35">
        <f>SUM(G9:I9)</f>
        <v>150.69999999999999</v>
      </c>
      <c r="K9" s="9">
        <f>AVERAGE(G9:J9)</f>
        <v>75.349999999999994</v>
      </c>
      <c r="M9" s="10" t="s">
        <v>22</v>
      </c>
      <c r="N9" s="8">
        <f>L3-1</f>
        <v>2</v>
      </c>
      <c r="O9" s="11">
        <f>SUMSQ(G16:I16)/L2-L4</f>
        <v>8.2752380952370004</v>
      </c>
      <c r="P9" s="12">
        <f>O9/N9</f>
        <v>4.1376190476185002</v>
      </c>
      <c r="Q9" s="13">
        <f>P9/P11</f>
        <v>0.36474942454745385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50.2</v>
      </c>
      <c r="C10" s="1">
        <v>52.4</v>
      </c>
      <c r="D10" s="1">
        <v>50.5</v>
      </c>
      <c r="E10" s="2"/>
      <c r="F10" s="7" t="s">
        <v>6</v>
      </c>
      <c r="G10" s="1">
        <v>45.3</v>
      </c>
      <c r="H10" s="1">
        <v>47.4</v>
      </c>
      <c r="I10" s="1">
        <v>51.5</v>
      </c>
      <c r="J10" s="35">
        <f t="shared" ref="J10:J15" si="0">SUM(G10:I10)</f>
        <v>144.19999999999999</v>
      </c>
      <c r="K10" s="9">
        <f t="shared" ref="K10:K15" si="1">AVERAGE(G10:J10)</f>
        <v>72.099999999999994</v>
      </c>
      <c r="M10" s="14" t="s">
        <v>23</v>
      </c>
      <c r="N10" s="15">
        <f>L2-1</f>
        <v>6</v>
      </c>
      <c r="O10" s="16">
        <f>SUMSQ(J9:J15)/L3-L4</f>
        <v>66.529523809513194</v>
      </c>
      <c r="P10" s="17">
        <f>O10/N10</f>
        <v>11.088253968252198</v>
      </c>
      <c r="Q10" s="18">
        <f>P10/P11</f>
        <v>0.9774786435411148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51.3</v>
      </c>
      <c r="C11" s="1">
        <v>51.5</v>
      </c>
      <c r="D11" s="1">
        <v>55.5</v>
      </c>
      <c r="E11" s="2"/>
      <c r="F11" s="7" t="s">
        <v>7</v>
      </c>
      <c r="G11" s="1">
        <v>50.2</v>
      </c>
      <c r="H11" s="1">
        <v>52.4</v>
      </c>
      <c r="I11" s="1">
        <v>50.5</v>
      </c>
      <c r="J11" s="35">
        <f t="shared" si="0"/>
        <v>153.1</v>
      </c>
      <c r="K11" s="9">
        <f t="shared" si="1"/>
        <v>76.55</v>
      </c>
      <c r="M11" s="20" t="s">
        <v>24</v>
      </c>
      <c r="N11" s="21">
        <f>N12-N9-N10</f>
        <v>12</v>
      </c>
      <c r="O11" s="22">
        <f>O12-O9-O10</f>
        <v>136.12476190476445</v>
      </c>
      <c r="P11" s="23">
        <f>O11/N11</f>
        <v>11.343730158730372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52.3</v>
      </c>
      <c r="C12" s="1">
        <v>46.7</v>
      </c>
      <c r="D12" s="1">
        <v>42.4</v>
      </c>
      <c r="E12" s="2"/>
      <c r="F12" s="7" t="s">
        <v>8</v>
      </c>
      <c r="G12" s="1">
        <v>51.3</v>
      </c>
      <c r="H12" s="1">
        <v>51.5</v>
      </c>
      <c r="I12" s="1">
        <v>55.5</v>
      </c>
      <c r="J12" s="35">
        <f t="shared" si="0"/>
        <v>158.30000000000001</v>
      </c>
      <c r="K12" s="9">
        <f t="shared" si="1"/>
        <v>79.150000000000006</v>
      </c>
      <c r="M12" s="10" t="s">
        <v>25</v>
      </c>
      <c r="N12" s="8">
        <f>L2*L3-1</f>
        <v>20</v>
      </c>
      <c r="O12" s="11">
        <f>SUMSQ(G9:I15)-L4</f>
        <v>210.92952380951465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49.6</v>
      </c>
      <c r="C13" s="1">
        <v>47.5</v>
      </c>
      <c r="D13" s="1">
        <v>45.7</v>
      </c>
      <c r="E13" s="2"/>
      <c r="F13" s="7" t="s">
        <v>9</v>
      </c>
      <c r="G13" s="1">
        <v>52.3</v>
      </c>
      <c r="H13" s="1">
        <v>46.7</v>
      </c>
      <c r="I13" s="1">
        <v>42.4</v>
      </c>
      <c r="J13" s="35">
        <f t="shared" si="0"/>
        <v>141.4</v>
      </c>
      <c r="K13" s="9">
        <f t="shared" si="1"/>
        <v>70.7</v>
      </c>
    </row>
    <row r="14" spans="1:20" ht="15.75" x14ac:dyDescent="0.25">
      <c r="A14" s="5" t="s">
        <v>11</v>
      </c>
      <c r="B14" s="1">
        <v>48.7</v>
      </c>
      <c r="C14" s="1">
        <v>48.2</v>
      </c>
      <c r="D14" s="1">
        <v>56.5</v>
      </c>
      <c r="E14" s="2"/>
      <c r="F14" s="7" t="s">
        <v>10</v>
      </c>
      <c r="G14" s="1">
        <v>49.6</v>
      </c>
      <c r="H14" s="1">
        <v>47.5</v>
      </c>
      <c r="I14" s="1">
        <v>51.7</v>
      </c>
      <c r="J14" s="35">
        <f t="shared" si="0"/>
        <v>148.80000000000001</v>
      </c>
      <c r="K14" s="9">
        <f t="shared" si="1"/>
        <v>74.400000000000006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48.7</v>
      </c>
      <c r="H15" s="1">
        <v>48.2</v>
      </c>
      <c r="I15" s="1">
        <v>56.5</v>
      </c>
      <c r="J15" s="35">
        <f t="shared" si="0"/>
        <v>153.4</v>
      </c>
      <c r="K15" s="9">
        <f t="shared" si="1"/>
        <v>76.7</v>
      </c>
    </row>
    <row r="16" spans="1:20" ht="15.75" x14ac:dyDescent="0.25">
      <c r="A16" s="24"/>
      <c r="B16" s="3"/>
      <c r="C16" s="3"/>
      <c r="D16" s="24"/>
      <c r="F16" s="7" t="s">
        <v>32</v>
      </c>
      <c r="G16" s="31">
        <f>SUM(G9:G15)</f>
        <v>348.6</v>
      </c>
      <c r="H16" s="31">
        <f t="shared" ref="H16:J16" si="2">SUM(H9:H15)</f>
        <v>345.4</v>
      </c>
      <c r="I16" s="31">
        <f t="shared" si="2"/>
        <v>355.90000000000003</v>
      </c>
      <c r="J16" s="31">
        <f t="shared" si="2"/>
        <v>1049.9000000000001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53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topLeftCell="H4" workbookViewId="0">
      <selection activeCell="X24" sqref="X24"/>
    </sheetView>
  </sheetViews>
  <sheetFormatPr defaultRowHeight="15" x14ac:dyDescent="0.25"/>
  <cols>
    <col min="1" max="1" width="15.42578125" customWidth="1"/>
    <col min="11" max="11" width="14.5703125" customWidth="1"/>
    <col min="22" max="22" width="14.5703125" customWidth="1"/>
    <col min="23" max="23" width="13.5703125" customWidth="1"/>
  </cols>
  <sheetData>
    <row r="1" spans="1:25" x14ac:dyDescent="0.25">
      <c r="A1" t="s">
        <v>14</v>
      </c>
    </row>
    <row r="2" spans="1:25" x14ac:dyDescent="0.25">
      <c r="A2" t="s">
        <v>0</v>
      </c>
      <c r="K2" s="2" t="s">
        <v>26</v>
      </c>
      <c r="L2" s="2">
        <v>7</v>
      </c>
    </row>
    <row r="3" spans="1:25" x14ac:dyDescent="0.25">
      <c r="A3" t="s">
        <v>54</v>
      </c>
      <c r="K3" s="2" t="s">
        <v>27</v>
      </c>
      <c r="L3" s="2">
        <v>3</v>
      </c>
    </row>
    <row r="4" spans="1:25" x14ac:dyDescent="0.25">
      <c r="A4" t="s">
        <v>77</v>
      </c>
      <c r="K4" s="2" t="s">
        <v>28</v>
      </c>
      <c r="L4" s="2">
        <f>J16^2/(L2*L3)</f>
        <v>14457.190476190477</v>
      </c>
    </row>
    <row r="5" spans="1:25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5" x14ac:dyDescent="0.25">
      <c r="A6" s="54" t="s">
        <v>29</v>
      </c>
      <c r="B6" s="54" t="s">
        <v>1</v>
      </c>
      <c r="C6" s="54"/>
      <c r="D6" s="54"/>
      <c r="E6" s="2"/>
      <c r="F6" s="4" t="s">
        <v>79</v>
      </c>
      <c r="G6" s="4"/>
      <c r="H6" s="4"/>
      <c r="I6" s="4"/>
      <c r="J6" s="4"/>
      <c r="K6" s="4" t="s">
        <v>30</v>
      </c>
    </row>
    <row r="7" spans="1:25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  <c r="V7" s="20" t="s">
        <v>94</v>
      </c>
      <c r="W7" s="37"/>
      <c r="X7" s="45"/>
      <c r="Y7" s="46"/>
    </row>
    <row r="8" spans="1:25" ht="15.75" x14ac:dyDescent="0.25">
      <c r="A8" s="5" t="s">
        <v>5</v>
      </c>
      <c r="B8" s="1">
        <v>26</v>
      </c>
      <c r="C8" s="1">
        <v>21</v>
      </c>
      <c r="D8" s="1">
        <v>22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  <c r="V8" s="38" t="s">
        <v>96</v>
      </c>
      <c r="W8" s="38" t="s">
        <v>97</v>
      </c>
    </row>
    <row r="9" spans="1:25" ht="15.75" x14ac:dyDescent="0.25">
      <c r="A9" s="5" t="s">
        <v>6</v>
      </c>
      <c r="B9" s="1">
        <v>27</v>
      </c>
      <c r="C9" s="1">
        <v>23</v>
      </c>
      <c r="D9" s="1">
        <v>41</v>
      </c>
      <c r="E9" s="2"/>
      <c r="F9" s="7" t="s">
        <v>5</v>
      </c>
      <c r="G9" s="1">
        <v>26</v>
      </c>
      <c r="H9" s="1">
        <v>21</v>
      </c>
      <c r="I9" s="1">
        <v>22</v>
      </c>
      <c r="J9" s="34">
        <f>SUM(G9:I9)</f>
        <v>69</v>
      </c>
      <c r="K9" s="9">
        <f>AVERAGE(G9:J9)</f>
        <v>34.5</v>
      </c>
      <c r="M9" s="10" t="s">
        <v>22</v>
      </c>
      <c r="N9" s="8">
        <f>L3-1</f>
        <v>2</v>
      </c>
      <c r="O9" s="11">
        <f>SUMSQ(G16:I16)/L2-L4</f>
        <v>5.8095238095229433</v>
      </c>
      <c r="P9" s="12">
        <f>O9/N9</f>
        <v>2.9047619047614717</v>
      </c>
      <c r="Q9" s="13">
        <f>P9/P11</f>
        <v>0.10909090909089232</v>
      </c>
      <c r="R9" s="8" t="s">
        <v>35</v>
      </c>
      <c r="S9" s="8">
        <v>3.89</v>
      </c>
      <c r="T9" s="8">
        <v>6.93</v>
      </c>
      <c r="V9" s="36" t="s">
        <v>5</v>
      </c>
      <c r="W9" s="9">
        <v>34.5</v>
      </c>
    </row>
    <row r="10" spans="1:25" ht="15.75" x14ac:dyDescent="0.25">
      <c r="A10" s="5" t="s">
        <v>7</v>
      </c>
      <c r="B10" s="1">
        <v>25</v>
      </c>
      <c r="C10" s="1">
        <v>29</v>
      </c>
      <c r="D10" s="1">
        <v>20</v>
      </c>
      <c r="E10" s="2"/>
      <c r="F10" s="7" t="s">
        <v>6</v>
      </c>
      <c r="G10" s="1">
        <v>38</v>
      </c>
      <c r="H10" s="1">
        <v>27</v>
      </c>
      <c r="I10" s="1">
        <v>41</v>
      </c>
      <c r="J10" s="34">
        <f t="shared" ref="J10:J15" si="0">SUM(G10:I10)</f>
        <v>106</v>
      </c>
      <c r="K10" s="9">
        <f t="shared" ref="K10:K15" si="1">AVERAGE(G10:J10)</f>
        <v>53</v>
      </c>
      <c r="M10" s="14" t="s">
        <v>23</v>
      </c>
      <c r="N10" s="15">
        <f>L2-1</f>
        <v>6</v>
      </c>
      <c r="O10" s="16">
        <f>SUMSQ(J9:J15)/L3-L4</f>
        <v>486.476190476189</v>
      </c>
      <c r="P10" s="17">
        <f>O10/N10</f>
        <v>81.079365079364834</v>
      </c>
      <c r="Q10" s="18">
        <f>P10/P11</f>
        <v>3.0450074515648051</v>
      </c>
      <c r="R10" s="15" t="s">
        <v>75</v>
      </c>
      <c r="S10" s="19">
        <v>3</v>
      </c>
      <c r="T10" s="15">
        <v>4.82</v>
      </c>
      <c r="V10" s="36" t="s">
        <v>6</v>
      </c>
      <c r="W10" s="9">
        <v>53</v>
      </c>
    </row>
    <row r="11" spans="1:25" ht="15.75" x14ac:dyDescent="0.25">
      <c r="A11" s="5" t="s">
        <v>8</v>
      </c>
      <c r="B11" s="1">
        <v>33</v>
      </c>
      <c r="C11" s="1">
        <v>29</v>
      </c>
      <c r="D11" s="1">
        <v>32</v>
      </c>
      <c r="E11" s="2"/>
      <c r="F11" s="7" t="s">
        <v>7</v>
      </c>
      <c r="G11" s="1">
        <v>25</v>
      </c>
      <c r="H11" s="1">
        <v>29</v>
      </c>
      <c r="I11" s="1">
        <v>20</v>
      </c>
      <c r="J11" s="34">
        <f t="shared" si="0"/>
        <v>74</v>
      </c>
      <c r="K11" s="9">
        <f t="shared" si="1"/>
        <v>37</v>
      </c>
      <c r="M11" s="20" t="s">
        <v>24</v>
      </c>
      <c r="N11" s="21">
        <f>N12-N9-N10</f>
        <v>12</v>
      </c>
      <c r="O11" s="22">
        <f>O12-O9-O10</f>
        <v>319.523809523811</v>
      </c>
      <c r="P11" s="23">
        <f>O11/N11</f>
        <v>26.626984126984251</v>
      </c>
      <c r="Q11" s="21"/>
      <c r="R11" s="20"/>
      <c r="S11" s="20"/>
      <c r="T11" s="20"/>
      <c r="V11" s="36" t="s">
        <v>7</v>
      </c>
      <c r="W11" s="9">
        <v>37</v>
      </c>
    </row>
    <row r="12" spans="1:25" ht="15.75" x14ac:dyDescent="0.25">
      <c r="A12" s="5" t="s">
        <v>9</v>
      </c>
      <c r="B12" s="1">
        <v>26</v>
      </c>
      <c r="C12" s="1">
        <v>19</v>
      </c>
      <c r="D12" s="1">
        <v>18</v>
      </c>
      <c r="E12" s="2"/>
      <c r="F12" s="7" t="s">
        <v>8</v>
      </c>
      <c r="G12" s="1">
        <v>33</v>
      </c>
      <c r="H12" s="1">
        <v>29</v>
      </c>
      <c r="I12" s="1">
        <v>32</v>
      </c>
      <c r="J12" s="34">
        <f t="shared" si="0"/>
        <v>94</v>
      </c>
      <c r="K12" s="9">
        <f t="shared" si="1"/>
        <v>47</v>
      </c>
      <c r="M12" s="10" t="s">
        <v>25</v>
      </c>
      <c r="N12" s="8">
        <f>L2*L3-1</f>
        <v>20</v>
      </c>
      <c r="O12" s="11">
        <f>SUMSQ(G9:I15)-L4</f>
        <v>811.80952380952294</v>
      </c>
      <c r="P12" s="8"/>
      <c r="Q12" s="8"/>
      <c r="R12" s="10"/>
      <c r="S12" s="10"/>
      <c r="T12" s="10"/>
      <c r="V12" s="36" t="s">
        <v>8</v>
      </c>
      <c r="W12" s="9">
        <v>47</v>
      </c>
    </row>
    <row r="13" spans="1:25" ht="15.75" x14ac:dyDescent="0.25">
      <c r="A13" s="5" t="s">
        <v>10</v>
      </c>
      <c r="B13" s="1">
        <v>22</v>
      </c>
      <c r="C13" s="1">
        <v>33</v>
      </c>
      <c r="D13" s="1">
        <v>22</v>
      </c>
      <c r="E13" s="2"/>
      <c r="F13" s="7" t="s">
        <v>9</v>
      </c>
      <c r="G13" s="1">
        <v>26</v>
      </c>
      <c r="H13" s="1">
        <v>19</v>
      </c>
      <c r="I13" s="1">
        <v>18</v>
      </c>
      <c r="J13" s="34">
        <f t="shared" si="0"/>
        <v>63</v>
      </c>
      <c r="K13" s="9">
        <f t="shared" si="1"/>
        <v>31.5</v>
      </c>
      <c r="V13" s="36" t="s">
        <v>9</v>
      </c>
      <c r="W13" s="9">
        <v>31.5</v>
      </c>
    </row>
    <row r="14" spans="1:25" ht="15.75" x14ac:dyDescent="0.25">
      <c r="A14" s="5" t="s">
        <v>11</v>
      </c>
      <c r="B14" s="1">
        <v>18</v>
      </c>
      <c r="C14" s="1">
        <v>26</v>
      </c>
      <c r="D14" s="1">
        <v>24</v>
      </c>
      <c r="E14" s="2"/>
      <c r="F14" s="7" t="s">
        <v>10</v>
      </c>
      <c r="G14" s="1">
        <v>22</v>
      </c>
      <c r="H14" s="1">
        <v>33</v>
      </c>
      <c r="I14" s="1">
        <v>22</v>
      </c>
      <c r="J14" s="34">
        <f t="shared" si="0"/>
        <v>77</v>
      </c>
      <c r="K14" s="9">
        <f t="shared" si="1"/>
        <v>38.5</v>
      </c>
      <c r="V14" s="36" t="s">
        <v>10</v>
      </c>
      <c r="W14" s="9">
        <v>38.5</v>
      </c>
    </row>
    <row r="15" spans="1:25" ht="15.75" x14ac:dyDescent="0.25">
      <c r="A15" s="24"/>
      <c r="B15" s="24"/>
      <c r="C15" s="24"/>
      <c r="D15" s="24"/>
      <c r="F15" s="7" t="s">
        <v>11</v>
      </c>
      <c r="G15" s="1">
        <v>18</v>
      </c>
      <c r="H15" s="1">
        <v>26</v>
      </c>
      <c r="I15" s="1">
        <v>24</v>
      </c>
      <c r="J15" s="34">
        <f t="shared" si="0"/>
        <v>68</v>
      </c>
      <c r="K15" s="9">
        <f t="shared" si="1"/>
        <v>34</v>
      </c>
      <c r="V15" s="36" t="s">
        <v>11</v>
      </c>
      <c r="W15" s="9">
        <v>34</v>
      </c>
    </row>
    <row r="16" spans="1:25" ht="15.75" x14ac:dyDescent="0.25">
      <c r="A16" s="24"/>
      <c r="B16" s="3"/>
      <c r="C16" s="3"/>
      <c r="D16" s="24"/>
      <c r="F16" s="7" t="s">
        <v>32</v>
      </c>
      <c r="G16" s="33">
        <f>SUM(G9:G15)</f>
        <v>188</v>
      </c>
      <c r="H16" s="33">
        <f t="shared" ref="H16:J16" si="2">SUM(H9:H15)</f>
        <v>184</v>
      </c>
      <c r="I16" s="33">
        <f t="shared" si="2"/>
        <v>179</v>
      </c>
      <c r="J16" s="33">
        <f t="shared" si="2"/>
        <v>551</v>
      </c>
      <c r="K16" s="25"/>
    </row>
    <row r="17" spans="1:2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  <c r="V17" s="39" t="s">
        <v>98</v>
      </c>
      <c r="X17" t="s">
        <v>99</v>
      </c>
    </row>
    <row r="18" spans="1:25" ht="15.75" x14ac:dyDescent="0.25">
      <c r="A18" s="24"/>
      <c r="B18" s="3" t="s">
        <v>40</v>
      </c>
      <c r="C18" s="3" t="s">
        <v>47</v>
      </c>
      <c r="D18" s="24"/>
      <c r="G18" s="53" t="s">
        <v>55</v>
      </c>
      <c r="H18" s="53"/>
      <c r="I18" s="53"/>
      <c r="J18" s="53"/>
      <c r="K18" s="53"/>
      <c r="L18" s="53"/>
      <c r="M18" s="30"/>
      <c r="N18" s="30"/>
      <c r="O18" s="30"/>
      <c r="V18" s="36" t="s">
        <v>9</v>
      </c>
      <c r="W18" s="9">
        <v>31.5</v>
      </c>
      <c r="X18" t="s">
        <v>101</v>
      </c>
      <c r="Y18" s="40">
        <f>W18+W25</f>
        <v>46.247063872416902</v>
      </c>
    </row>
    <row r="19" spans="1:25" ht="15.7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  <c r="V19" s="36" t="s">
        <v>11</v>
      </c>
      <c r="W19" s="9">
        <v>34</v>
      </c>
      <c r="X19" t="s">
        <v>102</v>
      </c>
      <c r="Y19" s="41">
        <f>W19+W25</f>
        <v>48.747063872416902</v>
      </c>
    </row>
    <row r="20" spans="1:25" ht="15.7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  <c r="V20" s="36" t="s">
        <v>5</v>
      </c>
      <c r="W20" s="9">
        <v>34.5</v>
      </c>
      <c r="X20" t="s">
        <v>102</v>
      </c>
      <c r="Y20" s="41">
        <f>W20+W25</f>
        <v>49.247063872416902</v>
      </c>
    </row>
    <row r="21" spans="1:25" ht="15.7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  <c r="V21" s="36" t="s">
        <v>7</v>
      </c>
      <c r="W21" s="9">
        <v>37</v>
      </c>
      <c r="X21" t="s">
        <v>102</v>
      </c>
      <c r="Y21" s="41">
        <f>W21+W25</f>
        <v>51.747063872416902</v>
      </c>
    </row>
    <row r="22" spans="1:25" ht="15.7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  <c r="V22" s="36" t="s">
        <v>10</v>
      </c>
      <c r="W22" s="9">
        <v>38.5</v>
      </c>
      <c r="X22" t="s">
        <v>103</v>
      </c>
      <c r="Y22" s="49">
        <f>W22+W25</f>
        <v>53.247063872416902</v>
      </c>
    </row>
    <row r="23" spans="1:25" ht="15.7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  <c r="V23" s="36" t="s">
        <v>8</v>
      </c>
      <c r="W23" s="9">
        <v>47</v>
      </c>
      <c r="X23" t="s">
        <v>105</v>
      </c>
    </row>
    <row r="24" spans="1:25" ht="15.75" x14ac:dyDescent="0.25">
      <c r="V24" s="36" t="s">
        <v>6</v>
      </c>
      <c r="W24" s="9">
        <v>53</v>
      </c>
      <c r="X24" t="s">
        <v>106</v>
      </c>
    </row>
    <row r="25" spans="1:25" ht="15.75" x14ac:dyDescent="0.25">
      <c r="V25" s="43" t="s">
        <v>95</v>
      </c>
      <c r="W25" s="50">
        <f>4.95*(P11/3)^0.5</f>
        <v>14.747063872416904</v>
      </c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opLeftCell="B1" workbookViewId="0">
      <selection activeCell="N19" sqref="N19"/>
    </sheetView>
  </sheetViews>
  <sheetFormatPr defaultRowHeight="15" x14ac:dyDescent="0.25"/>
  <cols>
    <col min="1" max="1" width="15.7109375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80</v>
      </c>
      <c r="K3" s="2" t="s">
        <v>27</v>
      </c>
      <c r="L3" s="2">
        <v>3</v>
      </c>
    </row>
    <row r="4" spans="1:20" x14ac:dyDescent="0.25">
      <c r="A4" t="s">
        <v>77</v>
      </c>
      <c r="K4" s="2" t="s">
        <v>28</v>
      </c>
      <c r="L4" s="2">
        <f>J16^2/(L2*L3)</f>
        <v>12.19047619047619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81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1</v>
      </c>
      <c r="C8" s="1">
        <v>1</v>
      </c>
      <c r="D8" s="1">
        <v>1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0</v>
      </c>
      <c r="C9" s="1">
        <v>1</v>
      </c>
      <c r="D9" s="1">
        <v>2</v>
      </c>
      <c r="E9" s="2"/>
      <c r="F9" s="7" t="s">
        <v>5</v>
      </c>
      <c r="G9" s="1">
        <v>1</v>
      </c>
      <c r="H9" s="1">
        <v>1</v>
      </c>
      <c r="I9" s="1">
        <v>1</v>
      </c>
      <c r="J9" s="34">
        <f>SUM(G9:I9)</f>
        <v>3</v>
      </c>
      <c r="K9" s="9">
        <f>AVERAGE(G9:J9)</f>
        <v>1.5</v>
      </c>
      <c r="M9" s="10" t="s">
        <v>22</v>
      </c>
      <c r="N9" s="8">
        <f>L3-1</f>
        <v>2</v>
      </c>
      <c r="O9" s="11">
        <f>SUMSQ(G16:I16)/L2-L4</f>
        <v>9.5238095238096676E-2</v>
      </c>
      <c r="P9" s="12">
        <f>O9/N9</f>
        <v>4.7619047619048338E-2</v>
      </c>
      <c r="Q9" s="13">
        <f>P9/P11</f>
        <v>0.14634146341463641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1</v>
      </c>
      <c r="C10" s="1">
        <v>0</v>
      </c>
      <c r="D10" s="1">
        <v>0</v>
      </c>
      <c r="E10" s="2"/>
      <c r="F10" s="7" t="s">
        <v>6</v>
      </c>
      <c r="G10" s="1">
        <v>0</v>
      </c>
      <c r="H10" s="1">
        <v>1</v>
      </c>
      <c r="I10" s="1">
        <v>2</v>
      </c>
      <c r="J10" s="34">
        <f t="shared" ref="J10:J15" si="0">SUM(G10:I10)</f>
        <v>3</v>
      </c>
      <c r="K10" s="9">
        <f t="shared" ref="K10:K15" si="1">AVERAGE(G10:J10)</f>
        <v>1.5</v>
      </c>
      <c r="M10" s="14" t="s">
        <v>23</v>
      </c>
      <c r="N10" s="15">
        <f>L2-1</f>
        <v>6</v>
      </c>
      <c r="O10" s="16">
        <f>SUMSQ(J9:J15)/L3-L4</f>
        <v>1.8095238095238102</v>
      </c>
      <c r="P10" s="17">
        <f>O10/N10</f>
        <v>0.30158730158730168</v>
      </c>
      <c r="Q10" s="18">
        <f>P10/P11</f>
        <v>0.92682926829268353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1</v>
      </c>
      <c r="C11" s="1">
        <v>1</v>
      </c>
      <c r="D11" s="1">
        <v>1</v>
      </c>
      <c r="E11" s="2"/>
      <c r="F11" s="7" t="s">
        <v>7</v>
      </c>
      <c r="G11" s="1">
        <v>1</v>
      </c>
      <c r="H11" s="1">
        <v>0</v>
      </c>
      <c r="I11" s="1">
        <v>0</v>
      </c>
      <c r="J11" s="34">
        <f t="shared" si="0"/>
        <v>1</v>
      </c>
      <c r="K11" s="9">
        <f t="shared" si="1"/>
        <v>0.5</v>
      </c>
      <c r="M11" s="20" t="s">
        <v>24</v>
      </c>
      <c r="N11" s="21">
        <f>N12-N9-N10</f>
        <v>12</v>
      </c>
      <c r="O11" s="22">
        <f>O12-O9-O10</f>
        <v>3.9047619047619033</v>
      </c>
      <c r="P11" s="23">
        <f>O11/N11</f>
        <v>0.3253968253968253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1</v>
      </c>
      <c r="C12" s="1">
        <v>1</v>
      </c>
      <c r="D12" s="1">
        <v>0</v>
      </c>
      <c r="E12" s="2"/>
      <c r="F12" s="7" t="s">
        <v>8</v>
      </c>
      <c r="G12" s="1">
        <v>1</v>
      </c>
      <c r="H12" s="1">
        <v>1</v>
      </c>
      <c r="I12" s="1">
        <v>1</v>
      </c>
      <c r="J12" s="34">
        <f t="shared" si="0"/>
        <v>3</v>
      </c>
      <c r="K12" s="9">
        <f t="shared" si="1"/>
        <v>1.5</v>
      </c>
      <c r="M12" s="10" t="s">
        <v>25</v>
      </c>
      <c r="N12" s="8">
        <f>L2*L3-1</f>
        <v>20</v>
      </c>
      <c r="O12" s="11">
        <f>SUMSQ(G9:I15)-L4</f>
        <v>5.8095238095238102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1</v>
      </c>
      <c r="C13" s="1">
        <v>0</v>
      </c>
      <c r="D13" s="1">
        <v>0</v>
      </c>
      <c r="E13" s="2"/>
      <c r="F13" s="7" t="s">
        <v>9</v>
      </c>
      <c r="G13" s="1">
        <v>1</v>
      </c>
      <c r="H13" s="1">
        <v>1</v>
      </c>
      <c r="I13" s="1">
        <v>0</v>
      </c>
      <c r="J13" s="34">
        <f t="shared" si="0"/>
        <v>2</v>
      </c>
      <c r="K13" s="9">
        <f t="shared" si="1"/>
        <v>1</v>
      </c>
    </row>
    <row r="14" spans="1:20" ht="15.75" x14ac:dyDescent="0.25">
      <c r="A14" s="5" t="s">
        <v>11</v>
      </c>
      <c r="B14" s="1">
        <v>1</v>
      </c>
      <c r="C14" s="1">
        <v>1</v>
      </c>
      <c r="D14" s="1">
        <v>1</v>
      </c>
      <c r="E14" s="2"/>
      <c r="F14" s="7" t="s">
        <v>10</v>
      </c>
      <c r="G14" s="1">
        <v>1</v>
      </c>
      <c r="H14" s="1">
        <v>0</v>
      </c>
      <c r="I14" s="1">
        <v>0</v>
      </c>
      <c r="J14" s="34">
        <f t="shared" si="0"/>
        <v>1</v>
      </c>
      <c r="K14" s="9">
        <f t="shared" si="1"/>
        <v>0.5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1</v>
      </c>
      <c r="H15" s="1">
        <v>1</v>
      </c>
      <c r="I15" s="1">
        <v>1</v>
      </c>
      <c r="J15" s="34">
        <f t="shared" si="0"/>
        <v>3</v>
      </c>
      <c r="K15" s="9">
        <f t="shared" si="1"/>
        <v>1.5</v>
      </c>
    </row>
    <row r="16" spans="1:20" ht="15.75" x14ac:dyDescent="0.25">
      <c r="A16" s="24"/>
      <c r="B16" s="3"/>
      <c r="C16" s="3"/>
      <c r="D16" s="24"/>
      <c r="F16" s="7" t="s">
        <v>32</v>
      </c>
      <c r="G16" s="33">
        <f>SUM(G9:G15)</f>
        <v>6</v>
      </c>
      <c r="H16" s="33">
        <f t="shared" ref="H16:J16" si="2">SUM(H9:H15)</f>
        <v>5</v>
      </c>
      <c r="I16" s="33">
        <f t="shared" si="2"/>
        <v>5</v>
      </c>
      <c r="J16" s="33">
        <f t="shared" si="2"/>
        <v>16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82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opLeftCell="B1" workbookViewId="0">
      <selection activeCell="U12" sqref="U12"/>
    </sheetView>
  </sheetViews>
  <sheetFormatPr defaultRowHeight="15" x14ac:dyDescent="0.25"/>
  <cols>
    <col min="1" max="1" width="14.85546875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12</v>
      </c>
      <c r="K3" s="2" t="s">
        <v>27</v>
      </c>
      <c r="L3" s="2">
        <v>3</v>
      </c>
    </row>
    <row r="4" spans="1:20" x14ac:dyDescent="0.25">
      <c r="A4" t="s">
        <v>83</v>
      </c>
      <c r="K4" s="2" t="s">
        <v>28</v>
      </c>
      <c r="L4" s="2">
        <f>J16^2/(L2*L3)</f>
        <v>55656.057619047606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84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56.8</v>
      </c>
      <c r="C8" s="1">
        <v>44.3</v>
      </c>
      <c r="D8" s="1">
        <v>55.7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47.5</v>
      </c>
      <c r="C9" s="1">
        <v>50.4</v>
      </c>
      <c r="D9" s="1">
        <v>56.6</v>
      </c>
      <c r="E9" s="2"/>
      <c r="F9" s="7" t="s">
        <v>5</v>
      </c>
      <c r="G9" s="1">
        <v>56.8</v>
      </c>
      <c r="H9" s="1">
        <v>44.3</v>
      </c>
      <c r="I9" s="1">
        <v>55.7</v>
      </c>
      <c r="J9" s="35">
        <f>SUM(G9:I9)</f>
        <v>156.80000000000001</v>
      </c>
      <c r="K9" s="9">
        <f>AVERAGE(G9:J9)</f>
        <v>78.400000000000006</v>
      </c>
      <c r="M9" s="10" t="s">
        <v>22</v>
      </c>
      <c r="N9" s="8">
        <f>L3-1</f>
        <v>2</v>
      </c>
      <c r="O9" s="11">
        <f>SUMSQ(G16:I16)/L2-L4</f>
        <v>7.6866666666828678</v>
      </c>
      <c r="P9" s="12">
        <f>O9/N9</f>
        <v>3.8433333333414339</v>
      </c>
      <c r="Q9" s="13">
        <f>P9/P11</f>
        <v>0.12373014737471381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50.4</v>
      </c>
      <c r="C10" s="1">
        <v>51.9</v>
      </c>
      <c r="D10" s="1">
        <v>50.5</v>
      </c>
      <c r="E10" s="2"/>
      <c r="F10" s="7" t="s">
        <v>6</v>
      </c>
      <c r="G10" s="1">
        <v>47.5</v>
      </c>
      <c r="H10" s="1">
        <v>50.4</v>
      </c>
      <c r="I10" s="1">
        <v>56.6</v>
      </c>
      <c r="J10" s="35">
        <f t="shared" ref="J10:J15" si="0">SUM(G10:I10)</f>
        <v>154.5</v>
      </c>
      <c r="K10" s="9">
        <f t="shared" ref="K10:K15" si="1">AVERAGE(G10:J10)</f>
        <v>77.25</v>
      </c>
      <c r="M10" s="14" t="s">
        <v>23</v>
      </c>
      <c r="N10" s="15">
        <f>L2-1</f>
        <v>6</v>
      </c>
      <c r="O10" s="16">
        <f>SUMSQ(J9:J15)/L3-L4</f>
        <v>63.479047619068297</v>
      </c>
      <c r="P10" s="17">
        <f>O10/N10</f>
        <v>10.579841269844716</v>
      </c>
      <c r="Q10" s="18">
        <f>P10/P11</f>
        <v>0.3406015575497503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53.5</v>
      </c>
      <c r="C11" s="1">
        <v>54.6</v>
      </c>
      <c r="D11" s="1">
        <v>55.4</v>
      </c>
      <c r="E11" s="2"/>
      <c r="F11" s="7" t="s">
        <v>7</v>
      </c>
      <c r="G11" s="1">
        <v>50.4</v>
      </c>
      <c r="H11" s="1">
        <v>51.9</v>
      </c>
      <c r="I11" s="1">
        <v>50.5</v>
      </c>
      <c r="J11" s="35">
        <f t="shared" si="0"/>
        <v>152.80000000000001</v>
      </c>
      <c r="K11" s="9">
        <f t="shared" si="1"/>
        <v>76.400000000000006</v>
      </c>
      <c r="M11" s="20" t="s">
        <v>24</v>
      </c>
      <c r="N11" s="21">
        <f>N12-N9-N10</f>
        <v>12</v>
      </c>
      <c r="O11" s="22">
        <f>O12-O9-O10</f>
        <v>372.74666666664416</v>
      </c>
      <c r="P11" s="23">
        <f>O11/N11</f>
        <v>31.062222222220345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55.5</v>
      </c>
      <c r="C12" s="1">
        <v>48.7</v>
      </c>
      <c r="D12" s="1">
        <v>41.5</v>
      </c>
      <c r="E12" s="2"/>
      <c r="F12" s="7" t="s">
        <v>8</v>
      </c>
      <c r="G12" s="1">
        <v>53.5</v>
      </c>
      <c r="H12" s="1">
        <v>54.6</v>
      </c>
      <c r="I12" s="1">
        <v>55.4</v>
      </c>
      <c r="J12" s="35">
        <f t="shared" si="0"/>
        <v>163.5</v>
      </c>
      <c r="K12" s="9">
        <f t="shared" si="1"/>
        <v>81.75</v>
      </c>
      <c r="M12" s="10" t="s">
        <v>25</v>
      </c>
      <c r="N12" s="8">
        <f>L2*L3-1</f>
        <v>20</v>
      </c>
      <c r="O12" s="11">
        <f>SUMSQ(G9:I15)-L4</f>
        <v>443.91238095239532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53.6</v>
      </c>
      <c r="C13" s="1">
        <v>53.5</v>
      </c>
      <c r="D13" s="1">
        <v>50.2</v>
      </c>
      <c r="E13" s="2"/>
      <c r="F13" s="7" t="s">
        <v>9</v>
      </c>
      <c r="G13" s="1">
        <v>55.5</v>
      </c>
      <c r="H13" s="1">
        <v>48.7</v>
      </c>
      <c r="I13" s="1">
        <v>41.5</v>
      </c>
      <c r="J13" s="35">
        <f t="shared" si="0"/>
        <v>145.69999999999999</v>
      </c>
      <c r="K13" s="9">
        <f t="shared" si="1"/>
        <v>72.849999999999994</v>
      </c>
    </row>
    <row r="14" spans="1:20" ht="15.75" x14ac:dyDescent="0.25">
      <c r="A14" s="5" t="s">
        <v>11</v>
      </c>
      <c r="B14" s="1">
        <v>46.5</v>
      </c>
      <c r="C14" s="1">
        <v>59.5</v>
      </c>
      <c r="D14" s="1">
        <v>44.5</v>
      </c>
      <c r="E14" s="2"/>
      <c r="F14" s="7" t="s">
        <v>10</v>
      </c>
      <c r="G14" s="1">
        <v>53.6</v>
      </c>
      <c r="H14" s="1">
        <v>53.5</v>
      </c>
      <c r="I14" s="1">
        <v>50.2</v>
      </c>
      <c r="J14" s="35">
        <f t="shared" si="0"/>
        <v>157.30000000000001</v>
      </c>
      <c r="K14" s="9">
        <f t="shared" si="1"/>
        <v>78.650000000000006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46.5</v>
      </c>
      <c r="H15" s="1">
        <v>59.5</v>
      </c>
      <c r="I15" s="1">
        <v>44.5</v>
      </c>
      <c r="J15" s="35">
        <f t="shared" si="0"/>
        <v>150.5</v>
      </c>
      <c r="K15" s="9">
        <f t="shared" si="1"/>
        <v>75.25</v>
      </c>
    </row>
    <row r="16" spans="1:20" ht="15.75" x14ac:dyDescent="0.25">
      <c r="A16" s="24"/>
      <c r="B16" s="3"/>
      <c r="C16" s="3"/>
      <c r="D16" s="24"/>
      <c r="F16" s="7" t="s">
        <v>32</v>
      </c>
      <c r="G16" s="31">
        <f>SUM(G9:G15)</f>
        <v>363.8</v>
      </c>
      <c r="H16" s="31">
        <f t="shared" ref="H16:J16" si="2">SUM(H9:H15)</f>
        <v>362.9</v>
      </c>
      <c r="I16" s="31">
        <f t="shared" si="2"/>
        <v>354.40000000000003</v>
      </c>
      <c r="J16" s="31">
        <f t="shared" si="2"/>
        <v>1081.0999999999999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53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topLeftCell="G4" workbookViewId="0">
      <selection activeCell="X24" sqref="X24"/>
    </sheetView>
  </sheetViews>
  <sheetFormatPr defaultRowHeight="15" x14ac:dyDescent="0.25"/>
  <cols>
    <col min="1" max="1" width="15.28515625" customWidth="1"/>
    <col min="11" max="11" width="14.28515625" customWidth="1"/>
    <col min="22" max="22" width="14.42578125" customWidth="1"/>
    <col min="23" max="23" width="13.28515625" customWidth="1"/>
  </cols>
  <sheetData>
    <row r="1" spans="1:25" x14ac:dyDescent="0.25">
      <c r="A1" t="s">
        <v>14</v>
      </c>
    </row>
    <row r="2" spans="1:25" x14ac:dyDescent="0.25">
      <c r="A2" t="s">
        <v>0</v>
      </c>
      <c r="K2" s="2" t="s">
        <v>26</v>
      </c>
      <c r="L2" s="2">
        <v>7</v>
      </c>
    </row>
    <row r="3" spans="1:25" x14ac:dyDescent="0.25">
      <c r="A3" t="s">
        <v>54</v>
      </c>
      <c r="K3" s="2" t="s">
        <v>27</v>
      </c>
      <c r="L3" s="2">
        <v>3</v>
      </c>
    </row>
    <row r="4" spans="1:25" x14ac:dyDescent="0.25">
      <c r="A4" t="s">
        <v>83</v>
      </c>
      <c r="K4" s="2" t="s">
        <v>28</v>
      </c>
      <c r="L4" s="2">
        <f>J16^2/(L2*L3)</f>
        <v>19504.761904761905</v>
      </c>
    </row>
    <row r="5" spans="1:25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5" x14ac:dyDescent="0.25">
      <c r="A6" s="54" t="s">
        <v>29</v>
      </c>
      <c r="B6" s="54" t="s">
        <v>1</v>
      </c>
      <c r="C6" s="54"/>
      <c r="D6" s="54"/>
      <c r="E6" s="2"/>
      <c r="F6" s="4" t="s">
        <v>85</v>
      </c>
      <c r="G6" s="4"/>
      <c r="H6" s="4"/>
      <c r="I6" s="4"/>
      <c r="J6" s="4"/>
      <c r="K6" s="4" t="s">
        <v>30</v>
      </c>
    </row>
    <row r="7" spans="1:25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  <c r="V7" s="20" t="s">
        <v>94</v>
      </c>
      <c r="W7" s="37"/>
      <c r="X7" s="45"/>
      <c r="Y7" s="46"/>
    </row>
    <row r="8" spans="1:25" ht="15.75" x14ac:dyDescent="0.25">
      <c r="A8" s="5" t="s">
        <v>5</v>
      </c>
      <c r="B8" s="1">
        <v>28</v>
      </c>
      <c r="C8" s="1">
        <v>26</v>
      </c>
      <c r="D8" s="1">
        <v>24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  <c r="V8" s="38" t="s">
        <v>96</v>
      </c>
      <c r="W8" s="38" t="s">
        <v>97</v>
      </c>
    </row>
    <row r="9" spans="1:25" ht="15.75" x14ac:dyDescent="0.25">
      <c r="A9" s="5" t="s">
        <v>6</v>
      </c>
      <c r="B9" s="1">
        <v>41</v>
      </c>
      <c r="C9" s="1">
        <v>34</v>
      </c>
      <c r="D9" s="1">
        <v>46</v>
      </c>
      <c r="E9" s="2"/>
      <c r="F9" s="7" t="s">
        <v>5</v>
      </c>
      <c r="G9" s="1">
        <v>28</v>
      </c>
      <c r="H9" s="1">
        <v>26</v>
      </c>
      <c r="I9" s="1">
        <v>24</v>
      </c>
      <c r="J9" s="34">
        <f>SUM(G9:I9)</f>
        <v>78</v>
      </c>
      <c r="K9" s="9">
        <f>AVERAGE(G9:J9)</f>
        <v>39</v>
      </c>
      <c r="M9" s="10" t="s">
        <v>22</v>
      </c>
      <c r="N9" s="8">
        <f>L3-1</f>
        <v>2</v>
      </c>
      <c r="O9" s="11">
        <f>SUMSQ(G16:I16)/L2-L4</f>
        <v>1.2380952380954113</v>
      </c>
      <c r="P9" s="12">
        <f>O9/N9</f>
        <v>0.61904761904770567</v>
      </c>
      <c r="Q9" s="13">
        <f>P9/P11</f>
        <v>3.3854166666671244E-2</v>
      </c>
      <c r="R9" s="8" t="s">
        <v>35</v>
      </c>
      <c r="S9" s="8">
        <v>3.89</v>
      </c>
      <c r="T9" s="8">
        <v>6.93</v>
      </c>
      <c r="V9" s="36" t="s">
        <v>5</v>
      </c>
      <c r="W9" s="9">
        <v>39</v>
      </c>
    </row>
    <row r="10" spans="1:25" ht="15.75" x14ac:dyDescent="0.25">
      <c r="A10" s="5" t="s">
        <v>7</v>
      </c>
      <c r="B10" s="1">
        <v>28</v>
      </c>
      <c r="C10" s="1">
        <v>30</v>
      </c>
      <c r="D10" s="1">
        <v>22</v>
      </c>
      <c r="E10" s="2"/>
      <c r="F10" s="7" t="s">
        <v>6</v>
      </c>
      <c r="G10" s="1">
        <v>41</v>
      </c>
      <c r="H10" s="1">
        <v>34</v>
      </c>
      <c r="I10" s="1">
        <v>46</v>
      </c>
      <c r="J10" s="34">
        <f t="shared" ref="J10:J15" si="0">SUM(G10:I10)</f>
        <v>121</v>
      </c>
      <c r="K10" s="9">
        <f t="shared" ref="K10:K15" si="1">AVERAGE(G10:J10)</f>
        <v>60.5</v>
      </c>
      <c r="M10" s="14" t="s">
        <v>23</v>
      </c>
      <c r="N10" s="15">
        <f>L2-1</f>
        <v>6</v>
      </c>
      <c r="O10" s="16">
        <f>SUMSQ(J9:J15)/L3-L4</f>
        <v>524.57142857142753</v>
      </c>
      <c r="P10" s="17">
        <f>O10/N10</f>
        <v>87.42857142857126</v>
      </c>
      <c r="Q10" s="18">
        <f>P10/P11</f>
        <v>4.781249999999968</v>
      </c>
      <c r="R10" s="15" t="s">
        <v>75</v>
      </c>
      <c r="S10" s="19">
        <v>3</v>
      </c>
      <c r="T10" s="15">
        <v>4.82</v>
      </c>
      <c r="V10" s="36" t="s">
        <v>6</v>
      </c>
      <c r="W10" s="9">
        <v>60.5</v>
      </c>
    </row>
    <row r="11" spans="1:25" ht="15.75" x14ac:dyDescent="0.25">
      <c r="A11" s="5" t="s">
        <v>8</v>
      </c>
      <c r="B11" s="1">
        <v>37</v>
      </c>
      <c r="C11" s="1">
        <v>31</v>
      </c>
      <c r="D11" s="1">
        <v>37</v>
      </c>
      <c r="E11" s="2"/>
      <c r="F11" s="7" t="s">
        <v>7</v>
      </c>
      <c r="G11" s="1">
        <v>28</v>
      </c>
      <c r="H11" s="1">
        <v>30</v>
      </c>
      <c r="I11" s="1">
        <v>22</v>
      </c>
      <c r="J11" s="34">
        <f t="shared" si="0"/>
        <v>80</v>
      </c>
      <c r="K11" s="9">
        <f t="shared" si="1"/>
        <v>40</v>
      </c>
      <c r="M11" s="20" t="s">
        <v>24</v>
      </c>
      <c r="N11" s="21">
        <f>N12-N9-N10</f>
        <v>12</v>
      </c>
      <c r="O11" s="22">
        <f>O12-O9-O10</f>
        <v>219.42857142857247</v>
      </c>
      <c r="P11" s="23">
        <f>O11/N11</f>
        <v>18.285714285714374</v>
      </c>
      <c r="Q11" s="21"/>
      <c r="R11" s="20"/>
      <c r="S11" s="20"/>
      <c r="T11" s="20"/>
      <c r="V11" s="36" t="s">
        <v>7</v>
      </c>
      <c r="W11" s="9">
        <v>40</v>
      </c>
    </row>
    <row r="12" spans="1:25" ht="15.75" x14ac:dyDescent="0.25">
      <c r="A12" s="5" t="s">
        <v>9</v>
      </c>
      <c r="B12" s="1">
        <v>29</v>
      </c>
      <c r="C12" s="1">
        <v>27</v>
      </c>
      <c r="D12" s="1">
        <v>24</v>
      </c>
      <c r="E12" s="2"/>
      <c r="F12" s="7" t="s">
        <v>8</v>
      </c>
      <c r="G12" s="1">
        <v>37</v>
      </c>
      <c r="H12" s="1">
        <v>31</v>
      </c>
      <c r="I12" s="1">
        <v>37</v>
      </c>
      <c r="J12" s="34">
        <f t="shared" si="0"/>
        <v>105</v>
      </c>
      <c r="K12" s="9">
        <f t="shared" si="1"/>
        <v>52.5</v>
      </c>
      <c r="M12" s="10" t="s">
        <v>25</v>
      </c>
      <c r="N12" s="8">
        <f>L2*L3-1</f>
        <v>20</v>
      </c>
      <c r="O12" s="11">
        <f>SUMSQ(G9:I15)-L4</f>
        <v>745.23809523809541</v>
      </c>
      <c r="P12" s="8"/>
      <c r="Q12" s="8"/>
      <c r="R12" s="10"/>
      <c r="S12" s="10"/>
      <c r="T12" s="10"/>
      <c r="V12" s="36" t="s">
        <v>8</v>
      </c>
      <c r="W12" s="9">
        <v>52.5</v>
      </c>
    </row>
    <row r="13" spans="1:25" ht="15.75" x14ac:dyDescent="0.25">
      <c r="A13" s="5" t="s">
        <v>10</v>
      </c>
      <c r="B13" s="1">
        <v>26</v>
      </c>
      <c r="C13" s="1">
        <v>36</v>
      </c>
      <c r="D13" s="1">
        <v>31</v>
      </c>
      <c r="E13" s="2"/>
      <c r="F13" s="7" t="s">
        <v>9</v>
      </c>
      <c r="G13" s="1">
        <v>29</v>
      </c>
      <c r="H13" s="1">
        <v>27</v>
      </c>
      <c r="I13" s="1">
        <v>24</v>
      </c>
      <c r="J13" s="34">
        <f t="shared" si="0"/>
        <v>80</v>
      </c>
      <c r="K13" s="9">
        <f t="shared" si="1"/>
        <v>40</v>
      </c>
      <c r="V13" s="36" t="s">
        <v>9</v>
      </c>
      <c r="W13" s="9">
        <v>40</v>
      </c>
    </row>
    <row r="14" spans="1:25" ht="15.75" x14ac:dyDescent="0.25">
      <c r="A14" s="5" t="s">
        <v>11</v>
      </c>
      <c r="B14" s="1">
        <v>25</v>
      </c>
      <c r="C14" s="1">
        <v>31</v>
      </c>
      <c r="D14" s="1">
        <v>27</v>
      </c>
      <c r="E14" s="2"/>
      <c r="F14" s="7" t="s">
        <v>10</v>
      </c>
      <c r="G14" s="1">
        <v>26</v>
      </c>
      <c r="H14" s="1">
        <v>36</v>
      </c>
      <c r="I14" s="1">
        <v>31</v>
      </c>
      <c r="J14" s="34">
        <f t="shared" si="0"/>
        <v>93</v>
      </c>
      <c r="K14" s="9">
        <f t="shared" si="1"/>
        <v>46.5</v>
      </c>
      <c r="V14" s="36" t="s">
        <v>10</v>
      </c>
      <c r="W14" s="9">
        <v>46.5</v>
      </c>
    </row>
    <row r="15" spans="1:25" ht="15.75" x14ac:dyDescent="0.25">
      <c r="A15" s="24"/>
      <c r="B15" s="24"/>
      <c r="C15" s="24"/>
      <c r="D15" s="24"/>
      <c r="F15" s="7" t="s">
        <v>11</v>
      </c>
      <c r="G15" s="1">
        <v>25</v>
      </c>
      <c r="H15" s="1">
        <v>31</v>
      </c>
      <c r="I15" s="1">
        <v>27</v>
      </c>
      <c r="J15" s="34">
        <f t="shared" si="0"/>
        <v>83</v>
      </c>
      <c r="K15" s="9">
        <f t="shared" si="1"/>
        <v>41.5</v>
      </c>
      <c r="V15" s="36" t="s">
        <v>11</v>
      </c>
      <c r="W15" s="9">
        <v>41.5</v>
      </c>
    </row>
    <row r="16" spans="1:25" ht="15.75" x14ac:dyDescent="0.25">
      <c r="A16" s="24"/>
      <c r="B16" s="3"/>
      <c r="C16" s="3"/>
      <c r="D16" s="24"/>
      <c r="F16" s="7" t="s">
        <v>32</v>
      </c>
      <c r="G16" s="33">
        <f>SUM(G9:G15)</f>
        <v>214</v>
      </c>
      <c r="H16" s="33">
        <f t="shared" ref="H16:J16" si="2">SUM(H9:H15)</f>
        <v>215</v>
      </c>
      <c r="I16" s="33">
        <f t="shared" si="2"/>
        <v>211</v>
      </c>
      <c r="J16" s="33">
        <f t="shared" si="2"/>
        <v>640</v>
      </c>
      <c r="K16" s="25"/>
    </row>
    <row r="17" spans="1:2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  <c r="V17" s="39" t="s">
        <v>98</v>
      </c>
      <c r="X17" t="s">
        <v>99</v>
      </c>
    </row>
    <row r="18" spans="1:25" ht="15.75" x14ac:dyDescent="0.25">
      <c r="A18" s="24"/>
      <c r="B18" s="3" t="s">
        <v>40</v>
      </c>
      <c r="C18" s="3" t="s">
        <v>47</v>
      </c>
      <c r="D18" s="24"/>
      <c r="G18" s="53" t="s">
        <v>55</v>
      </c>
      <c r="H18" s="53"/>
      <c r="I18" s="53"/>
      <c r="J18" s="53"/>
      <c r="K18" s="53"/>
      <c r="L18" s="53"/>
      <c r="M18" s="30"/>
      <c r="N18" s="30"/>
      <c r="O18" s="30"/>
      <c r="V18" s="36" t="s">
        <v>5</v>
      </c>
      <c r="W18" s="9">
        <v>39</v>
      </c>
      <c r="X18" t="s">
        <v>101</v>
      </c>
      <c r="Y18" s="40">
        <f>W18+W25</f>
        <v>51.220825316997704</v>
      </c>
    </row>
    <row r="19" spans="1:25" ht="15.7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  <c r="V19" s="36" t="s">
        <v>7</v>
      </c>
      <c r="W19" s="9">
        <v>40</v>
      </c>
      <c r="X19" t="s">
        <v>101</v>
      </c>
      <c r="Y19" s="40">
        <f>W19+W25</f>
        <v>52.220825316997704</v>
      </c>
    </row>
    <row r="20" spans="1:25" ht="15.7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  <c r="V20" s="36" t="s">
        <v>9</v>
      </c>
      <c r="W20" s="9">
        <v>40</v>
      </c>
      <c r="X20" t="s">
        <v>101</v>
      </c>
      <c r="Y20" s="41">
        <f>W20+W25</f>
        <v>52.220825316997704</v>
      </c>
    </row>
    <row r="21" spans="1:25" ht="15.7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  <c r="V21" s="36" t="s">
        <v>11</v>
      </c>
      <c r="W21" s="9">
        <v>41.5</v>
      </c>
      <c r="X21" t="s">
        <v>102</v>
      </c>
      <c r="Y21" s="41">
        <f>W21+W25</f>
        <v>53.720825316997704</v>
      </c>
    </row>
    <row r="22" spans="1:25" ht="15.7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  <c r="V22" s="36" t="s">
        <v>10</v>
      </c>
      <c r="W22" s="9">
        <v>46.5</v>
      </c>
      <c r="X22" t="s">
        <v>102</v>
      </c>
      <c r="Y22" s="49">
        <f>W22+W25</f>
        <v>58.720825316997704</v>
      </c>
    </row>
    <row r="23" spans="1:25" ht="15.7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  <c r="V23" s="36" t="s">
        <v>8</v>
      </c>
      <c r="W23" s="9">
        <v>52.5</v>
      </c>
      <c r="X23" t="s">
        <v>105</v>
      </c>
      <c r="Y23" s="49">
        <f>W23+W25</f>
        <v>64.720825316997704</v>
      </c>
    </row>
    <row r="24" spans="1:25" ht="15.75" x14ac:dyDescent="0.25">
      <c r="V24" s="36" t="s">
        <v>6</v>
      </c>
      <c r="W24" s="9">
        <v>60.5</v>
      </c>
      <c r="X24" t="s">
        <v>106</v>
      </c>
    </row>
    <row r="25" spans="1:25" ht="15.75" x14ac:dyDescent="0.25">
      <c r="V25" s="43" t="s">
        <v>95</v>
      </c>
      <c r="W25" s="50">
        <f>4.95*(P11/3)^0.5</f>
        <v>12.220825316997708</v>
      </c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M14" sqref="M14"/>
    </sheetView>
  </sheetViews>
  <sheetFormatPr defaultRowHeight="15" x14ac:dyDescent="0.25"/>
  <cols>
    <col min="1" max="1" width="14.85546875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54</v>
      </c>
      <c r="K3" s="2" t="s">
        <v>27</v>
      </c>
      <c r="L3" s="2">
        <v>3</v>
      </c>
    </row>
    <row r="4" spans="1:20" x14ac:dyDescent="0.25">
      <c r="A4" t="s">
        <v>13</v>
      </c>
      <c r="K4" s="2" t="s">
        <v>28</v>
      </c>
      <c r="L4" s="2">
        <f>J16^2/(L2*L3)</f>
        <v>394.33333333333331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56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5</v>
      </c>
      <c r="C8" s="1">
        <v>3</v>
      </c>
      <c r="D8" s="1">
        <v>3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3</v>
      </c>
      <c r="C9" s="1">
        <v>5</v>
      </c>
      <c r="D9" s="1">
        <v>5</v>
      </c>
      <c r="E9" s="2"/>
      <c r="F9" s="7" t="s">
        <v>5</v>
      </c>
      <c r="G9" s="1">
        <v>5</v>
      </c>
      <c r="H9" s="1">
        <v>3</v>
      </c>
      <c r="I9" s="1">
        <v>3</v>
      </c>
      <c r="J9" s="34">
        <f>SUM(G9:I9)</f>
        <v>11</v>
      </c>
      <c r="K9" s="9">
        <f>AVERAGE(G9:J9)</f>
        <v>5.5</v>
      </c>
      <c r="M9" s="10" t="s">
        <v>22</v>
      </c>
      <c r="N9" s="8">
        <f>L3-1</f>
        <v>2</v>
      </c>
      <c r="O9" s="11">
        <f>SUMSQ(G16:I16)/L2-L4</f>
        <v>1.2380952380952408</v>
      </c>
      <c r="P9" s="12">
        <f>O9/N9</f>
        <v>0.6190476190476204</v>
      </c>
      <c r="Q9" s="13">
        <f>P9/P11</f>
        <v>0.65000000000000047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3</v>
      </c>
      <c r="C10" s="1">
        <v>4</v>
      </c>
      <c r="D10" s="1">
        <v>5</v>
      </c>
      <c r="E10" s="2"/>
      <c r="F10" s="7" t="s">
        <v>6</v>
      </c>
      <c r="G10" s="1">
        <v>3</v>
      </c>
      <c r="H10" s="1">
        <v>5</v>
      </c>
      <c r="I10" s="1">
        <v>5</v>
      </c>
      <c r="J10" s="34">
        <f t="shared" ref="J10:J15" si="0">SUM(G10:I10)</f>
        <v>13</v>
      </c>
      <c r="K10" s="9">
        <f t="shared" ref="K10:K15" si="1">AVERAGE(G10:J10)</f>
        <v>6.5</v>
      </c>
      <c r="M10" s="14" t="s">
        <v>23</v>
      </c>
      <c r="N10" s="15">
        <f>L2-1</f>
        <v>6</v>
      </c>
      <c r="O10" s="16">
        <f>SUMSQ(J9:J15)/L3-L4</f>
        <v>4</v>
      </c>
      <c r="P10" s="17">
        <f>O10/N10</f>
        <v>0.66666666666666663</v>
      </c>
      <c r="Q10" s="18">
        <f>P10/P11</f>
        <v>0.69999999999999896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5</v>
      </c>
      <c r="C11" s="1">
        <v>4</v>
      </c>
      <c r="D11" s="1">
        <v>5</v>
      </c>
      <c r="E11" s="2"/>
      <c r="F11" s="7" t="s">
        <v>7</v>
      </c>
      <c r="G11" s="1">
        <v>3</v>
      </c>
      <c r="H11" s="1">
        <v>4</v>
      </c>
      <c r="I11" s="1">
        <v>5</v>
      </c>
      <c r="J11" s="34">
        <f t="shared" si="0"/>
        <v>12</v>
      </c>
      <c r="K11" s="9">
        <f t="shared" si="1"/>
        <v>6</v>
      </c>
      <c r="M11" s="20" t="s">
        <v>24</v>
      </c>
      <c r="N11" s="21">
        <f>N12-N9-N10</f>
        <v>12</v>
      </c>
      <c r="O11" s="22">
        <f>O12-O9-O10</f>
        <v>11.428571428571445</v>
      </c>
      <c r="P11" s="23">
        <f>O11/N11</f>
        <v>0.95238095238095377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5</v>
      </c>
      <c r="C12" s="1">
        <v>6</v>
      </c>
      <c r="D12" s="1">
        <v>4</v>
      </c>
      <c r="E12" s="2"/>
      <c r="F12" s="7" t="s">
        <v>8</v>
      </c>
      <c r="G12" s="1">
        <v>5</v>
      </c>
      <c r="H12" s="1">
        <v>4</v>
      </c>
      <c r="I12" s="1">
        <v>5</v>
      </c>
      <c r="J12" s="34">
        <f t="shared" si="0"/>
        <v>14</v>
      </c>
      <c r="K12" s="9">
        <f t="shared" si="1"/>
        <v>7</v>
      </c>
      <c r="M12" s="10" t="s">
        <v>25</v>
      </c>
      <c r="N12" s="8">
        <f>L2*L3-1</f>
        <v>20</v>
      </c>
      <c r="O12" s="11">
        <f>SUMSQ(G9:I15)-L4</f>
        <v>16.666666666666686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3</v>
      </c>
      <c r="C13" s="1">
        <v>5</v>
      </c>
      <c r="D13" s="1">
        <v>4</v>
      </c>
      <c r="E13" s="2"/>
      <c r="F13" s="7" t="s">
        <v>9</v>
      </c>
      <c r="G13" s="1">
        <v>5</v>
      </c>
      <c r="H13" s="1">
        <v>6</v>
      </c>
      <c r="I13" s="1">
        <v>4</v>
      </c>
      <c r="J13" s="34">
        <f t="shared" si="0"/>
        <v>15</v>
      </c>
      <c r="K13" s="9">
        <f t="shared" si="1"/>
        <v>7.5</v>
      </c>
    </row>
    <row r="14" spans="1:20" ht="15.75" x14ac:dyDescent="0.25">
      <c r="A14" s="5" t="s">
        <v>11</v>
      </c>
      <c r="B14" s="1">
        <v>4</v>
      </c>
      <c r="C14" s="1">
        <v>5</v>
      </c>
      <c r="D14" s="1">
        <v>5</v>
      </c>
      <c r="E14" s="2"/>
      <c r="F14" s="7" t="s">
        <v>10</v>
      </c>
      <c r="G14" s="1">
        <v>3</v>
      </c>
      <c r="H14" s="1">
        <v>5</v>
      </c>
      <c r="I14" s="1">
        <v>4</v>
      </c>
      <c r="J14" s="34">
        <f t="shared" si="0"/>
        <v>12</v>
      </c>
      <c r="K14" s="9">
        <f t="shared" si="1"/>
        <v>6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4</v>
      </c>
      <c r="H15" s="1">
        <v>5</v>
      </c>
      <c r="I15" s="1">
        <v>5</v>
      </c>
      <c r="J15" s="34">
        <f t="shared" si="0"/>
        <v>14</v>
      </c>
      <c r="K15" s="9">
        <f t="shared" si="1"/>
        <v>7</v>
      </c>
    </row>
    <row r="16" spans="1:20" ht="15.75" x14ac:dyDescent="0.25">
      <c r="A16" s="24"/>
      <c r="B16" s="3"/>
      <c r="C16" s="3"/>
      <c r="D16" s="24"/>
      <c r="F16" s="7" t="s">
        <v>32</v>
      </c>
      <c r="G16" s="33">
        <f>SUM(G9:G15)</f>
        <v>28</v>
      </c>
      <c r="H16" s="33">
        <f t="shared" ref="H16:J16" si="2">SUM(H9:H15)</f>
        <v>32</v>
      </c>
      <c r="I16" s="33">
        <f t="shared" si="2"/>
        <v>31</v>
      </c>
      <c r="J16" s="33">
        <f t="shared" si="2"/>
        <v>91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55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O20" sqref="O20"/>
    </sheetView>
  </sheetViews>
  <sheetFormatPr defaultRowHeight="15" x14ac:dyDescent="0.25"/>
  <cols>
    <col min="1" max="1" width="16.28515625" customWidth="1"/>
    <col min="11" max="11" width="13.7109375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80</v>
      </c>
      <c r="K3" s="2" t="s">
        <v>27</v>
      </c>
      <c r="L3" s="2">
        <v>3</v>
      </c>
    </row>
    <row r="4" spans="1:20" x14ac:dyDescent="0.25">
      <c r="A4" t="s">
        <v>83</v>
      </c>
      <c r="K4" s="2" t="s">
        <v>28</v>
      </c>
      <c r="L4" s="2">
        <f>J16^2/(L2*L3)</f>
        <v>23.047619047619047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86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1</v>
      </c>
      <c r="C8" s="1">
        <v>1</v>
      </c>
      <c r="D8" s="1">
        <v>1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1</v>
      </c>
      <c r="C9" s="1">
        <v>1</v>
      </c>
      <c r="D9" s="1">
        <v>1</v>
      </c>
      <c r="E9" s="2"/>
      <c r="F9" s="7" t="s">
        <v>5</v>
      </c>
      <c r="G9" s="1">
        <v>1</v>
      </c>
      <c r="H9" s="1">
        <v>1</v>
      </c>
      <c r="I9" s="1">
        <v>1</v>
      </c>
      <c r="J9" s="34">
        <f>SUM(G9:I9)</f>
        <v>3</v>
      </c>
      <c r="K9" s="9">
        <f>AVERAGE(G9:J9)</f>
        <v>1.5</v>
      </c>
      <c r="M9" s="10" t="s">
        <v>22</v>
      </c>
      <c r="N9" s="8">
        <f>L3-1</f>
        <v>2</v>
      </c>
      <c r="O9" s="11">
        <f>SUMSQ(G16:I16)/L2-L4</f>
        <v>9.52380952380949E-2</v>
      </c>
      <c r="P9" s="12">
        <f>O9/N9</f>
        <v>4.761904761904745E-2</v>
      </c>
      <c r="Q9" s="13">
        <f>P9/P11</f>
        <v>0.99999999999999378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1</v>
      </c>
      <c r="C10" s="1">
        <v>1</v>
      </c>
      <c r="D10" s="1">
        <v>1</v>
      </c>
      <c r="E10" s="2"/>
      <c r="F10" s="7" t="s">
        <v>6</v>
      </c>
      <c r="G10" s="1">
        <v>1</v>
      </c>
      <c r="H10" s="1">
        <v>1</v>
      </c>
      <c r="I10" s="1">
        <v>1</v>
      </c>
      <c r="J10" s="34">
        <f t="shared" ref="J10:J15" si="0">SUM(G10:I10)</f>
        <v>3</v>
      </c>
      <c r="K10" s="9">
        <f t="shared" ref="K10:K14" si="1">AVERAGE(G10:J10)</f>
        <v>1.5</v>
      </c>
      <c r="M10" s="14" t="s">
        <v>23</v>
      </c>
      <c r="N10" s="15">
        <f>L2-1</f>
        <v>6</v>
      </c>
      <c r="O10" s="16">
        <f>SUMSQ(J9:J15)/L3-L4</f>
        <v>0.2857142857142847</v>
      </c>
      <c r="P10" s="17">
        <f>O10/N10</f>
        <v>4.761904761904745E-2</v>
      </c>
      <c r="Q10" s="18">
        <f>P10/P11</f>
        <v>0.99999999999999378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2</v>
      </c>
      <c r="C11" s="1">
        <v>1</v>
      </c>
      <c r="D11" s="1">
        <v>1</v>
      </c>
      <c r="E11" s="2"/>
      <c r="F11" s="7" t="s">
        <v>7</v>
      </c>
      <c r="G11" s="1">
        <v>1</v>
      </c>
      <c r="H11" s="1">
        <v>1</v>
      </c>
      <c r="I11" s="1">
        <v>1</v>
      </c>
      <c r="J11" s="34">
        <f t="shared" si="0"/>
        <v>3</v>
      </c>
      <c r="K11" s="9">
        <f t="shared" si="1"/>
        <v>1.5</v>
      </c>
      <c r="M11" s="20" t="s">
        <v>24</v>
      </c>
      <c r="N11" s="21">
        <f>N12-N9-N10</f>
        <v>12</v>
      </c>
      <c r="O11" s="22">
        <f>O12-O9-O10</f>
        <v>0.57142857142857295</v>
      </c>
      <c r="P11" s="23">
        <f>O11/N11</f>
        <v>4.7619047619047748E-2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1</v>
      </c>
      <c r="C12" s="1">
        <v>1</v>
      </c>
      <c r="D12" s="1">
        <v>1</v>
      </c>
      <c r="E12" s="2"/>
      <c r="F12" s="7" t="s">
        <v>8</v>
      </c>
      <c r="G12" s="1">
        <v>2</v>
      </c>
      <c r="H12" s="1">
        <v>1</v>
      </c>
      <c r="I12" s="1">
        <v>1</v>
      </c>
      <c r="J12" s="34">
        <f t="shared" si="0"/>
        <v>4</v>
      </c>
      <c r="K12" s="9">
        <f t="shared" si="1"/>
        <v>2</v>
      </c>
      <c r="M12" s="10" t="s">
        <v>25</v>
      </c>
      <c r="N12" s="8">
        <f>L2*L3-1</f>
        <v>20</v>
      </c>
      <c r="O12" s="11">
        <f>SUMSQ(G9:I15)-L4</f>
        <v>0.95238095238095255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1</v>
      </c>
      <c r="C13" s="1">
        <v>1</v>
      </c>
      <c r="D13" s="1">
        <v>1</v>
      </c>
      <c r="E13" s="2"/>
      <c r="F13" s="7" t="s">
        <v>9</v>
      </c>
      <c r="G13" s="1">
        <v>1</v>
      </c>
      <c r="H13" s="1">
        <v>1</v>
      </c>
      <c r="I13" s="1">
        <v>1</v>
      </c>
      <c r="J13" s="34">
        <f t="shared" si="0"/>
        <v>3</v>
      </c>
      <c r="K13" s="9">
        <f t="shared" si="1"/>
        <v>1.5</v>
      </c>
    </row>
    <row r="14" spans="1:20" ht="15.75" x14ac:dyDescent="0.25">
      <c r="A14" s="5" t="s">
        <v>11</v>
      </c>
      <c r="B14" s="1">
        <v>1</v>
      </c>
      <c r="C14" s="1">
        <v>1</v>
      </c>
      <c r="D14" s="1">
        <v>1</v>
      </c>
      <c r="E14" s="2"/>
      <c r="F14" s="7" t="s">
        <v>10</v>
      </c>
      <c r="G14" s="1">
        <v>1</v>
      </c>
      <c r="H14" s="1">
        <v>1</v>
      </c>
      <c r="I14" s="1">
        <v>1</v>
      </c>
      <c r="J14" s="34">
        <f t="shared" si="0"/>
        <v>3</v>
      </c>
      <c r="K14" s="9">
        <f t="shared" si="1"/>
        <v>1.5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1</v>
      </c>
      <c r="H15" s="1">
        <v>1</v>
      </c>
      <c r="I15" s="1">
        <v>1</v>
      </c>
      <c r="J15" s="34">
        <f t="shared" si="0"/>
        <v>3</v>
      </c>
      <c r="K15" s="9">
        <f>AVERAGE(G15:J15)</f>
        <v>1.5</v>
      </c>
    </row>
    <row r="16" spans="1:20" ht="15.75" x14ac:dyDescent="0.25">
      <c r="A16" s="24"/>
      <c r="B16" s="3"/>
      <c r="C16" s="3"/>
      <c r="D16" s="24"/>
      <c r="F16" s="7" t="s">
        <v>32</v>
      </c>
      <c r="G16" s="33">
        <f>SUM(G9:G15)</f>
        <v>8</v>
      </c>
      <c r="H16" s="33">
        <f t="shared" ref="H16:J16" si="2">SUM(H9:H15)</f>
        <v>7</v>
      </c>
      <c r="I16" s="33">
        <f t="shared" si="2"/>
        <v>7</v>
      </c>
      <c r="J16" s="33">
        <f t="shared" si="2"/>
        <v>22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82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topLeftCell="J4" workbookViewId="0">
      <selection activeCell="X24" sqref="X24"/>
    </sheetView>
  </sheetViews>
  <sheetFormatPr defaultRowHeight="15" x14ac:dyDescent="0.25"/>
  <cols>
    <col min="1" max="1" width="15.28515625" customWidth="1"/>
    <col min="11" max="11" width="15" customWidth="1"/>
    <col min="15" max="16" width="18.28515625" customWidth="1"/>
    <col min="22" max="22" width="14.5703125" customWidth="1"/>
    <col min="23" max="23" width="13.28515625" customWidth="1"/>
  </cols>
  <sheetData>
    <row r="1" spans="1:25" x14ac:dyDescent="0.25">
      <c r="A1" t="s">
        <v>14</v>
      </c>
    </row>
    <row r="2" spans="1:25" x14ac:dyDescent="0.25">
      <c r="A2" t="s">
        <v>0</v>
      </c>
      <c r="K2" s="2" t="s">
        <v>26</v>
      </c>
      <c r="L2" s="2">
        <v>7</v>
      </c>
    </row>
    <row r="3" spans="1:25" x14ac:dyDescent="0.25">
      <c r="A3" t="s">
        <v>87</v>
      </c>
      <c r="K3" s="2" t="s">
        <v>27</v>
      </c>
      <c r="L3" s="2">
        <v>3</v>
      </c>
    </row>
    <row r="4" spans="1:25" x14ac:dyDescent="0.25">
      <c r="A4" t="s">
        <v>88</v>
      </c>
      <c r="K4" s="2" t="s">
        <v>28</v>
      </c>
      <c r="L4" s="2">
        <f>J16^2/(L2*L3)</f>
        <v>340005.63857142854</v>
      </c>
    </row>
    <row r="5" spans="1:25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5" x14ac:dyDescent="0.25">
      <c r="A6" s="54" t="s">
        <v>29</v>
      </c>
      <c r="B6" s="54" t="s">
        <v>1</v>
      </c>
      <c r="C6" s="54"/>
      <c r="D6" s="54"/>
      <c r="E6" s="2"/>
      <c r="F6" s="4" t="s">
        <v>89</v>
      </c>
      <c r="G6" s="4"/>
      <c r="H6" s="4"/>
      <c r="I6" s="4"/>
      <c r="J6" s="4"/>
      <c r="K6" s="4" t="s">
        <v>30</v>
      </c>
    </row>
    <row r="7" spans="1:25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  <c r="V7" s="20" t="s">
        <v>94</v>
      </c>
      <c r="W7" s="37"/>
      <c r="X7" s="45"/>
      <c r="Y7" s="46"/>
    </row>
    <row r="8" spans="1:25" ht="15.75" x14ac:dyDescent="0.25">
      <c r="A8" s="5" t="s">
        <v>5</v>
      </c>
      <c r="B8" s="1">
        <v>135.30000000000001</v>
      </c>
      <c r="C8" s="1">
        <v>124.9</v>
      </c>
      <c r="D8" s="1">
        <v>142.80000000000001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  <c r="V8" s="38" t="s">
        <v>96</v>
      </c>
      <c r="W8" s="38" t="s">
        <v>97</v>
      </c>
    </row>
    <row r="9" spans="1:25" ht="15.75" x14ac:dyDescent="0.25">
      <c r="A9" s="5" t="s">
        <v>6</v>
      </c>
      <c r="B9" s="1">
        <v>117.8</v>
      </c>
      <c r="C9" s="1">
        <v>99.5</v>
      </c>
      <c r="D9" s="1">
        <v>125.7</v>
      </c>
      <c r="E9" s="2"/>
      <c r="F9" s="7" t="s">
        <v>5</v>
      </c>
      <c r="G9" s="1">
        <v>135.30000000000001</v>
      </c>
      <c r="H9" s="1">
        <v>124.9</v>
      </c>
      <c r="I9" s="1">
        <v>142.80000000000001</v>
      </c>
      <c r="J9" s="34">
        <f>SUM(G9:I9)</f>
        <v>403.00000000000006</v>
      </c>
      <c r="K9" s="9">
        <f>AVERAGE(G9:J9)</f>
        <v>201.50000000000003</v>
      </c>
      <c r="M9" s="10" t="s">
        <v>22</v>
      </c>
      <c r="N9" s="8">
        <f>L3-1</f>
        <v>2</v>
      </c>
      <c r="O9" s="11">
        <f>SUMSQ(G16:I16)/L2-L4</f>
        <v>363.00285714294296</v>
      </c>
      <c r="P9" s="12">
        <f>O9/N9</f>
        <v>181.50142857147148</v>
      </c>
      <c r="Q9" s="13">
        <f>P9/P11</f>
        <v>0.69843675271174144</v>
      </c>
      <c r="R9" s="8" t="s">
        <v>35</v>
      </c>
      <c r="S9" s="8">
        <v>3.89</v>
      </c>
      <c r="T9" s="8">
        <v>6.93</v>
      </c>
      <c r="V9" s="36" t="s">
        <v>5</v>
      </c>
      <c r="W9" s="9">
        <v>201.5</v>
      </c>
    </row>
    <row r="10" spans="1:25" ht="15.75" x14ac:dyDescent="0.25">
      <c r="A10" s="5" t="s">
        <v>7</v>
      </c>
      <c r="B10" s="1">
        <v>41.4</v>
      </c>
      <c r="C10" s="1">
        <v>32.9</v>
      </c>
      <c r="D10" s="1">
        <v>46.8</v>
      </c>
      <c r="E10" s="2"/>
      <c r="F10" s="7" t="s">
        <v>6</v>
      </c>
      <c r="G10" s="1">
        <v>117.8</v>
      </c>
      <c r="H10" s="1">
        <v>99.5</v>
      </c>
      <c r="I10" s="1">
        <v>125.7</v>
      </c>
      <c r="J10" s="34">
        <f t="shared" ref="J10:J15" si="0">SUM(G10:I10)</f>
        <v>343</v>
      </c>
      <c r="K10" s="9">
        <f t="shared" ref="K10:K15" si="1">AVERAGE(G10:J10)</f>
        <v>171.5</v>
      </c>
      <c r="M10" s="14" t="s">
        <v>23</v>
      </c>
      <c r="N10" s="15">
        <f>L2-1</f>
        <v>6</v>
      </c>
      <c r="O10" s="16">
        <f>SUMSQ(J9:J15)/L3-L4</f>
        <v>35574.411428571504</v>
      </c>
      <c r="P10" s="17">
        <f>O10/N10</f>
        <v>5929.0685714285837</v>
      </c>
      <c r="Q10" s="18">
        <f>P10/P11</f>
        <v>22.815684880425906</v>
      </c>
      <c r="R10" s="15" t="s">
        <v>75</v>
      </c>
      <c r="S10" s="19">
        <v>3</v>
      </c>
      <c r="T10" s="15">
        <v>4.82</v>
      </c>
      <c r="V10" s="36" t="s">
        <v>6</v>
      </c>
      <c r="W10" s="9">
        <v>171.5</v>
      </c>
    </row>
    <row r="11" spans="1:25" ht="15.75" x14ac:dyDescent="0.25">
      <c r="A11" s="5" t="s">
        <v>8</v>
      </c>
      <c r="B11" s="1">
        <v>132.80000000000001</v>
      </c>
      <c r="C11" s="1">
        <v>176.3</v>
      </c>
      <c r="D11" s="1">
        <v>196.8</v>
      </c>
      <c r="E11" s="2"/>
      <c r="F11" s="7" t="s">
        <v>7</v>
      </c>
      <c r="G11" s="1">
        <v>41.4</v>
      </c>
      <c r="H11" s="1">
        <v>32.9</v>
      </c>
      <c r="I11" s="1">
        <v>46.8</v>
      </c>
      <c r="J11" s="34">
        <f t="shared" si="0"/>
        <v>121.1</v>
      </c>
      <c r="K11" s="9">
        <f t="shared" si="1"/>
        <v>60.55</v>
      </c>
      <c r="M11" s="20" t="s">
        <v>24</v>
      </c>
      <c r="N11" s="21">
        <f>N12-N9-N10</f>
        <v>12</v>
      </c>
      <c r="O11" s="22">
        <f>O12-O9-O10</f>
        <v>3118.4171428569825</v>
      </c>
      <c r="P11" s="23">
        <f>O11/N11</f>
        <v>259.86809523808188</v>
      </c>
      <c r="Q11" s="21"/>
      <c r="R11" s="20"/>
      <c r="S11" s="20"/>
      <c r="T11" s="20"/>
      <c r="V11" s="36" t="s">
        <v>7</v>
      </c>
      <c r="W11" s="9">
        <v>60.55</v>
      </c>
    </row>
    <row r="12" spans="1:25" ht="15.75" x14ac:dyDescent="0.25">
      <c r="A12" s="5" t="s">
        <v>9</v>
      </c>
      <c r="B12" s="1">
        <v>187.3</v>
      </c>
      <c r="C12" s="1">
        <v>168.2</v>
      </c>
      <c r="D12" s="1">
        <v>157.4</v>
      </c>
      <c r="E12" s="2"/>
      <c r="F12" s="7" t="s">
        <v>8</v>
      </c>
      <c r="G12" s="1">
        <v>132.80000000000001</v>
      </c>
      <c r="H12" s="1">
        <v>176.3</v>
      </c>
      <c r="I12" s="1">
        <v>196.8</v>
      </c>
      <c r="J12" s="34">
        <f t="shared" si="0"/>
        <v>505.90000000000003</v>
      </c>
      <c r="K12" s="9">
        <f t="shared" si="1"/>
        <v>252.95000000000002</v>
      </c>
      <c r="M12" s="10" t="s">
        <v>25</v>
      </c>
      <c r="N12" s="8">
        <f>L2*L3-1</f>
        <v>20</v>
      </c>
      <c r="O12" s="11">
        <f>SUMSQ(G9:I15)-L4</f>
        <v>39055.83142857143</v>
      </c>
      <c r="P12" s="8"/>
      <c r="Q12" s="8"/>
      <c r="R12" s="10"/>
      <c r="S12" s="10"/>
      <c r="T12" s="10"/>
      <c r="V12" s="36" t="s">
        <v>8</v>
      </c>
      <c r="W12" s="9">
        <v>252.95</v>
      </c>
    </row>
    <row r="13" spans="1:25" ht="15.75" x14ac:dyDescent="0.25">
      <c r="A13" s="5" t="s">
        <v>10</v>
      </c>
      <c r="B13" s="1">
        <v>105.7</v>
      </c>
      <c r="C13" s="1">
        <v>128.30000000000001</v>
      </c>
      <c r="D13" s="1">
        <v>114.6</v>
      </c>
      <c r="E13" s="2"/>
      <c r="F13" s="7" t="s">
        <v>9</v>
      </c>
      <c r="G13" s="1">
        <v>187.3</v>
      </c>
      <c r="H13" s="1">
        <v>168.2</v>
      </c>
      <c r="I13" s="1">
        <v>157.4</v>
      </c>
      <c r="J13" s="34">
        <f t="shared" si="0"/>
        <v>512.9</v>
      </c>
      <c r="K13" s="9">
        <f t="shared" si="1"/>
        <v>256.45</v>
      </c>
      <c r="V13" s="36" t="s">
        <v>9</v>
      </c>
      <c r="W13" s="9">
        <v>256.45</v>
      </c>
    </row>
    <row r="14" spans="1:25" ht="15.75" x14ac:dyDescent="0.25">
      <c r="A14" s="5" t="s">
        <v>11</v>
      </c>
      <c r="B14" s="1">
        <v>143.80000000000001</v>
      </c>
      <c r="C14" s="1">
        <v>146.69999999999999</v>
      </c>
      <c r="D14" s="1">
        <v>147.1</v>
      </c>
      <c r="E14" s="2"/>
      <c r="F14" s="7" t="s">
        <v>10</v>
      </c>
      <c r="G14" s="1">
        <v>105.7</v>
      </c>
      <c r="H14" s="1">
        <v>128.30000000000001</v>
      </c>
      <c r="I14" s="1">
        <v>114.6</v>
      </c>
      <c r="J14" s="34">
        <f t="shared" si="0"/>
        <v>348.6</v>
      </c>
      <c r="K14" s="9">
        <f t="shared" si="1"/>
        <v>174.3</v>
      </c>
      <c r="V14" s="36" t="s">
        <v>10</v>
      </c>
      <c r="W14" s="9">
        <v>174.3</v>
      </c>
    </row>
    <row r="15" spans="1:25" ht="15.75" x14ac:dyDescent="0.25">
      <c r="A15" s="24"/>
      <c r="B15" s="24"/>
      <c r="C15" s="24"/>
      <c r="D15" s="24"/>
      <c r="F15" s="7" t="s">
        <v>11</v>
      </c>
      <c r="G15" s="1">
        <v>143.80000000000001</v>
      </c>
      <c r="H15" s="1">
        <v>146.69999999999999</v>
      </c>
      <c r="I15" s="1">
        <v>147.1</v>
      </c>
      <c r="J15" s="34">
        <f t="shared" si="0"/>
        <v>437.6</v>
      </c>
      <c r="K15" s="9">
        <f t="shared" si="1"/>
        <v>218.8</v>
      </c>
      <c r="V15" s="36" t="s">
        <v>11</v>
      </c>
      <c r="W15" s="9">
        <v>218.8</v>
      </c>
    </row>
    <row r="16" spans="1:25" ht="15.75" x14ac:dyDescent="0.25">
      <c r="A16" s="24"/>
      <c r="B16" s="3"/>
      <c r="C16" s="3"/>
      <c r="D16" s="24"/>
      <c r="F16" s="7" t="s">
        <v>32</v>
      </c>
      <c r="G16" s="33">
        <f>SUM(G9:G15)</f>
        <v>864.10000000000014</v>
      </c>
      <c r="H16" s="33">
        <f t="shared" ref="H16:J16" si="2">SUM(H9:H15)</f>
        <v>876.8</v>
      </c>
      <c r="I16" s="33">
        <f t="shared" si="2"/>
        <v>931.2</v>
      </c>
      <c r="J16" s="33">
        <f t="shared" si="2"/>
        <v>2672.1</v>
      </c>
      <c r="K16" s="25"/>
    </row>
    <row r="17" spans="1:2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  <c r="V17" s="39" t="s">
        <v>98</v>
      </c>
      <c r="X17" t="s">
        <v>99</v>
      </c>
    </row>
    <row r="18" spans="1:25" ht="15.75" x14ac:dyDescent="0.25">
      <c r="A18" s="24"/>
      <c r="B18" s="3" t="s">
        <v>40</v>
      </c>
      <c r="C18" s="3" t="s">
        <v>47</v>
      </c>
      <c r="D18" s="24"/>
      <c r="G18" s="53" t="s">
        <v>90</v>
      </c>
      <c r="H18" s="53"/>
      <c r="I18" s="53"/>
      <c r="J18" s="53"/>
      <c r="K18" s="53"/>
      <c r="L18" s="53"/>
      <c r="M18" s="30"/>
      <c r="N18" s="30"/>
      <c r="O18" s="30"/>
      <c r="V18" s="36" t="s">
        <v>7</v>
      </c>
      <c r="W18" s="9">
        <v>60.55</v>
      </c>
      <c r="X18" t="s">
        <v>101</v>
      </c>
      <c r="Y18" s="40">
        <f>W18+W25</f>
        <v>106.62030136494695</v>
      </c>
    </row>
    <row r="19" spans="1:25" ht="15.7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  <c r="V19" s="36" t="s">
        <v>6</v>
      </c>
      <c r="W19" s="9">
        <v>171.5</v>
      </c>
      <c r="X19" t="s">
        <v>104</v>
      </c>
      <c r="Y19" s="41">
        <f>W19+W25</f>
        <v>217.57030136494697</v>
      </c>
    </row>
    <row r="20" spans="1:25" ht="15.7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  <c r="V20" s="36" t="s">
        <v>10</v>
      </c>
      <c r="W20" s="9">
        <v>174.3</v>
      </c>
      <c r="X20" t="s">
        <v>105</v>
      </c>
      <c r="Y20" s="41">
        <f>W20+W25</f>
        <v>220.37030136494698</v>
      </c>
    </row>
    <row r="21" spans="1:25" ht="15.7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  <c r="V21" s="36" t="s">
        <v>5</v>
      </c>
      <c r="W21" s="9">
        <v>201.5</v>
      </c>
      <c r="X21" t="s">
        <v>105</v>
      </c>
      <c r="Y21" s="41">
        <f>W21+W25</f>
        <v>247.57030136494697</v>
      </c>
    </row>
    <row r="22" spans="1:25" ht="15.7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  <c r="V22" s="36" t="s">
        <v>11</v>
      </c>
      <c r="W22" s="9">
        <v>218.8</v>
      </c>
      <c r="X22" t="s">
        <v>108</v>
      </c>
      <c r="Y22" s="40">
        <f>W22+W25</f>
        <v>264.87030136494695</v>
      </c>
    </row>
    <row r="23" spans="1:25" ht="15.7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  <c r="V23" s="36" t="s">
        <v>8</v>
      </c>
      <c r="W23" s="9">
        <v>252.95</v>
      </c>
      <c r="X23" t="s">
        <v>109</v>
      </c>
    </row>
    <row r="24" spans="1:25" ht="15.75" x14ac:dyDescent="0.25">
      <c r="V24" s="36" t="s">
        <v>9</v>
      </c>
      <c r="W24" s="9">
        <v>256.45</v>
      </c>
      <c r="X24" t="s">
        <v>109</v>
      </c>
    </row>
    <row r="25" spans="1:25" ht="15.75" x14ac:dyDescent="0.25">
      <c r="V25" s="48" t="s">
        <v>95</v>
      </c>
      <c r="W25" s="47">
        <f>4.95*(P11/3)^0.5</f>
        <v>46.070301364946964</v>
      </c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topLeftCell="L9" workbookViewId="0">
      <selection activeCell="X28" sqref="X28"/>
    </sheetView>
  </sheetViews>
  <sheetFormatPr defaultRowHeight="15" x14ac:dyDescent="0.25"/>
  <cols>
    <col min="1" max="1" width="16.85546875" customWidth="1"/>
    <col min="11" max="11" width="14.28515625" customWidth="1"/>
    <col min="15" max="15" width="13.140625" customWidth="1"/>
    <col min="16" max="16" width="12" customWidth="1"/>
    <col min="22" max="22" width="16" customWidth="1"/>
    <col min="23" max="23" width="12.85546875" customWidth="1"/>
  </cols>
  <sheetData>
    <row r="1" spans="1:25" x14ac:dyDescent="0.25">
      <c r="A1" t="s">
        <v>14</v>
      </c>
    </row>
    <row r="2" spans="1:25" x14ac:dyDescent="0.25">
      <c r="A2" t="s">
        <v>0</v>
      </c>
      <c r="K2" s="2" t="s">
        <v>26</v>
      </c>
      <c r="L2" s="2">
        <v>7</v>
      </c>
    </row>
    <row r="3" spans="1:25" x14ac:dyDescent="0.25">
      <c r="A3" t="s">
        <v>91</v>
      </c>
      <c r="K3" s="2" t="s">
        <v>27</v>
      </c>
      <c r="L3" s="2">
        <v>3</v>
      </c>
    </row>
    <row r="4" spans="1:25" x14ac:dyDescent="0.25">
      <c r="A4" t="s">
        <v>88</v>
      </c>
      <c r="K4" s="2" t="s">
        <v>28</v>
      </c>
      <c r="L4" s="2">
        <f>J16^2/(L2*L3)</f>
        <v>14583.407619047619</v>
      </c>
    </row>
    <row r="5" spans="1:25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5" x14ac:dyDescent="0.25">
      <c r="A6" s="54" t="s">
        <v>29</v>
      </c>
      <c r="B6" s="54" t="s">
        <v>1</v>
      </c>
      <c r="C6" s="54"/>
      <c r="D6" s="54"/>
      <c r="E6" s="2"/>
      <c r="F6" s="4" t="s">
        <v>92</v>
      </c>
      <c r="G6" s="4"/>
      <c r="H6" s="4"/>
      <c r="I6" s="4"/>
      <c r="J6" s="4"/>
      <c r="K6" s="4" t="s">
        <v>30</v>
      </c>
    </row>
    <row r="7" spans="1:25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  <c r="V7" s="20" t="s">
        <v>94</v>
      </c>
      <c r="W7" s="37"/>
      <c r="X7" s="45"/>
      <c r="Y7" s="46"/>
    </row>
    <row r="8" spans="1:25" ht="15.75" x14ac:dyDescent="0.25">
      <c r="A8" s="5" t="s">
        <v>5</v>
      </c>
      <c r="B8" s="1">
        <v>21.4</v>
      </c>
      <c r="C8" s="1">
        <v>18.3</v>
      </c>
      <c r="D8" s="1">
        <v>23.5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  <c r="V8" s="38" t="s">
        <v>96</v>
      </c>
      <c r="W8" s="38" t="s">
        <v>97</v>
      </c>
    </row>
    <row r="9" spans="1:25" ht="15.75" x14ac:dyDescent="0.25">
      <c r="A9" s="5" t="s">
        <v>6</v>
      </c>
      <c r="B9" s="1">
        <v>24.6</v>
      </c>
      <c r="C9" s="1">
        <v>23.6</v>
      </c>
      <c r="D9" s="1">
        <v>19.7</v>
      </c>
      <c r="E9" s="2"/>
      <c r="F9" s="7" t="s">
        <v>5</v>
      </c>
      <c r="G9" s="1">
        <v>21.4</v>
      </c>
      <c r="H9" s="1">
        <v>18.3</v>
      </c>
      <c r="I9" s="1">
        <v>23.5</v>
      </c>
      <c r="J9" s="34">
        <f>SUM(G9:I9)</f>
        <v>63.2</v>
      </c>
      <c r="K9" s="9">
        <f>AVERAGE(G9:J9)</f>
        <v>31.6</v>
      </c>
      <c r="M9" s="10" t="s">
        <v>22</v>
      </c>
      <c r="N9" s="8">
        <f>L3-1</f>
        <v>2</v>
      </c>
      <c r="O9" s="11">
        <f>SUMSQ(G16:I16)/L2-L4</f>
        <v>41.16666666666606</v>
      </c>
      <c r="P9" s="12">
        <f>O9/N9</f>
        <v>20.58333333333303</v>
      </c>
      <c r="Q9" s="13">
        <f>P9/P11</f>
        <v>1.5786109927566458</v>
      </c>
      <c r="R9" s="8" t="s">
        <v>35</v>
      </c>
      <c r="S9" s="8">
        <v>3.89</v>
      </c>
      <c r="T9" s="8">
        <v>6.93</v>
      </c>
      <c r="V9" s="36" t="s">
        <v>5</v>
      </c>
      <c r="W9" s="9">
        <v>31.6</v>
      </c>
    </row>
    <row r="10" spans="1:25" ht="15.75" x14ac:dyDescent="0.25">
      <c r="A10" s="5" t="s">
        <v>7</v>
      </c>
      <c r="B10" s="1">
        <v>30.4</v>
      </c>
      <c r="C10" s="1">
        <v>35.799999999999997</v>
      </c>
      <c r="D10" s="1">
        <v>42.7</v>
      </c>
      <c r="E10" s="2"/>
      <c r="F10" s="7" t="s">
        <v>6</v>
      </c>
      <c r="G10" s="1">
        <v>24.6</v>
      </c>
      <c r="H10" s="1">
        <v>23.6</v>
      </c>
      <c r="I10" s="1">
        <v>19.7</v>
      </c>
      <c r="J10" s="34">
        <f t="shared" ref="J10:J15" si="0">SUM(G10:I10)</f>
        <v>67.900000000000006</v>
      </c>
      <c r="K10" s="9">
        <f t="shared" ref="K10:K15" si="1">AVERAGE(G10:J10)</f>
        <v>33.950000000000003</v>
      </c>
      <c r="M10" s="14" t="s">
        <v>23</v>
      </c>
      <c r="N10" s="15">
        <f>L2-1</f>
        <v>6</v>
      </c>
      <c r="O10" s="16">
        <f>SUMSQ(J9:J15)/L3-L4</f>
        <v>630.53904761904596</v>
      </c>
      <c r="P10" s="17">
        <f>O10/N10</f>
        <v>105.08984126984099</v>
      </c>
      <c r="Q10" s="18">
        <f>P10/P11</f>
        <v>8.0597236593825645</v>
      </c>
      <c r="R10" s="15" t="s">
        <v>75</v>
      </c>
      <c r="S10" s="19">
        <v>3</v>
      </c>
      <c r="T10" s="15">
        <v>4.82</v>
      </c>
      <c r="V10" s="36" t="s">
        <v>6</v>
      </c>
      <c r="W10" s="9">
        <v>33.950000000000003</v>
      </c>
    </row>
    <row r="11" spans="1:25" ht="15.75" x14ac:dyDescent="0.25">
      <c r="A11" s="5" t="s">
        <v>8</v>
      </c>
      <c r="B11" s="1">
        <v>30.2</v>
      </c>
      <c r="C11" s="1">
        <v>23.5</v>
      </c>
      <c r="D11" s="1">
        <v>30.5</v>
      </c>
      <c r="E11" s="2"/>
      <c r="F11" s="7" t="s">
        <v>7</v>
      </c>
      <c r="G11" s="1">
        <v>30.4</v>
      </c>
      <c r="H11" s="1">
        <v>35.799999999999997</v>
      </c>
      <c r="I11" s="1">
        <v>42.7</v>
      </c>
      <c r="J11" s="34">
        <f t="shared" si="0"/>
        <v>108.89999999999999</v>
      </c>
      <c r="K11" s="9">
        <f t="shared" si="1"/>
        <v>54.449999999999996</v>
      </c>
      <c r="M11" s="20" t="s">
        <v>24</v>
      </c>
      <c r="N11" s="21">
        <f>N12-N9-N10</f>
        <v>12</v>
      </c>
      <c r="O11" s="22">
        <f>O12-O9-O10</f>
        <v>156.46666666667079</v>
      </c>
      <c r="P11" s="23">
        <f>O11/N11</f>
        <v>13.038888888889232</v>
      </c>
      <c r="Q11" s="21"/>
      <c r="R11" s="20"/>
      <c r="S11" s="20"/>
      <c r="T11" s="20"/>
      <c r="V11" s="36" t="s">
        <v>7</v>
      </c>
      <c r="W11" s="9">
        <v>54.45</v>
      </c>
    </row>
    <row r="12" spans="1:25" ht="15.75" x14ac:dyDescent="0.25">
      <c r="A12" s="5" t="s">
        <v>9</v>
      </c>
      <c r="B12" s="1">
        <v>23.7</v>
      </c>
      <c r="C12" s="1">
        <v>21.4</v>
      </c>
      <c r="D12" s="1">
        <v>25.2</v>
      </c>
      <c r="E12" s="2"/>
      <c r="F12" s="7" t="s">
        <v>8</v>
      </c>
      <c r="G12" s="1">
        <v>30.2</v>
      </c>
      <c r="H12" s="1">
        <v>23.5</v>
      </c>
      <c r="I12" s="1">
        <v>30.5</v>
      </c>
      <c r="J12" s="34">
        <f t="shared" si="0"/>
        <v>84.2</v>
      </c>
      <c r="K12" s="9">
        <f t="shared" si="1"/>
        <v>42.1</v>
      </c>
      <c r="M12" s="10" t="s">
        <v>25</v>
      </c>
      <c r="N12" s="8">
        <f>L2*L3-1</f>
        <v>20</v>
      </c>
      <c r="O12" s="11">
        <f>SUMSQ(G9:I15)-L4</f>
        <v>828.17238095238281</v>
      </c>
      <c r="P12" s="8"/>
      <c r="Q12" s="8"/>
      <c r="R12" s="10"/>
      <c r="S12" s="10"/>
      <c r="T12" s="10"/>
      <c r="V12" s="36" t="s">
        <v>8</v>
      </c>
      <c r="W12" s="9">
        <v>42.1</v>
      </c>
    </row>
    <row r="13" spans="1:25" ht="15.75" x14ac:dyDescent="0.25">
      <c r="A13" s="5" t="s">
        <v>10</v>
      </c>
      <c r="B13" s="1">
        <v>22.6</v>
      </c>
      <c r="C13" s="1">
        <v>22.5</v>
      </c>
      <c r="D13" s="1">
        <v>18.2</v>
      </c>
      <c r="E13" s="2"/>
      <c r="F13" s="7" t="s">
        <v>9</v>
      </c>
      <c r="G13" s="1">
        <v>23.7</v>
      </c>
      <c r="H13" s="1">
        <v>21.4</v>
      </c>
      <c r="I13" s="1">
        <v>25.2</v>
      </c>
      <c r="J13" s="34">
        <f t="shared" si="0"/>
        <v>70.3</v>
      </c>
      <c r="K13" s="9">
        <f t="shared" si="1"/>
        <v>35.15</v>
      </c>
      <c r="V13" s="36" t="s">
        <v>9</v>
      </c>
      <c r="W13" s="9">
        <v>35.15</v>
      </c>
    </row>
    <row r="14" spans="1:25" ht="15.75" x14ac:dyDescent="0.25">
      <c r="A14" s="5" t="s">
        <v>11</v>
      </c>
      <c r="B14" s="1">
        <v>31.9</v>
      </c>
      <c r="C14" s="1">
        <v>27.2</v>
      </c>
      <c r="D14" s="1">
        <v>36.5</v>
      </c>
      <c r="E14" s="2"/>
      <c r="F14" s="7" t="s">
        <v>10</v>
      </c>
      <c r="G14" s="1">
        <v>22.6</v>
      </c>
      <c r="H14" s="1">
        <v>22.5</v>
      </c>
      <c r="I14" s="1">
        <v>18.2</v>
      </c>
      <c r="J14" s="34">
        <f t="shared" si="0"/>
        <v>63.3</v>
      </c>
      <c r="K14" s="9">
        <f t="shared" si="1"/>
        <v>31.65</v>
      </c>
      <c r="V14" s="36" t="s">
        <v>10</v>
      </c>
      <c r="W14" s="9">
        <v>31.65</v>
      </c>
    </row>
    <row r="15" spans="1:25" ht="15.75" x14ac:dyDescent="0.25">
      <c r="A15" s="24"/>
      <c r="B15" s="24"/>
      <c r="C15" s="24"/>
      <c r="D15" s="24"/>
      <c r="F15" s="7" t="s">
        <v>11</v>
      </c>
      <c r="G15" s="1">
        <v>31.9</v>
      </c>
      <c r="H15" s="1">
        <v>27.2</v>
      </c>
      <c r="I15" s="1">
        <v>36.5</v>
      </c>
      <c r="J15" s="34">
        <f t="shared" si="0"/>
        <v>95.6</v>
      </c>
      <c r="K15" s="9">
        <f t="shared" si="1"/>
        <v>47.8</v>
      </c>
      <c r="V15" s="36" t="s">
        <v>11</v>
      </c>
      <c r="W15" s="9">
        <v>47.8</v>
      </c>
    </row>
    <row r="16" spans="1:25" ht="15.75" x14ac:dyDescent="0.25">
      <c r="A16" s="24"/>
      <c r="B16" s="3"/>
      <c r="C16" s="3"/>
      <c r="D16" s="24"/>
      <c r="F16" s="7" t="s">
        <v>32</v>
      </c>
      <c r="G16" s="33">
        <f>SUM(G9:G15)</f>
        <v>184.8</v>
      </c>
      <c r="H16" s="33">
        <f t="shared" ref="H16:J16" si="2">SUM(H9:H15)</f>
        <v>172.29999999999998</v>
      </c>
      <c r="I16" s="33">
        <f t="shared" si="2"/>
        <v>196.29999999999998</v>
      </c>
      <c r="J16" s="33">
        <f t="shared" si="2"/>
        <v>553.4</v>
      </c>
      <c r="K16" s="25"/>
    </row>
    <row r="17" spans="1:2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  <c r="V17" s="39" t="s">
        <v>98</v>
      </c>
      <c r="X17" t="s">
        <v>99</v>
      </c>
    </row>
    <row r="18" spans="1:25" ht="15.75" x14ac:dyDescent="0.25">
      <c r="A18" s="24"/>
      <c r="B18" s="3" t="s">
        <v>40</v>
      </c>
      <c r="C18" s="3" t="s">
        <v>47</v>
      </c>
      <c r="D18" s="24"/>
      <c r="G18" s="53" t="s">
        <v>93</v>
      </c>
      <c r="H18" s="53"/>
      <c r="I18" s="53"/>
      <c r="J18" s="53"/>
      <c r="K18" s="53"/>
      <c r="L18" s="53"/>
      <c r="M18" s="30"/>
      <c r="N18" s="30"/>
      <c r="O18" s="30"/>
      <c r="V18" s="36" t="s">
        <v>5</v>
      </c>
      <c r="W18" s="9">
        <v>31.6</v>
      </c>
      <c r="X18" t="s">
        <v>101</v>
      </c>
      <c r="Y18" s="40">
        <f>W18+W25</f>
        <v>41.919647523050529</v>
      </c>
    </row>
    <row r="19" spans="1:25" ht="15.7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  <c r="V19" s="36" t="s">
        <v>10</v>
      </c>
      <c r="W19" s="9">
        <v>31.65</v>
      </c>
      <c r="X19" t="s">
        <v>101</v>
      </c>
      <c r="Y19" s="40">
        <f>W19+W25</f>
        <v>41.969647523050526</v>
      </c>
    </row>
    <row r="20" spans="1:25" ht="15.7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  <c r="V20" s="36" t="s">
        <v>6</v>
      </c>
      <c r="W20" s="9">
        <v>33.950000000000003</v>
      </c>
      <c r="X20" t="s">
        <v>102</v>
      </c>
      <c r="Y20" s="40">
        <f>W20+W25</f>
        <v>44.269647523050523</v>
      </c>
    </row>
    <row r="21" spans="1:25" ht="15.7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  <c r="V21" s="36" t="s">
        <v>9</v>
      </c>
      <c r="W21" s="9">
        <v>35.15</v>
      </c>
      <c r="X21" t="s">
        <v>102</v>
      </c>
      <c r="Y21" s="40">
        <f>W21+W25</f>
        <v>45.469647523050526</v>
      </c>
    </row>
    <row r="22" spans="1:25" ht="15.7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  <c r="V22" s="36" t="s">
        <v>8</v>
      </c>
      <c r="W22" s="9">
        <v>42.1</v>
      </c>
      <c r="X22" t="s">
        <v>105</v>
      </c>
      <c r="Y22" s="40">
        <f>W22+W25</f>
        <v>52.419647523050529</v>
      </c>
    </row>
    <row r="23" spans="1:25" ht="15.7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  <c r="V23" s="36" t="s">
        <v>11</v>
      </c>
      <c r="W23" s="9">
        <v>47.8</v>
      </c>
      <c r="X23" t="s">
        <v>108</v>
      </c>
      <c r="Y23" s="42">
        <f>W23+W25</f>
        <v>58.119647523050517</v>
      </c>
    </row>
    <row r="24" spans="1:25" ht="15.75" x14ac:dyDescent="0.25">
      <c r="V24" s="36" t="s">
        <v>7</v>
      </c>
      <c r="W24" s="9">
        <v>54.45</v>
      </c>
      <c r="X24" t="s">
        <v>109</v>
      </c>
    </row>
    <row r="25" spans="1:25" ht="15.75" x14ac:dyDescent="0.25">
      <c r="V25" s="43" t="s">
        <v>100</v>
      </c>
      <c r="W25" s="44">
        <f>4.95*(P11/3)^0.5</f>
        <v>10.319647523050524</v>
      </c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N20" sqref="N20"/>
    </sheetView>
  </sheetViews>
  <sheetFormatPr defaultRowHeight="15" x14ac:dyDescent="0.25"/>
  <cols>
    <col min="1" max="1" width="16.140625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12</v>
      </c>
      <c r="K3" s="2" t="s">
        <v>27</v>
      </c>
      <c r="L3" s="2">
        <v>3</v>
      </c>
    </row>
    <row r="4" spans="1:20" x14ac:dyDescent="0.25">
      <c r="A4" t="s">
        <v>57</v>
      </c>
      <c r="K4" s="2" t="s">
        <v>28</v>
      </c>
      <c r="L4" s="2">
        <f>J16^2/(L2*L3)</f>
        <v>5116.8019047619055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58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16.8</v>
      </c>
      <c r="C8" s="1">
        <v>14.3</v>
      </c>
      <c r="D8" s="1">
        <v>12.8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12.9</v>
      </c>
      <c r="C9" s="1">
        <v>16.600000000000001</v>
      </c>
      <c r="D9" s="1">
        <v>15.2</v>
      </c>
      <c r="E9" s="2"/>
      <c r="F9" s="7" t="s">
        <v>5</v>
      </c>
      <c r="G9" s="1">
        <v>16.8</v>
      </c>
      <c r="H9" s="1">
        <v>14.3</v>
      </c>
      <c r="I9" s="1">
        <v>12.8</v>
      </c>
      <c r="J9" s="35">
        <f>SUM(G9:I9)</f>
        <v>43.900000000000006</v>
      </c>
      <c r="K9" s="9">
        <f>AVERAGE(G9:J9)</f>
        <v>21.950000000000003</v>
      </c>
      <c r="M9" s="10" t="s">
        <v>22</v>
      </c>
      <c r="N9" s="8">
        <f>L3-1</f>
        <v>2</v>
      </c>
      <c r="O9" s="11">
        <f>SUMSQ(G16:I16)/L2-L4</f>
        <v>4.5752380952371823</v>
      </c>
      <c r="P9" s="12">
        <f>O9/N9</f>
        <v>2.2876190476185911</v>
      </c>
      <c r="Q9" s="13">
        <f>P9/P11</f>
        <v>0.52772844614499137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16.2</v>
      </c>
      <c r="C10" s="1">
        <v>18.600000000000001</v>
      </c>
      <c r="D10" s="1">
        <v>18.600000000000001</v>
      </c>
      <c r="E10" s="2"/>
      <c r="F10" s="7" t="s">
        <v>6</v>
      </c>
      <c r="G10" s="1">
        <v>12.9</v>
      </c>
      <c r="H10" s="1">
        <v>16.600000000000001</v>
      </c>
      <c r="I10" s="1">
        <v>15.2</v>
      </c>
      <c r="J10" s="35">
        <f t="shared" ref="J10:J15" si="0">SUM(G10:I10)</f>
        <v>44.7</v>
      </c>
      <c r="K10" s="9">
        <f t="shared" ref="K10:K15" si="1">AVERAGE(G10:J10)</f>
        <v>22.35</v>
      </c>
      <c r="M10" s="14" t="s">
        <v>23</v>
      </c>
      <c r="N10" s="15">
        <f>L2-1</f>
        <v>6</v>
      </c>
      <c r="O10" s="16">
        <f>SUMSQ(J9:J15)/L3-L4</f>
        <v>21.744761904760708</v>
      </c>
      <c r="P10" s="17">
        <f>O10/N10</f>
        <v>3.6241269841267845</v>
      </c>
      <c r="Q10" s="18">
        <f>P10/P11</f>
        <v>0.83604606455621588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14.3</v>
      </c>
      <c r="C11" s="1">
        <v>14.2</v>
      </c>
      <c r="D11" s="1">
        <v>17.2</v>
      </c>
      <c r="E11" s="2"/>
      <c r="F11" s="7" t="s">
        <v>7</v>
      </c>
      <c r="G11" s="1">
        <v>16.2</v>
      </c>
      <c r="H11" s="1">
        <v>18.600000000000001</v>
      </c>
      <c r="I11" s="1">
        <v>18.600000000000001</v>
      </c>
      <c r="J11" s="35">
        <f t="shared" si="0"/>
        <v>53.4</v>
      </c>
      <c r="K11" s="9">
        <f t="shared" si="1"/>
        <v>26.7</v>
      </c>
      <c r="M11" s="20" t="s">
        <v>24</v>
      </c>
      <c r="N11" s="21">
        <f>N12-N9-N10</f>
        <v>12</v>
      </c>
      <c r="O11" s="22">
        <f>O12-O9-O10</f>
        <v>52.018095238096976</v>
      </c>
      <c r="P11" s="23">
        <f>O11/N11</f>
        <v>4.3348412698414149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16.7</v>
      </c>
      <c r="C12" s="1">
        <v>15.1</v>
      </c>
      <c r="D12" s="1">
        <v>12.9</v>
      </c>
      <c r="E12" s="2"/>
      <c r="F12" s="7" t="s">
        <v>8</v>
      </c>
      <c r="G12" s="1">
        <v>14.3</v>
      </c>
      <c r="H12" s="1">
        <v>14.2</v>
      </c>
      <c r="I12" s="1">
        <v>17.2</v>
      </c>
      <c r="J12" s="35">
        <f t="shared" si="0"/>
        <v>45.7</v>
      </c>
      <c r="K12" s="9">
        <f t="shared" si="1"/>
        <v>22.85</v>
      </c>
      <c r="M12" s="10" t="s">
        <v>25</v>
      </c>
      <c r="N12" s="8">
        <f>L2*L3-1</f>
        <v>20</v>
      </c>
      <c r="O12" s="11">
        <f>SUMSQ(G9:I15)-L4</f>
        <v>78.338095238094866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12.9</v>
      </c>
      <c r="C13" s="1">
        <v>19.100000000000001</v>
      </c>
      <c r="D13" s="1">
        <v>14.8</v>
      </c>
      <c r="E13" s="2"/>
      <c r="F13" s="7" t="s">
        <v>9</v>
      </c>
      <c r="G13" s="1">
        <v>16.7</v>
      </c>
      <c r="H13" s="1">
        <v>15.1</v>
      </c>
      <c r="I13" s="1">
        <v>12.9</v>
      </c>
      <c r="J13" s="35">
        <f t="shared" si="0"/>
        <v>44.699999999999996</v>
      </c>
      <c r="K13" s="9">
        <f t="shared" si="1"/>
        <v>22.349999999999998</v>
      </c>
    </row>
    <row r="14" spans="1:20" ht="15.75" x14ac:dyDescent="0.25">
      <c r="A14" s="5" t="s">
        <v>11</v>
      </c>
      <c r="B14" s="1">
        <v>15.4</v>
      </c>
      <c r="C14" s="1">
        <v>15.3</v>
      </c>
      <c r="D14" s="1">
        <v>17.899999999999999</v>
      </c>
      <c r="E14" s="2"/>
      <c r="F14" s="7" t="s">
        <v>10</v>
      </c>
      <c r="G14" s="1">
        <v>12.9</v>
      </c>
      <c r="H14" s="1">
        <v>19.100000000000001</v>
      </c>
      <c r="I14" s="1">
        <v>14.8</v>
      </c>
      <c r="J14" s="35">
        <f t="shared" si="0"/>
        <v>46.8</v>
      </c>
      <c r="K14" s="9">
        <f t="shared" si="1"/>
        <v>23.4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15.4</v>
      </c>
      <c r="H15" s="1">
        <v>15.3</v>
      </c>
      <c r="I15" s="1">
        <v>17.899999999999999</v>
      </c>
      <c r="J15" s="35">
        <f t="shared" si="0"/>
        <v>48.6</v>
      </c>
      <c r="K15" s="9">
        <f t="shared" si="1"/>
        <v>24.3</v>
      </c>
    </row>
    <row r="16" spans="1:20" ht="15.75" x14ac:dyDescent="0.25">
      <c r="A16" s="24"/>
      <c r="B16" s="3"/>
      <c r="C16" s="3"/>
      <c r="D16" s="24"/>
      <c r="F16" s="7" t="s">
        <v>32</v>
      </c>
      <c r="G16" s="31">
        <f>SUM(G9:G15)</f>
        <v>105.20000000000002</v>
      </c>
      <c r="H16" s="31">
        <f t="shared" ref="H16:J16" si="2">SUM(H9:H15)</f>
        <v>113.2</v>
      </c>
      <c r="I16" s="31">
        <f t="shared" si="2"/>
        <v>109.4</v>
      </c>
      <c r="J16" s="31">
        <f t="shared" si="2"/>
        <v>327.8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53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M15" sqref="M15"/>
    </sheetView>
  </sheetViews>
  <sheetFormatPr defaultRowHeight="15" x14ac:dyDescent="0.25"/>
  <cols>
    <col min="1" max="1" width="15.5703125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54</v>
      </c>
      <c r="K3" s="2" t="s">
        <v>27</v>
      </c>
      <c r="L3" s="2">
        <v>3</v>
      </c>
    </row>
    <row r="4" spans="1:20" x14ac:dyDescent="0.25">
      <c r="A4" t="s">
        <v>57</v>
      </c>
      <c r="K4" s="2" t="s">
        <v>28</v>
      </c>
      <c r="L4" s="2">
        <f>J16^2/(L2*L3)</f>
        <v>618.85714285714289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59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6</v>
      </c>
      <c r="C8" s="1">
        <v>5</v>
      </c>
      <c r="D8" s="1">
        <v>5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3</v>
      </c>
      <c r="C9" s="1">
        <v>6</v>
      </c>
      <c r="D9" s="1">
        <v>5</v>
      </c>
      <c r="E9" s="2"/>
      <c r="F9" s="7" t="s">
        <v>5</v>
      </c>
      <c r="G9" s="1">
        <v>6</v>
      </c>
      <c r="H9" s="1">
        <v>5</v>
      </c>
      <c r="I9" s="1">
        <v>5</v>
      </c>
      <c r="J9" s="34">
        <f>SUM(G9:I9)</f>
        <v>16</v>
      </c>
      <c r="K9" s="9">
        <f>AVERAGE(G9:J9)</f>
        <v>8</v>
      </c>
      <c r="M9" s="10" t="s">
        <v>22</v>
      </c>
      <c r="N9" s="8">
        <f>L3-1</f>
        <v>2</v>
      </c>
      <c r="O9" s="11">
        <f>SUMSQ(G16:I16)/L2-L4</f>
        <v>0.28571428571422075</v>
      </c>
      <c r="P9" s="12">
        <f>O9/N9</f>
        <v>0.14285714285711038</v>
      </c>
      <c r="Q9" s="13">
        <f>P9/P11</f>
        <v>0.1313868613138377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5</v>
      </c>
      <c r="C10" s="1">
        <v>5</v>
      </c>
      <c r="D10" s="1">
        <v>6</v>
      </c>
      <c r="E10" s="2"/>
      <c r="F10" s="7" t="s">
        <v>6</v>
      </c>
      <c r="G10" s="1">
        <v>3</v>
      </c>
      <c r="H10" s="1">
        <v>6</v>
      </c>
      <c r="I10" s="1">
        <v>5</v>
      </c>
      <c r="J10" s="34">
        <f t="shared" ref="J10:J15" si="0">SUM(G10:I10)</f>
        <v>14</v>
      </c>
      <c r="K10" s="9">
        <f t="shared" ref="K10:K15" si="1">AVERAGE(G10:J10)</f>
        <v>7</v>
      </c>
      <c r="M10" s="14" t="s">
        <v>23</v>
      </c>
      <c r="N10" s="15">
        <f>L2-1</f>
        <v>6</v>
      </c>
      <c r="O10" s="16">
        <f>SUMSQ(J9:J15)/L3-L4</f>
        <v>5.8095238095237391</v>
      </c>
      <c r="P10" s="17">
        <f>O10/N10</f>
        <v>0.96825396825395649</v>
      </c>
      <c r="Q10" s="18">
        <f>P10/P11</f>
        <v>0.89051094890509164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7</v>
      </c>
      <c r="C11" s="1">
        <v>5</v>
      </c>
      <c r="D11" s="1">
        <v>7</v>
      </c>
      <c r="E11" s="2"/>
      <c r="F11" s="7" t="s">
        <v>7</v>
      </c>
      <c r="G11" s="1">
        <v>5</v>
      </c>
      <c r="H11" s="1">
        <v>5</v>
      </c>
      <c r="I11" s="1">
        <v>6</v>
      </c>
      <c r="J11" s="34">
        <f t="shared" si="0"/>
        <v>16</v>
      </c>
      <c r="K11" s="9">
        <f t="shared" si="1"/>
        <v>8</v>
      </c>
      <c r="M11" s="20" t="s">
        <v>24</v>
      </c>
      <c r="N11" s="21">
        <f>N12-N9-N10</f>
        <v>12</v>
      </c>
      <c r="O11" s="22">
        <f>O12-O9-O10</f>
        <v>13.04761904761915</v>
      </c>
      <c r="P11" s="23">
        <f>O11/N11</f>
        <v>1.0873015873015959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7</v>
      </c>
      <c r="C12" s="1">
        <v>6</v>
      </c>
      <c r="D12" s="1">
        <v>5</v>
      </c>
      <c r="E12" s="2"/>
      <c r="F12" s="7" t="s">
        <v>8</v>
      </c>
      <c r="G12" s="1">
        <v>7</v>
      </c>
      <c r="H12" s="1">
        <v>5</v>
      </c>
      <c r="I12" s="1">
        <v>7</v>
      </c>
      <c r="J12" s="34">
        <f t="shared" si="0"/>
        <v>19</v>
      </c>
      <c r="K12" s="9">
        <f t="shared" si="1"/>
        <v>9.5</v>
      </c>
      <c r="M12" s="10" t="s">
        <v>25</v>
      </c>
      <c r="N12" s="8">
        <f>L2*L3-1</f>
        <v>20</v>
      </c>
      <c r="O12" s="11">
        <f>SUMSQ(G9:I15)-L4</f>
        <v>19.14285714285711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5</v>
      </c>
      <c r="C13" s="1">
        <v>5</v>
      </c>
      <c r="D13" s="1">
        <v>5</v>
      </c>
      <c r="E13" s="2"/>
      <c r="F13" s="7" t="s">
        <v>9</v>
      </c>
      <c r="G13" s="1">
        <v>7</v>
      </c>
      <c r="H13" s="1">
        <v>6</v>
      </c>
      <c r="I13" s="1">
        <v>5</v>
      </c>
      <c r="J13" s="34">
        <f t="shared" si="0"/>
        <v>18</v>
      </c>
      <c r="K13" s="9">
        <f t="shared" si="1"/>
        <v>9</v>
      </c>
    </row>
    <row r="14" spans="1:20" ht="15.75" x14ac:dyDescent="0.25">
      <c r="A14" s="5" t="s">
        <v>11</v>
      </c>
      <c r="B14" s="1">
        <v>4</v>
      </c>
      <c r="C14" s="1">
        <v>6</v>
      </c>
      <c r="D14" s="1">
        <v>6</v>
      </c>
      <c r="E14" s="2"/>
      <c r="F14" s="7" t="s">
        <v>10</v>
      </c>
      <c r="G14" s="1">
        <v>5</v>
      </c>
      <c r="H14" s="1">
        <v>5</v>
      </c>
      <c r="I14" s="1">
        <v>5</v>
      </c>
      <c r="J14" s="34">
        <f t="shared" si="0"/>
        <v>15</v>
      </c>
      <c r="K14" s="9">
        <f t="shared" si="1"/>
        <v>7.5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4</v>
      </c>
      <c r="H15" s="1">
        <v>6</v>
      </c>
      <c r="I15" s="1">
        <v>6</v>
      </c>
      <c r="J15" s="34">
        <f t="shared" si="0"/>
        <v>16</v>
      </c>
      <c r="K15" s="9">
        <f t="shared" si="1"/>
        <v>8</v>
      </c>
    </row>
    <row r="16" spans="1:20" ht="15.75" x14ac:dyDescent="0.25">
      <c r="A16" s="24"/>
      <c r="B16" s="3"/>
      <c r="C16" s="3"/>
      <c r="D16" s="24"/>
      <c r="F16" s="7" t="s">
        <v>32</v>
      </c>
      <c r="G16" s="33">
        <f>SUM(G9:G15)</f>
        <v>37</v>
      </c>
      <c r="H16" s="33">
        <f t="shared" ref="H16:J16" si="2">SUM(H9:H15)</f>
        <v>38</v>
      </c>
      <c r="I16" s="33">
        <f t="shared" si="2"/>
        <v>39</v>
      </c>
      <c r="J16" s="33">
        <f t="shared" si="2"/>
        <v>114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55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M20" sqref="M20"/>
    </sheetView>
  </sheetViews>
  <sheetFormatPr defaultRowHeight="15" x14ac:dyDescent="0.25"/>
  <cols>
    <col min="1" max="1" width="14.85546875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12</v>
      </c>
      <c r="K3" s="2" t="s">
        <v>27</v>
      </c>
      <c r="L3" s="2">
        <v>3</v>
      </c>
    </row>
    <row r="4" spans="1:20" x14ac:dyDescent="0.25">
      <c r="A4" t="s">
        <v>60</v>
      </c>
      <c r="K4" s="2" t="s">
        <v>28</v>
      </c>
      <c r="L4" s="2">
        <f>J16^2/(L2*L3)</f>
        <v>9139.6004761904733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61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21.5</v>
      </c>
      <c r="C8" s="1">
        <v>21.9</v>
      </c>
      <c r="D8" s="1">
        <v>20.2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14.9</v>
      </c>
      <c r="C9" s="1">
        <v>20.2</v>
      </c>
      <c r="D9" s="1">
        <v>21.4</v>
      </c>
      <c r="E9" s="2"/>
      <c r="F9" s="7" t="s">
        <v>5</v>
      </c>
      <c r="G9" s="1">
        <v>21.5</v>
      </c>
      <c r="H9" s="1">
        <v>21.9</v>
      </c>
      <c r="I9" s="1">
        <v>20.2</v>
      </c>
      <c r="J9" s="35">
        <f>SUM(G9:I9)</f>
        <v>63.599999999999994</v>
      </c>
      <c r="K9" s="9">
        <f>AVERAGE(G9:J9)</f>
        <v>31.799999999999997</v>
      </c>
      <c r="M9" s="10" t="s">
        <v>22</v>
      </c>
      <c r="N9" s="8">
        <f>L3-1</f>
        <v>2</v>
      </c>
      <c r="O9" s="11">
        <f>SUMSQ(G16:I16)/L2-L4</f>
        <v>41.686666666670135</v>
      </c>
      <c r="P9" s="12">
        <f>O9/N9</f>
        <v>20.843333333335067</v>
      </c>
      <c r="Q9" s="13">
        <f>P9/P11</f>
        <v>1.9020532319393744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17.399999999999999</v>
      </c>
      <c r="C10" s="1">
        <v>25.5</v>
      </c>
      <c r="D10" s="1">
        <v>25.1</v>
      </c>
      <c r="E10" s="2"/>
      <c r="F10" s="7" t="s">
        <v>6</v>
      </c>
      <c r="G10" s="1">
        <v>14.9</v>
      </c>
      <c r="H10" s="1">
        <v>20.2</v>
      </c>
      <c r="I10" s="1">
        <v>21.4</v>
      </c>
      <c r="J10" s="35">
        <f t="shared" ref="J10:J15" si="0">SUM(G10:I10)</f>
        <v>56.5</v>
      </c>
      <c r="K10" s="9">
        <f t="shared" ref="K10:K15" si="1">AVERAGE(G10:J10)</f>
        <v>28.25</v>
      </c>
      <c r="M10" s="14" t="s">
        <v>23</v>
      </c>
      <c r="N10" s="15">
        <f>L2-1</f>
        <v>6</v>
      </c>
      <c r="O10" s="16">
        <f>SUMSQ(J9:J15)/L3-L4</f>
        <v>40.84285714285943</v>
      </c>
      <c r="P10" s="17">
        <f>O10/N10</f>
        <v>6.807142857143238</v>
      </c>
      <c r="Q10" s="18">
        <f>P10/P11</f>
        <v>0.62118413905491343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19.7</v>
      </c>
      <c r="C11" s="1">
        <v>17.7</v>
      </c>
      <c r="D11" s="1">
        <v>27.1</v>
      </c>
      <c r="E11" s="2"/>
      <c r="F11" s="7" t="s">
        <v>7</v>
      </c>
      <c r="G11" s="1">
        <v>17.399999999999999</v>
      </c>
      <c r="H11" s="1">
        <v>25.5</v>
      </c>
      <c r="I11" s="1">
        <v>25.1</v>
      </c>
      <c r="J11" s="35">
        <f t="shared" si="0"/>
        <v>68</v>
      </c>
      <c r="K11" s="9">
        <f t="shared" si="1"/>
        <v>34</v>
      </c>
      <c r="M11" s="20" t="s">
        <v>24</v>
      </c>
      <c r="N11" s="21">
        <f>N12-N9-N10</f>
        <v>12</v>
      </c>
      <c r="O11" s="22">
        <f>O12-O9-O10</f>
        <v>131.49999999999636</v>
      </c>
      <c r="P11" s="23">
        <f>O11/N11</f>
        <v>10.95833333333303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21.1</v>
      </c>
      <c r="C12" s="1">
        <v>18.600000000000001</v>
      </c>
      <c r="D12" s="1">
        <v>18.399999999999999</v>
      </c>
      <c r="E12" s="2"/>
      <c r="F12" s="7" t="s">
        <v>8</v>
      </c>
      <c r="G12" s="1">
        <v>19.7</v>
      </c>
      <c r="H12" s="1">
        <v>17.7</v>
      </c>
      <c r="I12" s="1">
        <v>27.1</v>
      </c>
      <c r="J12" s="35">
        <f t="shared" si="0"/>
        <v>64.5</v>
      </c>
      <c r="K12" s="9">
        <f t="shared" si="1"/>
        <v>32.25</v>
      </c>
      <c r="M12" s="10" t="s">
        <v>25</v>
      </c>
      <c r="N12" s="8">
        <f>L2*L3-1</f>
        <v>20</v>
      </c>
      <c r="O12" s="11">
        <f>SUMSQ(G9:I15)-L4</f>
        <v>214.02952380952593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18.2</v>
      </c>
      <c r="C13" s="1">
        <v>24.3</v>
      </c>
      <c r="D13" s="1">
        <v>17.399999999999999</v>
      </c>
      <c r="E13" s="2"/>
      <c r="F13" s="7" t="s">
        <v>9</v>
      </c>
      <c r="G13" s="1">
        <v>21.1</v>
      </c>
      <c r="H13" s="1">
        <v>18.600000000000001</v>
      </c>
      <c r="I13" s="1">
        <v>18.399999999999999</v>
      </c>
      <c r="J13" s="35">
        <f t="shared" si="0"/>
        <v>58.1</v>
      </c>
      <c r="K13" s="9">
        <f t="shared" si="1"/>
        <v>29.05</v>
      </c>
    </row>
    <row r="14" spans="1:20" ht="15.75" x14ac:dyDescent="0.25">
      <c r="A14" s="5" t="s">
        <v>11</v>
      </c>
      <c r="B14" s="1">
        <v>19.8</v>
      </c>
      <c r="C14" s="1">
        <v>21.3</v>
      </c>
      <c r="D14" s="1">
        <v>26.4</v>
      </c>
      <c r="E14" s="2"/>
      <c r="F14" s="7" t="s">
        <v>10</v>
      </c>
      <c r="G14" s="1">
        <v>18.2</v>
      </c>
      <c r="H14" s="1">
        <v>24.3</v>
      </c>
      <c r="I14" s="1">
        <v>17.399999999999999</v>
      </c>
      <c r="J14" s="35">
        <f t="shared" si="0"/>
        <v>59.9</v>
      </c>
      <c r="K14" s="9">
        <f t="shared" si="1"/>
        <v>29.95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19.8</v>
      </c>
      <c r="H15" s="1">
        <v>21.3</v>
      </c>
      <c r="I15" s="1">
        <v>26.4</v>
      </c>
      <c r="J15" s="35">
        <f t="shared" si="0"/>
        <v>67.5</v>
      </c>
      <c r="K15" s="9">
        <f t="shared" si="1"/>
        <v>33.75</v>
      </c>
    </row>
    <row r="16" spans="1:20" ht="15.75" x14ac:dyDescent="0.25">
      <c r="A16" s="24"/>
      <c r="B16" s="3"/>
      <c r="C16" s="3"/>
      <c r="D16" s="24"/>
      <c r="F16" s="7" t="s">
        <v>32</v>
      </c>
      <c r="G16" s="31">
        <f>SUM(G9:G15)</f>
        <v>132.6</v>
      </c>
      <c r="H16" s="31">
        <f t="shared" ref="H16:J16" si="2">SUM(H9:H15)</f>
        <v>149.50000000000003</v>
      </c>
      <c r="I16" s="31">
        <f t="shared" si="2"/>
        <v>156</v>
      </c>
      <c r="J16" s="31">
        <f t="shared" si="2"/>
        <v>438.09999999999997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53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M19" sqref="M19"/>
    </sheetView>
  </sheetViews>
  <sheetFormatPr defaultRowHeight="15" x14ac:dyDescent="0.25"/>
  <cols>
    <col min="1" max="1" width="14.140625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54</v>
      </c>
      <c r="K3" s="2" t="s">
        <v>27</v>
      </c>
      <c r="L3" s="2">
        <v>3</v>
      </c>
    </row>
    <row r="4" spans="1:20" x14ac:dyDescent="0.25">
      <c r="A4" t="s">
        <v>60</v>
      </c>
      <c r="K4" s="2" t="s">
        <v>28</v>
      </c>
      <c r="L4" s="2">
        <f>J16^2/(L2*L3)</f>
        <v>1344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62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10</v>
      </c>
      <c r="C8" s="1">
        <v>7</v>
      </c>
      <c r="D8" s="1">
        <v>7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5</v>
      </c>
      <c r="C9" s="1">
        <v>8</v>
      </c>
      <c r="D9" s="1">
        <v>7</v>
      </c>
      <c r="E9" s="2"/>
      <c r="F9" s="7" t="s">
        <v>5</v>
      </c>
      <c r="G9" s="1">
        <v>10</v>
      </c>
      <c r="H9" s="1">
        <v>7</v>
      </c>
      <c r="I9" s="1">
        <v>7</v>
      </c>
      <c r="J9" s="34">
        <f>SUM(G9:I9)</f>
        <v>24</v>
      </c>
      <c r="K9" s="9">
        <f>AVERAGE(G9:J9)</f>
        <v>12</v>
      </c>
      <c r="M9" s="10" t="s">
        <v>22</v>
      </c>
      <c r="N9" s="8">
        <f>L3-1</f>
        <v>2</v>
      </c>
      <c r="O9" s="11">
        <f>SUMSQ(G16:I16)/L2-L4</f>
        <v>27.714285714285779</v>
      </c>
      <c r="P9" s="12">
        <f>O9/N9</f>
        <v>13.85714285714289</v>
      </c>
      <c r="Q9" s="13">
        <f>P9/P11</f>
        <v>2.1797752808988835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6</v>
      </c>
      <c r="C10" s="1">
        <v>8</v>
      </c>
      <c r="D10" s="1">
        <v>12</v>
      </c>
      <c r="E10" s="2"/>
      <c r="F10" s="7" t="s">
        <v>6</v>
      </c>
      <c r="G10" s="1">
        <v>5</v>
      </c>
      <c r="H10" s="1">
        <v>8</v>
      </c>
      <c r="I10" s="1">
        <v>7</v>
      </c>
      <c r="J10" s="34">
        <f t="shared" ref="J10:J15" si="0">SUM(G10:I10)</f>
        <v>20</v>
      </c>
      <c r="K10" s="9">
        <f t="shared" ref="K10:K15" si="1">AVERAGE(G10:J10)</f>
        <v>10</v>
      </c>
      <c r="M10" s="14" t="s">
        <v>23</v>
      </c>
      <c r="N10" s="15">
        <f>L2-1</f>
        <v>6</v>
      </c>
      <c r="O10" s="16">
        <f>SUMSQ(J9:J15)/L3-L4</f>
        <v>26</v>
      </c>
      <c r="P10" s="17">
        <f>O10/N10</f>
        <v>4.333333333333333</v>
      </c>
      <c r="Q10" s="18">
        <f>P10/P11</f>
        <v>0.68164794007490692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8</v>
      </c>
      <c r="C11" s="1">
        <v>7</v>
      </c>
      <c r="D11" s="1">
        <v>13</v>
      </c>
      <c r="E11" s="2"/>
      <c r="F11" s="7" t="s">
        <v>7</v>
      </c>
      <c r="G11" s="1">
        <v>6</v>
      </c>
      <c r="H11" s="1">
        <v>8</v>
      </c>
      <c r="I11" s="1">
        <v>12</v>
      </c>
      <c r="J11" s="34">
        <f t="shared" si="0"/>
        <v>26</v>
      </c>
      <c r="K11" s="9">
        <f t="shared" si="1"/>
        <v>13</v>
      </c>
      <c r="M11" s="20" t="s">
        <v>24</v>
      </c>
      <c r="N11" s="21">
        <f>N12-N9-N10</f>
        <v>12</v>
      </c>
      <c r="O11" s="22">
        <f>O12-O9-O10</f>
        <v>76.285714285714221</v>
      </c>
      <c r="P11" s="23">
        <f>O11/N11</f>
        <v>6.3571428571428514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8</v>
      </c>
      <c r="C12" s="1">
        <v>8</v>
      </c>
      <c r="D12" s="1">
        <v>7</v>
      </c>
      <c r="E12" s="2"/>
      <c r="F12" s="7" t="s">
        <v>8</v>
      </c>
      <c r="G12" s="1">
        <v>8</v>
      </c>
      <c r="H12" s="1">
        <v>7</v>
      </c>
      <c r="I12" s="1">
        <v>13</v>
      </c>
      <c r="J12" s="34">
        <f t="shared" si="0"/>
        <v>28</v>
      </c>
      <c r="K12" s="9">
        <f t="shared" si="1"/>
        <v>14</v>
      </c>
      <c r="M12" s="10" t="s">
        <v>25</v>
      </c>
      <c r="N12" s="8">
        <f>L2*L3-1</f>
        <v>20</v>
      </c>
      <c r="O12" s="11">
        <f>SUMSQ(G9:I15)-L4</f>
        <v>130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6</v>
      </c>
      <c r="C13" s="1">
        <v>7</v>
      </c>
      <c r="D13" s="1">
        <v>6</v>
      </c>
      <c r="E13" s="2"/>
      <c r="F13" s="7" t="s">
        <v>9</v>
      </c>
      <c r="G13" s="1">
        <v>8</v>
      </c>
      <c r="H13" s="1">
        <v>8</v>
      </c>
      <c r="I13" s="1">
        <v>7</v>
      </c>
      <c r="J13" s="34">
        <f t="shared" si="0"/>
        <v>23</v>
      </c>
      <c r="K13" s="9">
        <f t="shared" si="1"/>
        <v>11.5</v>
      </c>
    </row>
    <row r="14" spans="1:20" ht="15.75" x14ac:dyDescent="0.25">
      <c r="A14" s="5" t="s">
        <v>11</v>
      </c>
      <c r="B14" s="1">
        <v>5</v>
      </c>
      <c r="C14" s="1">
        <v>8</v>
      </c>
      <c r="D14" s="1">
        <v>15</v>
      </c>
      <c r="E14" s="2"/>
      <c r="F14" s="7" t="s">
        <v>10</v>
      </c>
      <c r="G14" s="1">
        <v>6</v>
      </c>
      <c r="H14" s="1">
        <v>7</v>
      </c>
      <c r="I14" s="1">
        <v>6</v>
      </c>
      <c r="J14" s="34">
        <f t="shared" si="0"/>
        <v>19</v>
      </c>
      <c r="K14" s="9">
        <f t="shared" si="1"/>
        <v>9.5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5</v>
      </c>
      <c r="H15" s="1">
        <v>8</v>
      </c>
      <c r="I15" s="1">
        <v>15</v>
      </c>
      <c r="J15" s="34">
        <f t="shared" si="0"/>
        <v>28</v>
      </c>
      <c r="K15" s="9">
        <f t="shared" si="1"/>
        <v>14</v>
      </c>
    </row>
    <row r="16" spans="1:20" ht="15.75" x14ac:dyDescent="0.25">
      <c r="A16" s="24"/>
      <c r="B16" s="3"/>
      <c r="C16" s="3"/>
      <c r="D16" s="24"/>
      <c r="F16" s="7" t="s">
        <v>32</v>
      </c>
      <c r="G16" s="33">
        <f>SUM(G9:G15)</f>
        <v>48</v>
      </c>
      <c r="H16" s="33">
        <f t="shared" ref="H16:J16" si="2">SUM(H9:H15)</f>
        <v>53</v>
      </c>
      <c r="I16" s="33">
        <f t="shared" si="2"/>
        <v>67</v>
      </c>
      <c r="J16" s="33">
        <f t="shared" si="2"/>
        <v>168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55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M19" sqref="M19"/>
    </sheetView>
  </sheetViews>
  <sheetFormatPr defaultRowHeight="15" x14ac:dyDescent="0.25"/>
  <cols>
    <col min="1" max="1" width="15.7109375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12</v>
      </c>
      <c r="K3" s="2" t="s">
        <v>27</v>
      </c>
      <c r="L3" s="2">
        <v>3</v>
      </c>
    </row>
    <row r="4" spans="1:20" x14ac:dyDescent="0.25">
      <c r="A4" t="s">
        <v>63</v>
      </c>
      <c r="K4" s="2" t="s">
        <v>28</v>
      </c>
      <c r="L4" s="2">
        <f>J16^2/(L2*L3)</f>
        <v>19249.601904761908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64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31.9</v>
      </c>
      <c r="C8" s="1">
        <v>30.2</v>
      </c>
      <c r="D8" s="1">
        <v>29.2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27.9</v>
      </c>
      <c r="C9" s="1">
        <v>31.1</v>
      </c>
      <c r="D9" s="1">
        <v>31.2</v>
      </c>
      <c r="E9" s="2"/>
      <c r="F9" s="7" t="s">
        <v>5</v>
      </c>
      <c r="G9" s="1">
        <v>31.9</v>
      </c>
      <c r="H9" s="1">
        <v>30.2</v>
      </c>
      <c r="I9" s="1">
        <v>29.2</v>
      </c>
      <c r="J9" s="35">
        <f>SUM(G9:I9)</f>
        <v>91.3</v>
      </c>
      <c r="K9" s="9">
        <f>AVERAGE(G9:J9)</f>
        <v>45.65</v>
      </c>
      <c r="M9" s="10" t="s">
        <v>22</v>
      </c>
      <c r="N9" s="8">
        <f>L3-1</f>
        <v>2</v>
      </c>
      <c r="O9" s="11">
        <f>SUMSQ(G16:I16)/L2-L4</f>
        <v>6.8466666666645324</v>
      </c>
      <c r="P9" s="12">
        <f>O9/N9</f>
        <v>3.4233333333322662</v>
      </c>
      <c r="Q9" s="13">
        <f>P9/P11</f>
        <v>0.50044668236807599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27.2</v>
      </c>
      <c r="C10" s="1">
        <v>32.6</v>
      </c>
      <c r="D10" s="1">
        <v>34.1</v>
      </c>
      <c r="E10" s="2"/>
      <c r="F10" s="7" t="s">
        <v>6</v>
      </c>
      <c r="G10" s="1">
        <v>27.9</v>
      </c>
      <c r="H10" s="1">
        <v>31.1</v>
      </c>
      <c r="I10" s="1">
        <v>31.2</v>
      </c>
      <c r="J10" s="35">
        <f t="shared" ref="J10:J15" si="0">SUM(G10:I10)</f>
        <v>90.2</v>
      </c>
      <c r="K10" s="9">
        <f t="shared" ref="K10:K15" si="1">AVERAGE(G10:J10)</f>
        <v>45.1</v>
      </c>
      <c r="M10" s="14" t="s">
        <v>23</v>
      </c>
      <c r="N10" s="15">
        <f>L2-1</f>
        <v>6</v>
      </c>
      <c r="O10" s="16">
        <f>SUMSQ(J9:J15)/L3-L4</f>
        <v>18.264761904760235</v>
      </c>
      <c r="P10" s="17">
        <f>O10/N10</f>
        <v>3.0441269841267058</v>
      </c>
      <c r="Q10" s="18">
        <f>P10/P11</f>
        <v>0.44501166015009391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30.4</v>
      </c>
      <c r="C11" s="1">
        <v>26.7</v>
      </c>
      <c r="D11" s="1">
        <v>30.2</v>
      </c>
      <c r="E11" s="2"/>
      <c r="F11" s="7" t="s">
        <v>7</v>
      </c>
      <c r="G11" s="1">
        <v>27.2</v>
      </c>
      <c r="H11" s="1">
        <v>32.6</v>
      </c>
      <c r="I11" s="1">
        <v>34.1</v>
      </c>
      <c r="J11" s="35">
        <f t="shared" si="0"/>
        <v>93.9</v>
      </c>
      <c r="K11" s="9">
        <f t="shared" si="1"/>
        <v>46.95</v>
      </c>
      <c r="M11" s="20" t="s">
        <v>24</v>
      </c>
      <c r="N11" s="21">
        <f>N12-N9-N10</f>
        <v>12</v>
      </c>
      <c r="O11" s="22">
        <f>O12-O9-O10</f>
        <v>82.086666666666133</v>
      </c>
      <c r="P11" s="23">
        <f>O11/N11</f>
        <v>6.8405555555555111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31.2</v>
      </c>
      <c r="C12" s="1">
        <v>26.8</v>
      </c>
      <c r="D12" s="1">
        <v>29.2</v>
      </c>
      <c r="E12" s="2"/>
      <c r="F12" s="7" t="s">
        <v>8</v>
      </c>
      <c r="G12" s="1">
        <v>30.4</v>
      </c>
      <c r="H12" s="1">
        <v>26.7</v>
      </c>
      <c r="I12" s="1">
        <v>30.2</v>
      </c>
      <c r="J12" s="35">
        <f t="shared" si="0"/>
        <v>87.3</v>
      </c>
      <c r="K12" s="9">
        <f t="shared" si="1"/>
        <v>43.65</v>
      </c>
      <c r="M12" s="10" t="s">
        <v>25</v>
      </c>
      <c r="N12" s="8">
        <f>L2*L3-1</f>
        <v>20</v>
      </c>
      <c r="O12" s="11">
        <f>SUMSQ(G9:I15)-L4</f>
        <v>107.1980952380909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29.6</v>
      </c>
      <c r="C13" s="1">
        <v>33.200000000000003</v>
      </c>
      <c r="D13" s="1">
        <v>27.9</v>
      </c>
      <c r="E13" s="2"/>
      <c r="F13" s="7" t="s">
        <v>9</v>
      </c>
      <c r="G13" s="1">
        <v>31.2</v>
      </c>
      <c r="H13" s="1">
        <v>26.8</v>
      </c>
      <c r="I13" s="1">
        <v>29.2</v>
      </c>
      <c r="J13" s="35">
        <f t="shared" si="0"/>
        <v>87.2</v>
      </c>
      <c r="K13" s="9">
        <f t="shared" si="1"/>
        <v>43.6</v>
      </c>
    </row>
    <row r="14" spans="1:20" ht="15.75" x14ac:dyDescent="0.25">
      <c r="A14" s="5" t="s">
        <v>11</v>
      </c>
      <c r="B14" s="1">
        <v>28.3</v>
      </c>
      <c r="C14" s="1">
        <v>32.700000000000003</v>
      </c>
      <c r="D14" s="1">
        <v>34.200000000000003</v>
      </c>
      <c r="E14" s="2"/>
      <c r="F14" s="7" t="s">
        <v>10</v>
      </c>
      <c r="G14" s="1">
        <v>29.6</v>
      </c>
      <c r="H14" s="1">
        <v>33.200000000000003</v>
      </c>
      <c r="I14" s="1">
        <v>27.9</v>
      </c>
      <c r="J14" s="35">
        <f t="shared" si="0"/>
        <v>90.7</v>
      </c>
      <c r="K14" s="9">
        <f t="shared" si="1"/>
        <v>45.35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28.3</v>
      </c>
      <c r="H15" s="1">
        <v>32.700000000000003</v>
      </c>
      <c r="I15" s="1">
        <v>34.200000000000003</v>
      </c>
      <c r="J15" s="35">
        <f t="shared" si="0"/>
        <v>95.2</v>
      </c>
      <c r="K15" s="9">
        <f t="shared" si="1"/>
        <v>47.6</v>
      </c>
    </row>
    <row r="16" spans="1:20" ht="15.75" x14ac:dyDescent="0.25">
      <c r="A16" s="24"/>
      <c r="B16" s="3"/>
      <c r="C16" s="3"/>
      <c r="D16" s="24"/>
      <c r="F16" s="7" t="s">
        <v>32</v>
      </c>
      <c r="G16" s="31">
        <f>SUM(G9:G15)</f>
        <v>206.5</v>
      </c>
      <c r="H16" s="31">
        <f t="shared" ref="H16:J16" si="2">SUM(H9:H15)</f>
        <v>213.3</v>
      </c>
      <c r="I16" s="31">
        <f t="shared" si="2"/>
        <v>216</v>
      </c>
      <c r="J16" s="31">
        <f t="shared" si="2"/>
        <v>635.80000000000007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53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M19" sqref="M19"/>
    </sheetView>
  </sheetViews>
  <sheetFormatPr defaultRowHeight="15" x14ac:dyDescent="0.25"/>
  <cols>
    <col min="1" max="1" width="16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54</v>
      </c>
      <c r="K3" s="2" t="s">
        <v>27</v>
      </c>
      <c r="L3" s="2">
        <v>3</v>
      </c>
    </row>
    <row r="4" spans="1:20" x14ac:dyDescent="0.25">
      <c r="A4" t="s">
        <v>63</v>
      </c>
      <c r="K4" s="2" t="s">
        <v>28</v>
      </c>
      <c r="L4" s="2">
        <f>J16^2/(L2*L3)</f>
        <v>5800.0476190476193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65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24</v>
      </c>
      <c r="C8" s="1">
        <v>15</v>
      </c>
      <c r="D8" s="1">
        <v>18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13</v>
      </c>
      <c r="C9" s="1">
        <v>13</v>
      </c>
      <c r="D9" s="1">
        <v>16</v>
      </c>
      <c r="E9" s="2"/>
      <c r="F9" s="7" t="s">
        <v>5</v>
      </c>
      <c r="G9" s="1">
        <v>24</v>
      </c>
      <c r="H9" s="1">
        <v>15</v>
      </c>
      <c r="I9" s="1">
        <v>18</v>
      </c>
      <c r="J9" s="34">
        <f>SUM(G9:I9)</f>
        <v>57</v>
      </c>
      <c r="K9" s="9">
        <f>AVERAGE(G9:J9)</f>
        <v>28.5</v>
      </c>
      <c r="M9" s="10" t="s">
        <v>22</v>
      </c>
      <c r="N9" s="8">
        <f>L3-1</f>
        <v>2</v>
      </c>
      <c r="O9" s="11">
        <f>SUMSQ(G16:I16)/L2-L4</f>
        <v>1.8095238095238528</v>
      </c>
      <c r="P9" s="12">
        <f>O9/N9</f>
        <v>0.90476190476192642</v>
      </c>
      <c r="Q9" s="13">
        <f>P9/P11</f>
        <v>3.1666666666667398E-2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9</v>
      </c>
      <c r="C10" s="1">
        <v>20</v>
      </c>
      <c r="D10" s="1">
        <v>21</v>
      </c>
      <c r="E10" s="2"/>
      <c r="F10" s="7" t="s">
        <v>6</v>
      </c>
      <c r="G10" s="1">
        <v>13</v>
      </c>
      <c r="H10" s="1">
        <v>13</v>
      </c>
      <c r="I10" s="1">
        <v>16</v>
      </c>
      <c r="J10" s="34">
        <f t="shared" ref="J10:J15" si="0">SUM(G10:I10)</f>
        <v>42</v>
      </c>
      <c r="K10" s="9">
        <f t="shared" ref="K10:K15" si="1">AVERAGE(G10:J10)</f>
        <v>21</v>
      </c>
      <c r="M10" s="14" t="s">
        <v>23</v>
      </c>
      <c r="N10" s="15">
        <f>L2-1</f>
        <v>6</v>
      </c>
      <c r="O10" s="16">
        <f>SUMSQ(J9:J15)/L3-L4</f>
        <v>66.285714285713766</v>
      </c>
      <c r="P10" s="17">
        <f>O10/N10</f>
        <v>11.04761904761896</v>
      </c>
      <c r="Q10" s="18">
        <f>P10/P11</f>
        <v>0.38666666666666333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19</v>
      </c>
      <c r="C11" s="1">
        <v>12</v>
      </c>
      <c r="D11" s="1">
        <v>19</v>
      </c>
      <c r="E11" s="2"/>
      <c r="F11" s="7" t="s">
        <v>7</v>
      </c>
      <c r="G11" s="1">
        <v>9</v>
      </c>
      <c r="H11" s="1">
        <v>20</v>
      </c>
      <c r="I11" s="1">
        <v>21</v>
      </c>
      <c r="J11" s="34">
        <f t="shared" si="0"/>
        <v>50</v>
      </c>
      <c r="K11" s="9">
        <f t="shared" si="1"/>
        <v>25</v>
      </c>
      <c r="M11" s="20" t="s">
        <v>24</v>
      </c>
      <c r="N11" s="21">
        <f>N12-N9-N10</f>
        <v>12</v>
      </c>
      <c r="O11" s="22">
        <f>O12-O9-O10</f>
        <v>342.85714285714312</v>
      </c>
      <c r="P11" s="23">
        <f>O11/N11</f>
        <v>28.571428571428594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23</v>
      </c>
      <c r="C12" s="1">
        <v>16</v>
      </c>
      <c r="D12" s="1">
        <v>10</v>
      </c>
      <c r="E12" s="2"/>
      <c r="F12" s="7" t="s">
        <v>8</v>
      </c>
      <c r="G12" s="1">
        <v>19</v>
      </c>
      <c r="H12" s="1">
        <v>12</v>
      </c>
      <c r="I12" s="1">
        <v>19</v>
      </c>
      <c r="J12" s="34">
        <f t="shared" si="0"/>
        <v>50</v>
      </c>
      <c r="K12" s="9">
        <f t="shared" si="1"/>
        <v>25</v>
      </c>
      <c r="M12" s="10" t="s">
        <v>25</v>
      </c>
      <c r="N12" s="8">
        <f>L2*L3-1</f>
        <v>20</v>
      </c>
      <c r="O12" s="11">
        <f>SUMSQ(G9:I15)-L4</f>
        <v>410.95238095238074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17</v>
      </c>
      <c r="C13" s="1">
        <v>18</v>
      </c>
      <c r="D13" s="1">
        <v>9</v>
      </c>
      <c r="E13" s="2"/>
      <c r="F13" s="7" t="s">
        <v>9</v>
      </c>
      <c r="G13" s="1">
        <v>23</v>
      </c>
      <c r="H13" s="1">
        <v>16</v>
      </c>
      <c r="I13" s="1">
        <v>10</v>
      </c>
      <c r="J13" s="34">
        <f t="shared" si="0"/>
        <v>49</v>
      </c>
      <c r="K13" s="9">
        <f t="shared" si="1"/>
        <v>24.5</v>
      </c>
    </row>
    <row r="14" spans="1:20" ht="15.75" x14ac:dyDescent="0.25">
      <c r="A14" s="5" t="s">
        <v>11</v>
      </c>
      <c r="B14" s="1">
        <v>14</v>
      </c>
      <c r="C14" s="1">
        <v>20</v>
      </c>
      <c r="D14" s="1">
        <v>23</v>
      </c>
      <c r="E14" s="2"/>
      <c r="F14" s="7" t="s">
        <v>10</v>
      </c>
      <c r="G14" s="1">
        <v>17</v>
      </c>
      <c r="H14" s="1">
        <v>18</v>
      </c>
      <c r="I14" s="1">
        <v>9</v>
      </c>
      <c r="J14" s="34">
        <f t="shared" si="0"/>
        <v>44</v>
      </c>
      <c r="K14" s="9">
        <f t="shared" si="1"/>
        <v>22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14</v>
      </c>
      <c r="H15" s="1">
        <v>20</v>
      </c>
      <c r="I15" s="1">
        <v>23</v>
      </c>
      <c r="J15" s="34">
        <f t="shared" si="0"/>
        <v>57</v>
      </c>
      <c r="K15" s="9">
        <f t="shared" si="1"/>
        <v>28.5</v>
      </c>
    </row>
    <row r="16" spans="1:20" ht="15.75" x14ac:dyDescent="0.25">
      <c r="A16" s="24"/>
      <c r="B16" s="3"/>
      <c r="C16" s="3"/>
      <c r="D16" s="24"/>
      <c r="F16" s="7" t="s">
        <v>32</v>
      </c>
      <c r="G16" s="33">
        <f>SUM(G9:G15)</f>
        <v>119</v>
      </c>
      <c r="H16" s="33">
        <f t="shared" ref="H16:J16" si="2">SUM(H9:H15)</f>
        <v>114</v>
      </c>
      <c r="I16" s="33">
        <f t="shared" si="2"/>
        <v>116</v>
      </c>
      <c r="J16" s="33">
        <f t="shared" si="2"/>
        <v>349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55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L15" sqref="L15"/>
    </sheetView>
  </sheetViews>
  <sheetFormatPr defaultRowHeight="15" x14ac:dyDescent="0.25"/>
  <cols>
    <col min="1" max="1" width="14.42578125" customWidth="1"/>
  </cols>
  <sheetData>
    <row r="1" spans="1:20" x14ac:dyDescent="0.25">
      <c r="A1" t="s">
        <v>14</v>
      </c>
    </row>
    <row r="2" spans="1:20" x14ac:dyDescent="0.25">
      <c r="A2" t="s">
        <v>0</v>
      </c>
      <c r="K2" s="2" t="s">
        <v>26</v>
      </c>
      <c r="L2" s="2">
        <v>7</v>
      </c>
    </row>
    <row r="3" spans="1:20" x14ac:dyDescent="0.25">
      <c r="A3" t="s">
        <v>12</v>
      </c>
      <c r="K3" s="2" t="s">
        <v>27</v>
      </c>
      <c r="L3" s="2">
        <v>3</v>
      </c>
    </row>
    <row r="4" spans="1:20" x14ac:dyDescent="0.25">
      <c r="A4" t="s">
        <v>66</v>
      </c>
      <c r="K4" s="2" t="s">
        <v>28</v>
      </c>
      <c r="L4" s="2">
        <f>J16^2/(L2*L3)</f>
        <v>27606.188571428571</v>
      </c>
    </row>
    <row r="5" spans="1:20" x14ac:dyDescent="0.25">
      <c r="A5" s="3"/>
      <c r="B5" s="3"/>
      <c r="C5" s="3"/>
      <c r="D5" s="3"/>
      <c r="E5" s="2"/>
      <c r="F5" s="2"/>
      <c r="G5" s="2"/>
      <c r="H5" s="2"/>
      <c r="I5" s="2"/>
      <c r="J5" s="2"/>
    </row>
    <row r="6" spans="1:20" x14ac:dyDescent="0.25">
      <c r="A6" s="54" t="s">
        <v>29</v>
      </c>
      <c r="B6" s="54" t="s">
        <v>1</v>
      </c>
      <c r="C6" s="54"/>
      <c r="D6" s="54"/>
      <c r="E6" s="2"/>
      <c r="F6" s="4" t="s">
        <v>67</v>
      </c>
      <c r="G6" s="4"/>
      <c r="H6" s="4"/>
      <c r="I6" s="4"/>
      <c r="J6" s="4"/>
      <c r="K6" s="4" t="s">
        <v>30</v>
      </c>
    </row>
    <row r="7" spans="1:20" ht="15.75" x14ac:dyDescent="0.25">
      <c r="A7" s="54"/>
      <c r="B7" s="5" t="s">
        <v>2</v>
      </c>
      <c r="C7" s="5" t="s">
        <v>3</v>
      </c>
      <c r="D7" s="5" t="s">
        <v>4</v>
      </c>
      <c r="E7" s="2"/>
      <c r="F7" s="55" t="s">
        <v>23</v>
      </c>
      <c r="G7" s="56" t="s">
        <v>31</v>
      </c>
      <c r="H7" s="56"/>
      <c r="I7" s="56"/>
      <c r="J7" s="51" t="s">
        <v>32</v>
      </c>
      <c r="K7" s="51" t="s">
        <v>33</v>
      </c>
      <c r="M7" s="6" t="s">
        <v>34</v>
      </c>
      <c r="N7" s="6"/>
      <c r="O7" s="6"/>
      <c r="P7" s="6"/>
      <c r="Q7" s="6"/>
      <c r="R7" s="6"/>
      <c r="S7" s="6"/>
      <c r="T7" s="6"/>
    </row>
    <row r="8" spans="1:20" ht="15.75" x14ac:dyDescent="0.25">
      <c r="A8" s="5" t="s">
        <v>5</v>
      </c>
      <c r="B8" s="1">
        <v>37.200000000000003</v>
      </c>
      <c r="C8" s="1">
        <v>31.9</v>
      </c>
      <c r="D8" s="1">
        <v>36.1</v>
      </c>
      <c r="E8" s="2"/>
      <c r="F8" s="55"/>
      <c r="G8" s="7" t="s">
        <v>2</v>
      </c>
      <c r="H8" s="7" t="s">
        <v>3</v>
      </c>
      <c r="I8" s="7" t="s">
        <v>4</v>
      </c>
      <c r="J8" s="52"/>
      <c r="K8" s="52"/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8"/>
      <c r="S8" s="8" t="s">
        <v>20</v>
      </c>
      <c r="T8" s="8" t="s">
        <v>21</v>
      </c>
    </row>
    <row r="9" spans="1:20" ht="15.75" x14ac:dyDescent="0.25">
      <c r="A9" s="5" t="s">
        <v>6</v>
      </c>
      <c r="B9" s="1">
        <v>33.9</v>
      </c>
      <c r="C9" s="1">
        <v>37.700000000000003</v>
      </c>
      <c r="D9" s="1">
        <v>36.5</v>
      </c>
      <c r="E9" s="2"/>
      <c r="F9" s="7" t="s">
        <v>5</v>
      </c>
      <c r="G9" s="1">
        <v>37.200000000000003</v>
      </c>
      <c r="H9" s="1">
        <v>31.9</v>
      </c>
      <c r="I9" s="1">
        <v>36.1</v>
      </c>
      <c r="J9" s="35">
        <f>SUM(G9:I9)</f>
        <v>105.19999999999999</v>
      </c>
      <c r="K9" s="9">
        <f>AVERAGE(G9:J9)</f>
        <v>52.599999999999994</v>
      </c>
      <c r="M9" s="10" t="s">
        <v>22</v>
      </c>
      <c r="N9" s="8">
        <f>L3-1</f>
        <v>2</v>
      </c>
      <c r="O9" s="11">
        <f>SUMSQ(G16:I16)/L2-L4</f>
        <v>13.374285714286088</v>
      </c>
      <c r="P9" s="12">
        <f>O9/N9</f>
        <v>6.6871428571430442</v>
      </c>
      <c r="Q9" s="13">
        <f>P9/P11</f>
        <v>0.99966779773634717</v>
      </c>
      <c r="R9" s="8" t="s">
        <v>35</v>
      </c>
      <c r="S9" s="8">
        <v>3.89</v>
      </c>
      <c r="T9" s="8">
        <v>6.93</v>
      </c>
    </row>
    <row r="10" spans="1:20" ht="15.75" x14ac:dyDescent="0.25">
      <c r="A10" s="5" t="s">
        <v>7</v>
      </c>
      <c r="B10" s="1">
        <v>34.200000000000003</v>
      </c>
      <c r="C10" s="1">
        <v>40.799999999999997</v>
      </c>
      <c r="D10" s="1">
        <v>36.799999999999997</v>
      </c>
      <c r="E10" s="2"/>
      <c r="F10" s="7" t="s">
        <v>6</v>
      </c>
      <c r="G10" s="1">
        <v>33.9</v>
      </c>
      <c r="H10" s="1">
        <v>37.700000000000003</v>
      </c>
      <c r="I10" s="1">
        <v>36.5</v>
      </c>
      <c r="J10" s="35">
        <f t="shared" ref="J10:J15" si="0">SUM(G10:I10)</f>
        <v>108.1</v>
      </c>
      <c r="K10" s="9">
        <f t="shared" ref="K10:K15" si="1">AVERAGE(G10:J10)</f>
        <v>54.05</v>
      </c>
      <c r="M10" s="14" t="s">
        <v>23</v>
      </c>
      <c r="N10" s="15">
        <f>L2-1</f>
        <v>6</v>
      </c>
      <c r="O10" s="16">
        <f>SUMSQ(J9:J15)/L3-L4</f>
        <v>17.16476190476169</v>
      </c>
      <c r="P10" s="17">
        <f>O10/N10</f>
        <v>2.8607936507936151</v>
      </c>
      <c r="Q10" s="18">
        <f>P10/P11</f>
        <v>0.42766295707473373</v>
      </c>
      <c r="R10" s="15" t="s">
        <v>35</v>
      </c>
      <c r="S10" s="19">
        <v>3</v>
      </c>
      <c r="T10" s="15">
        <v>4.82</v>
      </c>
    </row>
    <row r="11" spans="1:20" ht="15.75" x14ac:dyDescent="0.25">
      <c r="A11" s="5" t="s">
        <v>8</v>
      </c>
      <c r="B11" s="1">
        <v>35.700000000000003</v>
      </c>
      <c r="C11" s="1">
        <v>34.200000000000003</v>
      </c>
      <c r="D11" s="1">
        <v>37.200000000000003</v>
      </c>
      <c r="E11" s="2"/>
      <c r="F11" s="7" t="s">
        <v>7</v>
      </c>
      <c r="G11" s="1">
        <v>34.200000000000003</v>
      </c>
      <c r="H11" s="1">
        <v>40.799999999999997</v>
      </c>
      <c r="I11" s="1">
        <v>36.799999999999997</v>
      </c>
      <c r="J11" s="35">
        <f t="shared" si="0"/>
        <v>111.8</v>
      </c>
      <c r="K11" s="9">
        <f t="shared" si="1"/>
        <v>55.9</v>
      </c>
      <c r="M11" s="20" t="s">
        <v>24</v>
      </c>
      <c r="N11" s="21">
        <f>N12-N9-N10</f>
        <v>12</v>
      </c>
      <c r="O11" s="22">
        <f>O12-O9-O10</f>
        <v>80.272380952377716</v>
      </c>
      <c r="P11" s="23">
        <f>O11/N11</f>
        <v>6.6893650793648094</v>
      </c>
      <c r="Q11" s="21"/>
      <c r="R11" s="20"/>
      <c r="S11" s="20"/>
      <c r="T11" s="20"/>
    </row>
    <row r="12" spans="1:20" ht="15.75" x14ac:dyDescent="0.25">
      <c r="A12" s="5" t="s">
        <v>9</v>
      </c>
      <c r="B12" s="1">
        <v>37.1</v>
      </c>
      <c r="C12" s="1">
        <v>36.4</v>
      </c>
      <c r="D12" s="1">
        <v>33.1</v>
      </c>
      <c r="E12" s="2"/>
      <c r="F12" s="7" t="s">
        <v>8</v>
      </c>
      <c r="G12" s="1">
        <v>35.700000000000003</v>
      </c>
      <c r="H12" s="1">
        <v>34.200000000000003</v>
      </c>
      <c r="I12" s="1">
        <v>37.200000000000003</v>
      </c>
      <c r="J12" s="35">
        <f t="shared" si="0"/>
        <v>107.10000000000001</v>
      </c>
      <c r="K12" s="9">
        <f t="shared" si="1"/>
        <v>53.550000000000004</v>
      </c>
      <c r="M12" s="10" t="s">
        <v>25</v>
      </c>
      <c r="N12" s="8">
        <f>L2*L3-1</f>
        <v>20</v>
      </c>
      <c r="O12" s="11">
        <f>SUMSQ(G9:I15)-L4</f>
        <v>110.81142857142549</v>
      </c>
      <c r="P12" s="8"/>
      <c r="Q12" s="8"/>
      <c r="R12" s="10"/>
      <c r="S12" s="10"/>
      <c r="T12" s="10"/>
    </row>
    <row r="13" spans="1:20" ht="15.75" x14ac:dyDescent="0.25">
      <c r="A13" s="5" t="s">
        <v>10</v>
      </c>
      <c r="B13" s="1">
        <v>33.1</v>
      </c>
      <c r="C13" s="1">
        <v>38.700000000000003</v>
      </c>
      <c r="D13" s="1">
        <v>37.4</v>
      </c>
      <c r="E13" s="2"/>
      <c r="F13" s="7" t="s">
        <v>9</v>
      </c>
      <c r="G13" s="1">
        <v>37.1</v>
      </c>
      <c r="H13" s="1">
        <v>36.4</v>
      </c>
      <c r="I13" s="1">
        <v>33.1</v>
      </c>
      <c r="J13" s="35">
        <f t="shared" si="0"/>
        <v>106.6</v>
      </c>
      <c r="K13" s="9">
        <f t="shared" si="1"/>
        <v>53.3</v>
      </c>
    </row>
    <row r="14" spans="1:20" ht="15.75" x14ac:dyDescent="0.25">
      <c r="A14" s="5" t="s">
        <v>11</v>
      </c>
      <c r="B14" s="1">
        <v>34.700000000000003</v>
      </c>
      <c r="C14" s="1">
        <v>38.1</v>
      </c>
      <c r="D14" s="1">
        <v>40.6</v>
      </c>
      <c r="E14" s="2"/>
      <c r="F14" s="7" t="s">
        <v>10</v>
      </c>
      <c r="G14" s="1">
        <v>33.1</v>
      </c>
      <c r="H14" s="1">
        <v>38.700000000000003</v>
      </c>
      <c r="I14" s="1">
        <v>37.4</v>
      </c>
      <c r="J14" s="35">
        <f t="shared" si="0"/>
        <v>109.20000000000002</v>
      </c>
      <c r="K14" s="9">
        <f t="shared" si="1"/>
        <v>54.600000000000009</v>
      </c>
    </row>
    <row r="15" spans="1:20" ht="15.75" x14ac:dyDescent="0.25">
      <c r="A15" s="24"/>
      <c r="B15" s="24"/>
      <c r="C15" s="24"/>
      <c r="D15" s="24"/>
      <c r="F15" s="7" t="s">
        <v>11</v>
      </c>
      <c r="G15" s="1">
        <v>34.700000000000003</v>
      </c>
      <c r="H15" s="1">
        <v>38.1</v>
      </c>
      <c r="I15" s="1">
        <v>40.6</v>
      </c>
      <c r="J15" s="35">
        <f t="shared" si="0"/>
        <v>113.4</v>
      </c>
      <c r="K15" s="9">
        <f t="shared" si="1"/>
        <v>56.7</v>
      </c>
    </row>
    <row r="16" spans="1:20" ht="15.75" x14ac:dyDescent="0.25">
      <c r="A16" s="24"/>
      <c r="B16" s="3"/>
      <c r="C16" s="3"/>
      <c r="D16" s="24"/>
      <c r="F16" s="7" t="s">
        <v>32</v>
      </c>
      <c r="G16" s="31">
        <f>SUM(G9:G15)</f>
        <v>245.89999999999998</v>
      </c>
      <c r="H16" s="31">
        <f t="shared" ref="H16:J16" si="2">SUM(H9:H15)</f>
        <v>257.8</v>
      </c>
      <c r="I16" s="31">
        <f t="shared" si="2"/>
        <v>257.7</v>
      </c>
      <c r="J16" s="31">
        <f t="shared" si="2"/>
        <v>761.4</v>
      </c>
      <c r="K16" s="25"/>
    </row>
    <row r="17" spans="1:15" ht="15.75" x14ac:dyDescent="0.25">
      <c r="A17" s="24"/>
      <c r="B17" s="3" t="s">
        <v>39</v>
      </c>
      <c r="C17" s="3" t="s">
        <v>46</v>
      </c>
      <c r="D17" s="24"/>
      <c r="F17" s="26" t="s">
        <v>36</v>
      </c>
      <c r="G17" s="2" t="s">
        <v>37</v>
      </c>
      <c r="H17" s="27"/>
      <c r="I17" s="28"/>
      <c r="J17" s="27"/>
      <c r="K17" s="29"/>
    </row>
    <row r="18" spans="1:15" x14ac:dyDescent="0.25">
      <c r="A18" s="24"/>
      <c r="B18" s="3" t="s">
        <v>40</v>
      </c>
      <c r="C18" s="3" t="s">
        <v>47</v>
      </c>
      <c r="D18" s="24"/>
      <c r="G18" s="53" t="s">
        <v>53</v>
      </c>
      <c r="H18" s="53"/>
      <c r="I18" s="53"/>
      <c r="J18" s="53"/>
      <c r="K18" s="53"/>
      <c r="L18" s="53"/>
      <c r="M18" s="30"/>
      <c r="N18" s="30"/>
      <c r="O18" s="30"/>
    </row>
    <row r="19" spans="1:15" x14ac:dyDescent="0.25">
      <c r="A19" s="24"/>
      <c r="B19" s="3" t="s">
        <v>41</v>
      </c>
      <c r="C19" s="3" t="s">
        <v>48</v>
      </c>
      <c r="D19" s="24"/>
      <c r="G19" s="53"/>
      <c r="H19" s="53"/>
      <c r="I19" s="53"/>
      <c r="J19" s="53"/>
      <c r="K19" s="53"/>
      <c r="L19" s="53"/>
      <c r="M19" s="30"/>
      <c r="N19" s="30"/>
      <c r="O19" s="30"/>
    </row>
    <row r="20" spans="1:15" x14ac:dyDescent="0.25">
      <c r="A20" s="24"/>
      <c r="B20" s="3" t="s">
        <v>42</v>
      </c>
      <c r="C20" s="3" t="s">
        <v>49</v>
      </c>
      <c r="D20" s="24"/>
      <c r="G20" s="53"/>
      <c r="H20" s="53"/>
      <c r="I20" s="53"/>
      <c r="J20" s="53"/>
      <c r="K20" s="53"/>
      <c r="L20" s="53"/>
      <c r="M20" s="30"/>
      <c r="N20" s="30"/>
      <c r="O20" s="30"/>
    </row>
    <row r="21" spans="1:15" x14ac:dyDescent="0.25">
      <c r="A21" s="24"/>
      <c r="B21" s="3" t="s">
        <v>43</v>
      </c>
      <c r="C21" s="3" t="s">
        <v>50</v>
      </c>
      <c r="D21" s="24"/>
      <c r="G21" s="53"/>
      <c r="H21" s="53"/>
      <c r="I21" s="53"/>
      <c r="J21" s="53"/>
      <c r="K21" s="53"/>
      <c r="L21" s="53"/>
      <c r="M21" s="30"/>
      <c r="N21" s="30"/>
      <c r="O21" s="30"/>
    </row>
    <row r="22" spans="1:15" x14ac:dyDescent="0.25">
      <c r="A22" s="24"/>
      <c r="B22" s="3" t="s">
        <v>44</v>
      </c>
      <c r="C22" s="3" t="s">
        <v>51</v>
      </c>
      <c r="D22" s="24"/>
      <c r="G22" s="53"/>
      <c r="H22" s="53"/>
      <c r="I22" s="53"/>
      <c r="J22" s="53"/>
      <c r="K22" s="53"/>
      <c r="L22" s="53"/>
    </row>
    <row r="23" spans="1:15" x14ac:dyDescent="0.25">
      <c r="A23" s="24"/>
      <c r="B23" s="3" t="s">
        <v>45</v>
      </c>
      <c r="C23" s="24" t="s">
        <v>52</v>
      </c>
      <c r="D23" s="24"/>
      <c r="G23" s="53"/>
      <c r="H23" s="53"/>
      <c r="I23" s="53"/>
      <c r="J23" s="53"/>
      <c r="K23" s="53"/>
      <c r="L23" s="53"/>
    </row>
  </sheetData>
  <mergeCells count="7">
    <mergeCell ref="G18:L23"/>
    <mergeCell ref="A6:A7"/>
    <mergeCell ref="B6:D6"/>
    <mergeCell ref="F7:F8"/>
    <mergeCell ref="G7:I7"/>
    <mergeCell ref="J7:J8"/>
    <mergeCell ref="K7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TINGGI TANAMAN 7 HST</vt:lpstr>
      <vt:lpstr>JUMLAH DAUN 7 HST</vt:lpstr>
      <vt:lpstr>TINGGI TANAMAN 14 HST</vt:lpstr>
      <vt:lpstr>JUMLAH DAUN 14 HST</vt:lpstr>
      <vt:lpstr>TINGGI TANAMAN 21 HST</vt:lpstr>
      <vt:lpstr>JUMLAH DAUN 21 HST</vt:lpstr>
      <vt:lpstr>TINGGI TANAMAN 28 HST</vt:lpstr>
      <vt:lpstr>JUMLAH DAUN 28 HST</vt:lpstr>
      <vt:lpstr>TINGGI TANAMAN 35 HST</vt:lpstr>
      <vt:lpstr>JUMLAH DAUN 35 HST</vt:lpstr>
      <vt:lpstr>TINGGI TANAMAN 42 HST</vt:lpstr>
      <vt:lpstr>JUMLAH DAUN 42 HST</vt:lpstr>
      <vt:lpstr>TINGGI TANAMAN 49 HST</vt:lpstr>
      <vt:lpstr>JUMLAH DAUN 49 HST</vt:lpstr>
      <vt:lpstr>TINGGI TANAMAN 56 HST</vt:lpstr>
      <vt:lpstr>JUMLAH DAUN 56 HST</vt:lpstr>
      <vt:lpstr>JUMLAH BUAH 56 HST</vt:lpstr>
      <vt:lpstr>TINGGI TANAMAN 63 HST</vt:lpstr>
      <vt:lpstr>JUMLAH DAUN 63 HST</vt:lpstr>
      <vt:lpstr>JUMLAH BUAH 63 HST</vt:lpstr>
      <vt:lpstr>BERAT BUAH</vt:lpstr>
      <vt:lpstr>PANJANG AKAR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nabila</dc:creator>
  <cp:lastModifiedBy>nabila</cp:lastModifiedBy>
  <dcterms:created xsi:type="dcterms:W3CDTF">2022-12-19T03:54:24Z</dcterms:created>
  <dcterms:modified xsi:type="dcterms:W3CDTF">2023-01-10T07:31:27Z</dcterms:modified>
</cp:coreProperties>
</file>