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GILLIA\OneDrive\Documents\BERKAS SIDANG SKRIPSI\PERHITUNGAN EXCEL\"/>
    </mc:Choice>
  </mc:AlternateContent>
  <xr:revisionPtr revIDLastSave="0" documentId="13_ncr:1_{4CF02E16-632E-4DC7-8BCB-A3ADD7FEEE82}" xr6:coauthVersionLast="47" xr6:coauthVersionMax="47" xr10:uidLastSave="{00000000-0000-0000-0000-000000000000}"/>
  <bookViews>
    <workbookView xWindow="-120" yWindow="-120" windowWidth="20730" windowHeight="11040" activeTab="3" xr2:uid="{9ABA481D-22A7-49F4-AAB8-EE1B008693FC}"/>
  </bookViews>
  <sheets>
    <sheet name="PARETO" sheetId="3" r:id="rId1"/>
    <sheet name="DPMO" sheetId="2" r:id="rId2"/>
    <sheet name="SIGMA" sheetId="10" r:id="rId3"/>
    <sheet name="KENDALI" sheetId="11" r:id="rId4"/>
    <sheet name="IMPLEMENTASI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0" l="1"/>
  <c r="I9" i="11"/>
  <c r="I8" i="11"/>
  <c r="D3" i="11"/>
  <c r="I7" i="11"/>
  <c r="E3" i="11"/>
  <c r="G3" i="11"/>
  <c r="I6" i="11"/>
  <c r="F3" i="11"/>
  <c r="I3" i="11"/>
  <c r="I5" i="11"/>
  <c r="I4" i="11"/>
  <c r="D4" i="11"/>
  <c r="D5" i="11"/>
  <c r="D6" i="11"/>
  <c r="D7" i="11"/>
  <c r="D8" i="11"/>
  <c r="D9" i="11"/>
  <c r="D10" i="11"/>
  <c r="D11" i="11"/>
  <c r="D12" i="11"/>
  <c r="D13" i="11"/>
  <c r="D14" i="11"/>
  <c r="C14" i="11"/>
  <c r="B14" i="11"/>
  <c r="C13" i="11"/>
  <c r="B13" i="11"/>
  <c r="C12" i="11"/>
  <c r="B12" i="11"/>
  <c r="C11" i="11"/>
  <c r="B11" i="11"/>
  <c r="C10" i="11"/>
  <c r="B10" i="11"/>
  <c r="C9" i="11"/>
  <c r="B9" i="11"/>
  <c r="C8" i="11"/>
  <c r="B8" i="11"/>
  <c r="C7" i="11"/>
  <c r="B7" i="11"/>
  <c r="C6" i="11"/>
  <c r="B6" i="11"/>
  <c r="C5" i="11"/>
  <c r="B5" i="11"/>
  <c r="C4" i="11"/>
  <c r="B4" i="11"/>
  <c r="C3" i="11"/>
  <c r="B3" i="11"/>
  <c r="P139" i="2"/>
  <c r="P138" i="2"/>
  <c r="P126" i="2"/>
  <c r="P111" i="2"/>
  <c r="P101" i="2"/>
  <c r="P86" i="2"/>
  <c r="P74" i="2"/>
  <c r="P66" i="2"/>
  <c r="P55" i="2"/>
  <c r="P45" i="2"/>
  <c r="P32" i="2"/>
  <c r="P23" i="2"/>
  <c r="P12" i="2"/>
  <c r="C16" i="11" l="1"/>
  <c r="B15" i="11"/>
  <c r="C15" i="11"/>
  <c r="B16" i="11"/>
  <c r="C16" i="10" l="1"/>
  <c r="D16" i="10"/>
  <c r="E16" i="10"/>
  <c r="F16" i="10"/>
  <c r="G16" i="10"/>
  <c r="H16" i="10"/>
  <c r="I16" i="10"/>
  <c r="B16" i="10"/>
  <c r="D15" i="10"/>
  <c r="E15" i="10"/>
  <c r="F15" i="10"/>
  <c r="G15" i="10"/>
  <c r="H15" i="10"/>
  <c r="I15" i="10"/>
  <c r="C15" i="10"/>
  <c r="B15" i="10"/>
  <c r="C14" i="10"/>
  <c r="C13" i="10"/>
  <c r="C12" i="10"/>
  <c r="C11" i="10"/>
  <c r="C10" i="10"/>
  <c r="C9" i="10"/>
  <c r="C8" i="10"/>
  <c r="C7" i="10"/>
  <c r="C6" i="10"/>
  <c r="C5" i="10"/>
  <c r="C4" i="10"/>
  <c r="C3" i="10"/>
  <c r="B14" i="10"/>
  <c r="B13" i="10"/>
  <c r="B12" i="10"/>
  <c r="E12" i="10" s="1"/>
  <c r="B11" i="10"/>
  <c r="B10" i="10"/>
  <c r="B9" i="10"/>
  <c r="B8" i="10"/>
  <c r="B7" i="10"/>
  <c r="B6" i="10"/>
  <c r="D138" i="2"/>
  <c r="C138" i="2"/>
  <c r="D131" i="2"/>
  <c r="D132" i="2"/>
  <c r="D133" i="2"/>
  <c r="D134" i="2"/>
  <c r="C131" i="2"/>
  <c r="C132" i="2"/>
  <c r="C133" i="2"/>
  <c r="C134" i="2"/>
  <c r="C135" i="2"/>
  <c r="S131" i="2"/>
  <c r="S132" i="2"/>
  <c r="S133" i="2"/>
  <c r="S134" i="2"/>
  <c r="R131" i="2"/>
  <c r="R132" i="2"/>
  <c r="R133" i="2"/>
  <c r="R134" i="2"/>
  <c r="N131" i="2"/>
  <c r="N132" i="2"/>
  <c r="N133" i="2"/>
  <c r="N134" i="2"/>
  <c r="D126" i="2"/>
  <c r="C126" i="2"/>
  <c r="D114" i="2"/>
  <c r="D115" i="2"/>
  <c r="D116" i="2"/>
  <c r="D117" i="2"/>
  <c r="D118" i="2"/>
  <c r="D119" i="2"/>
  <c r="C114" i="2"/>
  <c r="C115" i="2"/>
  <c r="C116" i="2"/>
  <c r="C117" i="2"/>
  <c r="C118" i="2"/>
  <c r="C119" i="2"/>
  <c r="S114" i="2"/>
  <c r="S115" i="2"/>
  <c r="S116" i="2"/>
  <c r="S117" i="2"/>
  <c r="S118" i="2"/>
  <c r="S119" i="2"/>
  <c r="R114" i="2"/>
  <c r="R115" i="2"/>
  <c r="R116" i="2"/>
  <c r="R117" i="2"/>
  <c r="R118" i="2"/>
  <c r="R119" i="2"/>
  <c r="N114" i="2"/>
  <c r="N115" i="2"/>
  <c r="N116" i="2"/>
  <c r="N117" i="2"/>
  <c r="N118" i="2"/>
  <c r="N119" i="2"/>
  <c r="R103" i="2"/>
  <c r="S103" i="2" s="1"/>
  <c r="D103" i="2" s="1"/>
  <c r="R104" i="2"/>
  <c r="S104" i="2" s="1"/>
  <c r="D104" i="2" s="1"/>
  <c r="R105" i="2"/>
  <c r="S105" i="2" s="1"/>
  <c r="D105" i="2" s="1"/>
  <c r="R106" i="2"/>
  <c r="S106" i="2" s="1"/>
  <c r="D106" i="2" s="1"/>
  <c r="N103" i="2"/>
  <c r="C103" i="2" s="1"/>
  <c r="N104" i="2"/>
  <c r="C104" i="2" s="1"/>
  <c r="N105" i="2"/>
  <c r="C105" i="2" s="1"/>
  <c r="N106" i="2"/>
  <c r="C106" i="2" s="1"/>
  <c r="R88" i="2"/>
  <c r="S88" i="2" s="1"/>
  <c r="D88" i="2" s="1"/>
  <c r="R89" i="2"/>
  <c r="S89" i="2" s="1"/>
  <c r="D89" i="2" s="1"/>
  <c r="R90" i="2"/>
  <c r="S90" i="2" s="1"/>
  <c r="D90" i="2" s="1"/>
  <c r="R91" i="2"/>
  <c r="S91" i="2" s="1"/>
  <c r="D91" i="2" s="1"/>
  <c r="R92" i="2"/>
  <c r="S92" i="2" s="1"/>
  <c r="D92" i="2" s="1"/>
  <c r="R93" i="2"/>
  <c r="S93" i="2" s="1"/>
  <c r="D93" i="2" s="1"/>
  <c r="N88" i="2"/>
  <c r="C88" i="2" s="1"/>
  <c r="N89" i="2"/>
  <c r="C89" i="2" s="1"/>
  <c r="N90" i="2"/>
  <c r="C90" i="2" s="1"/>
  <c r="N91" i="2"/>
  <c r="C91" i="2" s="1"/>
  <c r="N92" i="2"/>
  <c r="C92" i="2" s="1"/>
  <c r="N93" i="2"/>
  <c r="C93" i="2" s="1"/>
  <c r="R77" i="2"/>
  <c r="S77" i="2" s="1"/>
  <c r="D77" i="2" s="1"/>
  <c r="R78" i="2"/>
  <c r="S78" i="2" s="1"/>
  <c r="D78" i="2" s="1"/>
  <c r="R79" i="2"/>
  <c r="S79" i="2" s="1"/>
  <c r="D79" i="2" s="1"/>
  <c r="R80" i="2"/>
  <c r="S80" i="2" s="1"/>
  <c r="D80" i="2" s="1"/>
  <c r="R81" i="2"/>
  <c r="S81" i="2" s="1"/>
  <c r="D81" i="2" s="1"/>
  <c r="R82" i="2"/>
  <c r="S82" i="2" s="1"/>
  <c r="D82" i="2" s="1"/>
  <c r="N77" i="2"/>
  <c r="C77" i="2" s="1"/>
  <c r="N78" i="2"/>
  <c r="C78" i="2" s="1"/>
  <c r="N79" i="2"/>
  <c r="C79" i="2" s="1"/>
  <c r="N80" i="2"/>
  <c r="C80" i="2" s="1"/>
  <c r="N81" i="2"/>
  <c r="C81" i="2" s="1"/>
  <c r="N82" i="2"/>
  <c r="C82" i="2" s="1"/>
  <c r="R72" i="2"/>
  <c r="S72" i="2" s="1"/>
  <c r="D72" i="2" s="1"/>
  <c r="N72" i="2"/>
  <c r="C72" i="2" s="1"/>
  <c r="G7" i="10"/>
  <c r="H7" i="10" s="1"/>
  <c r="I7" i="10" s="1"/>
  <c r="F6" i="10"/>
  <c r="G6" i="10" s="1"/>
  <c r="H6" i="10" s="1"/>
  <c r="I6" i="10" s="1"/>
  <c r="F7" i="10"/>
  <c r="F8" i="10"/>
  <c r="G8" i="10" s="1"/>
  <c r="H8" i="10" s="1"/>
  <c r="I8" i="10" s="1"/>
  <c r="F9" i="10"/>
  <c r="G9" i="10" s="1"/>
  <c r="H9" i="10" s="1"/>
  <c r="I9" i="10" s="1"/>
  <c r="F10" i="10"/>
  <c r="G10" i="10" s="1"/>
  <c r="H10" i="10" s="1"/>
  <c r="I10" i="10" s="1"/>
  <c r="F11" i="10"/>
  <c r="G11" i="10" s="1"/>
  <c r="H11" i="10" s="1"/>
  <c r="I11" i="10" s="1"/>
  <c r="F12" i="10"/>
  <c r="G12" i="10" s="1"/>
  <c r="H12" i="10" s="1"/>
  <c r="I12" i="10" s="1"/>
  <c r="F13" i="10"/>
  <c r="G13" i="10" s="1"/>
  <c r="H13" i="10" s="1"/>
  <c r="I13" i="10" s="1"/>
  <c r="F14" i="10"/>
  <c r="G14" i="10" s="1"/>
  <c r="H14" i="10" s="1"/>
  <c r="I14" i="10" s="1"/>
  <c r="R61" i="2"/>
  <c r="S61" i="2" s="1"/>
  <c r="D61" i="2" s="1"/>
  <c r="R62" i="2"/>
  <c r="S62" i="2" s="1"/>
  <c r="D62" i="2" s="1"/>
  <c r="N61" i="2"/>
  <c r="C61" i="2" s="1"/>
  <c r="N62" i="2"/>
  <c r="C62" i="2" s="1"/>
  <c r="R47" i="2"/>
  <c r="S47" i="2" s="1"/>
  <c r="D47" i="2" s="1"/>
  <c r="R48" i="2"/>
  <c r="S48" i="2" s="1"/>
  <c r="D48" i="2" s="1"/>
  <c r="R49" i="2"/>
  <c r="S49" i="2" s="1"/>
  <c r="D49" i="2" s="1"/>
  <c r="N47" i="2"/>
  <c r="C47" i="2" s="1"/>
  <c r="N48" i="2"/>
  <c r="C48" i="2" s="1"/>
  <c r="N49" i="2"/>
  <c r="C49" i="2" s="1"/>
  <c r="R34" i="2"/>
  <c r="S34" i="2" s="1"/>
  <c r="D34" i="2" s="1"/>
  <c r="R35" i="2"/>
  <c r="S35" i="2" s="1"/>
  <c r="D35" i="2" s="1"/>
  <c r="R36" i="2"/>
  <c r="S36" i="2" s="1"/>
  <c r="D36" i="2" s="1"/>
  <c r="R37" i="2"/>
  <c r="S37" i="2" s="1"/>
  <c r="D37" i="2" s="1"/>
  <c r="R38" i="2"/>
  <c r="S38" i="2" s="1"/>
  <c r="D38" i="2" s="1"/>
  <c r="N34" i="2"/>
  <c r="C34" i="2" s="1"/>
  <c r="G34" i="2" s="1"/>
  <c r="N35" i="2"/>
  <c r="C35" i="2" s="1"/>
  <c r="G35" i="2" s="1"/>
  <c r="N36" i="2"/>
  <c r="C36" i="2" s="1"/>
  <c r="G36" i="2" s="1"/>
  <c r="N37" i="2"/>
  <c r="C37" i="2" s="1"/>
  <c r="G37" i="2" s="1"/>
  <c r="N38" i="2"/>
  <c r="C38" i="2" s="1"/>
  <c r="G38" i="2" s="1"/>
  <c r="R26" i="2"/>
  <c r="S26" i="2" s="1"/>
  <c r="D26" i="2" s="1"/>
  <c r="R27" i="2"/>
  <c r="S27" i="2" s="1"/>
  <c r="D27" i="2" s="1"/>
  <c r="R28" i="2"/>
  <c r="S28" i="2" s="1"/>
  <c r="D28" i="2" s="1"/>
  <c r="N26" i="2"/>
  <c r="C26" i="2" s="1"/>
  <c r="G26" i="2" s="1"/>
  <c r="N27" i="2"/>
  <c r="C27" i="2" s="1"/>
  <c r="G27" i="2" s="1"/>
  <c r="N28" i="2"/>
  <c r="C28" i="2" s="1"/>
  <c r="G28" i="2" s="1"/>
  <c r="R14" i="2"/>
  <c r="S14" i="2" s="1"/>
  <c r="D14" i="2" s="1"/>
  <c r="R15" i="2"/>
  <c r="S15" i="2" s="1"/>
  <c r="D15" i="2" s="1"/>
  <c r="R16" i="2"/>
  <c r="S16" i="2" s="1"/>
  <c r="D16" i="2" s="1"/>
  <c r="R17" i="2"/>
  <c r="S17" i="2" s="1"/>
  <c r="D17" i="2" s="1"/>
  <c r="R18" i="2"/>
  <c r="S18" i="2" s="1"/>
  <c r="D18" i="2" s="1"/>
  <c r="R19" i="2"/>
  <c r="S19" i="2" s="1"/>
  <c r="D19" i="2" s="1"/>
  <c r="N14" i="2"/>
  <c r="C14" i="2" s="1"/>
  <c r="G14" i="2" s="1"/>
  <c r="N15" i="2"/>
  <c r="C15" i="2" s="1"/>
  <c r="G15" i="2" s="1"/>
  <c r="N16" i="2"/>
  <c r="C16" i="2" s="1"/>
  <c r="G16" i="2" s="1"/>
  <c r="N17" i="2"/>
  <c r="C17" i="2" s="1"/>
  <c r="G17" i="2" s="1"/>
  <c r="N18" i="2"/>
  <c r="C18" i="2" s="1"/>
  <c r="G18" i="2" s="1"/>
  <c r="N19" i="2"/>
  <c r="C19" i="2" s="1"/>
  <c r="G19" i="2" s="1"/>
  <c r="R6" i="2"/>
  <c r="S6" i="2" s="1"/>
  <c r="D6" i="2" s="1"/>
  <c r="R7" i="2"/>
  <c r="S7" i="2" s="1"/>
  <c r="D7" i="2" s="1"/>
  <c r="R8" i="2"/>
  <c r="S8" i="2" s="1"/>
  <c r="D8" i="2" s="1"/>
  <c r="N6" i="2"/>
  <c r="C6" i="2" s="1"/>
  <c r="G6" i="2" s="1"/>
  <c r="N7" i="2"/>
  <c r="C7" i="2" s="1"/>
  <c r="G7" i="2" s="1"/>
  <c r="N8" i="2"/>
  <c r="C8" i="2" s="1"/>
  <c r="G8" i="2" s="1"/>
  <c r="N5" i="2"/>
  <c r="C5" i="2" s="1"/>
  <c r="E6" i="10"/>
  <c r="E7" i="10"/>
  <c r="E8" i="10"/>
  <c r="E9" i="10"/>
  <c r="E10" i="10"/>
  <c r="E11" i="10"/>
  <c r="E13" i="10"/>
  <c r="E14" i="10"/>
  <c r="R3" i="2"/>
  <c r="S3" i="2" s="1"/>
  <c r="D3" i="2" s="1"/>
  <c r="R4" i="2"/>
  <c r="S4" i="2" s="1"/>
  <c r="D4" i="2" s="1"/>
  <c r="R5" i="2"/>
  <c r="S5" i="2" s="1"/>
  <c r="D5" i="2" s="1"/>
  <c r="R9" i="2"/>
  <c r="S9" i="2" s="1"/>
  <c r="D9" i="2" s="1"/>
  <c r="R10" i="2"/>
  <c r="S10" i="2" s="1"/>
  <c r="D10" i="2" s="1"/>
  <c r="R11" i="2"/>
  <c r="S11" i="2" s="1"/>
  <c r="D11" i="2" s="1"/>
  <c r="R13" i="2"/>
  <c r="S13" i="2" s="1"/>
  <c r="D13" i="2" s="1"/>
  <c r="R20" i="2"/>
  <c r="S20" i="2" s="1"/>
  <c r="D20" i="2" s="1"/>
  <c r="R21" i="2"/>
  <c r="S21" i="2" s="1"/>
  <c r="D21" i="2" s="1"/>
  <c r="R22" i="2"/>
  <c r="S22" i="2" s="1"/>
  <c r="D22" i="2" s="1"/>
  <c r="R24" i="2"/>
  <c r="S24" i="2" s="1"/>
  <c r="D24" i="2" s="1"/>
  <c r="R25" i="2"/>
  <c r="S25" i="2" s="1"/>
  <c r="D25" i="2" s="1"/>
  <c r="R29" i="2"/>
  <c r="S29" i="2" s="1"/>
  <c r="D29" i="2" s="1"/>
  <c r="R30" i="2"/>
  <c r="S30" i="2" s="1"/>
  <c r="D30" i="2" s="1"/>
  <c r="R31" i="2"/>
  <c r="S31" i="2" s="1"/>
  <c r="D31" i="2" s="1"/>
  <c r="R33" i="2"/>
  <c r="S33" i="2" s="1"/>
  <c r="D33" i="2" s="1"/>
  <c r="R39" i="2"/>
  <c r="S39" i="2" s="1"/>
  <c r="D39" i="2" s="1"/>
  <c r="R40" i="2"/>
  <c r="S40" i="2" s="1"/>
  <c r="D40" i="2" s="1"/>
  <c r="R41" i="2"/>
  <c r="S41" i="2" s="1"/>
  <c r="D41" i="2" s="1"/>
  <c r="R42" i="2"/>
  <c r="S42" i="2" s="1"/>
  <c r="D42" i="2" s="1"/>
  <c r="R43" i="2"/>
  <c r="S43" i="2" s="1"/>
  <c r="D43" i="2" s="1"/>
  <c r="R44" i="2"/>
  <c r="S44" i="2" s="1"/>
  <c r="D44" i="2" s="1"/>
  <c r="R46" i="2"/>
  <c r="S46" i="2" s="1"/>
  <c r="D46" i="2" s="1"/>
  <c r="R50" i="2"/>
  <c r="S50" i="2" s="1"/>
  <c r="D50" i="2" s="1"/>
  <c r="R51" i="2"/>
  <c r="S51" i="2" s="1"/>
  <c r="D51" i="2" s="1"/>
  <c r="R52" i="2"/>
  <c r="S52" i="2" s="1"/>
  <c r="D52" i="2" s="1"/>
  <c r="R53" i="2"/>
  <c r="S53" i="2" s="1"/>
  <c r="D53" i="2" s="1"/>
  <c r="R54" i="2"/>
  <c r="S54" i="2" s="1"/>
  <c r="D54" i="2" s="1"/>
  <c r="R56" i="2"/>
  <c r="S56" i="2" s="1"/>
  <c r="D56" i="2" s="1"/>
  <c r="R57" i="2"/>
  <c r="S57" i="2" s="1"/>
  <c r="D57" i="2" s="1"/>
  <c r="R58" i="2"/>
  <c r="S58" i="2" s="1"/>
  <c r="D58" i="2" s="1"/>
  <c r="R59" i="2"/>
  <c r="S59" i="2" s="1"/>
  <c r="D59" i="2" s="1"/>
  <c r="R60" i="2"/>
  <c r="S60" i="2" s="1"/>
  <c r="D60" i="2" s="1"/>
  <c r="R63" i="2"/>
  <c r="S63" i="2" s="1"/>
  <c r="D63" i="2" s="1"/>
  <c r="R64" i="2"/>
  <c r="S64" i="2" s="1"/>
  <c r="D64" i="2" s="1"/>
  <c r="R65" i="2"/>
  <c r="S65" i="2" s="1"/>
  <c r="D65" i="2" s="1"/>
  <c r="R67" i="2"/>
  <c r="S67" i="2" s="1"/>
  <c r="N3" i="2"/>
  <c r="C3" i="2" s="1"/>
  <c r="G3" i="2" s="1"/>
  <c r="N4" i="2"/>
  <c r="C4" i="2" s="1"/>
  <c r="G4" i="2" s="1"/>
  <c r="N9" i="2"/>
  <c r="C9" i="2" s="1"/>
  <c r="G9" i="2" s="1"/>
  <c r="N10" i="2"/>
  <c r="C10" i="2" s="1"/>
  <c r="G10" i="2" s="1"/>
  <c r="N11" i="2"/>
  <c r="C11" i="2" s="1"/>
  <c r="G11" i="2" s="1"/>
  <c r="N13" i="2"/>
  <c r="C13" i="2" s="1"/>
  <c r="N20" i="2"/>
  <c r="C20" i="2" s="1"/>
  <c r="G20" i="2" s="1"/>
  <c r="N21" i="2"/>
  <c r="C21" i="2" s="1"/>
  <c r="G21" i="2" s="1"/>
  <c r="N22" i="2"/>
  <c r="C22" i="2" s="1"/>
  <c r="G22" i="2" s="1"/>
  <c r="N24" i="2"/>
  <c r="C24" i="2" s="1"/>
  <c r="G24" i="2" s="1"/>
  <c r="N25" i="2"/>
  <c r="C25" i="2" s="1"/>
  <c r="G25" i="2" s="1"/>
  <c r="N29" i="2"/>
  <c r="C29" i="2" s="1"/>
  <c r="G29" i="2" s="1"/>
  <c r="N30" i="2"/>
  <c r="C30" i="2" s="1"/>
  <c r="G30" i="2" s="1"/>
  <c r="N31" i="2"/>
  <c r="C31" i="2" s="1"/>
  <c r="G31" i="2" s="1"/>
  <c r="N33" i="2"/>
  <c r="C33" i="2" s="1"/>
  <c r="G33" i="2" s="1"/>
  <c r="N39" i="2"/>
  <c r="C39" i="2" s="1"/>
  <c r="G39" i="2" s="1"/>
  <c r="N40" i="2"/>
  <c r="C40" i="2" s="1"/>
  <c r="G40" i="2" s="1"/>
  <c r="N41" i="2"/>
  <c r="C41" i="2" s="1"/>
  <c r="G41" i="2" s="1"/>
  <c r="N42" i="2"/>
  <c r="C42" i="2" s="1"/>
  <c r="G42" i="2" s="1"/>
  <c r="N43" i="2"/>
  <c r="C43" i="2" s="1"/>
  <c r="G43" i="2" s="1"/>
  <c r="N44" i="2"/>
  <c r="C44" i="2" s="1"/>
  <c r="G44" i="2" s="1"/>
  <c r="N46" i="2"/>
  <c r="C46" i="2" s="1"/>
  <c r="G46" i="2" s="1"/>
  <c r="N50" i="2"/>
  <c r="C50" i="2" s="1"/>
  <c r="N51" i="2"/>
  <c r="C51" i="2" s="1"/>
  <c r="G51" i="2" s="1"/>
  <c r="N52" i="2"/>
  <c r="C52" i="2" s="1"/>
  <c r="G52" i="2" s="1"/>
  <c r="N53" i="2"/>
  <c r="C53" i="2" s="1"/>
  <c r="G53" i="2" s="1"/>
  <c r="N54" i="2"/>
  <c r="C54" i="2" s="1"/>
  <c r="G54" i="2" s="1"/>
  <c r="N56" i="2"/>
  <c r="C56" i="2" s="1"/>
  <c r="G56" i="2" s="1"/>
  <c r="N57" i="2"/>
  <c r="C57" i="2" s="1"/>
  <c r="G57" i="2" s="1"/>
  <c r="N58" i="2"/>
  <c r="C58" i="2" s="1"/>
  <c r="G58" i="2" s="1"/>
  <c r="N59" i="2"/>
  <c r="C59" i="2" s="1"/>
  <c r="G59" i="2" s="1"/>
  <c r="N60" i="2"/>
  <c r="C60" i="2" s="1"/>
  <c r="G60" i="2" s="1"/>
  <c r="N63" i="2"/>
  <c r="C63" i="2" s="1"/>
  <c r="G63" i="2" s="1"/>
  <c r="N64" i="2"/>
  <c r="C64" i="2" s="1"/>
  <c r="G64" i="2" s="1"/>
  <c r="N65" i="2"/>
  <c r="C65" i="2" s="1"/>
  <c r="G65" i="2" s="1"/>
  <c r="N67" i="2"/>
  <c r="C67" i="2" s="1"/>
  <c r="D66" i="2" l="1"/>
  <c r="C66" i="2"/>
  <c r="D55" i="2"/>
  <c r="C55" i="2"/>
  <c r="G50" i="2"/>
  <c r="H50" i="2" s="1"/>
  <c r="I50" i="2" s="1"/>
  <c r="J50" i="2" s="1"/>
  <c r="D45" i="2"/>
  <c r="C45" i="2"/>
  <c r="H37" i="2"/>
  <c r="I37" i="2" s="1"/>
  <c r="J37" i="2" s="1"/>
  <c r="F37" i="2"/>
  <c r="F38" i="2"/>
  <c r="H38" i="2"/>
  <c r="I38" i="2" s="1"/>
  <c r="J38" i="2" s="1"/>
  <c r="H36" i="2"/>
  <c r="I36" i="2" s="1"/>
  <c r="J36" i="2" s="1"/>
  <c r="F36" i="2"/>
  <c r="F34" i="2"/>
  <c r="H34" i="2"/>
  <c r="I34" i="2" s="1"/>
  <c r="J34" i="2" s="1"/>
  <c r="F35" i="2"/>
  <c r="H35" i="2"/>
  <c r="I35" i="2" s="1"/>
  <c r="J35" i="2" s="1"/>
  <c r="F26" i="2"/>
  <c r="H26" i="2"/>
  <c r="I26" i="2" s="1"/>
  <c r="J26" i="2" s="1"/>
  <c r="H28" i="2"/>
  <c r="I28" i="2" s="1"/>
  <c r="J28" i="2" s="1"/>
  <c r="F28" i="2"/>
  <c r="F27" i="2"/>
  <c r="H27" i="2"/>
  <c r="I27" i="2" s="1"/>
  <c r="J27" i="2" s="1"/>
  <c r="H19" i="2"/>
  <c r="I19" i="2" s="1"/>
  <c r="J19" i="2" s="1"/>
  <c r="F19" i="2"/>
  <c r="H14" i="2"/>
  <c r="I14" i="2" s="1"/>
  <c r="J14" i="2" s="1"/>
  <c r="F14" i="2"/>
  <c r="H18" i="2"/>
  <c r="I18" i="2" s="1"/>
  <c r="J18" i="2" s="1"/>
  <c r="F18" i="2"/>
  <c r="H15" i="2"/>
  <c r="I15" i="2" s="1"/>
  <c r="J15" i="2" s="1"/>
  <c r="F15" i="2"/>
  <c r="H16" i="2"/>
  <c r="I16" i="2" s="1"/>
  <c r="J16" i="2" s="1"/>
  <c r="F16" i="2"/>
  <c r="H17" i="2"/>
  <c r="I17" i="2" s="1"/>
  <c r="J17" i="2" s="1"/>
  <c r="F17" i="2"/>
  <c r="F5" i="2"/>
  <c r="H7" i="2"/>
  <c r="I7" i="2" s="1"/>
  <c r="J7" i="2" s="1"/>
  <c r="F7" i="2"/>
  <c r="H8" i="2"/>
  <c r="I8" i="2" s="1"/>
  <c r="J8" i="2" s="1"/>
  <c r="F8" i="2"/>
  <c r="F6" i="2"/>
  <c r="H6" i="2"/>
  <c r="I6" i="2" s="1"/>
  <c r="J6" i="2" s="1"/>
  <c r="D32" i="2"/>
  <c r="H21" i="2"/>
  <c r="I21" i="2" s="1"/>
  <c r="J21" i="2" s="1"/>
  <c r="D23" i="2"/>
  <c r="C32" i="2"/>
  <c r="B5" i="10" s="1"/>
  <c r="F5" i="10" s="1"/>
  <c r="G5" i="10" s="1"/>
  <c r="H5" i="10" s="1"/>
  <c r="I5" i="10" s="1"/>
  <c r="G13" i="2"/>
  <c r="H13" i="2" s="1"/>
  <c r="I13" i="2" s="1"/>
  <c r="J13" i="2" s="1"/>
  <c r="C23" i="2"/>
  <c r="B4" i="10" s="1"/>
  <c r="F4" i="10" s="1"/>
  <c r="G4" i="10" s="1"/>
  <c r="H4" i="10" s="1"/>
  <c r="I4" i="10" s="1"/>
  <c r="D12" i="2"/>
  <c r="G5" i="2"/>
  <c r="H5" i="2" s="1"/>
  <c r="I5" i="2" s="1"/>
  <c r="J5" i="2" s="1"/>
  <c r="C12" i="2"/>
  <c r="B3" i="10" s="1"/>
  <c r="F3" i="10" s="1"/>
  <c r="F56" i="2"/>
  <c r="H56" i="2"/>
  <c r="I56" i="2" s="1"/>
  <c r="J56" i="2" s="1"/>
  <c r="F43" i="2"/>
  <c r="H43" i="2"/>
  <c r="I43" i="2" s="1"/>
  <c r="J43" i="2" s="1"/>
  <c r="H64" i="2"/>
  <c r="I64" i="2" s="1"/>
  <c r="J64" i="2" s="1"/>
  <c r="F64" i="2"/>
  <c r="H58" i="2"/>
  <c r="I58" i="2" s="1"/>
  <c r="J58" i="2" s="1"/>
  <c r="F58" i="2"/>
  <c r="H53" i="2"/>
  <c r="I53" i="2" s="1"/>
  <c r="J53" i="2" s="1"/>
  <c r="F53" i="2"/>
  <c r="H46" i="2"/>
  <c r="I46" i="2" s="1"/>
  <c r="J46" i="2" s="1"/>
  <c r="F46" i="2"/>
  <c r="H41" i="2"/>
  <c r="I41" i="2" s="1"/>
  <c r="J41" i="2" s="1"/>
  <c r="F41" i="2"/>
  <c r="H31" i="2"/>
  <c r="I31" i="2" s="1"/>
  <c r="J31" i="2" s="1"/>
  <c r="F31" i="2"/>
  <c r="H24" i="2"/>
  <c r="I24" i="2" s="1"/>
  <c r="J24" i="2" s="1"/>
  <c r="F24" i="2"/>
  <c r="F13" i="2"/>
  <c r="F54" i="2"/>
  <c r="H54" i="2"/>
  <c r="I54" i="2" s="1"/>
  <c r="J54" i="2" s="1"/>
  <c r="H20" i="2"/>
  <c r="I20" i="2" s="1"/>
  <c r="J20" i="2" s="1"/>
  <c r="F20" i="2"/>
  <c r="F60" i="2"/>
  <c r="H60" i="2"/>
  <c r="I60" i="2" s="1"/>
  <c r="J60" i="2" s="1"/>
  <c r="F29" i="2"/>
  <c r="H29" i="2"/>
  <c r="I29" i="2" s="1"/>
  <c r="J29" i="2" s="1"/>
  <c r="F10" i="2"/>
  <c r="H10" i="2"/>
  <c r="I10" i="2" s="1"/>
  <c r="J10" i="2" s="1"/>
  <c r="H65" i="2"/>
  <c r="I65" i="2" s="1"/>
  <c r="J65" i="2" s="1"/>
  <c r="F65" i="2"/>
  <c r="H59" i="2"/>
  <c r="I59" i="2" s="1"/>
  <c r="J59" i="2" s="1"/>
  <c r="F59" i="2"/>
  <c r="H42" i="2"/>
  <c r="I42" i="2" s="1"/>
  <c r="J42" i="2" s="1"/>
  <c r="F42" i="2"/>
  <c r="H33" i="2"/>
  <c r="I33" i="2" s="1"/>
  <c r="J33" i="2" s="1"/>
  <c r="F33" i="2"/>
  <c r="H9" i="2"/>
  <c r="I9" i="2" s="1"/>
  <c r="J9" i="2" s="1"/>
  <c r="F9" i="2"/>
  <c r="F25" i="2"/>
  <c r="H25" i="2"/>
  <c r="I25" i="2" s="1"/>
  <c r="J25" i="2" s="1"/>
  <c r="H3" i="2"/>
  <c r="H63" i="2"/>
  <c r="I63" i="2" s="1"/>
  <c r="J63" i="2" s="1"/>
  <c r="F63" i="2"/>
  <c r="H52" i="2"/>
  <c r="I52" i="2" s="1"/>
  <c r="J52" i="2" s="1"/>
  <c r="F52" i="2"/>
  <c r="H44" i="2"/>
  <c r="I44" i="2" s="1"/>
  <c r="J44" i="2" s="1"/>
  <c r="F44" i="2"/>
  <c r="H40" i="2"/>
  <c r="I40" i="2" s="1"/>
  <c r="J40" i="2" s="1"/>
  <c r="F40" i="2"/>
  <c r="H22" i="2"/>
  <c r="I22" i="2" s="1"/>
  <c r="J22" i="2" s="1"/>
  <c r="F22" i="2"/>
  <c r="H11" i="2"/>
  <c r="I11" i="2" s="1"/>
  <c r="J11" i="2" s="1"/>
  <c r="F11" i="2"/>
  <c r="H4" i="2"/>
  <c r="I4" i="2" s="1"/>
  <c r="J4" i="2" s="1"/>
  <c r="F4" i="2"/>
  <c r="F50" i="2"/>
  <c r="H51" i="2"/>
  <c r="I51" i="2" s="1"/>
  <c r="J51" i="2" s="1"/>
  <c r="H30" i="2"/>
  <c r="I30" i="2" s="1"/>
  <c r="J30" i="2" s="1"/>
  <c r="F30" i="2"/>
  <c r="F39" i="2"/>
  <c r="F3" i="2"/>
  <c r="H39" i="2"/>
  <c r="I39" i="2" s="1"/>
  <c r="J39" i="2" s="1"/>
  <c r="H57" i="2"/>
  <c r="I57" i="2" s="1"/>
  <c r="J57" i="2" s="1"/>
  <c r="F57" i="2"/>
  <c r="F51" i="2"/>
  <c r="F21" i="2"/>
  <c r="G67" i="2"/>
  <c r="D67" i="2"/>
  <c r="R68" i="2"/>
  <c r="S68" i="2" s="1"/>
  <c r="D68" i="2" s="1"/>
  <c r="R69" i="2"/>
  <c r="S69" i="2" s="1"/>
  <c r="D69" i="2" s="1"/>
  <c r="R70" i="2"/>
  <c r="S70" i="2" s="1"/>
  <c r="D70" i="2" s="1"/>
  <c r="R71" i="2"/>
  <c r="S71" i="2" s="1"/>
  <c r="D71" i="2" s="1"/>
  <c r="R73" i="2"/>
  <c r="S73" i="2" s="1"/>
  <c r="D73" i="2" s="1"/>
  <c r="R75" i="2"/>
  <c r="S75" i="2" s="1"/>
  <c r="D75" i="2" s="1"/>
  <c r="R76" i="2"/>
  <c r="S76" i="2" s="1"/>
  <c r="D76" i="2" s="1"/>
  <c r="R83" i="2"/>
  <c r="S83" i="2" s="1"/>
  <c r="D83" i="2" s="1"/>
  <c r="R84" i="2"/>
  <c r="S84" i="2" s="1"/>
  <c r="D84" i="2" s="1"/>
  <c r="R85" i="2"/>
  <c r="S85" i="2" s="1"/>
  <c r="D85" i="2" s="1"/>
  <c r="R87" i="2"/>
  <c r="S87" i="2" s="1"/>
  <c r="D87" i="2" s="1"/>
  <c r="R94" i="2"/>
  <c r="S94" i="2" s="1"/>
  <c r="D94" i="2" s="1"/>
  <c r="R95" i="2"/>
  <c r="S95" i="2" s="1"/>
  <c r="D95" i="2" s="1"/>
  <c r="R96" i="2"/>
  <c r="S96" i="2" s="1"/>
  <c r="D96" i="2" s="1"/>
  <c r="R97" i="2"/>
  <c r="S97" i="2" s="1"/>
  <c r="D97" i="2" s="1"/>
  <c r="R98" i="2"/>
  <c r="S98" i="2" s="1"/>
  <c r="D98" i="2" s="1"/>
  <c r="R99" i="2"/>
  <c r="S99" i="2" s="1"/>
  <c r="D99" i="2" s="1"/>
  <c r="R100" i="2"/>
  <c r="S100" i="2" s="1"/>
  <c r="D100" i="2" s="1"/>
  <c r="R102" i="2"/>
  <c r="S102" i="2" s="1"/>
  <c r="D102" i="2" s="1"/>
  <c r="R107" i="2"/>
  <c r="S107" i="2" s="1"/>
  <c r="D107" i="2" s="1"/>
  <c r="R108" i="2"/>
  <c r="S108" i="2" s="1"/>
  <c r="D108" i="2" s="1"/>
  <c r="R109" i="2"/>
  <c r="S109" i="2" s="1"/>
  <c r="D109" i="2" s="1"/>
  <c r="R110" i="2"/>
  <c r="S110" i="2" s="1"/>
  <c r="D110" i="2" s="1"/>
  <c r="R112" i="2"/>
  <c r="S112" i="2" s="1"/>
  <c r="D112" i="2" s="1"/>
  <c r="R113" i="2"/>
  <c r="S113" i="2" s="1"/>
  <c r="D113" i="2" s="1"/>
  <c r="R120" i="2"/>
  <c r="S120" i="2" s="1"/>
  <c r="D120" i="2" s="1"/>
  <c r="R121" i="2"/>
  <c r="S121" i="2" s="1"/>
  <c r="D121" i="2" s="1"/>
  <c r="R122" i="2"/>
  <c r="S122" i="2" s="1"/>
  <c r="D122" i="2" s="1"/>
  <c r="R123" i="2"/>
  <c r="S123" i="2" s="1"/>
  <c r="D123" i="2" s="1"/>
  <c r="R124" i="2"/>
  <c r="S124" i="2" s="1"/>
  <c r="D124" i="2" s="1"/>
  <c r="R125" i="2"/>
  <c r="S125" i="2" s="1"/>
  <c r="D125" i="2" s="1"/>
  <c r="R127" i="2"/>
  <c r="S127" i="2" s="1"/>
  <c r="D127" i="2" s="1"/>
  <c r="R128" i="2"/>
  <c r="S128" i="2" s="1"/>
  <c r="D128" i="2" s="1"/>
  <c r="R129" i="2"/>
  <c r="S129" i="2" s="1"/>
  <c r="D129" i="2" s="1"/>
  <c r="R130" i="2"/>
  <c r="S130" i="2" s="1"/>
  <c r="D130" i="2" s="1"/>
  <c r="R135" i="2"/>
  <c r="S135" i="2" s="1"/>
  <c r="D135" i="2" s="1"/>
  <c r="R136" i="2"/>
  <c r="S136" i="2" s="1"/>
  <c r="D136" i="2" s="1"/>
  <c r="R137" i="2"/>
  <c r="S137" i="2" s="1"/>
  <c r="D137" i="2" s="1"/>
  <c r="N68" i="2"/>
  <c r="C68" i="2" s="1"/>
  <c r="N69" i="2"/>
  <c r="C69" i="2" s="1"/>
  <c r="N70" i="2"/>
  <c r="C70" i="2" s="1"/>
  <c r="N71" i="2"/>
  <c r="C71" i="2" s="1"/>
  <c r="N73" i="2"/>
  <c r="C73" i="2" s="1"/>
  <c r="G73" i="2" s="1"/>
  <c r="N75" i="2"/>
  <c r="C75" i="2" s="1"/>
  <c r="N76" i="2"/>
  <c r="C76" i="2" s="1"/>
  <c r="N83" i="2"/>
  <c r="C83" i="2" s="1"/>
  <c r="N84" i="2"/>
  <c r="C84" i="2" s="1"/>
  <c r="N85" i="2"/>
  <c r="C85" i="2" s="1"/>
  <c r="N87" i="2"/>
  <c r="C87" i="2" s="1"/>
  <c r="N94" i="2"/>
  <c r="C94" i="2" s="1"/>
  <c r="N95" i="2"/>
  <c r="C95" i="2" s="1"/>
  <c r="N96" i="2"/>
  <c r="C96" i="2" s="1"/>
  <c r="N97" i="2"/>
  <c r="C97" i="2" s="1"/>
  <c r="N98" i="2"/>
  <c r="C98" i="2" s="1"/>
  <c r="N99" i="2"/>
  <c r="C99" i="2" s="1"/>
  <c r="N100" i="2"/>
  <c r="C100" i="2" s="1"/>
  <c r="G100" i="2" s="1"/>
  <c r="N102" i="2"/>
  <c r="C102" i="2" s="1"/>
  <c r="N107" i="2"/>
  <c r="C107" i="2" s="1"/>
  <c r="N108" i="2"/>
  <c r="C108" i="2" s="1"/>
  <c r="N109" i="2"/>
  <c r="C109" i="2" s="1"/>
  <c r="N110" i="2"/>
  <c r="C110" i="2" s="1"/>
  <c r="N112" i="2"/>
  <c r="C112" i="2" s="1"/>
  <c r="G112" i="2" s="1"/>
  <c r="N113" i="2"/>
  <c r="C113" i="2" s="1"/>
  <c r="N120" i="2"/>
  <c r="C120" i="2" s="1"/>
  <c r="N121" i="2"/>
  <c r="C121" i="2" s="1"/>
  <c r="N122" i="2"/>
  <c r="C122" i="2" s="1"/>
  <c r="N123" i="2"/>
  <c r="C123" i="2" s="1"/>
  <c r="N124" i="2"/>
  <c r="C124" i="2" s="1"/>
  <c r="N125" i="2"/>
  <c r="C125" i="2" s="1"/>
  <c r="G125" i="2" s="1"/>
  <c r="N127" i="2"/>
  <c r="C127" i="2" s="1"/>
  <c r="N128" i="2"/>
  <c r="C128" i="2" s="1"/>
  <c r="N129" i="2"/>
  <c r="C129" i="2" s="1"/>
  <c r="N130" i="2"/>
  <c r="C130" i="2" s="1"/>
  <c r="N135" i="2"/>
  <c r="N136" i="2"/>
  <c r="C136" i="2" s="1"/>
  <c r="N137" i="2"/>
  <c r="C137" i="2" s="1"/>
  <c r="B8" i="3"/>
  <c r="C7" i="3" l="1"/>
  <c r="D111" i="2"/>
  <c r="C111" i="2"/>
  <c r="D101" i="2"/>
  <c r="C101" i="2"/>
  <c r="D86" i="2"/>
  <c r="C86" i="2"/>
  <c r="D74" i="2"/>
  <c r="C74" i="2"/>
  <c r="G83" i="2"/>
  <c r="H83" i="2" s="1"/>
  <c r="I83" i="2" s="1"/>
  <c r="J83" i="2" s="1"/>
  <c r="E5" i="10"/>
  <c r="E4" i="10"/>
  <c r="G71" i="2"/>
  <c r="H71" i="2" s="1"/>
  <c r="I71" i="2" s="1"/>
  <c r="J71" i="2" s="1"/>
  <c r="E3" i="10"/>
  <c r="H3" i="10"/>
  <c r="I3" i="10" s="1"/>
  <c r="G122" i="2"/>
  <c r="H122" i="2" s="1"/>
  <c r="I122" i="2" s="1"/>
  <c r="J122" i="2" s="1"/>
  <c r="F109" i="2"/>
  <c r="H100" i="2"/>
  <c r="I100" i="2" s="1"/>
  <c r="G68" i="2"/>
  <c r="H68" i="2" s="1"/>
  <c r="I68" i="2" s="1"/>
  <c r="J68" i="2" s="1"/>
  <c r="H125" i="2"/>
  <c r="I125" i="2" s="1"/>
  <c r="J125" i="2" s="1"/>
  <c r="F97" i="2"/>
  <c r="G84" i="2"/>
  <c r="H84" i="2" s="1"/>
  <c r="I84" i="2" s="1"/>
  <c r="J84" i="2" s="1"/>
  <c r="G107" i="2"/>
  <c r="H107" i="2" s="1"/>
  <c r="I107" i="2" s="1"/>
  <c r="J107" i="2" s="1"/>
  <c r="G98" i="2"/>
  <c r="H98" i="2" s="1"/>
  <c r="I98" i="2" s="1"/>
  <c r="J98" i="2" s="1"/>
  <c r="G76" i="2"/>
  <c r="H76" i="2" s="1"/>
  <c r="I76" i="2" s="1"/>
  <c r="J76" i="2" s="1"/>
  <c r="G70" i="2"/>
  <c r="H70" i="2" s="1"/>
  <c r="I70" i="2" s="1"/>
  <c r="J70" i="2" s="1"/>
  <c r="I3" i="2"/>
  <c r="G85" i="2"/>
  <c r="H85" i="2" s="1"/>
  <c r="I85" i="2" s="1"/>
  <c r="J85" i="2" s="1"/>
  <c r="G75" i="2"/>
  <c r="H75" i="2" s="1"/>
  <c r="I75" i="2" s="1"/>
  <c r="J75" i="2" s="1"/>
  <c r="G69" i="2"/>
  <c r="H69" i="2" s="1"/>
  <c r="I69" i="2" s="1"/>
  <c r="J69" i="2" s="1"/>
  <c r="F98" i="2"/>
  <c r="F122" i="2"/>
  <c r="F83" i="2"/>
  <c r="F76" i="2"/>
  <c r="F110" i="2"/>
  <c r="G99" i="2"/>
  <c r="H99" i="2" s="1"/>
  <c r="I99" i="2" s="1"/>
  <c r="J99" i="2" s="1"/>
  <c r="F70" i="2"/>
  <c r="F102" i="2"/>
  <c r="G110" i="2"/>
  <c r="H110" i="2" s="1"/>
  <c r="I110" i="2" s="1"/>
  <c r="J110" i="2" s="1"/>
  <c r="F96" i="2"/>
  <c r="F120" i="2"/>
  <c r="F95" i="2"/>
  <c r="F71" i="2"/>
  <c r="G135" i="2"/>
  <c r="H135" i="2" s="1"/>
  <c r="I135" i="2" s="1"/>
  <c r="J135" i="2" s="1"/>
  <c r="F108" i="2"/>
  <c r="G120" i="2"/>
  <c r="H120" i="2" s="1"/>
  <c r="I120" i="2" s="1"/>
  <c r="J120" i="2" s="1"/>
  <c r="F99" i="2"/>
  <c r="F84" i="2"/>
  <c r="G95" i="2"/>
  <c r="H95" i="2" s="1"/>
  <c r="I95" i="2" s="1"/>
  <c r="J95" i="2" s="1"/>
  <c r="F87" i="2"/>
  <c r="F67" i="2"/>
  <c r="F107" i="2"/>
  <c r="F129" i="2"/>
  <c r="F124" i="2"/>
  <c r="G109" i="2"/>
  <c r="H109" i="2" s="1"/>
  <c r="I109" i="2" s="1"/>
  <c r="J109" i="2" s="1"/>
  <c r="F100" i="2"/>
  <c r="F69" i="2"/>
  <c r="F137" i="2"/>
  <c r="H73" i="2"/>
  <c r="I73" i="2" s="1"/>
  <c r="J73" i="2" s="1"/>
  <c r="F128" i="2"/>
  <c r="F123" i="2"/>
  <c r="F113" i="2"/>
  <c r="F73" i="2"/>
  <c r="G102" i="2"/>
  <c r="H102" i="2" s="1"/>
  <c r="I102" i="2" s="1"/>
  <c r="J102" i="2" s="1"/>
  <c r="G108" i="2"/>
  <c r="H108" i="2" s="1"/>
  <c r="I108" i="2" s="1"/>
  <c r="J108" i="2" s="1"/>
  <c r="H112" i="2"/>
  <c r="I112" i="2" s="1"/>
  <c r="J112" i="2" s="1"/>
  <c r="F85" i="2"/>
  <c r="F75" i="2"/>
  <c r="F68" i="2"/>
  <c r="G96" i="2"/>
  <c r="H96" i="2" s="1"/>
  <c r="I96" i="2" s="1"/>
  <c r="J96" i="2" s="1"/>
  <c r="G127" i="2"/>
  <c r="H127" i="2" s="1"/>
  <c r="I127" i="2" s="1"/>
  <c r="J127" i="2" s="1"/>
  <c r="F112" i="2"/>
  <c r="F94" i="2"/>
  <c r="F135" i="2"/>
  <c r="G124" i="2"/>
  <c r="H124" i="2" s="1"/>
  <c r="I124" i="2" s="1"/>
  <c r="J124" i="2" s="1"/>
  <c r="G130" i="2"/>
  <c r="H130" i="2" s="1"/>
  <c r="I130" i="2" s="1"/>
  <c r="J130" i="2" s="1"/>
  <c r="F125" i="2"/>
  <c r="G121" i="2"/>
  <c r="H121" i="2" s="1"/>
  <c r="I121" i="2" s="1"/>
  <c r="J121" i="2" s="1"/>
  <c r="G97" i="2"/>
  <c r="H97" i="2" s="1"/>
  <c r="I97" i="2" s="1"/>
  <c r="J97" i="2" s="1"/>
  <c r="G87" i="2"/>
  <c r="H87" i="2" s="1"/>
  <c r="I87" i="2" s="1"/>
  <c r="J87" i="2" s="1"/>
  <c r="F136" i="2"/>
  <c r="G136" i="2"/>
  <c r="H136" i="2" s="1"/>
  <c r="I136" i="2" s="1"/>
  <c r="J136" i="2" s="1"/>
  <c r="F130" i="2"/>
  <c r="G113" i="2"/>
  <c r="H113" i="2" s="1"/>
  <c r="I113" i="2" s="1"/>
  <c r="J113" i="2" s="1"/>
  <c r="F127" i="2"/>
  <c r="G94" i="2"/>
  <c r="H94" i="2" s="1"/>
  <c r="I94" i="2" s="1"/>
  <c r="J94" i="2" s="1"/>
  <c r="G129" i="2"/>
  <c r="H129" i="2" s="1"/>
  <c r="I129" i="2" s="1"/>
  <c r="J129" i="2" s="1"/>
  <c r="G137" i="2"/>
  <c r="H137" i="2" s="1"/>
  <c r="I137" i="2" s="1"/>
  <c r="J137" i="2" s="1"/>
  <c r="F121" i="2"/>
  <c r="G123" i="2"/>
  <c r="H123" i="2" s="1"/>
  <c r="I123" i="2" s="1"/>
  <c r="J123" i="2" s="1"/>
  <c r="G128" i="2"/>
  <c r="H128" i="2" s="1"/>
  <c r="I128" i="2" s="1"/>
  <c r="J128" i="2" s="1"/>
  <c r="C3" i="3"/>
  <c r="D3" i="3" s="1"/>
  <c r="H67" i="2"/>
  <c r="C4" i="3"/>
  <c r="C5" i="3"/>
  <c r="C6" i="3"/>
  <c r="J3" i="2" l="1"/>
  <c r="D4" i="3"/>
  <c r="D5" i="3" s="1"/>
  <c r="D6" i="3" s="1"/>
  <c r="D7" i="3" s="1"/>
  <c r="I67" i="2"/>
  <c r="C8" i="3"/>
  <c r="J100" i="2"/>
  <c r="J67" i="2" l="1"/>
</calcChain>
</file>

<file path=xl/sharedStrings.xml><?xml version="1.0" encoding="utf-8"?>
<sst xmlns="http://schemas.openxmlformats.org/spreadsheetml/2006/main" count="153" uniqueCount="83">
  <si>
    <t>Periode</t>
  </si>
  <si>
    <t>Unit (U)</t>
  </si>
  <si>
    <t>Defect (D)</t>
  </si>
  <si>
    <t>Opportunities (OP)</t>
  </si>
  <si>
    <t>DPU</t>
  </si>
  <si>
    <t>TOP</t>
  </si>
  <si>
    <t>DPO</t>
  </si>
  <si>
    <t>DPMO</t>
  </si>
  <si>
    <t>TOTAL</t>
  </si>
  <si>
    <t>RATA-RATA</t>
  </si>
  <si>
    <t>Jumlah (Kg)</t>
  </si>
  <si>
    <t>CL</t>
  </si>
  <si>
    <t>Kertas Sobek</t>
  </si>
  <si>
    <t>Tepi Berlubang</t>
  </si>
  <si>
    <t>Tidak Simetris</t>
  </si>
  <si>
    <t>Jenis Cacat Produk</t>
  </si>
  <si>
    <t>Persentase (%)</t>
  </si>
  <si>
    <t>Kumulatif</t>
  </si>
  <si>
    <t>Level Sigma</t>
  </si>
  <si>
    <t>Melipat</t>
  </si>
  <si>
    <t>Kain Kotor</t>
  </si>
  <si>
    <t>STDEV</t>
  </si>
  <si>
    <t>No.</t>
  </si>
  <si>
    <t>CP</t>
  </si>
  <si>
    <t>CPK</t>
  </si>
  <si>
    <t>k</t>
  </si>
  <si>
    <t>CHOGO</t>
  </si>
  <si>
    <t>KG</t>
  </si>
  <si>
    <t>Helai</t>
  </si>
  <si>
    <t>CTQ</t>
  </si>
  <si>
    <t>Man</t>
  </si>
  <si>
    <t>Machine</t>
  </si>
  <si>
    <t>Methods</t>
  </si>
  <si>
    <t>Materials</t>
  </si>
  <si>
    <t>Environment</t>
  </si>
  <si>
    <t xml:space="preserve">Faktor </t>
  </si>
  <si>
    <r>
      <t xml:space="preserve">Aspek </t>
    </r>
    <r>
      <rPr>
        <i/>
        <sz val="10"/>
        <color theme="1"/>
        <rFont val="Times New Roman"/>
        <family val="1"/>
      </rPr>
      <t>Kaizen</t>
    </r>
  </si>
  <si>
    <r>
      <rPr>
        <i/>
        <sz val="10"/>
        <color theme="1"/>
        <rFont val="Times New Roman"/>
        <family val="1"/>
      </rPr>
      <t>Seiri</t>
    </r>
    <r>
      <rPr>
        <sz val="10"/>
        <color theme="1"/>
        <rFont val="Times New Roman"/>
        <family val="1"/>
      </rPr>
      <t xml:space="preserve"> (Pemilahan)</t>
    </r>
  </si>
  <si>
    <r>
      <rPr>
        <i/>
        <sz val="10"/>
        <color theme="1"/>
        <rFont val="Times New Roman"/>
        <family val="1"/>
      </rPr>
      <t>Seiton</t>
    </r>
    <r>
      <rPr>
        <sz val="10"/>
        <color theme="1"/>
        <rFont val="Times New Roman"/>
        <family val="1"/>
      </rPr>
      <t xml:space="preserve"> (Penataan)</t>
    </r>
  </si>
  <si>
    <r>
      <rPr>
        <i/>
        <sz val="10"/>
        <color theme="1"/>
        <rFont val="Times New Roman"/>
        <family val="1"/>
      </rPr>
      <t>Seiso</t>
    </r>
    <r>
      <rPr>
        <sz val="10"/>
        <color theme="1"/>
        <rFont val="Times New Roman"/>
        <family val="1"/>
      </rPr>
      <t xml:space="preserve"> (Pembersihan)</t>
    </r>
  </si>
  <si>
    <r>
      <rPr>
        <i/>
        <sz val="10"/>
        <color theme="1"/>
        <rFont val="Times New Roman"/>
        <family val="1"/>
      </rPr>
      <t>Seiketsu</t>
    </r>
    <r>
      <rPr>
        <sz val="10"/>
        <color theme="1"/>
        <rFont val="Times New Roman"/>
        <family val="1"/>
      </rPr>
      <t xml:space="preserve"> (Pemeliharaan)</t>
    </r>
  </si>
  <si>
    <r>
      <rPr>
        <i/>
        <sz val="10"/>
        <color theme="1"/>
        <rFont val="Times New Roman"/>
        <family val="1"/>
      </rPr>
      <t>Shitsuke</t>
    </r>
    <r>
      <rPr>
        <sz val="10"/>
        <color theme="1"/>
        <rFont val="Times New Roman"/>
        <family val="1"/>
      </rPr>
      <t xml:space="preserve"> (Pembiasaan)</t>
    </r>
  </si>
  <si>
    <t>Menggunakan mesin sesuai dengan spesifikasi dan kapasitas kerja</t>
  </si>
  <si>
    <t>Memberikan label identitas pada bahan baku atau bahan penunjang untuk menghindari kesalahan penggunaan</t>
  </si>
  <si>
    <t>Menggunakan cara kerja atau prosedur kerja sesuai dengan SOP area kerja masing-masing</t>
  </si>
  <si>
    <t>Menempatkan operator di area kerja yang sesuai dengan kemampuan individual maupun tim</t>
  </si>
  <si>
    <t>Menyiapkan dan mengecek kondisi mesin dan peralatan penunjang sebelum dan sesudah proses produksi</t>
  </si>
  <si>
    <t>Melakukan identifikasi atau pencatatan suhu ruangan, lampu dan lokasi kerja sebelum dan sesudah proses produksi sesuai dengan SOP area kerja masing-masing</t>
  </si>
  <si>
    <r>
      <t xml:space="preserve">Menyiapkan bahan baku dan bahan penunjang sesuai dengan catatan di </t>
    </r>
    <r>
      <rPr>
        <i/>
        <sz val="10"/>
        <color theme="1"/>
        <rFont val="Times New Roman"/>
        <family val="1"/>
      </rPr>
      <t>batch record</t>
    </r>
    <r>
      <rPr>
        <sz val="10"/>
        <color theme="1"/>
        <rFont val="Times New Roman"/>
        <family val="1"/>
      </rPr>
      <t xml:space="preserve"> untuk memudahkan pekerjaan</t>
    </r>
  </si>
  <si>
    <t>Menyiapkan dan mempelajari cara kerja atau prosedur kerja sesuai dengan SOP area kerja masing-masing</t>
  </si>
  <si>
    <t>lokasi atau area kerja ditata dan disusun sesuai dengan aturan yang berlaku guna memudahkan pekerjaan</t>
  </si>
  <si>
    <t>Sebelum memasuki area produksi setiap operator diwajibkan untuk mencuci tangan dan menggunakan seragam atau APD sesuai area kerja masing-masing</t>
  </si>
  <si>
    <t>Bahan baku dan bahan penunjang proses produksi harus dalam kondisi bersih dan steril untuk menghindari kontaminasi produk</t>
  </si>
  <si>
    <t>Melakukan pembersihan pada mesin yang digunakan baik sebelum dan sesudah proses produksi</t>
  </si>
  <si>
    <t>Membuat prosedur dan cara kerja yang terjadwalkan untuk proses pembersihan ruangan, bahan baku, dan perlatan penunjang produksi</t>
  </si>
  <si>
    <t>Melakukan perawatan di setiap area kerja untuk menghindari kondisi lingkungan yang tidak sesuai dengan SOP misalkan ada jamur atau serangga yang masuk dari area luar produksi</t>
  </si>
  <si>
    <t>Melakukan seleksi  terhadap operator yang memiliki kemampuan kerja sesuai dengan kebutuhan</t>
  </si>
  <si>
    <r>
      <t xml:space="preserve">Memberikan pelatihan untuk meningkatkan kemampuan operator misalkan melalui </t>
    </r>
    <r>
      <rPr>
        <i/>
        <sz val="10"/>
        <color theme="1"/>
        <rFont val="Times New Roman"/>
        <family val="1"/>
      </rPr>
      <t>workshop internal</t>
    </r>
    <r>
      <rPr>
        <sz val="10"/>
        <color theme="1"/>
        <rFont val="Times New Roman"/>
        <family val="1"/>
      </rPr>
      <t xml:space="preserve"> perusahaan</t>
    </r>
  </si>
  <si>
    <t>Menjaga kebersihan dan pengecekan perawatan mesin secara berkala</t>
  </si>
  <si>
    <t>Melakukan pengambilan dan penggunaan bahan baku maupun bahan penunjang sesuai dengan aspek 3S sebelumnya</t>
  </si>
  <si>
    <t>Melakukan prosedur atau cara kerja sesuai dengan aspek 3S sebelumnya</t>
  </si>
  <si>
    <t>Melakukan perawatan dan identifikasi lokasi kerja sesuai dengan aspek 3S sebelumnya</t>
  </si>
  <si>
    <t>Selalu membiasakan gaya hidup 5S sebagai budaya perusahaan untuk mempertahankan keberhasilan dan mencapai target serta menerapkan kedisiplinan bagi karyawan perusahaan</t>
  </si>
  <si>
    <r>
      <t xml:space="preserve"> Menggunakan bahan baku atau bahan penunjang sesuai dengan pencatatan di </t>
    </r>
    <r>
      <rPr>
        <i/>
        <sz val="10"/>
        <color theme="1"/>
        <rFont val="Times New Roman"/>
        <family val="1"/>
      </rPr>
      <t>batch record</t>
    </r>
    <r>
      <rPr>
        <sz val="10"/>
        <color theme="1"/>
        <rFont val="Times New Roman"/>
        <family val="1"/>
      </rPr>
      <t xml:space="preserve"> produksi</t>
    </r>
  </si>
  <si>
    <t>Juni</t>
  </si>
  <si>
    <t>Agustus</t>
  </si>
  <si>
    <t>September</t>
  </si>
  <si>
    <t>Oktober</t>
  </si>
  <si>
    <t>Juli</t>
  </si>
  <si>
    <t xml:space="preserve">November </t>
  </si>
  <si>
    <t>Mei</t>
  </si>
  <si>
    <t>April</t>
  </si>
  <si>
    <t>Maret</t>
  </si>
  <si>
    <t>Februari</t>
  </si>
  <si>
    <t>Januari</t>
  </si>
  <si>
    <t>Desember</t>
  </si>
  <si>
    <t>Unit</t>
  </si>
  <si>
    <t>Defect</t>
  </si>
  <si>
    <t>November</t>
  </si>
  <si>
    <t>SUB TOTAL</t>
  </si>
  <si>
    <t>P</t>
  </si>
  <si>
    <t>UCL</t>
  </si>
  <si>
    <t>LCL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</si>
</sst>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/mm/yyyy;@"/>
    <numFmt numFmtId="165" formatCode="0.0000"/>
    <numFmt numFmtId="166" formatCode="0.000"/>
    <numFmt numFmtId="167" formatCode="_-* #,##0_-;\-* #,##0_-;_-* &quot;-&quot;_-;_-@_-"/>
    <numFmt numFmtId="168" formatCode="0.000000"/>
    <numFmt numFmtId="169" formatCode="0.00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68">
    <xf numFmtId="0" fontId="0" fillId="0" borderId="0" xfId="0"/>
    <xf numFmtId="1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0" borderId="0" xfId="0" applyNumberFormat="1"/>
    <xf numFmtId="165" fontId="0" fillId="0" borderId="0" xfId="0" applyNumberFormat="1"/>
    <xf numFmtId="0" fontId="0" fillId="0" borderId="1" xfId="0" applyBorder="1"/>
    <xf numFmtId="166" fontId="0" fillId="0" borderId="1" xfId="0" applyNumberForma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9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0" xfId="0" applyNumberFormat="1"/>
    <xf numFmtId="1" fontId="0" fillId="0" borderId="0" xfId="0" applyNumberFormat="1" applyAlignment="1">
      <alignment horizontal="center" vertical="center"/>
    </xf>
    <xf numFmtId="166" fontId="0" fillId="0" borderId="0" xfId="0" applyNumberFormat="1"/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169" fontId="0" fillId="0" borderId="0" xfId="0" applyNumberFormat="1"/>
    <xf numFmtId="0" fontId="0" fillId="3" borderId="1" xfId="0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9" fontId="0" fillId="3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8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</cellXfs>
  <cellStyles count="3">
    <cellStyle name="Comma [0] 2" xfId="2" xr:uid="{9BA5F4C8-B79D-4621-8FE2-F30155132A91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d-ID"/>
              <a:t>Diagram Pareto </a:t>
            </a:r>
            <a:r>
              <a:rPr lang="en-US"/>
              <a:t>Tingkat Kecacatan Produk Plester Kesehatan Periode </a:t>
            </a:r>
            <a:r>
              <a:rPr lang="id-ID"/>
              <a:t>B</a:t>
            </a:r>
            <a:r>
              <a:rPr lang="en-US"/>
              <a:t>ulan</a:t>
            </a:r>
            <a:r>
              <a:rPr lang="id-ID"/>
              <a:t> </a:t>
            </a:r>
            <a:r>
              <a:rPr lang="en-US"/>
              <a:t>Desember</a:t>
            </a:r>
            <a:r>
              <a:rPr lang="en-US" baseline="0"/>
              <a:t> 2022</a:t>
            </a:r>
            <a:r>
              <a:rPr lang="en-US"/>
              <a:t> - November 2023</a:t>
            </a:r>
            <a:endParaRPr lang="id-ID"/>
          </a:p>
        </c:rich>
      </c:tx>
      <c:layout>
        <c:manualLayout>
          <c:xMode val="edge"/>
          <c:yMode val="edge"/>
          <c:x val="0.10145384091453581"/>
          <c:y val="4.98730119558986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60409816282237E-2"/>
          <c:y val="0.1438454498671152"/>
          <c:w val="0.87217624437376329"/>
          <c:h val="0.81031360830117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PARETO!$A$3:$A$7</c:f>
              <c:strCache>
                <c:ptCount val="5"/>
                <c:pt idx="0">
                  <c:v>Melipat</c:v>
                </c:pt>
                <c:pt idx="1">
                  <c:v>Tepi Berlubang</c:v>
                </c:pt>
                <c:pt idx="2">
                  <c:v>Tidak Simetris</c:v>
                </c:pt>
                <c:pt idx="3">
                  <c:v>Kain Kotor</c:v>
                </c:pt>
                <c:pt idx="4">
                  <c:v>Kertas Sobek</c:v>
                </c:pt>
              </c:strCache>
            </c:strRef>
          </c:cat>
          <c:val>
            <c:numRef>
              <c:f>PARETO!$B$3:$B$7</c:f>
              <c:numCache>
                <c:formatCode>0.000</c:formatCode>
                <c:ptCount val="5"/>
                <c:pt idx="0">
                  <c:v>1522.7259999999999</c:v>
                </c:pt>
                <c:pt idx="1">
                  <c:v>1111.3409999999999</c:v>
                </c:pt>
                <c:pt idx="2">
                  <c:v>917.6339999999999</c:v>
                </c:pt>
                <c:pt idx="3">
                  <c:v>576.32499999999993</c:v>
                </c:pt>
                <c:pt idx="4">
                  <c:v>336.83799999999997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CB-4CF1-AEC3-083E8C808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1544320"/>
        <c:axId val="8154585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PARETO!$A$3:$A$7</c:f>
              <c:strCache>
                <c:ptCount val="5"/>
                <c:pt idx="0">
                  <c:v>Melipat</c:v>
                </c:pt>
                <c:pt idx="1">
                  <c:v>Tepi Berlubang</c:v>
                </c:pt>
                <c:pt idx="2">
                  <c:v>Tidak Simetris</c:v>
                </c:pt>
                <c:pt idx="3">
                  <c:v>Kain Kotor</c:v>
                </c:pt>
                <c:pt idx="4">
                  <c:v>Kertas Sobek</c:v>
                </c:pt>
              </c:strCache>
            </c:strRef>
          </c:cat>
          <c:val>
            <c:numRef>
              <c:f>PARETO!$D$3:$D$7</c:f>
              <c:numCache>
                <c:formatCode>0%</c:formatCode>
                <c:ptCount val="5"/>
                <c:pt idx="0">
                  <c:v>0.34104644620754404</c:v>
                </c:pt>
                <c:pt idx="1">
                  <c:v>0.58995458764253517</c:v>
                </c:pt>
                <c:pt idx="2">
                  <c:v>0.79547798096425781</c:v>
                </c:pt>
                <c:pt idx="3">
                  <c:v>0.92455806044708189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CB-4CF1-AEC3-083E8C808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7376"/>
        <c:axId val="81555840"/>
      </c:lineChart>
      <c:catAx>
        <c:axId val="8154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545856"/>
        <c:crosses val="autoZero"/>
        <c:auto val="1"/>
        <c:lblAlgn val="ctr"/>
        <c:lblOffset val="100"/>
        <c:noMultiLvlLbl val="0"/>
      </c:catAx>
      <c:valAx>
        <c:axId val="8154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544320"/>
        <c:crosses val="autoZero"/>
        <c:crossBetween val="between"/>
      </c:valAx>
      <c:valAx>
        <c:axId val="81555840"/>
        <c:scaling>
          <c:orientation val="minMax"/>
          <c:max val="1.1000000000000001"/>
          <c:min val="0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557376"/>
        <c:crosses val="max"/>
        <c:crossBetween val="between"/>
      </c:valAx>
      <c:catAx>
        <c:axId val="815573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1555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Peta Kendali P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60897542712694"/>
          <c:y val="0.15442103789657752"/>
          <c:w val="0.65489897503713757"/>
          <c:h val="0.79978140435571821"/>
        </c:manualLayout>
      </c:layout>
      <c:lineChart>
        <c:grouping val="standard"/>
        <c:varyColors val="0"/>
        <c:ser>
          <c:idx val="0"/>
          <c:order val="0"/>
          <c:tx>
            <c:v>Proporsi Produk Cacat 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KENDALI!$D$3:$D$14</c:f>
              <c:numCache>
                <c:formatCode>0.0000</c:formatCode>
                <c:ptCount val="12"/>
                <c:pt idx="0">
                  <c:v>3.936002199891088E-2</c:v>
                </c:pt>
                <c:pt idx="1">
                  <c:v>3.7368909502307431E-2</c:v>
                </c:pt>
                <c:pt idx="2">
                  <c:v>4.2786790642182798E-2</c:v>
                </c:pt>
                <c:pt idx="3">
                  <c:v>3.7005478589711205E-2</c:v>
                </c:pt>
                <c:pt idx="4">
                  <c:v>3.1905230066037349E-2</c:v>
                </c:pt>
                <c:pt idx="5">
                  <c:v>3.8401303282255661E-2</c:v>
                </c:pt>
                <c:pt idx="6">
                  <c:v>3.3518895126037979E-2</c:v>
                </c:pt>
                <c:pt idx="7">
                  <c:v>2.8882406052622208E-2</c:v>
                </c:pt>
                <c:pt idx="8">
                  <c:v>3.1802686807232999E-2</c:v>
                </c:pt>
                <c:pt idx="9">
                  <c:v>3.0677135289651502E-2</c:v>
                </c:pt>
                <c:pt idx="10">
                  <c:v>3.409882727760799E-2</c:v>
                </c:pt>
                <c:pt idx="11">
                  <c:v>3.6562070612249822E-2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D2-4DFA-9414-A8F594AD783B}"/>
            </c:ext>
          </c:extLst>
        </c:ser>
        <c:ser>
          <c:idx val="1"/>
          <c:order val="1"/>
          <c:tx>
            <c:v>UCL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KENDALI!$E$3:$E$14</c:f>
              <c:numCache>
                <c:formatCode>0.0000</c:formatCode>
                <c:ptCount val="12"/>
                <c:pt idx="0">
                  <c:v>3.4882527546432007E-2</c:v>
                </c:pt>
                <c:pt idx="1">
                  <c:v>3.4882527546432007E-2</c:v>
                </c:pt>
                <c:pt idx="2">
                  <c:v>3.4882527546432007E-2</c:v>
                </c:pt>
                <c:pt idx="3">
                  <c:v>3.4882527546432007E-2</c:v>
                </c:pt>
                <c:pt idx="4">
                  <c:v>3.4882527546432007E-2</c:v>
                </c:pt>
                <c:pt idx="5">
                  <c:v>3.4882527546432007E-2</c:v>
                </c:pt>
                <c:pt idx="6">
                  <c:v>3.4882527546432007E-2</c:v>
                </c:pt>
                <c:pt idx="7">
                  <c:v>3.4882527546432007E-2</c:v>
                </c:pt>
                <c:pt idx="8">
                  <c:v>3.4882527546432007E-2</c:v>
                </c:pt>
                <c:pt idx="9">
                  <c:v>3.4882527546432007E-2</c:v>
                </c:pt>
                <c:pt idx="10">
                  <c:v>3.4882527546432007E-2</c:v>
                </c:pt>
                <c:pt idx="11">
                  <c:v>3.4882527546432007E-2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D2-4DFA-9414-A8F594AD783B}"/>
            </c:ext>
          </c:extLst>
        </c:ser>
        <c:ser>
          <c:idx val="2"/>
          <c:order val="2"/>
          <c:tx>
            <c:v>CL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KENDALI!$F$3:$F$14</c:f>
              <c:numCache>
                <c:formatCode>0.0000</c:formatCode>
                <c:ptCount val="12"/>
                <c:pt idx="0">
                  <c:v>3.468962793388549E-2</c:v>
                </c:pt>
                <c:pt idx="1">
                  <c:v>3.468962793388549E-2</c:v>
                </c:pt>
                <c:pt idx="2">
                  <c:v>3.468962793388549E-2</c:v>
                </c:pt>
                <c:pt idx="3">
                  <c:v>3.468962793388549E-2</c:v>
                </c:pt>
                <c:pt idx="4">
                  <c:v>3.468962793388549E-2</c:v>
                </c:pt>
                <c:pt idx="5">
                  <c:v>3.468962793388549E-2</c:v>
                </c:pt>
                <c:pt idx="6">
                  <c:v>3.468962793388549E-2</c:v>
                </c:pt>
                <c:pt idx="7">
                  <c:v>3.468962793388549E-2</c:v>
                </c:pt>
                <c:pt idx="8">
                  <c:v>3.468962793388549E-2</c:v>
                </c:pt>
                <c:pt idx="9">
                  <c:v>3.468962793388549E-2</c:v>
                </c:pt>
                <c:pt idx="10">
                  <c:v>3.468962793388549E-2</c:v>
                </c:pt>
                <c:pt idx="11">
                  <c:v>3.468962793388549E-2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D2-4DFA-9414-A8F594AD783B}"/>
            </c:ext>
          </c:extLst>
        </c:ser>
        <c:ser>
          <c:idx val="3"/>
          <c:order val="3"/>
          <c:tx>
            <c:v>LCL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KENDALI!$G$3:$G$14</c:f>
              <c:numCache>
                <c:formatCode>0.0000</c:formatCode>
                <c:ptCount val="12"/>
                <c:pt idx="0">
                  <c:v>3.4496728321338974E-2</c:v>
                </c:pt>
                <c:pt idx="1">
                  <c:v>3.4496728321338974E-2</c:v>
                </c:pt>
                <c:pt idx="2">
                  <c:v>3.4496728321338974E-2</c:v>
                </c:pt>
                <c:pt idx="3">
                  <c:v>3.4496728321338974E-2</c:v>
                </c:pt>
                <c:pt idx="4">
                  <c:v>3.4496728321338974E-2</c:v>
                </c:pt>
                <c:pt idx="5">
                  <c:v>3.4496728321338974E-2</c:v>
                </c:pt>
                <c:pt idx="6">
                  <c:v>3.4496728321338974E-2</c:v>
                </c:pt>
                <c:pt idx="7">
                  <c:v>3.4496728321338974E-2</c:v>
                </c:pt>
                <c:pt idx="8">
                  <c:v>3.4496728321338974E-2</c:v>
                </c:pt>
                <c:pt idx="9">
                  <c:v>3.4496728321338974E-2</c:v>
                </c:pt>
                <c:pt idx="10">
                  <c:v>3.4496728321338974E-2</c:v>
                </c:pt>
                <c:pt idx="11">
                  <c:v>3.4496728321338974E-2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D2-4DFA-9414-A8F594AD7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6508271"/>
        <c:axId val="870746959"/>
      </c:lineChart>
      <c:catAx>
        <c:axId val="1056508271"/>
        <c:scaling>
          <c:orientation val="minMax"/>
        </c:scaling>
        <c:delete val="1"/>
        <c:axPos val="b"/>
        <c:majorTickMark val="none"/>
        <c:minorTickMark val="none"/>
        <c:tickLblPos val="nextTo"/>
        <c:crossAx val="870746959"/>
        <c:crosses val="autoZero"/>
        <c:auto val="1"/>
        <c:lblAlgn val="ctr"/>
        <c:lblOffset val="100"/>
        <c:noMultiLvlLbl val="0"/>
      </c:catAx>
      <c:valAx>
        <c:axId val="870746959"/>
        <c:scaling>
          <c:orientation val="minMax"/>
          <c:max val="4.5000000000000012E-2"/>
          <c:min val="2.7500000000000007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Jumlah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508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327373850220252"/>
          <c:y val="9.8653806896451701E-2"/>
          <c:w val="0.16922810862492615"/>
          <c:h val="0.844474626952911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570139</xdr:colOff>
      <xdr:row>3</xdr:row>
      <xdr:rowOff>0</xdr:rowOff>
    </xdr:from>
    <xdr:to>
      <xdr:col>22</xdr:col>
      <xdr:colOff>571500</xdr:colOff>
      <xdr:row>26</xdr:row>
      <xdr:rowOff>115206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FDEFE7-B5D8-4CD4-A102-939D9A9AB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400051</xdr:colOff>
      <xdr:row>0</xdr:row>
      <xdr:rowOff>161925</xdr:rowOff>
    </xdr:from>
    <xdr:to>
      <xdr:col>18</xdr:col>
      <xdr:colOff>554831</xdr:colOff>
      <xdr:row>15</xdr:row>
      <xdr:rowOff>173831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932B08-42A3-4E3F-824A-D582B48A7C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AEDA-7B90-4186-899F-E431D25F574A}">
  <dimension ref="A1:G15"/>
  <sheetViews>
    <sheetView topLeftCell="B1" zoomScale="80" zoomScaleNormal="80" workbookViewId="0">
      <selection activeCell="C26" sqref="C26"/>
    </sheetView>
  </sheetViews>
  <sheetFormatPr defaultRowHeight="15" x14ac:dyDescent="0.25"/>
  <cols>
    <col min="1" max="1" width="20" bestFit="1" customWidth="1"/>
    <col min="2" max="2" width="11.28515625" bestFit="1" customWidth="1"/>
    <col min="3" max="3" width="14.42578125" bestFit="1" customWidth="1"/>
    <col min="4" max="5" width="10" customWidth="1"/>
    <col min="7" max="7" width="19.7109375" bestFit="1" customWidth="1"/>
  </cols>
  <sheetData>
    <row r="1" spans="1:7" x14ac:dyDescent="0.25">
      <c r="A1" s="39" t="s">
        <v>15</v>
      </c>
      <c r="B1" s="40" t="s">
        <v>10</v>
      </c>
      <c r="C1" s="41" t="s">
        <v>16</v>
      </c>
      <c r="D1" s="39" t="s">
        <v>17</v>
      </c>
      <c r="E1" s="16"/>
      <c r="F1" s="39" t="s">
        <v>22</v>
      </c>
      <c r="G1" s="39" t="s">
        <v>29</v>
      </c>
    </row>
    <row r="2" spans="1:7" x14ac:dyDescent="0.25">
      <c r="A2" s="39"/>
      <c r="B2" s="40"/>
      <c r="C2" s="41"/>
      <c r="D2" s="39"/>
      <c r="E2" s="16"/>
      <c r="F2" s="39"/>
      <c r="G2" s="39"/>
    </row>
    <row r="3" spans="1:7" x14ac:dyDescent="0.25">
      <c r="A3" s="6" t="s">
        <v>19</v>
      </c>
      <c r="B3" s="7">
        <v>1522.7259999999999</v>
      </c>
      <c r="C3" s="8">
        <f>B3/B8</f>
        <v>0.34104644620754404</v>
      </c>
      <c r="D3" s="9">
        <f>C3+D2</f>
        <v>0.34104644620754404</v>
      </c>
      <c r="E3" s="17"/>
      <c r="F3" s="6">
        <v>1</v>
      </c>
      <c r="G3" s="6" t="s">
        <v>19</v>
      </c>
    </row>
    <row r="4" spans="1:7" x14ac:dyDescent="0.25">
      <c r="A4" s="6" t="s">
        <v>13</v>
      </c>
      <c r="B4" s="7">
        <v>1111.3409999999999</v>
      </c>
      <c r="C4" s="8">
        <f>B4/B8</f>
        <v>0.24890814143499107</v>
      </c>
      <c r="D4" s="9">
        <f t="shared" ref="D4:D7" si="0">C4+D3</f>
        <v>0.58995458764253517</v>
      </c>
      <c r="E4" s="17"/>
      <c r="F4" s="6">
        <v>2</v>
      </c>
      <c r="G4" s="6" t="s">
        <v>13</v>
      </c>
    </row>
    <row r="5" spans="1:7" x14ac:dyDescent="0.25">
      <c r="A5" s="6" t="s">
        <v>14</v>
      </c>
      <c r="B5" s="7">
        <v>917.6339999999999</v>
      </c>
      <c r="C5" s="8">
        <f>B5/B8</f>
        <v>0.20552339332172267</v>
      </c>
      <c r="D5" s="9">
        <f t="shared" si="0"/>
        <v>0.79547798096425781</v>
      </c>
      <c r="E5" s="17"/>
      <c r="F5" s="6">
        <v>3</v>
      </c>
      <c r="G5" s="6" t="s">
        <v>14</v>
      </c>
    </row>
    <row r="6" spans="1:7" x14ac:dyDescent="0.25">
      <c r="A6" s="6" t="s">
        <v>20</v>
      </c>
      <c r="B6" s="7">
        <v>576.32499999999993</v>
      </c>
      <c r="C6" s="8">
        <f>B6/B8</f>
        <v>0.1290800794828241</v>
      </c>
      <c r="D6" s="9">
        <f t="shared" si="0"/>
        <v>0.92455806044708189</v>
      </c>
      <c r="E6" s="17"/>
      <c r="F6" s="6">
        <v>4</v>
      </c>
      <c r="G6" s="6" t="s">
        <v>20</v>
      </c>
    </row>
    <row r="7" spans="1:7" x14ac:dyDescent="0.25">
      <c r="A7" s="6" t="s">
        <v>12</v>
      </c>
      <c r="B7" s="7">
        <v>336.83799999999997</v>
      </c>
      <c r="C7" s="8">
        <f>B7/B8</f>
        <v>7.5441939552918072E-2</v>
      </c>
      <c r="D7" s="9">
        <f t="shared" si="0"/>
        <v>1</v>
      </c>
      <c r="E7" s="17"/>
      <c r="F7" s="6">
        <v>5</v>
      </c>
      <c r="G7" s="6" t="s">
        <v>12</v>
      </c>
    </row>
    <row r="8" spans="1:7" ht="28.5" customHeight="1" x14ac:dyDescent="0.25">
      <c r="A8" s="10" t="s">
        <v>8</v>
      </c>
      <c r="B8" s="7">
        <f>SUM(B3:B7)</f>
        <v>4464.8639999999996</v>
      </c>
      <c r="C8" s="8">
        <f>SUM(C3:C7)</f>
        <v>1</v>
      </c>
      <c r="D8" s="6"/>
    </row>
    <row r="10" spans="1:7" x14ac:dyDescent="0.25">
      <c r="B10" s="19"/>
    </row>
    <row r="11" spans="1:7" x14ac:dyDescent="0.25">
      <c r="B11" s="19"/>
      <c r="C11" s="19"/>
    </row>
    <row r="12" spans="1:7" x14ac:dyDescent="0.25">
      <c r="C12" s="19"/>
    </row>
    <row r="13" spans="1:7" x14ac:dyDescent="0.25">
      <c r="C13" s="19"/>
    </row>
    <row r="14" spans="1:7" x14ac:dyDescent="0.25">
      <c r="C14" s="19"/>
    </row>
    <row r="15" spans="1:7" x14ac:dyDescent="0.25">
      <c r="B15" s="19"/>
      <c r="C15" s="19"/>
    </row>
  </sheetData>
  <mergeCells count="6">
    <mergeCell ref="A1:A2"/>
    <mergeCell ref="B1:B2"/>
    <mergeCell ref="C1:C2"/>
    <mergeCell ref="D1:D2"/>
    <mergeCell ref="G1:G2"/>
    <mergeCell ref="F1:F2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67441-17AE-447D-880C-3C152CF0C08D}">
  <dimension ref="A1:U144"/>
  <sheetViews>
    <sheetView zoomScale="70" zoomScaleNormal="70" workbookViewId="0">
      <selection activeCell="P139" sqref="P139"/>
    </sheetView>
  </sheetViews>
  <sheetFormatPr defaultRowHeight="15" x14ac:dyDescent="0.25"/>
  <cols>
    <col min="1" max="1" width="11.7109375" style="16" bestFit="1" customWidth="1"/>
    <col min="2" max="2" width="14.85546875" customWidth="1"/>
    <col min="3" max="4" width="11.140625" customWidth="1"/>
    <col min="5" max="5" width="15.42578125" hidden="1" customWidth="1"/>
    <col min="6" max="6" width="13.5703125" hidden="1" customWidth="1"/>
    <col min="7" max="7" width="14.28515625" hidden="1" customWidth="1"/>
    <col min="8" max="8" width="9.28515625" hidden="1" customWidth="1"/>
    <col min="9" max="9" width="13.42578125" hidden="1" customWidth="1"/>
    <col min="10" max="10" width="12.42578125" hidden="1" customWidth="1"/>
    <col min="11" max="11" width="12.42578125" customWidth="1"/>
    <col min="13" max="13" width="17.42578125" bestFit="1" customWidth="1"/>
    <col min="14" max="14" width="10" bestFit="1" customWidth="1"/>
    <col min="15" max="15" width="12.85546875" style="16" bestFit="1" customWidth="1"/>
    <col min="16" max="16" width="10.140625" style="16" bestFit="1" customWidth="1"/>
    <col min="18" max="19" width="9.140625" style="16"/>
  </cols>
  <sheetData>
    <row r="1" spans="1:21" ht="31.5" customHeight="1" x14ac:dyDescent="0.25">
      <c r="A1" s="47" t="s">
        <v>0</v>
      </c>
      <c r="B1" s="47"/>
      <c r="C1" s="44" t="s">
        <v>1</v>
      </c>
      <c r="D1" s="43" t="s">
        <v>2</v>
      </c>
      <c r="E1" s="44" t="s">
        <v>3</v>
      </c>
      <c r="F1" s="43" t="s">
        <v>4</v>
      </c>
      <c r="G1" s="42" t="s">
        <v>5</v>
      </c>
      <c r="H1" s="42" t="s">
        <v>6</v>
      </c>
      <c r="I1" s="42" t="s">
        <v>7</v>
      </c>
      <c r="J1" s="43" t="s">
        <v>18</v>
      </c>
      <c r="K1" s="22"/>
    </row>
    <row r="2" spans="1:21" ht="15.75" customHeight="1" x14ac:dyDescent="0.25">
      <c r="A2" s="47"/>
      <c r="B2" s="47"/>
      <c r="C2" s="45"/>
      <c r="D2" s="43"/>
      <c r="E2" s="45"/>
      <c r="F2" s="43"/>
      <c r="G2" s="42"/>
      <c r="H2" s="42"/>
      <c r="I2" s="42"/>
      <c r="J2" s="43"/>
      <c r="K2" s="22"/>
      <c r="L2" s="37" t="s">
        <v>26</v>
      </c>
      <c r="M2" s="37" t="s">
        <v>28</v>
      </c>
      <c r="N2" s="37" t="s">
        <v>76</v>
      </c>
      <c r="O2" s="37"/>
      <c r="P2" s="37" t="s">
        <v>27</v>
      </c>
      <c r="Q2" s="37"/>
      <c r="R2" s="37"/>
      <c r="S2" s="37" t="s">
        <v>77</v>
      </c>
    </row>
    <row r="3" spans="1:21" ht="15.75" customHeight="1" x14ac:dyDescent="0.25">
      <c r="A3" s="48" t="s">
        <v>75</v>
      </c>
      <c r="B3" s="3">
        <v>1</v>
      </c>
      <c r="C3" s="11">
        <f>N3</f>
        <v>937440</v>
      </c>
      <c r="D3" s="15">
        <f>S3</f>
        <v>25166.666666666664</v>
      </c>
      <c r="E3" s="11">
        <v>5</v>
      </c>
      <c r="F3" s="12">
        <f t="shared" ref="F3:F65" si="0">D3/C3</f>
        <v>2.6846162598850767E-2</v>
      </c>
      <c r="G3" s="3">
        <f>C3*E3</f>
        <v>4687200</v>
      </c>
      <c r="H3" s="2">
        <f t="shared" ref="H3:H65" si="1">D3/G3</f>
        <v>5.3692325197701538E-3</v>
      </c>
      <c r="I3" s="2">
        <f t="shared" ref="I3:I65" si="2">H3*1000000</f>
        <v>5369.2325197701539</v>
      </c>
      <c r="J3" s="14">
        <f t="shared" ref="J3:J65" si="3">NORMSINV((1000000-I3)/1000000)+1.5</f>
        <v>4.0510962981034835</v>
      </c>
      <c r="K3" s="22"/>
      <c r="L3" s="16">
        <v>31</v>
      </c>
      <c r="M3" s="16">
        <v>30240</v>
      </c>
      <c r="N3" s="16">
        <f t="shared" ref="N3:N65" si="4">M3*L3</f>
        <v>937440</v>
      </c>
      <c r="P3" s="28">
        <v>33.22</v>
      </c>
      <c r="Q3" s="16">
        <v>1000</v>
      </c>
      <c r="R3" s="16">
        <f t="shared" ref="R3:R65" si="5">P3*Q3</f>
        <v>33220</v>
      </c>
      <c r="S3" s="16">
        <f t="shared" ref="S3:S65" si="6">R3/1.32</f>
        <v>25166.666666666664</v>
      </c>
      <c r="U3" s="19"/>
    </row>
    <row r="4" spans="1:21" ht="15.75" customHeight="1" x14ac:dyDescent="0.25">
      <c r="A4" s="49"/>
      <c r="B4" s="3">
        <v>2</v>
      </c>
      <c r="C4" s="11">
        <f t="shared" ref="C4:C65" si="7">N4</f>
        <v>695520</v>
      </c>
      <c r="D4" s="15">
        <f t="shared" ref="D4:D65" si="8">S4</f>
        <v>31901.515151515148</v>
      </c>
      <c r="E4" s="11">
        <v>5</v>
      </c>
      <c r="F4" s="12">
        <f t="shared" si="0"/>
        <v>4.586714278743264E-2</v>
      </c>
      <c r="G4" s="3">
        <f t="shared" ref="G4:G65" si="9">C4*E4</f>
        <v>3477600</v>
      </c>
      <c r="H4" s="2">
        <f t="shared" si="1"/>
        <v>9.1734285574865283E-3</v>
      </c>
      <c r="I4" s="2">
        <f t="shared" si="2"/>
        <v>9173.428557486528</v>
      </c>
      <c r="J4" s="14">
        <f t="shared" si="3"/>
        <v>3.8585425343482038</v>
      </c>
      <c r="K4" s="22"/>
      <c r="L4" s="16">
        <v>23</v>
      </c>
      <c r="M4" s="16">
        <v>30240</v>
      </c>
      <c r="N4" s="16">
        <f t="shared" si="4"/>
        <v>695520</v>
      </c>
      <c r="P4" s="28">
        <v>42.11</v>
      </c>
      <c r="Q4" s="16">
        <v>1000</v>
      </c>
      <c r="R4" s="16">
        <f t="shared" si="5"/>
        <v>42110</v>
      </c>
      <c r="S4" s="16">
        <f t="shared" si="6"/>
        <v>31901.515151515148</v>
      </c>
      <c r="U4" s="19"/>
    </row>
    <row r="5" spans="1:21" ht="15.75" customHeight="1" x14ac:dyDescent="0.25">
      <c r="A5" s="49"/>
      <c r="B5" s="3">
        <v>3</v>
      </c>
      <c r="C5" s="11">
        <f t="shared" si="7"/>
        <v>604800</v>
      </c>
      <c r="D5" s="15">
        <f t="shared" si="8"/>
        <v>35912.878787878784</v>
      </c>
      <c r="E5" s="11">
        <v>5</v>
      </c>
      <c r="F5" s="12">
        <f>D5/C5</f>
        <v>5.9379759900593229E-2</v>
      </c>
      <c r="G5" s="3">
        <f t="shared" si="9"/>
        <v>3024000</v>
      </c>
      <c r="H5" s="2">
        <f t="shared" si="1"/>
        <v>1.1875951980118645E-2</v>
      </c>
      <c r="I5" s="2">
        <f t="shared" si="2"/>
        <v>11875.951980118645</v>
      </c>
      <c r="J5" s="14">
        <f t="shared" si="3"/>
        <v>3.7611187604443672</v>
      </c>
      <c r="K5" s="22"/>
      <c r="L5" s="16">
        <v>20</v>
      </c>
      <c r="M5" s="16">
        <v>30240</v>
      </c>
      <c r="N5" s="16">
        <f>M5*L5</f>
        <v>604800</v>
      </c>
      <c r="P5" s="28">
        <v>47.405000000000001</v>
      </c>
      <c r="Q5" s="16">
        <v>1000</v>
      </c>
      <c r="R5" s="16">
        <f t="shared" si="5"/>
        <v>47405</v>
      </c>
      <c r="S5" s="16">
        <f t="shared" si="6"/>
        <v>35912.878787878784</v>
      </c>
      <c r="U5" s="19"/>
    </row>
    <row r="6" spans="1:21" ht="15.75" customHeight="1" x14ac:dyDescent="0.25">
      <c r="A6" s="49"/>
      <c r="B6" s="3">
        <v>4</v>
      </c>
      <c r="C6" s="11">
        <f t="shared" si="7"/>
        <v>665280</v>
      </c>
      <c r="D6" s="15">
        <f t="shared" si="8"/>
        <v>23143.939393939392</v>
      </c>
      <c r="E6" s="11">
        <v>5</v>
      </c>
      <c r="F6" s="12">
        <f t="shared" ref="F6:F8" si="10">D6/C6</f>
        <v>3.4788268689783838E-2</v>
      </c>
      <c r="G6" s="3">
        <f t="shared" si="9"/>
        <v>3326400</v>
      </c>
      <c r="H6" s="2">
        <f t="shared" si="1"/>
        <v>6.957653737956768E-3</v>
      </c>
      <c r="I6" s="2">
        <f t="shared" si="2"/>
        <v>6957.6537379567681</v>
      </c>
      <c r="J6" s="14">
        <f t="shared" si="3"/>
        <v>3.959442271835004</v>
      </c>
      <c r="K6" s="22"/>
      <c r="L6" s="16">
        <v>22</v>
      </c>
      <c r="M6" s="16">
        <v>30240</v>
      </c>
      <c r="N6" s="16">
        <f t="shared" ref="N6:N8" si="11">M6*L6</f>
        <v>665280</v>
      </c>
      <c r="P6" s="28">
        <v>30.55</v>
      </c>
      <c r="Q6" s="16">
        <v>1000</v>
      </c>
      <c r="R6" s="16">
        <f t="shared" si="5"/>
        <v>30550</v>
      </c>
      <c r="S6" s="16">
        <f t="shared" si="6"/>
        <v>23143.939393939392</v>
      </c>
      <c r="U6" s="19"/>
    </row>
    <row r="7" spans="1:21" ht="15.75" customHeight="1" x14ac:dyDescent="0.25">
      <c r="A7" s="49"/>
      <c r="B7" s="3">
        <v>5</v>
      </c>
      <c r="C7" s="11">
        <f t="shared" si="7"/>
        <v>756000</v>
      </c>
      <c r="D7" s="15">
        <f t="shared" si="8"/>
        <v>31378.787878787876</v>
      </c>
      <c r="E7" s="11">
        <v>5</v>
      </c>
      <c r="F7" s="12">
        <f t="shared" si="10"/>
        <v>4.1506333172999836E-2</v>
      </c>
      <c r="G7" s="3">
        <f t="shared" si="9"/>
        <v>3780000</v>
      </c>
      <c r="H7" s="2">
        <f t="shared" si="1"/>
        <v>8.3012666345999679E-3</v>
      </c>
      <c r="I7" s="2">
        <f t="shared" si="2"/>
        <v>8301.2666345999678</v>
      </c>
      <c r="J7" s="14">
        <f t="shared" si="3"/>
        <v>3.8953935743403818</v>
      </c>
      <c r="K7" s="22"/>
      <c r="L7" s="16">
        <v>25</v>
      </c>
      <c r="M7" s="16">
        <v>30240</v>
      </c>
      <c r="N7" s="16">
        <f t="shared" si="11"/>
        <v>756000</v>
      </c>
      <c r="P7" s="28">
        <v>41.42</v>
      </c>
      <c r="Q7" s="16">
        <v>1000</v>
      </c>
      <c r="R7" s="16">
        <f t="shared" si="5"/>
        <v>41420</v>
      </c>
      <c r="S7" s="16">
        <f t="shared" si="6"/>
        <v>31378.787878787876</v>
      </c>
      <c r="U7" s="19"/>
    </row>
    <row r="8" spans="1:21" ht="15.75" customHeight="1" x14ac:dyDescent="0.25">
      <c r="A8" s="49"/>
      <c r="B8" s="3">
        <v>6</v>
      </c>
      <c r="C8" s="11">
        <f t="shared" si="7"/>
        <v>544320</v>
      </c>
      <c r="D8" s="15">
        <f t="shared" si="8"/>
        <v>30212.121212121212</v>
      </c>
      <c r="E8" s="11">
        <v>5</v>
      </c>
      <c r="F8" s="12">
        <f t="shared" si="10"/>
        <v>5.5504337911745319E-2</v>
      </c>
      <c r="G8" s="3">
        <f t="shared" si="9"/>
        <v>2721600</v>
      </c>
      <c r="H8" s="2">
        <f t="shared" si="1"/>
        <v>1.1100867582349063E-2</v>
      </c>
      <c r="I8" s="2">
        <f t="shared" si="2"/>
        <v>11100.867582349063</v>
      </c>
      <c r="J8" s="14">
        <f t="shared" si="3"/>
        <v>3.7868987233279596</v>
      </c>
      <c r="K8" s="22"/>
      <c r="L8" s="16">
        <v>18</v>
      </c>
      <c r="M8" s="16">
        <v>30240</v>
      </c>
      <c r="N8" s="16">
        <f t="shared" si="11"/>
        <v>544320</v>
      </c>
      <c r="P8" s="28">
        <v>39.880000000000003</v>
      </c>
      <c r="Q8" s="16">
        <v>1000</v>
      </c>
      <c r="R8" s="16">
        <f t="shared" si="5"/>
        <v>39880</v>
      </c>
      <c r="S8" s="16">
        <f t="shared" si="6"/>
        <v>30212.121212121212</v>
      </c>
      <c r="U8" s="19"/>
    </row>
    <row r="9" spans="1:21" ht="15.75" customHeight="1" x14ac:dyDescent="0.25">
      <c r="A9" s="49"/>
      <c r="B9" s="3">
        <v>7</v>
      </c>
      <c r="C9" s="11">
        <f t="shared" si="7"/>
        <v>907200</v>
      </c>
      <c r="D9" s="15">
        <f t="shared" si="8"/>
        <v>31231.060606060604</v>
      </c>
      <c r="E9" s="11">
        <v>5</v>
      </c>
      <c r="F9" s="12">
        <f t="shared" si="0"/>
        <v>3.4425772272994495E-2</v>
      </c>
      <c r="G9" s="3">
        <f t="shared" si="9"/>
        <v>4536000</v>
      </c>
      <c r="H9" s="2">
        <f t="shared" si="1"/>
        <v>6.8851544545988986E-3</v>
      </c>
      <c r="I9" s="2">
        <f t="shared" si="2"/>
        <v>6885.1544545988982</v>
      </c>
      <c r="J9" s="14">
        <f t="shared" si="3"/>
        <v>3.9631999745519373</v>
      </c>
      <c r="K9" s="22"/>
      <c r="L9" s="16">
        <v>30</v>
      </c>
      <c r="M9" s="16">
        <v>30240</v>
      </c>
      <c r="N9" s="16">
        <f t="shared" si="4"/>
        <v>907200</v>
      </c>
      <c r="P9" s="28">
        <v>41.225000000000001</v>
      </c>
      <c r="Q9" s="16">
        <v>1000</v>
      </c>
      <c r="R9" s="16">
        <f t="shared" si="5"/>
        <v>41225</v>
      </c>
      <c r="S9" s="16">
        <f t="shared" si="6"/>
        <v>31231.060606060604</v>
      </c>
      <c r="U9" s="19"/>
    </row>
    <row r="10" spans="1:21" ht="15.75" customHeight="1" x14ac:dyDescent="0.25">
      <c r="A10" s="49"/>
      <c r="B10" s="3">
        <v>8</v>
      </c>
      <c r="C10" s="11">
        <f t="shared" si="7"/>
        <v>937440</v>
      </c>
      <c r="D10" s="15">
        <f t="shared" si="8"/>
        <v>29204.545454545452</v>
      </c>
      <c r="E10" s="11">
        <v>5</v>
      </c>
      <c r="F10" s="12">
        <f t="shared" si="0"/>
        <v>3.1153508976089619E-2</v>
      </c>
      <c r="G10" s="3">
        <f t="shared" si="9"/>
        <v>4687200</v>
      </c>
      <c r="H10" s="2">
        <f t="shared" si="1"/>
        <v>6.2307017952179236E-3</v>
      </c>
      <c r="I10" s="2">
        <f t="shared" si="2"/>
        <v>6230.701795217924</v>
      </c>
      <c r="J10" s="14">
        <f t="shared" si="3"/>
        <v>3.9988016534182593</v>
      </c>
      <c r="K10" s="22"/>
      <c r="L10" s="16">
        <v>31</v>
      </c>
      <c r="M10" s="16">
        <v>30240</v>
      </c>
      <c r="N10" s="16">
        <f t="shared" si="4"/>
        <v>937440</v>
      </c>
      <c r="P10" s="28">
        <v>38.549999999999997</v>
      </c>
      <c r="Q10" s="16">
        <v>1000</v>
      </c>
      <c r="R10" s="16">
        <f t="shared" si="5"/>
        <v>38550</v>
      </c>
      <c r="S10" s="16">
        <f t="shared" si="6"/>
        <v>29204.545454545452</v>
      </c>
      <c r="U10" s="19"/>
    </row>
    <row r="11" spans="1:21" ht="15.75" customHeight="1" x14ac:dyDescent="0.25">
      <c r="A11" s="49"/>
      <c r="B11" s="3">
        <v>9</v>
      </c>
      <c r="C11" s="11">
        <f t="shared" si="7"/>
        <v>665280</v>
      </c>
      <c r="D11" s="15">
        <f t="shared" si="8"/>
        <v>26083.333333333332</v>
      </c>
      <c r="E11" s="11">
        <v>5</v>
      </c>
      <c r="F11" s="12">
        <f t="shared" si="0"/>
        <v>3.9206549623216291E-2</v>
      </c>
      <c r="G11" s="3">
        <f t="shared" si="9"/>
        <v>3326400</v>
      </c>
      <c r="H11" s="2">
        <f t="shared" si="1"/>
        <v>7.8413099246432572E-3</v>
      </c>
      <c r="I11" s="2">
        <f t="shared" si="2"/>
        <v>7841.3099246432575</v>
      </c>
      <c r="J11" s="14">
        <f t="shared" si="3"/>
        <v>3.9162191373451702</v>
      </c>
      <c r="K11" s="22"/>
      <c r="L11" s="16">
        <v>22</v>
      </c>
      <c r="M11" s="16">
        <v>30240</v>
      </c>
      <c r="N11" s="16">
        <f t="shared" si="4"/>
        <v>665280</v>
      </c>
      <c r="P11" s="28">
        <v>34.43</v>
      </c>
      <c r="Q11" s="16">
        <v>1000</v>
      </c>
      <c r="R11" s="16">
        <f t="shared" si="5"/>
        <v>34430</v>
      </c>
      <c r="S11" s="16">
        <f t="shared" si="6"/>
        <v>26083.333333333332</v>
      </c>
      <c r="U11" s="19"/>
    </row>
    <row r="12" spans="1:21" ht="36" customHeight="1" x14ac:dyDescent="0.25">
      <c r="A12" s="50"/>
      <c r="B12" s="3" t="s">
        <v>8</v>
      </c>
      <c r="C12" s="11">
        <f>SUM(C3:C11)</f>
        <v>6713280</v>
      </c>
      <c r="D12" s="29">
        <f>SUM(D3:D11)</f>
        <v>264234.84848484845</v>
      </c>
      <c r="E12" s="11"/>
      <c r="F12" s="12"/>
      <c r="G12" s="3"/>
      <c r="H12" s="2"/>
      <c r="I12" s="2"/>
      <c r="J12" s="14"/>
      <c r="K12" s="22"/>
      <c r="L12" s="16"/>
      <c r="M12" s="16"/>
      <c r="N12" s="16"/>
      <c r="O12" s="16" t="s">
        <v>8</v>
      </c>
      <c r="P12" s="28">
        <f>SUM(P3:P11)</f>
        <v>348.79</v>
      </c>
      <c r="Q12" s="16"/>
      <c r="U12" s="19"/>
    </row>
    <row r="13" spans="1:21" ht="15.75" customHeight="1" x14ac:dyDescent="0.25">
      <c r="A13" s="48" t="s">
        <v>74</v>
      </c>
      <c r="B13" s="3">
        <v>7</v>
      </c>
      <c r="C13" s="11">
        <f>N13</f>
        <v>876960</v>
      </c>
      <c r="D13" s="15">
        <f t="shared" si="8"/>
        <v>26295.454545454544</v>
      </c>
      <c r="E13" s="11">
        <v>5</v>
      </c>
      <c r="F13" s="12">
        <f t="shared" si="0"/>
        <v>2.9984782139954553E-2</v>
      </c>
      <c r="G13" s="3">
        <f t="shared" si="9"/>
        <v>4384800</v>
      </c>
      <c r="H13" s="2">
        <f t="shared" si="1"/>
        <v>5.9969564279909104E-3</v>
      </c>
      <c r="I13" s="2">
        <f t="shared" si="2"/>
        <v>5996.95642799091</v>
      </c>
      <c r="J13" s="14">
        <f t="shared" si="3"/>
        <v>4.0123233716130198</v>
      </c>
      <c r="K13" s="22"/>
      <c r="L13" s="16">
        <v>29</v>
      </c>
      <c r="M13" s="16">
        <v>30240</v>
      </c>
      <c r="N13" s="16">
        <f t="shared" si="4"/>
        <v>876960</v>
      </c>
      <c r="P13" s="28">
        <v>34.71</v>
      </c>
      <c r="Q13" s="16">
        <v>1000</v>
      </c>
      <c r="R13" s="16">
        <f t="shared" si="5"/>
        <v>34710</v>
      </c>
      <c r="S13" s="16">
        <f t="shared" si="6"/>
        <v>26295.454545454544</v>
      </c>
      <c r="U13" s="19"/>
    </row>
    <row r="14" spans="1:21" ht="15.75" customHeight="1" x14ac:dyDescent="0.25">
      <c r="A14" s="49"/>
      <c r="B14" s="3">
        <v>8</v>
      </c>
      <c r="C14" s="11">
        <f t="shared" ref="C14:C19" si="12">N14</f>
        <v>907200</v>
      </c>
      <c r="D14" s="15">
        <f t="shared" si="8"/>
        <v>26651.515151515152</v>
      </c>
      <c r="E14" s="11">
        <v>5</v>
      </c>
      <c r="F14" s="12">
        <f t="shared" si="0"/>
        <v>2.9377772433327988E-2</v>
      </c>
      <c r="G14" s="3">
        <f t="shared" si="9"/>
        <v>4536000</v>
      </c>
      <c r="H14" s="2">
        <f t="shared" si="1"/>
        <v>5.8755544866655983E-3</v>
      </c>
      <c r="I14" s="2">
        <f t="shared" si="2"/>
        <v>5875.5544866655982</v>
      </c>
      <c r="J14" s="14">
        <f t="shared" si="3"/>
        <v>4.019531606815316</v>
      </c>
      <c r="K14" s="22"/>
      <c r="L14" s="16">
        <v>30</v>
      </c>
      <c r="M14" s="16">
        <v>30240</v>
      </c>
      <c r="N14" s="16">
        <f t="shared" si="4"/>
        <v>907200</v>
      </c>
      <c r="P14" s="28">
        <v>35.18</v>
      </c>
      <c r="Q14" s="16">
        <v>1000</v>
      </c>
      <c r="R14" s="16">
        <f t="shared" si="5"/>
        <v>35180</v>
      </c>
      <c r="S14" s="16">
        <f t="shared" si="6"/>
        <v>26651.515151515152</v>
      </c>
      <c r="U14" s="19"/>
    </row>
    <row r="15" spans="1:21" ht="15.75" customHeight="1" x14ac:dyDescent="0.25">
      <c r="A15" s="49"/>
      <c r="B15" s="3">
        <v>9</v>
      </c>
      <c r="C15" s="11">
        <f t="shared" si="12"/>
        <v>514080</v>
      </c>
      <c r="D15" s="15">
        <f t="shared" si="8"/>
        <v>31984.848484848484</v>
      </c>
      <c r="E15" s="11">
        <v>5</v>
      </c>
      <c r="F15" s="12">
        <f t="shared" si="0"/>
        <v>6.2217648001961723E-2</v>
      </c>
      <c r="G15" s="3">
        <f t="shared" si="9"/>
        <v>2570400</v>
      </c>
      <c r="H15" s="2">
        <f t="shared" si="1"/>
        <v>1.2443529600392345E-2</v>
      </c>
      <c r="I15" s="2">
        <f t="shared" si="2"/>
        <v>12443.529600392345</v>
      </c>
      <c r="J15" s="14">
        <f t="shared" si="3"/>
        <v>3.7431513048421521</v>
      </c>
      <c r="K15" s="22"/>
      <c r="L15" s="16">
        <v>17</v>
      </c>
      <c r="M15" s="16">
        <v>30240</v>
      </c>
      <c r="N15" s="16">
        <f t="shared" si="4"/>
        <v>514080</v>
      </c>
      <c r="P15" s="28">
        <v>42.22</v>
      </c>
      <c r="Q15" s="16">
        <v>1000</v>
      </c>
      <c r="R15" s="16">
        <f t="shared" si="5"/>
        <v>42220</v>
      </c>
      <c r="S15" s="16">
        <f t="shared" si="6"/>
        <v>31984.848484848484</v>
      </c>
      <c r="U15" s="19"/>
    </row>
    <row r="16" spans="1:21" ht="15.75" customHeight="1" x14ac:dyDescent="0.25">
      <c r="A16" s="49"/>
      <c r="B16" s="3">
        <v>10</v>
      </c>
      <c r="C16" s="11">
        <f t="shared" si="12"/>
        <v>635040</v>
      </c>
      <c r="D16" s="15">
        <f t="shared" si="8"/>
        <v>34757.575757575753</v>
      </c>
      <c r="E16" s="11">
        <v>5</v>
      </c>
      <c r="F16" s="12">
        <f t="shared" si="0"/>
        <v>5.4732892034479327E-2</v>
      </c>
      <c r="G16" s="3">
        <f t="shared" si="9"/>
        <v>3175200</v>
      </c>
      <c r="H16" s="2">
        <f t="shared" si="1"/>
        <v>1.0946578406895866E-2</v>
      </c>
      <c r="I16" s="2">
        <f t="shared" si="2"/>
        <v>10946.578406895866</v>
      </c>
      <c r="J16" s="14">
        <f t="shared" si="3"/>
        <v>3.7922164389617183</v>
      </c>
      <c r="K16" s="22"/>
      <c r="L16" s="16">
        <v>21</v>
      </c>
      <c r="M16" s="16">
        <v>30240</v>
      </c>
      <c r="N16" s="16">
        <f t="shared" si="4"/>
        <v>635040</v>
      </c>
      <c r="P16" s="28">
        <v>45.88</v>
      </c>
      <c r="Q16" s="16">
        <v>1000</v>
      </c>
      <c r="R16" s="16">
        <f t="shared" si="5"/>
        <v>45880</v>
      </c>
      <c r="S16" s="16">
        <f t="shared" si="6"/>
        <v>34757.575757575753</v>
      </c>
      <c r="U16" s="19"/>
    </row>
    <row r="17" spans="1:21" ht="15.75" customHeight="1" x14ac:dyDescent="0.25">
      <c r="A17" s="49"/>
      <c r="B17" s="3">
        <v>11</v>
      </c>
      <c r="C17" s="11">
        <f t="shared" si="12"/>
        <v>665280</v>
      </c>
      <c r="D17" s="15">
        <f t="shared" si="8"/>
        <v>30143.939393939392</v>
      </c>
      <c r="E17" s="11">
        <v>5</v>
      </c>
      <c r="F17" s="12">
        <f t="shared" si="0"/>
        <v>4.5310154211669361E-2</v>
      </c>
      <c r="G17" s="3">
        <f t="shared" si="9"/>
        <v>3326400</v>
      </c>
      <c r="H17" s="2">
        <f t="shared" si="1"/>
        <v>9.0620308423338715E-3</v>
      </c>
      <c r="I17" s="2">
        <f t="shared" si="2"/>
        <v>9062.030842333872</v>
      </c>
      <c r="J17" s="14">
        <f t="shared" si="3"/>
        <v>3.8630737656777168</v>
      </c>
      <c r="K17" s="22"/>
      <c r="L17" s="16">
        <v>22</v>
      </c>
      <c r="M17" s="16">
        <v>30240</v>
      </c>
      <c r="N17" s="16">
        <f t="shared" si="4"/>
        <v>665280</v>
      </c>
      <c r="P17" s="28">
        <v>39.79</v>
      </c>
      <c r="Q17" s="16">
        <v>1000</v>
      </c>
      <c r="R17" s="16">
        <f t="shared" si="5"/>
        <v>39790</v>
      </c>
      <c r="S17" s="16">
        <f t="shared" si="6"/>
        <v>30143.939393939392</v>
      </c>
      <c r="U17" s="19"/>
    </row>
    <row r="18" spans="1:21" ht="15.75" customHeight="1" x14ac:dyDescent="0.25">
      <c r="A18" s="49"/>
      <c r="B18" s="3">
        <v>12</v>
      </c>
      <c r="C18" s="11">
        <f t="shared" si="12"/>
        <v>756000</v>
      </c>
      <c r="D18" s="15">
        <f t="shared" si="8"/>
        <v>28704.545454545452</v>
      </c>
      <c r="E18" s="11">
        <v>5</v>
      </c>
      <c r="F18" s="12">
        <f t="shared" si="0"/>
        <v>3.7968975468975465E-2</v>
      </c>
      <c r="G18" s="3">
        <f t="shared" si="9"/>
        <v>3780000</v>
      </c>
      <c r="H18" s="2">
        <f t="shared" si="1"/>
        <v>7.5937950937950928E-3</v>
      </c>
      <c r="I18" s="2">
        <f t="shared" si="2"/>
        <v>7593.7950937950927</v>
      </c>
      <c r="J18" s="14">
        <f t="shared" si="3"/>
        <v>3.9278746799337347</v>
      </c>
      <c r="K18" s="22"/>
      <c r="L18" s="16">
        <v>25</v>
      </c>
      <c r="M18" s="16">
        <v>30240</v>
      </c>
      <c r="N18" s="16">
        <f t="shared" si="4"/>
        <v>756000</v>
      </c>
      <c r="P18" s="28">
        <v>37.89</v>
      </c>
      <c r="Q18" s="16">
        <v>1000</v>
      </c>
      <c r="R18" s="16">
        <f t="shared" si="5"/>
        <v>37890</v>
      </c>
      <c r="S18" s="16">
        <f t="shared" si="6"/>
        <v>28704.545454545452</v>
      </c>
      <c r="U18" s="19"/>
    </row>
    <row r="19" spans="1:21" ht="15.75" customHeight="1" x14ac:dyDescent="0.25">
      <c r="A19" s="49"/>
      <c r="B19" s="3">
        <v>13</v>
      </c>
      <c r="C19" s="11">
        <f t="shared" si="12"/>
        <v>997920</v>
      </c>
      <c r="D19" s="15">
        <f t="shared" si="8"/>
        <v>30886.363636363636</v>
      </c>
      <c r="E19" s="11">
        <v>5</v>
      </c>
      <c r="F19" s="12">
        <f t="shared" si="0"/>
        <v>3.0950741178013906E-2</v>
      </c>
      <c r="G19" s="3">
        <f t="shared" si="9"/>
        <v>4989600</v>
      </c>
      <c r="H19" s="2">
        <f t="shared" si="1"/>
        <v>6.1901482356027807E-3</v>
      </c>
      <c r="I19" s="2">
        <f t="shared" si="2"/>
        <v>6190.1482356027809</v>
      </c>
      <c r="J19" s="14">
        <f t="shared" si="3"/>
        <v>4.0011150144968948</v>
      </c>
      <c r="K19" s="22"/>
      <c r="L19" s="16">
        <v>33</v>
      </c>
      <c r="M19" s="16">
        <v>30240</v>
      </c>
      <c r="N19" s="16">
        <f t="shared" si="4"/>
        <v>997920</v>
      </c>
      <c r="P19" s="28">
        <v>40.770000000000003</v>
      </c>
      <c r="Q19" s="16">
        <v>1000</v>
      </c>
      <c r="R19" s="16">
        <f t="shared" si="5"/>
        <v>40770</v>
      </c>
      <c r="S19" s="16">
        <f t="shared" si="6"/>
        <v>30886.363636363636</v>
      </c>
      <c r="U19" s="19"/>
    </row>
    <row r="20" spans="1:21" ht="15.75" customHeight="1" x14ac:dyDescent="0.25">
      <c r="A20" s="49"/>
      <c r="B20" s="3">
        <v>14</v>
      </c>
      <c r="C20" s="11">
        <f t="shared" si="7"/>
        <v>574560</v>
      </c>
      <c r="D20" s="15">
        <f t="shared" si="8"/>
        <v>29965.909090909088</v>
      </c>
      <c r="E20" s="11">
        <v>5</v>
      </c>
      <c r="F20" s="12">
        <f t="shared" si="0"/>
        <v>5.2154534062428794E-2</v>
      </c>
      <c r="G20" s="3">
        <f t="shared" si="9"/>
        <v>2872800</v>
      </c>
      <c r="H20" s="2">
        <f t="shared" si="1"/>
        <v>1.0430906812485759E-2</v>
      </c>
      <c r="I20" s="2">
        <f t="shared" si="2"/>
        <v>10430.906812485759</v>
      </c>
      <c r="J20" s="14">
        <f t="shared" si="3"/>
        <v>3.8104760385329799</v>
      </c>
      <c r="K20" s="22"/>
      <c r="L20" s="16">
        <v>19</v>
      </c>
      <c r="M20" s="16">
        <v>30240</v>
      </c>
      <c r="N20" s="16">
        <f t="shared" si="4"/>
        <v>574560</v>
      </c>
      <c r="P20" s="28">
        <v>39.555</v>
      </c>
      <c r="Q20" s="16">
        <v>1000</v>
      </c>
      <c r="R20" s="16">
        <f t="shared" si="5"/>
        <v>39555</v>
      </c>
      <c r="S20" s="16">
        <f t="shared" si="6"/>
        <v>29965.909090909088</v>
      </c>
      <c r="U20" s="19"/>
    </row>
    <row r="21" spans="1:21" ht="15.75" customHeight="1" x14ac:dyDescent="0.25">
      <c r="A21" s="49"/>
      <c r="B21" s="3">
        <v>15</v>
      </c>
      <c r="C21" s="11">
        <f t="shared" si="7"/>
        <v>967680</v>
      </c>
      <c r="D21" s="15">
        <f t="shared" si="8"/>
        <v>25909.090909090908</v>
      </c>
      <c r="E21" s="11">
        <v>5</v>
      </c>
      <c r="F21" s="12">
        <f t="shared" si="0"/>
        <v>2.6774440836940836E-2</v>
      </c>
      <c r="G21" s="3">
        <f t="shared" si="9"/>
        <v>4838400</v>
      </c>
      <c r="H21" s="2">
        <f t="shared" si="1"/>
        <v>5.3548881673881671E-3</v>
      </c>
      <c r="I21" s="2">
        <f t="shared" si="2"/>
        <v>5354.8881673881669</v>
      </c>
      <c r="J21" s="14">
        <f t="shared" si="3"/>
        <v>4.0520284818528021</v>
      </c>
      <c r="K21" s="22"/>
      <c r="L21" s="16">
        <v>32</v>
      </c>
      <c r="M21" s="16">
        <v>30240</v>
      </c>
      <c r="N21" s="16">
        <f t="shared" si="4"/>
        <v>967680</v>
      </c>
      <c r="P21" s="28">
        <v>34.200000000000003</v>
      </c>
      <c r="Q21" s="16">
        <v>1000</v>
      </c>
      <c r="R21" s="16">
        <f t="shared" si="5"/>
        <v>34200</v>
      </c>
      <c r="S21" s="16">
        <f t="shared" si="6"/>
        <v>25909.090909090908</v>
      </c>
      <c r="U21" s="19"/>
    </row>
    <row r="22" spans="1:21" ht="15.75" customHeight="1" x14ac:dyDescent="0.25">
      <c r="A22" s="49"/>
      <c r="B22" s="3">
        <v>16</v>
      </c>
      <c r="C22" s="11">
        <f t="shared" si="7"/>
        <v>907200</v>
      </c>
      <c r="D22" s="15">
        <f t="shared" si="8"/>
        <v>26250</v>
      </c>
      <c r="E22" s="11">
        <v>5</v>
      </c>
      <c r="F22" s="12">
        <f t="shared" si="0"/>
        <v>2.8935185185185185E-2</v>
      </c>
      <c r="G22" s="3">
        <f t="shared" si="9"/>
        <v>4536000</v>
      </c>
      <c r="H22" s="2">
        <f t="shared" si="1"/>
        <v>5.7870370370370367E-3</v>
      </c>
      <c r="I22" s="2">
        <f t="shared" si="2"/>
        <v>5787.0370370370365</v>
      </c>
      <c r="J22" s="14">
        <f t="shared" si="3"/>
        <v>4.0248710767937013</v>
      </c>
      <c r="K22" s="22"/>
      <c r="L22" s="16">
        <v>30</v>
      </c>
      <c r="M22" s="16">
        <v>30240</v>
      </c>
      <c r="N22" s="16">
        <f t="shared" si="4"/>
        <v>907200</v>
      </c>
      <c r="P22" s="28">
        <v>34.65</v>
      </c>
      <c r="Q22" s="16">
        <v>1000</v>
      </c>
      <c r="R22" s="16">
        <f t="shared" si="5"/>
        <v>34650</v>
      </c>
      <c r="S22" s="16">
        <f t="shared" si="6"/>
        <v>26250</v>
      </c>
      <c r="U22" s="19"/>
    </row>
    <row r="23" spans="1:21" ht="35.25" customHeight="1" x14ac:dyDescent="0.25">
      <c r="A23" s="50"/>
      <c r="B23" s="3" t="s">
        <v>8</v>
      </c>
      <c r="C23" s="11">
        <f>SUM(C13:C22)</f>
        <v>7801920</v>
      </c>
      <c r="D23" s="29">
        <f>SUM(D13:D22)</f>
        <v>291549.24242424237</v>
      </c>
      <c r="E23" s="11"/>
      <c r="F23" s="12"/>
      <c r="G23" s="3"/>
      <c r="H23" s="2"/>
      <c r="I23" s="2"/>
      <c r="J23" s="14"/>
      <c r="K23" s="22"/>
      <c r="L23" s="16"/>
      <c r="M23" s="16"/>
      <c r="N23" s="16"/>
      <c r="O23" s="16" t="s">
        <v>8</v>
      </c>
      <c r="P23" s="28">
        <f>SUM(P13:P22)</f>
        <v>384.84499999999997</v>
      </c>
      <c r="Q23" s="16"/>
      <c r="U23" s="19"/>
    </row>
    <row r="24" spans="1:21" ht="15.75" customHeight="1" x14ac:dyDescent="0.25">
      <c r="A24" s="48" t="s">
        <v>73</v>
      </c>
      <c r="B24" s="3">
        <v>17</v>
      </c>
      <c r="C24" s="11">
        <f t="shared" si="7"/>
        <v>846720</v>
      </c>
      <c r="D24" s="15">
        <f t="shared" si="8"/>
        <v>24094.696969696968</v>
      </c>
      <c r="E24" s="11">
        <v>5</v>
      </c>
      <c r="F24" s="12">
        <f t="shared" si="0"/>
        <v>2.8456510971391923E-2</v>
      </c>
      <c r="G24" s="3">
        <f t="shared" si="9"/>
        <v>4233600</v>
      </c>
      <c r="H24" s="2">
        <f t="shared" si="1"/>
        <v>5.6913021942783847E-3</v>
      </c>
      <c r="I24" s="2">
        <f t="shared" si="2"/>
        <v>5691.3021942783844</v>
      </c>
      <c r="J24" s="14">
        <f t="shared" si="3"/>
        <v>4.0307281103613084</v>
      </c>
      <c r="K24" s="22"/>
      <c r="L24" s="16">
        <v>28</v>
      </c>
      <c r="M24" s="16">
        <v>30240</v>
      </c>
      <c r="N24" s="16">
        <f t="shared" si="4"/>
        <v>846720</v>
      </c>
      <c r="P24" s="28">
        <v>31.805</v>
      </c>
      <c r="Q24" s="16">
        <v>1000</v>
      </c>
      <c r="R24" s="16">
        <f t="shared" si="5"/>
        <v>31805</v>
      </c>
      <c r="S24" s="16">
        <f t="shared" si="6"/>
        <v>24094.696969696968</v>
      </c>
      <c r="U24" s="19"/>
    </row>
    <row r="25" spans="1:21" ht="15.75" customHeight="1" x14ac:dyDescent="0.25">
      <c r="A25" s="49"/>
      <c r="B25" s="3">
        <v>18</v>
      </c>
      <c r="C25" s="11">
        <f t="shared" si="7"/>
        <v>604800</v>
      </c>
      <c r="D25" s="15">
        <f t="shared" si="8"/>
        <v>26833.333333333332</v>
      </c>
      <c r="E25" s="11">
        <v>5</v>
      </c>
      <c r="F25" s="12">
        <f t="shared" si="0"/>
        <v>4.436728395061728E-2</v>
      </c>
      <c r="G25" s="3">
        <f t="shared" si="9"/>
        <v>3024000</v>
      </c>
      <c r="H25" s="2">
        <f t="shared" si="1"/>
        <v>8.8734567901234563E-3</v>
      </c>
      <c r="I25" s="2">
        <f t="shared" si="2"/>
        <v>8873.4567901234568</v>
      </c>
      <c r="J25" s="14">
        <f t="shared" si="3"/>
        <v>3.8708566308357781</v>
      </c>
      <c r="K25" s="22"/>
      <c r="L25" s="16">
        <v>20</v>
      </c>
      <c r="M25" s="16">
        <v>30240</v>
      </c>
      <c r="N25" s="16">
        <f t="shared" si="4"/>
        <v>604800</v>
      </c>
      <c r="P25" s="28">
        <v>35.42</v>
      </c>
      <c r="Q25" s="16">
        <v>1000</v>
      </c>
      <c r="R25" s="16">
        <f t="shared" si="5"/>
        <v>35420</v>
      </c>
      <c r="S25" s="16">
        <f t="shared" si="6"/>
        <v>26833.333333333332</v>
      </c>
      <c r="U25" s="19"/>
    </row>
    <row r="26" spans="1:21" ht="15.75" customHeight="1" x14ac:dyDescent="0.25">
      <c r="A26" s="49"/>
      <c r="B26" s="3">
        <v>19</v>
      </c>
      <c r="C26" s="11">
        <f t="shared" si="7"/>
        <v>514080</v>
      </c>
      <c r="D26" s="15">
        <f t="shared" si="8"/>
        <v>25094.696969696968</v>
      </c>
      <c r="E26" s="11">
        <v>5</v>
      </c>
      <c r="F26" s="12">
        <f t="shared" si="0"/>
        <v>4.8814770015750408E-2</v>
      </c>
      <c r="G26" s="3">
        <f t="shared" si="9"/>
        <v>2570400</v>
      </c>
      <c r="H26" s="2">
        <f t="shared" si="1"/>
        <v>9.7629540031500817E-3</v>
      </c>
      <c r="I26" s="2">
        <f t="shared" si="2"/>
        <v>9762.9540031500819</v>
      </c>
      <c r="J26" s="14">
        <f t="shared" si="3"/>
        <v>3.8353353663395446</v>
      </c>
      <c r="K26" s="22"/>
      <c r="L26" s="16">
        <v>17</v>
      </c>
      <c r="M26" s="16">
        <v>30240</v>
      </c>
      <c r="N26" s="16">
        <f t="shared" si="4"/>
        <v>514080</v>
      </c>
      <c r="P26" s="28">
        <v>33.125</v>
      </c>
      <c r="Q26" s="16">
        <v>1000</v>
      </c>
      <c r="R26" s="16">
        <f t="shared" si="5"/>
        <v>33125</v>
      </c>
      <c r="S26" s="16">
        <f t="shared" si="6"/>
        <v>25094.696969696968</v>
      </c>
      <c r="U26" s="19"/>
    </row>
    <row r="27" spans="1:21" ht="15.75" customHeight="1" x14ac:dyDescent="0.25">
      <c r="A27" s="49"/>
      <c r="B27" s="3">
        <v>20</v>
      </c>
      <c r="C27" s="11">
        <f t="shared" si="7"/>
        <v>574560</v>
      </c>
      <c r="D27" s="15">
        <f t="shared" si="8"/>
        <v>22628.787878787876</v>
      </c>
      <c r="E27" s="11">
        <v>5</v>
      </c>
      <c r="F27" s="12">
        <f t="shared" si="0"/>
        <v>3.938455144595495E-2</v>
      </c>
      <c r="G27" s="3">
        <f t="shared" si="9"/>
        <v>2872800</v>
      </c>
      <c r="H27" s="2">
        <f t="shared" si="1"/>
        <v>7.8769102891909897E-3</v>
      </c>
      <c r="I27" s="2">
        <f t="shared" si="2"/>
        <v>7876.9102891909897</v>
      </c>
      <c r="J27" s="14">
        <f t="shared" si="3"/>
        <v>3.9145694210250888</v>
      </c>
      <c r="K27" s="22"/>
      <c r="L27" s="16">
        <v>19</v>
      </c>
      <c r="M27" s="16">
        <v>30240</v>
      </c>
      <c r="N27" s="16">
        <f t="shared" si="4"/>
        <v>574560</v>
      </c>
      <c r="P27" s="28">
        <v>29.87</v>
      </c>
      <c r="Q27" s="16">
        <v>1000</v>
      </c>
      <c r="R27" s="16">
        <f t="shared" si="5"/>
        <v>29870</v>
      </c>
      <c r="S27" s="16">
        <f t="shared" si="6"/>
        <v>22628.787878787876</v>
      </c>
      <c r="U27" s="19"/>
    </row>
    <row r="28" spans="1:21" ht="15.75" customHeight="1" x14ac:dyDescent="0.25">
      <c r="A28" s="49"/>
      <c r="B28" s="3">
        <v>21</v>
      </c>
      <c r="C28" s="11">
        <f t="shared" si="7"/>
        <v>665280</v>
      </c>
      <c r="D28" s="15">
        <f t="shared" si="8"/>
        <v>22386.363636363636</v>
      </c>
      <c r="E28" s="11">
        <v>5</v>
      </c>
      <c r="F28" s="12">
        <f t="shared" si="0"/>
        <v>3.3649536490445581E-2</v>
      </c>
      <c r="G28" s="3">
        <f t="shared" si="9"/>
        <v>3326400</v>
      </c>
      <c r="H28" s="2">
        <f t="shared" si="1"/>
        <v>6.7299072980891161E-3</v>
      </c>
      <c r="I28" s="2">
        <f t="shared" si="2"/>
        <v>6729.907298089116</v>
      </c>
      <c r="J28" s="14">
        <f t="shared" si="3"/>
        <v>3.9713655701142727</v>
      </c>
      <c r="K28" s="22"/>
      <c r="L28" s="16">
        <v>22</v>
      </c>
      <c r="M28" s="16">
        <v>30240</v>
      </c>
      <c r="N28" s="16">
        <f t="shared" si="4"/>
        <v>665280</v>
      </c>
      <c r="P28" s="28">
        <v>29.55</v>
      </c>
      <c r="Q28" s="16">
        <v>1000</v>
      </c>
      <c r="R28" s="16">
        <f t="shared" si="5"/>
        <v>29550</v>
      </c>
      <c r="S28" s="16">
        <f t="shared" si="6"/>
        <v>22386.363636363636</v>
      </c>
      <c r="U28" s="19"/>
    </row>
    <row r="29" spans="1:21" ht="15.75" customHeight="1" x14ac:dyDescent="0.25">
      <c r="A29" s="49"/>
      <c r="B29" s="3">
        <v>22</v>
      </c>
      <c r="C29" s="11">
        <f t="shared" si="7"/>
        <v>604800</v>
      </c>
      <c r="D29" s="15">
        <f t="shared" si="8"/>
        <v>35689.393939393936</v>
      </c>
      <c r="E29" s="11">
        <v>5</v>
      </c>
      <c r="F29" s="12">
        <f t="shared" si="0"/>
        <v>5.9010241301907962E-2</v>
      </c>
      <c r="G29" s="3">
        <f t="shared" si="9"/>
        <v>3024000</v>
      </c>
      <c r="H29" s="2">
        <f t="shared" si="1"/>
        <v>1.1802048260381592E-2</v>
      </c>
      <c r="I29" s="2">
        <f t="shared" si="2"/>
        <v>11802.048260381593</v>
      </c>
      <c r="J29" s="14">
        <f t="shared" si="3"/>
        <v>3.7635127991528838</v>
      </c>
      <c r="K29" s="22"/>
      <c r="L29" s="16">
        <v>20</v>
      </c>
      <c r="M29" s="16">
        <v>30240</v>
      </c>
      <c r="N29" s="16">
        <f t="shared" si="4"/>
        <v>604800</v>
      </c>
      <c r="P29" s="28">
        <v>47.11</v>
      </c>
      <c r="Q29" s="16">
        <v>1000</v>
      </c>
      <c r="R29" s="16">
        <f t="shared" si="5"/>
        <v>47110</v>
      </c>
      <c r="S29" s="16">
        <f t="shared" si="6"/>
        <v>35689.393939393936</v>
      </c>
      <c r="U29" s="19"/>
    </row>
    <row r="30" spans="1:21" ht="15.75" customHeight="1" x14ac:dyDescent="0.25">
      <c r="A30" s="49"/>
      <c r="B30" s="3">
        <v>23</v>
      </c>
      <c r="C30" s="11">
        <f t="shared" si="7"/>
        <v>695520</v>
      </c>
      <c r="D30" s="15">
        <f t="shared" si="8"/>
        <v>27882.575757575756</v>
      </c>
      <c r="E30" s="11">
        <v>5</v>
      </c>
      <c r="F30" s="12">
        <f t="shared" si="0"/>
        <v>4.0088819527225324E-2</v>
      </c>
      <c r="G30" s="3">
        <f t="shared" si="9"/>
        <v>3477600</v>
      </c>
      <c r="H30" s="2">
        <f t="shared" si="1"/>
        <v>8.0177639054450651E-3</v>
      </c>
      <c r="I30" s="2">
        <f t="shared" si="2"/>
        <v>8017.7639054450647</v>
      </c>
      <c r="J30" s="14">
        <f t="shared" si="3"/>
        <v>3.9081059225824415</v>
      </c>
      <c r="K30" s="22"/>
      <c r="L30" s="16">
        <v>23</v>
      </c>
      <c r="M30" s="16">
        <v>30240</v>
      </c>
      <c r="N30" s="16">
        <f t="shared" si="4"/>
        <v>695520</v>
      </c>
      <c r="P30" s="28">
        <v>36.805</v>
      </c>
      <c r="Q30" s="16">
        <v>1000</v>
      </c>
      <c r="R30" s="16">
        <f t="shared" si="5"/>
        <v>36805</v>
      </c>
      <c r="S30" s="16">
        <f t="shared" si="6"/>
        <v>27882.575757575756</v>
      </c>
      <c r="U30" s="19"/>
    </row>
    <row r="31" spans="1:21" ht="15.75" customHeight="1" x14ac:dyDescent="0.25">
      <c r="A31" s="49"/>
      <c r="B31" s="3">
        <v>24</v>
      </c>
      <c r="C31" s="11">
        <f t="shared" si="7"/>
        <v>635040</v>
      </c>
      <c r="D31" s="15">
        <f t="shared" si="8"/>
        <v>35348.484848484848</v>
      </c>
      <c r="E31" s="11">
        <v>5</v>
      </c>
      <c r="F31" s="12">
        <f t="shared" si="0"/>
        <v>5.5663398917367171E-2</v>
      </c>
      <c r="G31" s="3">
        <f t="shared" si="9"/>
        <v>3175200</v>
      </c>
      <c r="H31" s="2">
        <f t="shared" si="1"/>
        <v>1.1132679783473435E-2</v>
      </c>
      <c r="I31" s="2">
        <f t="shared" si="2"/>
        <v>11132.679783473435</v>
      </c>
      <c r="J31" s="14">
        <f t="shared" si="3"/>
        <v>3.7858102877590247</v>
      </c>
      <c r="K31" s="22"/>
      <c r="L31" s="16">
        <v>21</v>
      </c>
      <c r="M31" s="16">
        <v>30240</v>
      </c>
      <c r="N31" s="16">
        <f t="shared" si="4"/>
        <v>635040</v>
      </c>
      <c r="P31" s="28">
        <v>46.66</v>
      </c>
      <c r="Q31" s="16">
        <v>1000</v>
      </c>
      <c r="R31" s="16">
        <f t="shared" si="5"/>
        <v>46660</v>
      </c>
      <c r="S31" s="16">
        <f t="shared" si="6"/>
        <v>35348.484848484848</v>
      </c>
      <c r="U31" s="19"/>
    </row>
    <row r="32" spans="1:21" ht="30.75" customHeight="1" x14ac:dyDescent="0.25">
      <c r="A32" s="50"/>
      <c r="B32" s="3" t="s">
        <v>8</v>
      </c>
      <c r="C32" s="11">
        <f>SUM(C24:C31)</f>
        <v>5140800</v>
      </c>
      <c r="D32" s="29">
        <f>SUM(D24:D31)</f>
        <v>219958.33333333331</v>
      </c>
      <c r="E32" s="11"/>
      <c r="F32" s="12"/>
      <c r="G32" s="3"/>
      <c r="H32" s="2"/>
      <c r="I32" s="2"/>
      <c r="J32" s="14"/>
      <c r="K32" s="22"/>
      <c r="L32" s="16"/>
      <c r="M32" s="16"/>
      <c r="N32" s="16"/>
      <c r="O32" s="16" t="s">
        <v>8</v>
      </c>
      <c r="P32" s="28">
        <f>SUM(P24:P31)</f>
        <v>290.34500000000003</v>
      </c>
      <c r="Q32" s="16"/>
      <c r="U32" s="19"/>
    </row>
    <row r="33" spans="1:21" ht="15.75" customHeight="1" x14ac:dyDescent="0.25">
      <c r="A33" s="48" t="s">
        <v>72</v>
      </c>
      <c r="B33" s="3">
        <v>25</v>
      </c>
      <c r="C33" s="11">
        <f t="shared" si="7"/>
        <v>695520</v>
      </c>
      <c r="D33" s="15">
        <f t="shared" si="8"/>
        <v>24787.878787878788</v>
      </c>
      <c r="E33" s="11">
        <v>5</v>
      </c>
      <c r="F33" s="12">
        <f t="shared" si="0"/>
        <v>3.5639347233550132E-2</v>
      </c>
      <c r="G33" s="3">
        <f t="shared" si="9"/>
        <v>3477600</v>
      </c>
      <c r="H33" s="2">
        <f t="shared" si="1"/>
        <v>7.1278694467100268E-3</v>
      </c>
      <c r="I33" s="2">
        <f t="shared" si="2"/>
        <v>7127.8694467100268</v>
      </c>
      <c r="J33" s="14">
        <f t="shared" si="3"/>
        <v>3.9507538854402697</v>
      </c>
      <c r="K33" s="22"/>
      <c r="L33" s="16">
        <v>23</v>
      </c>
      <c r="M33" s="16">
        <v>30240</v>
      </c>
      <c r="N33" s="16">
        <f t="shared" si="4"/>
        <v>695520</v>
      </c>
      <c r="P33" s="28">
        <v>32.72</v>
      </c>
      <c r="Q33" s="16">
        <v>1000</v>
      </c>
      <c r="R33" s="16">
        <f t="shared" si="5"/>
        <v>32720</v>
      </c>
      <c r="S33" s="16">
        <f t="shared" si="6"/>
        <v>24787.878787878788</v>
      </c>
      <c r="U33" s="19"/>
    </row>
    <row r="34" spans="1:21" ht="15.75" customHeight="1" x14ac:dyDescent="0.25">
      <c r="A34" s="49"/>
      <c r="B34" s="3">
        <v>26</v>
      </c>
      <c r="C34" s="11">
        <f t="shared" si="7"/>
        <v>756000</v>
      </c>
      <c r="D34" s="15">
        <f t="shared" si="8"/>
        <v>21643.939393939392</v>
      </c>
      <c r="E34" s="11">
        <v>5</v>
      </c>
      <c r="F34" s="12">
        <f t="shared" si="0"/>
        <v>2.8629549462882795E-2</v>
      </c>
      <c r="G34" s="3">
        <f t="shared" si="9"/>
        <v>3780000</v>
      </c>
      <c r="H34" s="2">
        <f t="shared" si="1"/>
        <v>5.7259098925765591E-3</v>
      </c>
      <c r="I34" s="2">
        <f t="shared" si="2"/>
        <v>5725.9098925765593</v>
      </c>
      <c r="J34" s="14">
        <f t="shared" si="3"/>
        <v>4.0286007977194771</v>
      </c>
      <c r="K34" s="22"/>
      <c r="L34" s="16">
        <v>25</v>
      </c>
      <c r="M34" s="16">
        <v>30240</v>
      </c>
      <c r="N34" s="16">
        <f t="shared" si="4"/>
        <v>756000</v>
      </c>
      <c r="P34" s="28">
        <v>28.57</v>
      </c>
      <c r="Q34" s="16">
        <v>1000</v>
      </c>
      <c r="R34" s="16">
        <f t="shared" si="5"/>
        <v>28570</v>
      </c>
      <c r="S34" s="16">
        <f t="shared" si="6"/>
        <v>21643.939393939392</v>
      </c>
      <c r="U34" s="19"/>
    </row>
    <row r="35" spans="1:21" ht="15.75" customHeight="1" x14ac:dyDescent="0.25">
      <c r="A35" s="49"/>
      <c r="B35" s="3">
        <v>27</v>
      </c>
      <c r="C35" s="11">
        <f t="shared" si="7"/>
        <v>816480</v>
      </c>
      <c r="D35" s="15">
        <f t="shared" si="8"/>
        <v>25587.121212121212</v>
      </c>
      <c r="E35" s="11">
        <v>5</v>
      </c>
      <c r="F35" s="12">
        <f t="shared" si="0"/>
        <v>3.1338331878455333E-2</v>
      </c>
      <c r="G35" s="3">
        <f t="shared" si="9"/>
        <v>4082400</v>
      </c>
      <c r="H35" s="2">
        <f t="shared" si="1"/>
        <v>6.2676663756910667E-3</v>
      </c>
      <c r="I35" s="2">
        <f t="shared" si="2"/>
        <v>6267.6663756910666</v>
      </c>
      <c r="J35" s="14">
        <f t="shared" si="3"/>
        <v>3.9967046113369471</v>
      </c>
      <c r="K35" s="22"/>
      <c r="L35" s="16">
        <v>27</v>
      </c>
      <c r="M35" s="16">
        <v>30240</v>
      </c>
      <c r="N35" s="16">
        <f t="shared" si="4"/>
        <v>816480</v>
      </c>
      <c r="P35" s="28">
        <v>33.774999999999999</v>
      </c>
      <c r="Q35" s="16">
        <v>1000</v>
      </c>
      <c r="R35" s="16">
        <f t="shared" si="5"/>
        <v>33775</v>
      </c>
      <c r="S35" s="16">
        <f t="shared" si="6"/>
        <v>25587.121212121212</v>
      </c>
      <c r="U35" s="19"/>
    </row>
    <row r="36" spans="1:21" ht="15.75" customHeight="1" x14ac:dyDescent="0.25">
      <c r="A36" s="49"/>
      <c r="B36" s="3">
        <v>28</v>
      </c>
      <c r="C36" s="11">
        <f t="shared" si="7"/>
        <v>665280</v>
      </c>
      <c r="D36" s="15">
        <f t="shared" si="8"/>
        <v>24856.060606060604</v>
      </c>
      <c r="E36" s="11">
        <v>5</v>
      </c>
      <c r="F36" s="12">
        <f t="shared" si="0"/>
        <v>3.7361803460288306E-2</v>
      </c>
      <c r="G36" s="3">
        <f t="shared" si="9"/>
        <v>3326400</v>
      </c>
      <c r="H36" s="2">
        <f t="shared" si="1"/>
        <v>7.4723606920576611E-3</v>
      </c>
      <c r="I36" s="2">
        <f t="shared" si="2"/>
        <v>7472.3606920576613</v>
      </c>
      <c r="J36" s="14">
        <f t="shared" si="3"/>
        <v>3.9337158627590973</v>
      </c>
      <c r="K36" s="22"/>
      <c r="L36" s="16">
        <v>22</v>
      </c>
      <c r="M36" s="16">
        <v>30240</v>
      </c>
      <c r="N36" s="16">
        <f t="shared" si="4"/>
        <v>665280</v>
      </c>
      <c r="P36" s="28">
        <v>32.81</v>
      </c>
      <c r="Q36" s="16">
        <v>1000</v>
      </c>
      <c r="R36" s="16">
        <f t="shared" si="5"/>
        <v>32810</v>
      </c>
      <c r="S36" s="16">
        <f t="shared" si="6"/>
        <v>24856.060606060604</v>
      </c>
      <c r="U36" s="19"/>
    </row>
    <row r="37" spans="1:21" ht="15.75" customHeight="1" x14ac:dyDescent="0.25">
      <c r="A37" s="49"/>
      <c r="B37" s="3">
        <v>29</v>
      </c>
      <c r="C37" s="11">
        <f t="shared" si="7"/>
        <v>574560</v>
      </c>
      <c r="D37" s="15">
        <f t="shared" si="8"/>
        <v>23409.090909090908</v>
      </c>
      <c r="E37" s="11">
        <v>5</v>
      </c>
      <c r="F37" s="12">
        <f t="shared" si="0"/>
        <v>4.0742639426849948E-2</v>
      </c>
      <c r="G37" s="3">
        <f t="shared" si="9"/>
        <v>2872800</v>
      </c>
      <c r="H37" s="2">
        <f t="shared" si="1"/>
        <v>8.14852788536999E-3</v>
      </c>
      <c r="I37" s="2">
        <f t="shared" si="2"/>
        <v>8148.5278853699901</v>
      </c>
      <c r="J37" s="14">
        <f t="shared" si="3"/>
        <v>3.9021941621059111</v>
      </c>
      <c r="K37" s="22"/>
      <c r="L37" s="16">
        <v>19</v>
      </c>
      <c r="M37" s="16">
        <v>30240</v>
      </c>
      <c r="N37" s="16">
        <f t="shared" si="4"/>
        <v>574560</v>
      </c>
      <c r="P37" s="28">
        <v>30.9</v>
      </c>
      <c r="Q37" s="16">
        <v>1000</v>
      </c>
      <c r="R37" s="16">
        <f t="shared" si="5"/>
        <v>30900</v>
      </c>
      <c r="S37" s="16">
        <f t="shared" si="6"/>
        <v>23409.090909090908</v>
      </c>
      <c r="U37" s="19"/>
    </row>
    <row r="38" spans="1:21" ht="15.75" customHeight="1" x14ac:dyDescent="0.25">
      <c r="A38" s="49"/>
      <c r="B38" s="3">
        <v>30</v>
      </c>
      <c r="C38" s="11">
        <f t="shared" si="7"/>
        <v>695520</v>
      </c>
      <c r="D38" s="15">
        <f t="shared" si="8"/>
        <v>22310.60606060606</v>
      </c>
      <c r="E38" s="11">
        <v>5</v>
      </c>
      <c r="F38" s="12">
        <f t="shared" si="0"/>
        <v>3.2077590954402546E-2</v>
      </c>
      <c r="G38" s="3">
        <f t="shared" si="9"/>
        <v>3477600</v>
      </c>
      <c r="H38" s="2">
        <f t="shared" si="1"/>
        <v>6.4155181908805096E-3</v>
      </c>
      <c r="I38" s="2">
        <f t="shared" si="2"/>
        <v>6415.5181908805098</v>
      </c>
      <c r="J38" s="14">
        <f t="shared" si="3"/>
        <v>3.9884248154838011</v>
      </c>
      <c r="K38" s="22"/>
      <c r="L38" s="16">
        <v>23</v>
      </c>
      <c r="M38" s="16">
        <v>30240</v>
      </c>
      <c r="N38" s="16">
        <f t="shared" si="4"/>
        <v>695520</v>
      </c>
      <c r="P38" s="28">
        <v>29.45</v>
      </c>
      <c r="Q38" s="16">
        <v>1000</v>
      </c>
      <c r="R38" s="16">
        <f t="shared" si="5"/>
        <v>29450</v>
      </c>
      <c r="S38" s="16">
        <f t="shared" si="6"/>
        <v>22310.60606060606</v>
      </c>
      <c r="U38" s="19"/>
    </row>
    <row r="39" spans="1:21" ht="15.75" customHeight="1" x14ac:dyDescent="0.25">
      <c r="A39" s="49"/>
      <c r="B39" s="3">
        <v>31</v>
      </c>
      <c r="C39" s="11">
        <f t="shared" si="7"/>
        <v>786240</v>
      </c>
      <c r="D39" s="15">
        <f t="shared" si="8"/>
        <v>24757.575757575756</v>
      </c>
      <c r="E39" s="11">
        <v>5</v>
      </c>
      <c r="F39" s="12">
        <f t="shared" si="0"/>
        <v>3.148857315523982E-2</v>
      </c>
      <c r="G39" s="3">
        <f t="shared" si="9"/>
        <v>3931200</v>
      </c>
      <c r="H39" s="2">
        <f t="shared" si="1"/>
        <v>6.2977146310479641E-3</v>
      </c>
      <c r="I39" s="2">
        <f t="shared" si="2"/>
        <v>6297.7146310479638</v>
      </c>
      <c r="J39" s="14">
        <f t="shared" si="3"/>
        <v>3.9950079938254128</v>
      </c>
      <c r="K39" s="22"/>
      <c r="L39" s="16">
        <v>26</v>
      </c>
      <c r="M39" s="16">
        <v>30240</v>
      </c>
      <c r="N39" s="16">
        <f t="shared" si="4"/>
        <v>786240</v>
      </c>
      <c r="P39" s="28">
        <v>32.68</v>
      </c>
      <c r="Q39" s="16">
        <v>1000</v>
      </c>
      <c r="R39" s="16">
        <f t="shared" si="5"/>
        <v>32680</v>
      </c>
      <c r="S39" s="16">
        <f t="shared" si="6"/>
        <v>24757.575757575756</v>
      </c>
      <c r="U39" s="19"/>
    </row>
    <row r="40" spans="1:21" ht="15.75" customHeight="1" x14ac:dyDescent="0.25">
      <c r="A40" s="49"/>
      <c r="B40" s="3">
        <v>32</v>
      </c>
      <c r="C40" s="11">
        <f t="shared" si="7"/>
        <v>725760</v>
      </c>
      <c r="D40" s="15">
        <f t="shared" si="8"/>
        <v>22863.636363636364</v>
      </c>
      <c r="E40" s="11">
        <v>5</v>
      </c>
      <c r="F40" s="12">
        <f t="shared" si="0"/>
        <v>3.1503026294692961E-2</v>
      </c>
      <c r="G40" s="3">
        <f t="shared" si="9"/>
        <v>3628800</v>
      </c>
      <c r="H40" s="2">
        <f t="shared" si="1"/>
        <v>6.3006052589385927E-3</v>
      </c>
      <c r="I40" s="2">
        <f t="shared" si="2"/>
        <v>6300.6052589385927</v>
      </c>
      <c r="J40" s="14">
        <f t="shared" si="3"/>
        <v>3.9948451581478892</v>
      </c>
      <c r="K40" s="22"/>
      <c r="L40" s="16">
        <v>24</v>
      </c>
      <c r="M40" s="16">
        <v>30240</v>
      </c>
      <c r="N40" s="16">
        <f t="shared" si="4"/>
        <v>725760</v>
      </c>
      <c r="P40" s="28">
        <v>30.18</v>
      </c>
      <c r="Q40" s="16">
        <v>1000</v>
      </c>
      <c r="R40" s="16">
        <f t="shared" si="5"/>
        <v>30180</v>
      </c>
      <c r="S40" s="16">
        <f t="shared" si="6"/>
        <v>22863.636363636364</v>
      </c>
      <c r="U40" s="19"/>
    </row>
    <row r="41" spans="1:21" ht="15.75" customHeight="1" x14ac:dyDescent="0.25">
      <c r="A41" s="49"/>
      <c r="B41" s="3">
        <v>33</v>
      </c>
      <c r="C41" s="11">
        <f t="shared" si="7"/>
        <v>544320</v>
      </c>
      <c r="D41" s="15">
        <f t="shared" si="8"/>
        <v>28958.333333333332</v>
      </c>
      <c r="E41" s="11">
        <v>5</v>
      </c>
      <c r="F41" s="12">
        <f t="shared" si="0"/>
        <v>5.3200935724083867E-2</v>
      </c>
      <c r="G41" s="3">
        <f t="shared" si="9"/>
        <v>2721600</v>
      </c>
      <c r="H41" s="2">
        <f t="shared" si="1"/>
        <v>1.0640187144816774E-2</v>
      </c>
      <c r="I41" s="2">
        <f t="shared" si="2"/>
        <v>10640.187144816773</v>
      </c>
      <c r="J41" s="14">
        <f t="shared" si="3"/>
        <v>3.8029727864916003</v>
      </c>
      <c r="K41" s="22"/>
      <c r="L41" s="16">
        <v>18</v>
      </c>
      <c r="M41" s="16">
        <v>30240</v>
      </c>
      <c r="N41" s="16">
        <f t="shared" si="4"/>
        <v>544320</v>
      </c>
      <c r="P41" s="28">
        <v>38.225000000000001</v>
      </c>
      <c r="Q41" s="16">
        <v>1000</v>
      </c>
      <c r="R41" s="16">
        <f t="shared" si="5"/>
        <v>38225</v>
      </c>
      <c r="S41" s="16">
        <f t="shared" si="6"/>
        <v>28958.333333333332</v>
      </c>
      <c r="U41" s="19"/>
    </row>
    <row r="42" spans="1:21" ht="15.75" customHeight="1" x14ac:dyDescent="0.25">
      <c r="A42" s="49"/>
      <c r="B42" s="3">
        <v>34</v>
      </c>
      <c r="C42" s="11">
        <f t="shared" si="7"/>
        <v>544320</v>
      </c>
      <c r="D42" s="15">
        <f t="shared" si="8"/>
        <v>25496.21212121212</v>
      </c>
      <c r="E42" s="11">
        <v>5</v>
      </c>
      <c r="F42" s="12">
        <f t="shared" si="0"/>
        <v>4.6840483761780058E-2</v>
      </c>
      <c r="G42" s="3">
        <f t="shared" si="9"/>
        <v>2721600</v>
      </c>
      <c r="H42" s="2">
        <f t="shared" si="1"/>
        <v>9.3680967523560119E-3</v>
      </c>
      <c r="I42" s="2">
        <f t="shared" si="2"/>
        <v>9368.0967523560121</v>
      </c>
      <c r="J42" s="14">
        <f t="shared" si="3"/>
        <v>3.8507385508397838</v>
      </c>
      <c r="K42" s="22"/>
      <c r="L42" s="16">
        <v>18</v>
      </c>
      <c r="M42" s="16">
        <v>30240</v>
      </c>
      <c r="N42" s="16">
        <f t="shared" si="4"/>
        <v>544320</v>
      </c>
      <c r="P42" s="28">
        <v>33.655000000000001</v>
      </c>
      <c r="Q42" s="16">
        <v>1000</v>
      </c>
      <c r="R42" s="16">
        <f t="shared" si="5"/>
        <v>33655</v>
      </c>
      <c r="S42" s="16">
        <f t="shared" si="6"/>
        <v>25496.21212121212</v>
      </c>
      <c r="U42" s="19"/>
    </row>
    <row r="43" spans="1:21" ht="15.75" customHeight="1" x14ac:dyDescent="0.25">
      <c r="A43" s="49"/>
      <c r="B43" s="3">
        <v>35</v>
      </c>
      <c r="C43" s="11">
        <f t="shared" si="7"/>
        <v>756000</v>
      </c>
      <c r="D43" s="15">
        <f t="shared" si="8"/>
        <v>36193.181818181816</v>
      </c>
      <c r="E43" s="11">
        <v>5</v>
      </c>
      <c r="F43" s="12">
        <f t="shared" si="0"/>
        <v>4.7874579124579125E-2</v>
      </c>
      <c r="G43" s="3">
        <f t="shared" si="9"/>
        <v>3780000</v>
      </c>
      <c r="H43" s="2">
        <f t="shared" si="1"/>
        <v>9.5749158249158247E-3</v>
      </c>
      <c r="I43" s="2">
        <f t="shared" si="2"/>
        <v>9574.9158249158245</v>
      </c>
      <c r="J43" s="14">
        <f t="shared" si="3"/>
        <v>3.8426013591070047</v>
      </c>
      <c r="K43" s="22"/>
      <c r="L43" s="16">
        <v>25</v>
      </c>
      <c r="M43" s="16">
        <v>30240</v>
      </c>
      <c r="N43" s="16">
        <f t="shared" si="4"/>
        <v>756000</v>
      </c>
      <c r="P43" s="28">
        <v>47.774999999999999</v>
      </c>
      <c r="Q43" s="16">
        <v>1000</v>
      </c>
      <c r="R43" s="16">
        <f t="shared" si="5"/>
        <v>47775</v>
      </c>
      <c r="S43" s="16">
        <f t="shared" si="6"/>
        <v>36193.181818181816</v>
      </c>
      <c r="U43" s="19"/>
    </row>
    <row r="44" spans="1:21" ht="15.75" customHeight="1" x14ac:dyDescent="0.25">
      <c r="A44" s="49"/>
      <c r="B44" s="3">
        <v>36</v>
      </c>
      <c r="C44" s="11">
        <f t="shared" si="7"/>
        <v>846720</v>
      </c>
      <c r="D44" s="15">
        <f t="shared" si="8"/>
        <v>30231.060606060604</v>
      </c>
      <c r="E44" s="11">
        <v>5</v>
      </c>
      <c r="F44" s="12">
        <f t="shared" si="0"/>
        <v>3.5703728040037561E-2</v>
      </c>
      <c r="G44" s="3">
        <f t="shared" si="9"/>
        <v>4233600</v>
      </c>
      <c r="H44" s="2">
        <f t="shared" si="1"/>
        <v>7.140745608007512E-3</v>
      </c>
      <c r="I44" s="2">
        <f t="shared" si="2"/>
        <v>7140.7456080075117</v>
      </c>
      <c r="J44" s="14">
        <f t="shared" si="3"/>
        <v>3.9501041162359325</v>
      </c>
      <c r="K44" s="22"/>
      <c r="L44" s="16">
        <v>28</v>
      </c>
      <c r="M44" s="16">
        <v>30240</v>
      </c>
      <c r="N44" s="16">
        <f t="shared" si="4"/>
        <v>846720</v>
      </c>
      <c r="P44" s="28">
        <v>39.905000000000001</v>
      </c>
      <c r="Q44" s="16">
        <v>1000</v>
      </c>
      <c r="R44" s="16">
        <f t="shared" si="5"/>
        <v>39905</v>
      </c>
      <c r="S44" s="16">
        <f t="shared" si="6"/>
        <v>30231.060606060604</v>
      </c>
      <c r="U44" s="19"/>
    </row>
    <row r="45" spans="1:21" ht="33" customHeight="1" x14ac:dyDescent="0.25">
      <c r="A45" s="50"/>
      <c r="B45" s="3" t="s">
        <v>8</v>
      </c>
      <c r="C45" s="11">
        <f>SUM(C33:C44)</f>
        <v>8406720</v>
      </c>
      <c r="D45" s="29">
        <f>SUM(D33:D44)</f>
        <v>311094.69696969696</v>
      </c>
      <c r="E45" s="11"/>
      <c r="F45" s="12"/>
      <c r="G45" s="3"/>
      <c r="H45" s="2"/>
      <c r="I45" s="2"/>
      <c r="J45" s="14"/>
      <c r="K45" s="22"/>
      <c r="L45" s="16"/>
      <c r="M45" s="16"/>
      <c r="N45" s="16"/>
      <c r="O45" s="16" t="s">
        <v>8</v>
      </c>
      <c r="P45" s="28">
        <f>SUM(P33:P44)</f>
        <v>410.64499999999998</v>
      </c>
      <c r="Q45" s="16"/>
      <c r="U45" s="19"/>
    </row>
    <row r="46" spans="1:21" ht="15.75" customHeight="1" x14ac:dyDescent="0.25">
      <c r="A46" s="48" t="s">
        <v>71</v>
      </c>
      <c r="B46" s="3">
        <v>37</v>
      </c>
      <c r="C46" s="11">
        <f t="shared" si="7"/>
        <v>907200</v>
      </c>
      <c r="D46" s="15">
        <f t="shared" si="8"/>
        <v>26522.727272727272</v>
      </c>
      <c r="E46" s="11">
        <v>5</v>
      </c>
      <c r="F46" s="12">
        <f t="shared" si="0"/>
        <v>2.9235810485810487E-2</v>
      </c>
      <c r="G46" s="3">
        <f t="shared" si="9"/>
        <v>4536000</v>
      </c>
      <c r="H46" s="2">
        <f t="shared" si="1"/>
        <v>5.8471620971620973E-3</v>
      </c>
      <c r="I46" s="2">
        <f t="shared" si="2"/>
        <v>5847.1620971620969</v>
      </c>
      <c r="J46" s="14">
        <f t="shared" si="3"/>
        <v>4.0212364473222131</v>
      </c>
      <c r="K46" s="22"/>
      <c r="L46" s="16">
        <v>30</v>
      </c>
      <c r="M46" s="16">
        <v>30240</v>
      </c>
      <c r="N46" s="16">
        <f t="shared" si="4"/>
        <v>907200</v>
      </c>
      <c r="P46" s="28">
        <v>35.01</v>
      </c>
      <c r="Q46" s="16">
        <v>1000</v>
      </c>
      <c r="R46" s="16">
        <f t="shared" si="5"/>
        <v>35010</v>
      </c>
      <c r="S46" s="16">
        <f t="shared" si="6"/>
        <v>26522.727272727272</v>
      </c>
      <c r="U46" s="19"/>
    </row>
    <row r="47" spans="1:21" ht="15.75" customHeight="1" x14ac:dyDescent="0.25">
      <c r="A47" s="49"/>
      <c r="B47" s="3">
        <v>38</v>
      </c>
      <c r="C47" s="11">
        <f t="shared" si="7"/>
        <v>997920</v>
      </c>
      <c r="D47" s="15">
        <f t="shared" si="8"/>
        <v>22878.787878787876</v>
      </c>
      <c r="E47" s="11"/>
      <c r="F47" s="12"/>
      <c r="G47" s="3"/>
      <c r="H47" s="2"/>
      <c r="I47" s="2"/>
      <c r="J47" s="14"/>
      <c r="K47" s="22"/>
      <c r="L47" s="16">
        <v>33</v>
      </c>
      <c r="M47" s="16">
        <v>30240</v>
      </c>
      <c r="N47" s="16">
        <f t="shared" si="4"/>
        <v>997920</v>
      </c>
      <c r="P47" s="28">
        <v>30.2</v>
      </c>
      <c r="Q47" s="16">
        <v>1000</v>
      </c>
      <c r="R47" s="16">
        <f t="shared" si="5"/>
        <v>30200</v>
      </c>
      <c r="S47" s="16">
        <f t="shared" si="6"/>
        <v>22878.787878787876</v>
      </c>
      <c r="U47" s="19"/>
    </row>
    <row r="48" spans="1:21" ht="15.75" customHeight="1" x14ac:dyDescent="0.25">
      <c r="A48" s="49"/>
      <c r="B48" s="3">
        <v>39</v>
      </c>
      <c r="C48" s="11">
        <f t="shared" si="7"/>
        <v>1058400</v>
      </c>
      <c r="D48" s="15">
        <f t="shared" si="8"/>
        <v>30287.878787878788</v>
      </c>
      <c r="E48" s="11"/>
      <c r="F48" s="12"/>
      <c r="G48" s="3"/>
      <c r="H48" s="2"/>
      <c r="I48" s="2"/>
      <c r="J48" s="14"/>
      <c r="K48" s="22"/>
      <c r="L48" s="16">
        <v>35</v>
      </c>
      <c r="M48" s="16">
        <v>30240</v>
      </c>
      <c r="N48" s="16">
        <f t="shared" si="4"/>
        <v>1058400</v>
      </c>
      <c r="P48" s="28">
        <v>39.979999999999997</v>
      </c>
      <c r="Q48" s="16">
        <v>1000</v>
      </c>
      <c r="R48" s="16">
        <f t="shared" si="5"/>
        <v>39980</v>
      </c>
      <c r="S48" s="16">
        <f t="shared" si="6"/>
        <v>30287.878787878788</v>
      </c>
      <c r="U48" s="19"/>
    </row>
    <row r="49" spans="1:21" ht="15.75" customHeight="1" x14ac:dyDescent="0.25">
      <c r="A49" s="49"/>
      <c r="B49" s="3">
        <v>40</v>
      </c>
      <c r="C49" s="11">
        <f t="shared" si="7"/>
        <v>846720</v>
      </c>
      <c r="D49" s="15">
        <f t="shared" si="8"/>
        <v>22848.484848484848</v>
      </c>
      <c r="E49" s="11"/>
      <c r="F49" s="12"/>
      <c r="G49" s="3"/>
      <c r="H49" s="2"/>
      <c r="I49" s="2"/>
      <c r="J49" s="14"/>
      <c r="K49" s="22"/>
      <c r="L49" s="16">
        <v>28</v>
      </c>
      <c r="M49" s="16">
        <v>30240</v>
      </c>
      <c r="N49" s="16">
        <f t="shared" si="4"/>
        <v>846720</v>
      </c>
      <c r="P49" s="28">
        <v>30.16</v>
      </c>
      <c r="Q49" s="16">
        <v>1000</v>
      </c>
      <c r="R49" s="16">
        <f t="shared" si="5"/>
        <v>30160</v>
      </c>
      <c r="S49" s="16">
        <f t="shared" si="6"/>
        <v>22848.484848484848</v>
      </c>
      <c r="U49" s="19"/>
    </row>
    <row r="50" spans="1:21" ht="15.75" customHeight="1" x14ac:dyDescent="0.25">
      <c r="A50" s="49"/>
      <c r="B50" s="3">
        <v>41</v>
      </c>
      <c r="C50" s="11">
        <f t="shared" si="7"/>
        <v>544320</v>
      </c>
      <c r="D50" s="15">
        <f t="shared" si="8"/>
        <v>26916.666666666664</v>
      </c>
      <c r="E50" s="11">
        <v>5</v>
      </c>
      <c r="F50" s="12">
        <f t="shared" si="0"/>
        <v>4.9450078385263566E-2</v>
      </c>
      <c r="G50" s="3">
        <f t="shared" si="9"/>
        <v>2721600</v>
      </c>
      <c r="H50" s="2">
        <f t="shared" si="1"/>
        <v>9.8900156770527128E-3</v>
      </c>
      <c r="I50" s="2">
        <f t="shared" si="2"/>
        <v>9890.0156770527119</v>
      </c>
      <c r="J50" s="14">
        <f t="shared" si="3"/>
        <v>3.8304944814742088</v>
      </c>
      <c r="K50" s="22"/>
      <c r="L50" s="16">
        <v>18</v>
      </c>
      <c r="M50" s="16">
        <v>30240</v>
      </c>
      <c r="N50" s="16">
        <f t="shared" si="4"/>
        <v>544320</v>
      </c>
      <c r="P50" s="28">
        <v>35.53</v>
      </c>
      <c r="Q50" s="16">
        <v>1000</v>
      </c>
      <c r="R50" s="16">
        <f t="shared" si="5"/>
        <v>35530</v>
      </c>
      <c r="S50" s="16">
        <f t="shared" si="6"/>
        <v>26916.666666666664</v>
      </c>
      <c r="U50" s="19"/>
    </row>
    <row r="51" spans="1:21" ht="15.75" customHeight="1" x14ac:dyDescent="0.25">
      <c r="A51" s="49"/>
      <c r="B51" s="3">
        <v>42</v>
      </c>
      <c r="C51" s="11">
        <f t="shared" si="7"/>
        <v>937440</v>
      </c>
      <c r="D51" s="15">
        <f t="shared" si="8"/>
        <v>25098.484848484848</v>
      </c>
      <c r="E51" s="11">
        <v>5</v>
      </c>
      <c r="F51" s="12">
        <f t="shared" si="0"/>
        <v>2.6773430671280133E-2</v>
      </c>
      <c r="G51" s="3">
        <f t="shared" si="9"/>
        <v>4687200</v>
      </c>
      <c r="H51" s="2">
        <f t="shared" si="1"/>
        <v>5.3546861342560264E-3</v>
      </c>
      <c r="I51" s="2">
        <f t="shared" si="2"/>
        <v>5354.686134256026</v>
      </c>
      <c r="J51" s="14">
        <f t="shared" si="3"/>
        <v>4.0520416270494515</v>
      </c>
      <c r="K51" s="22"/>
      <c r="L51" s="16">
        <v>31</v>
      </c>
      <c r="M51" s="16">
        <v>30240</v>
      </c>
      <c r="N51" s="16">
        <f t="shared" si="4"/>
        <v>937440</v>
      </c>
      <c r="P51" s="28">
        <v>33.130000000000003</v>
      </c>
      <c r="Q51" s="16">
        <v>1000</v>
      </c>
      <c r="R51" s="16">
        <f t="shared" si="5"/>
        <v>33130</v>
      </c>
      <c r="S51" s="16">
        <f t="shared" si="6"/>
        <v>25098.484848484848</v>
      </c>
      <c r="U51" s="19"/>
    </row>
    <row r="52" spans="1:21" ht="15.75" customHeight="1" x14ac:dyDescent="0.25">
      <c r="A52" s="49"/>
      <c r="B52" s="3">
        <v>43</v>
      </c>
      <c r="C52" s="11">
        <f t="shared" si="7"/>
        <v>967680</v>
      </c>
      <c r="D52" s="15">
        <f t="shared" si="8"/>
        <v>35340.909090909088</v>
      </c>
      <c r="E52" s="11">
        <v>5</v>
      </c>
      <c r="F52" s="12">
        <f t="shared" si="0"/>
        <v>3.6521276755651755E-2</v>
      </c>
      <c r="G52" s="3">
        <f t="shared" si="9"/>
        <v>4838400</v>
      </c>
      <c r="H52" s="2">
        <f t="shared" si="1"/>
        <v>7.3042553511303504E-3</v>
      </c>
      <c r="I52" s="2">
        <f t="shared" si="2"/>
        <v>7304.2553511303504</v>
      </c>
      <c r="J52" s="14">
        <f t="shared" si="3"/>
        <v>3.9419415722967521</v>
      </c>
      <c r="K52" s="22"/>
      <c r="L52" s="16">
        <v>32</v>
      </c>
      <c r="M52" s="16">
        <v>30240</v>
      </c>
      <c r="N52" s="16">
        <f t="shared" si="4"/>
        <v>967680</v>
      </c>
      <c r="P52" s="28">
        <v>46.65</v>
      </c>
      <c r="Q52" s="16">
        <v>1000</v>
      </c>
      <c r="R52" s="16">
        <f t="shared" si="5"/>
        <v>46650</v>
      </c>
      <c r="S52" s="16">
        <f t="shared" si="6"/>
        <v>35340.909090909088</v>
      </c>
      <c r="U52" s="19"/>
    </row>
    <row r="53" spans="1:21" ht="15.75" customHeight="1" x14ac:dyDescent="0.25">
      <c r="A53" s="49"/>
      <c r="B53" s="3">
        <v>44</v>
      </c>
      <c r="C53" s="11">
        <f t="shared" si="7"/>
        <v>786240</v>
      </c>
      <c r="D53" s="15">
        <f t="shared" si="8"/>
        <v>25617.42424242424</v>
      </c>
      <c r="E53" s="11">
        <v>5</v>
      </c>
      <c r="F53" s="12">
        <f t="shared" si="0"/>
        <v>3.2582194040527368E-2</v>
      </c>
      <c r="G53" s="3">
        <f t="shared" si="9"/>
        <v>3931200</v>
      </c>
      <c r="H53" s="2">
        <f t="shared" si="1"/>
        <v>6.5164388081054743E-3</v>
      </c>
      <c r="I53" s="2">
        <f t="shared" si="2"/>
        <v>6516.438808105474</v>
      </c>
      <c r="J53" s="14">
        <f t="shared" si="3"/>
        <v>3.9828696295566992</v>
      </c>
      <c r="K53" s="22"/>
      <c r="L53" s="16">
        <v>26</v>
      </c>
      <c r="M53" s="16">
        <v>30240</v>
      </c>
      <c r="N53" s="16">
        <f t="shared" si="4"/>
        <v>786240</v>
      </c>
      <c r="P53" s="28">
        <v>33.814999999999998</v>
      </c>
      <c r="Q53" s="16">
        <v>1000</v>
      </c>
      <c r="R53" s="16">
        <f t="shared" si="5"/>
        <v>33815</v>
      </c>
      <c r="S53" s="16">
        <f t="shared" si="6"/>
        <v>25617.42424242424</v>
      </c>
      <c r="U53" s="19"/>
    </row>
    <row r="54" spans="1:21" ht="15.75" customHeight="1" x14ac:dyDescent="0.25">
      <c r="A54" s="49"/>
      <c r="B54" s="3">
        <v>45</v>
      </c>
      <c r="C54" s="11">
        <f t="shared" si="7"/>
        <v>695520</v>
      </c>
      <c r="D54" s="15">
        <f t="shared" si="8"/>
        <v>31481.060606060604</v>
      </c>
      <c r="E54" s="11">
        <v>5</v>
      </c>
      <c r="F54" s="12">
        <f t="shared" si="0"/>
        <v>4.5262624519870891E-2</v>
      </c>
      <c r="G54" s="3">
        <f t="shared" si="9"/>
        <v>3477600</v>
      </c>
      <c r="H54" s="2">
        <f t="shared" si="1"/>
        <v>9.0525249039741795E-3</v>
      </c>
      <c r="I54" s="2">
        <f t="shared" si="2"/>
        <v>9052.5249039741793</v>
      </c>
      <c r="J54" s="14">
        <f t="shared" si="3"/>
        <v>3.8634626856327516</v>
      </c>
      <c r="K54" s="22"/>
      <c r="L54" s="16">
        <v>23</v>
      </c>
      <c r="M54" s="16">
        <v>30240</v>
      </c>
      <c r="N54" s="16">
        <f t="shared" si="4"/>
        <v>695520</v>
      </c>
      <c r="P54" s="28">
        <v>41.555</v>
      </c>
      <c r="Q54" s="16">
        <v>1000</v>
      </c>
      <c r="R54" s="16">
        <f t="shared" si="5"/>
        <v>41555</v>
      </c>
      <c r="S54" s="16">
        <f t="shared" si="6"/>
        <v>31481.060606060604</v>
      </c>
      <c r="U54" s="19"/>
    </row>
    <row r="55" spans="1:21" ht="33" customHeight="1" x14ac:dyDescent="0.25">
      <c r="A55" s="50"/>
      <c r="B55" s="3" t="s">
        <v>8</v>
      </c>
      <c r="C55" s="11">
        <f>SUM(C46:C54)</f>
        <v>7741440</v>
      </c>
      <c r="D55" s="29">
        <f>SUM(D46:D54)</f>
        <v>246992.4242424242</v>
      </c>
      <c r="E55" s="11"/>
      <c r="F55" s="12"/>
      <c r="G55" s="3"/>
      <c r="H55" s="2"/>
      <c r="I55" s="2"/>
      <c r="J55" s="14"/>
      <c r="K55" s="22"/>
      <c r="L55" s="16"/>
      <c r="M55" s="16"/>
      <c r="N55" s="16"/>
      <c r="O55" s="16" t="s">
        <v>8</v>
      </c>
      <c r="P55" s="28">
        <f>SUM(P46:P54)</f>
        <v>326.03000000000003</v>
      </c>
      <c r="Q55" s="16"/>
      <c r="U55" s="19"/>
    </row>
    <row r="56" spans="1:21" ht="15.75" customHeight="1" x14ac:dyDescent="0.25">
      <c r="A56" s="48" t="s">
        <v>70</v>
      </c>
      <c r="B56" s="3">
        <v>46</v>
      </c>
      <c r="C56" s="11">
        <f t="shared" si="7"/>
        <v>937440</v>
      </c>
      <c r="D56" s="15">
        <f t="shared" si="8"/>
        <v>32435.60606060606</v>
      </c>
      <c r="E56" s="11">
        <v>5</v>
      </c>
      <c r="F56" s="12">
        <f t="shared" si="0"/>
        <v>3.460019421040926E-2</v>
      </c>
      <c r="G56" s="3">
        <f t="shared" si="9"/>
        <v>4687200</v>
      </c>
      <c r="H56" s="2">
        <f t="shared" si="1"/>
        <v>6.9200388420818529E-3</v>
      </c>
      <c r="I56" s="2">
        <f t="shared" si="2"/>
        <v>6920.0388420818526</v>
      </c>
      <c r="J56" s="14">
        <f t="shared" si="3"/>
        <v>3.9613875468428561</v>
      </c>
      <c r="K56" s="22"/>
      <c r="L56" s="16">
        <v>31</v>
      </c>
      <c r="M56" s="16">
        <v>30240</v>
      </c>
      <c r="N56" s="16">
        <f t="shared" si="4"/>
        <v>937440</v>
      </c>
      <c r="P56" s="28">
        <v>42.814999999999998</v>
      </c>
      <c r="Q56" s="16">
        <v>1000</v>
      </c>
      <c r="R56" s="16">
        <f t="shared" si="5"/>
        <v>42815</v>
      </c>
      <c r="S56" s="16">
        <f t="shared" si="6"/>
        <v>32435.60606060606</v>
      </c>
      <c r="U56" s="19"/>
    </row>
    <row r="57" spans="1:21" ht="15.75" customHeight="1" x14ac:dyDescent="0.25">
      <c r="A57" s="49"/>
      <c r="B57" s="3">
        <v>47</v>
      </c>
      <c r="C57" s="11">
        <f t="shared" si="7"/>
        <v>604800</v>
      </c>
      <c r="D57" s="15">
        <f t="shared" si="8"/>
        <v>30212.121212121212</v>
      </c>
      <c r="E57" s="11">
        <v>5</v>
      </c>
      <c r="F57" s="12">
        <f t="shared" si="0"/>
        <v>4.995390412057079E-2</v>
      </c>
      <c r="G57" s="3">
        <f t="shared" si="9"/>
        <v>3024000</v>
      </c>
      <c r="H57" s="2">
        <f t="shared" si="1"/>
        <v>9.9907808241141566E-3</v>
      </c>
      <c r="I57" s="2">
        <f t="shared" si="2"/>
        <v>9990.7808241141574</v>
      </c>
      <c r="J57" s="14">
        <f t="shared" si="3"/>
        <v>3.8266939207987938</v>
      </c>
      <c r="K57" s="22"/>
      <c r="L57" s="16">
        <v>20</v>
      </c>
      <c r="M57" s="16">
        <v>30240</v>
      </c>
      <c r="N57" s="16">
        <f t="shared" si="4"/>
        <v>604800</v>
      </c>
      <c r="P57" s="28">
        <v>39.880000000000003</v>
      </c>
      <c r="Q57" s="16">
        <v>1000</v>
      </c>
      <c r="R57" s="16">
        <f t="shared" si="5"/>
        <v>39880</v>
      </c>
      <c r="S57" s="16">
        <f t="shared" si="6"/>
        <v>30212.121212121212</v>
      </c>
      <c r="U57" s="19"/>
    </row>
    <row r="58" spans="1:21" ht="15.75" customHeight="1" x14ac:dyDescent="0.25">
      <c r="A58" s="49"/>
      <c r="B58" s="3">
        <v>48</v>
      </c>
      <c r="C58" s="11">
        <f t="shared" si="7"/>
        <v>756000</v>
      </c>
      <c r="D58" s="15">
        <f t="shared" si="8"/>
        <v>31121.21212121212</v>
      </c>
      <c r="E58" s="11">
        <v>5</v>
      </c>
      <c r="F58" s="12">
        <f t="shared" si="0"/>
        <v>4.1165624498957831E-2</v>
      </c>
      <c r="G58" s="3">
        <f t="shared" si="9"/>
        <v>3780000</v>
      </c>
      <c r="H58" s="2">
        <f t="shared" si="1"/>
        <v>8.2331248997915656E-3</v>
      </c>
      <c r="I58" s="2">
        <f t="shared" si="2"/>
        <v>8233.1248997915663</v>
      </c>
      <c r="J58" s="14">
        <f t="shared" si="3"/>
        <v>3.8984138406623123</v>
      </c>
      <c r="K58" s="22"/>
      <c r="L58" s="16">
        <v>25</v>
      </c>
      <c r="M58" s="16">
        <v>30240</v>
      </c>
      <c r="N58" s="16">
        <f t="shared" si="4"/>
        <v>756000</v>
      </c>
      <c r="P58" s="28">
        <v>41.08</v>
      </c>
      <c r="Q58" s="16">
        <v>1000</v>
      </c>
      <c r="R58" s="16">
        <f t="shared" si="5"/>
        <v>41080</v>
      </c>
      <c r="S58" s="16">
        <f t="shared" si="6"/>
        <v>31121.21212121212</v>
      </c>
      <c r="U58" s="19"/>
    </row>
    <row r="59" spans="1:21" ht="15.75" customHeight="1" x14ac:dyDescent="0.25">
      <c r="A59" s="49"/>
      <c r="B59" s="3">
        <v>49</v>
      </c>
      <c r="C59" s="11">
        <f t="shared" si="7"/>
        <v>695520</v>
      </c>
      <c r="D59" s="15">
        <f t="shared" si="8"/>
        <v>27579.545454545452</v>
      </c>
      <c r="E59" s="11">
        <v>5</v>
      </c>
      <c r="F59" s="12">
        <f t="shared" si="0"/>
        <v>3.9653130685739377E-2</v>
      </c>
      <c r="G59" s="3">
        <f t="shared" si="9"/>
        <v>3477600</v>
      </c>
      <c r="H59" s="2">
        <f t="shared" si="1"/>
        <v>7.930626137147876E-3</v>
      </c>
      <c r="I59" s="2">
        <f t="shared" si="2"/>
        <v>7930.6261371478759</v>
      </c>
      <c r="J59" s="14">
        <f t="shared" si="3"/>
        <v>3.9120926062000096</v>
      </c>
      <c r="K59" s="22"/>
      <c r="L59" s="16">
        <v>23</v>
      </c>
      <c r="M59" s="16">
        <v>30240</v>
      </c>
      <c r="N59" s="16">
        <f t="shared" si="4"/>
        <v>695520</v>
      </c>
      <c r="P59" s="28">
        <v>36.405000000000001</v>
      </c>
      <c r="Q59" s="16">
        <v>1000</v>
      </c>
      <c r="R59" s="16">
        <f t="shared" si="5"/>
        <v>36405</v>
      </c>
      <c r="S59" s="16">
        <f t="shared" si="6"/>
        <v>27579.545454545452</v>
      </c>
      <c r="U59" s="19"/>
    </row>
    <row r="60" spans="1:21" ht="15.75" customHeight="1" x14ac:dyDescent="0.25">
      <c r="A60" s="49"/>
      <c r="B60" s="3">
        <v>50</v>
      </c>
      <c r="C60" s="11">
        <f t="shared" si="7"/>
        <v>846720</v>
      </c>
      <c r="D60" s="15">
        <f t="shared" si="8"/>
        <v>31549.242424242424</v>
      </c>
      <c r="E60" s="11">
        <v>5</v>
      </c>
      <c r="F60" s="12">
        <f t="shared" si="0"/>
        <v>3.7260537632561444E-2</v>
      </c>
      <c r="G60" s="3">
        <f t="shared" si="9"/>
        <v>4233600</v>
      </c>
      <c r="H60" s="2">
        <f t="shared" si="1"/>
        <v>7.4521075265122881E-3</v>
      </c>
      <c r="I60" s="2">
        <f t="shared" si="2"/>
        <v>7452.1075265122881</v>
      </c>
      <c r="J60" s="14">
        <f t="shared" si="3"/>
        <v>3.9346981967579837</v>
      </c>
      <c r="K60" s="22"/>
      <c r="L60" s="16">
        <v>28</v>
      </c>
      <c r="M60" s="16">
        <v>30240</v>
      </c>
      <c r="N60" s="16">
        <f t="shared" si="4"/>
        <v>846720</v>
      </c>
      <c r="P60" s="28">
        <v>41.645000000000003</v>
      </c>
      <c r="Q60" s="16">
        <v>1000</v>
      </c>
      <c r="R60" s="16">
        <f t="shared" si="5"/>
        <v>41645</v>
      </c>
      <c r="S60" s="16">
        <f t="shared" si="6"/>
        <v>31549.242424242424</v>
      </c>
      <c r="U60" s="19"/>
    </row>
    <row r="61" spans="1:21" ht="15.75" customHeight="1" x14ac:dyDescent="0.25">
      <c r="A61" s="49"/>
      <c r="B61" s="3">
        <v>51</v>
      </c>
      <c r="C61" s="11">
        <f t="shared" si="7"/>
        <v>695520</v>
      </c>
      <c r="D61" s="15">
        <f t="shared" si="8"/>
        <v>23068.181818181816</v>
      </c>
      <c r="E61" s="11"/>
      <c r="F61" s="12"/>
      <c r="G61" s="3"/>
      <c r="H61" s="2"/>
      <c r="I61" s="2"/>
      <c r="J61" s="14"/>
      <c r="K61" s="22"/>
      <c r="L61" s="16">
        <v>23</v>
      </c>
      <c r="M61" s="16">
        <v>30240</v>
      </c>
      <c r="N61" s="16">
        <f t="shared" si="4"/>
        <v>695520</v>
      </c>
      <c r="P61" s="28">
        <v>30.45</v>
      </c>
      <c r="Q61" s="16">
        <v>1000</v>
      </c>
      <c r="R61" s="16">
        <f t="shared" si="5"/>
        <v>30450</v>
      </c>
      <c r="S61" s="16">
        <f t="shared" si="6"/>
        <v>23068.181818181816</v>
      </c>
      <c r="U61" s="19"/>
    </row>
    <row r="62" spans="1:21" ht="15.75" customHeight="1" x14ac:dyDescent="0.25">
      <c r="A62" s="49"/>
      <c r="B62" s="3">
        <v>52</v>
      </c>
      <c r="C62" s="11">
        <f t="shared" si="7"/>
        <v>695520</v>
      </c>
      <c r="D62" s="15">
        <f t="shared" si="8"/>
        <v>22378.787878787876</v>
      </c>
      <c r="E62" s="11"/>
      <c r="F62" s="12"/>
      <c r="G62" s="3"/>
      <c r="H62" s="2"/>
      <c r="I62" s="2"/>
      <c r="J62" s="14"/>
      <c r="K62" s="22"/>
      <c r="L62" s="16">
        <v>23</v>
      </c>
      <c r="M62" s="16">
        <v>30240</v>
      </c>
      <c r="N62" s="16">
        <f t="shared" si="4"/>
        <v>695520</v>
      </c>
      <c r="P62" s="28">
        <v>29.54</v>
      </c>
      <c r="Q62" s="16">
        <v>1000</v>
      </c>
      <c r="R62" s="16">
        <f t="shared" si="5"/>
        <v>29540</v>
      </c>
      <c r="S62" s="16">
        <f t="shared" si="6"/>
        <v>22378.787878787876</v>
      </c>
      <c r="U62" s="19"/>
    </row>
    <row r="63" spans="1:21" ht="15.75" customHeight="1" x14ac:dyDescent="0.25">
      <c r="A63" s="49"/>
      <c r="B63" s="3">
        <v>53</v>
      </c>
      <c r="C63" s="11">
        <f t="shared" si="7"/>
        <v>816480</v>
      </c>
      <c r="D63" s="15">
        <f t="shared" si="8"/>
        <v>27356.060606060604</v>
      </c>
      <c r="E63" s="11">
        <v>5</v>
      </c>
      <c r="F63" s="12">
        <f t="shared" si="0"/>
        <v>3.3504875325862979E-2</v>
      </c>
      <c r="G63" s="3">
        <f t="shared" si="9"/>
        <v>4082400</v>
      </c>
      <c r="H63" s="2">
        <f t="shared" si="1"/>
        <v>6.7009750651725953E-3</v>
      </c>
      <c r="I63" s="2">
        <f t="shared" si="2"/>
        <v>6700.9750651725954</v>
      </c>
      <c r="J63" s="14">
        <f t="shared" si="3"/>
        <v>3.9729056993724092</v>
      </c>
      <c r="K63" s="22"/>
      <c r="L63" s="16">
        <v>27</v>
      </c>
      <c r="M63" s="16">
        <v>30240</v>
      </c>
      <c r="N63" s="16">
        <f t="shared" si="4"/>
        <v>816480</v>
      </c>
      <c r="P63" s="28">
        <v>36.11</v>
      </c>
      <c r="Q63" s="16">
        <v>1000</v>
      </c>
      <c r="R63" s="16">
        <f t="shared" si="5"/>
        <v>36110</v>
      </c>
      <c r="S63" s="16">
        <f t="shared" si="6"/>
        <v>27356.060606060604</v>
      </c>
      <c r="U63" s="19"/>
    </row>
    <row r="64" spans="1:21" ht="15.75" customHeight="1" x14ac:dyDescent="0.25">
      <c r="A64" s="49"/>
      <c r="B64" s="3">
        <v>54</v>
      </c>
      <c r="C64" s="11">
        <f t="shared" si="7"/>
        <v>604800</v>
      </c>
      <c r="D64" s="15">
        <f t="shared" si="8"/>
        <v>23371.21212121212</v>
      </c>
      <c r="E64" s="11">
        <v>5</v>
      </c>
      <c r="F64" s="12">
        <f t="shared" si="0"/>
        <v>3.8642877184543852E-2</v>
      </c>
      <c r="G64" s="3">
        <f t="shared" si="9"/>
        <v>3024000</v>
      </c>
      <c r="H64" s="2">
        <f t="shared" si="1"/>
        <v>7.7285754369087701E-3</v>
      </c>
      <c r="I64" s="2">
        <f t="shared" si="2"/>
        <v>7728.5754369087699</v>
      </c>
      <c r="J64" s="14">
        <f t="shared" si="3"/>
        <v>3.9214870710691345</v>
      </c>
      <c r="K64" s="22"/>
      <c r="L64" s="16">
        <v>20</v>
      </c>
      <c r="M64" s="16">
        <v>30240</v>
      </c>
      <c r="N64" s="16">
        <f t="shared" si="4"/>
        <v>604800</v>
      </c>
      <c r="P64" s="28">
        <v>30.85</v>
      </c>
      <c r="Q64" s="16">
        <v>1000</v>
      </c>
      <c r="R64" s="16">
        <f t="shared" si="5"/>
        <v>30850</v>
      </c>
      <c r="S64" s="16">
        <f t="shared" si="6"/>
        <v>23371.21212121212</v>
      </c>
      <c r="U64" s="19"/>
    </row>
    <row r="65" spans="1:21" ht="15.75" customHeight="1" x14ac:dyDescent="0.25">
      <c r="A65" s="49"/>
      <c r="B65" s="3">
        <v>55</v>
      </c>
      <c r="C65" s="11">
        <f t="shared" si="7"/>
        <v>756000</v>
      </c>
      <c r="D65" s="15">
        <f t="shared" si="8"/>
        <v>35435.606060606056</v>
      </c>
      <c r="E65" s="11">
        <v>5</v>
      </c>
      <c r="F65" s="12">
        <f t="shared" si="0"/>
        <v>4.6872494789161452E-2</v>
      </c>
      <c r="G65" s="3">
        <f t="shared" si="9"/>
        <v>3780000</v>
      </c>
      <c r="H65" s="2">
        <f t="shared" si="1"/>
        <v>9.3744989578322894E-3</v>
      </c>
      <c r="I65" s="2">
        <f t="shared" si="2"/>
        <v>9374.4989578322893</v>
      </c>
      <c r="J65" s="14">
        <f t="shared" si="3"/>
        <v>3.8504843135328146</v>
      </c>
      <c r="K65" s="22"/>
      <c r="L65" s="16">
        <v>25</v>
      </c>
      <c r="M65" s="16">
        <v>30240</v>
      </c>
      <c r="N65" s="16">
        <f t="shared" si="4"/>
        <v>756000</v>
      </c>
      <c r="P65" s="28">
        <v>46.774999999999999</v>
      </c>
      <c r="Q65" s="16">
        <v>1000</v>
      </c>
      <c r="R65" s="16">
        <f t="shared" si="5"/>
        <v>46775</v>
      </c>
      <c r="S65" s="16">
        <f t="shared" si="6"/>
        <v>35435.606060606056</v>
      </c>
      <c r="U65" s="19"/>
    </row>
    <row r="66" spans="1:21" ht="31.5" customHeight="1" x14ac:dyDescent="0.25">
      <c r="A66" s="50"/>
      <c r="B66" s="3" t="s">
        <v>8</v>
      </c>
      <c r="C66" s="11">
        <f>SUM(C56:C65)</f>
        <v>7408800</v>
      </c>
      <c r="D66" s="29">
        <f>SUM(D56:D65)</f>
        <v>284507.57575757575</v>
      </c>
      <c r="E66" s="11"/>
      <c r="F66" s="12"/>
      <c r="G66" s="3"/>
      <c r="H66" s="2"/>
      <c r="I66" s="2"/>
      <c r="J66" s="14"/>
      <c r="K66" s="22"/>
      <c r="L66" s="16"/>
      <c r="M66" s="16"/>
      <c r="N66" s="16"/>
      <c r="O66" s="16" t="s">
        <v>8</v>
      </c>
      <c r="P66" s="28">
        <f>SUM(P56:P65)</f>
        <v>375.55</v>
      </c>
      <c r="Q66" s="16"/>
      <c r="U66" s="19"/>
    </row>
    <row r="67" spans="1:21" ht="15.75" customHeight="1" x14ac:dyDescent="0.25">
      <c r="A67" s="51" t="s">
        <v>64</v>
      </c>
      <c r="B67" s="3">
        <v>56</v>
      </c>
      <c r="C67" s="11">
        <f>N67</f>
        <v>786240</v>
      </c>
      <c r="D67" s="15">
        <f>S67</f>
        <v>29469.696969696968</v>
      </c>
      <c r="E67" s="11">
        <v>5</v>
      </c>
      <c r="F67" s="12">
        <f>D67/C67</f>
        <v>3.7481808315141647E-2</v>
      </c>
      <c r="G67" s="3">
        <f>C67*E67</f>
        <v>3931200</v>
      </c>
      <c r="H67" s="2">
        <f>D67/G67</f>
        <v>7.4963616630283293E-3</v>
      </c>
      <c r="I67" s="2">
        <f>H67*1000000</f>
        <v>7496.3616630283295</v>
      </c>
      <c r="J67" s="14">
        <f>NORMSINV((1000000-I67)/1000000)+1.5</f>
        <v>3.93255478228666</v>
      </c>
      <c r="K67" s="20"/>
      <c r="L67" s="16">
        <v>26</v>
      </c>
      <c r="M67" s="16">
        <v>30240</v>
      </c>
      <c r="N67" s="16">
        <f>M67*L67</f>
        <v>786240</v>
      </c>
      <c r="P67" s="28">
        <v>38.9</v>
      </c>
      <c r="Q67" s="16">
        <v>1000</v>
      </c>
      <c r="R67" s="16">
        <f>P67*Q67</f>
        <v>38900</v>
      </c>
      <c r="S67" s="16">
        <f>R67/1.32</f>
        <v>29469.696969696968</v>
      </c>
    </row>
    <row r="68" spans="1:21" ht="15.75" customHeight="1" x14ac:dyDescent="0.25">
      <c r="A68" s="52"/>
      <c r="B68" s="3">
        <v>57</v>
      </c>
      <c r="C68" s="11">
        <f t="shared" ref="C68:C137" si="13">N68</f>
        <v>997920</v>
      </c>
      <c r="D68" s="15">
        <f t="shared" ref="D68:D137" si="14">S68</f>
        <v>26098.484848484848</v>
      </c>
      <c r="E68" s="11">
        <v>5</v>
      </c>
      <c r="F68" s="12">
        <f>D68/C68</f>
        <v>2.6152882844802036E-2</v>
      </c>
      <c r="G68" s="3">
        <f t="shared" ref="G68:G99" si="15">C68*E68</f>
        <v>4989600</v>
      </c>
      <c r="H68" s="2">
        <f>D68/G68</f>
        <v>5.2305765689604072E-3</v>
      </c>
      <c r="I68" s="2">
        <f t="shared" ref="I68:I99" si="16">H68*1000000</f>
        <v>5230.5765689604068</v>
      </c>
      <c r="J68" s="14">
        <f t="shared" ref="J68:J99" si="17">NORMSINV((1000000-I68)/1000000)+1.5</f>
        <v>4.0602013581206444</v>
      </c>
      <c r="K68" s="20"/>
      <c r="L68" s="16">
        <v>33</v>
      </c>
      <c r="M68" s="16">
        <v>30240</v>
      </c>
      <c r="N68" s="16">
        <f t="shared" ref="N68:N137" si="18">M68*L68</f>
        <v>997920</v>
      </c>
      <c r="P68" s="28">
        <v>34.450000000000003</v>
      </c>
      <c r="Q68" s="16">
        <v>1000</v>
      </c>
      <c r="R68" s="16">
        <f t="shared" ref="R68:R137" si="19">P68*Q68</f>
        <v>34450</v>
      </c>
      <c r="S68" s="16">
        <f t="shared" ref="S68:S72" si="20">R68/1.32</f>
        <v>26098.484848484848</v>
      </c>
    </row>
    <row r="69" spans="1:21" ht="15.75" customHeight="1" x14ac:dyDescent="0.25">
      <c r="A69" s="52"/>
      <c r="B69" s="3">
        <v>58</v>
      </c>
      <c r="C69" s="11">
        <f t="shared" si="13"/>
        <v>816480</v>
      </c>
      <c r="D69" s="15">
        <f t="shared" si="14"/>
        <v>25212.121212121212</v>
      </c>
      <c r="E69" s="11">
        <v>5</v>
      </c>
      <c r="F69" s="12">
        <f t="shared" ref="F69:F99" si="21">D69/C69</f>
        <v>3.0879043224722236E-2</v>
      </c>
      <c r="G69" s="3">
        <f t="shared" si="15"/>
        <v>4082400</v>
      </c>
      <c r="H69" s="2">
        <f t="shared" ref="H69:H99" si="22">D69/G69</f>
        <v>6.1758086449444473E-3</v>
      </c>
      <c r="I69" s="2">
        <f t="shared" si="16"/>
        <v>6175.8086449444472</v>
      </c>
      <c r="J69" s="14">
        <f t="shared" si="17"/>
        <v>4.0019362236953233</v>
      </c>
      <c r="K69" s="20"/>
      <c r="L69" s="16">
        <v>27</v>
      </c>
      <c r="M69" s="16">
        <v>30240</v>
      </c>
      <c r="N69" s="16">
        <f t="shared" si="18"/>
        <v>816480</v>
      </c>
      <c r="P69" s="28">
        <v>33.28</v>
      </c>
      <c r="Q69" s="16">
        <v>1000</v>
      </c>
      <c r="R69" s="16">
        <f t="shared" si="19"/>
        <v>33280</v>
      </c>
      <c r="S69" s="16">
        <f t="shared" si="20"/>
        <v>25212.121212121212</v>
      </c>
    </row>
    <row r="70" spans="1:21" ht="15.75" customHeight="1" x14ac:dyDescent="0.25">
      <c r="A70" s="52"/>
      <c r="B70" s="3">
        <v>59</v>
      </c>
      <c r="C70" s="11">
        <f t="shared" si="13"/>
        <v>907200</v>
      </c>
      <c r="D70" s="15">
        <f t="shared" si="14"/>
        <v>27181.81818181818</v>
      </c>
      <c r="E70" s="11">
        <v>5</v>
      </c>
      <c r="F70" s="12">
        <f t="shared" si="21"/>
        <v>2.9962321628988292E-2</v>
      </c>
      <c r="G70" s="3">
        <f t="shared" si="15"/>
        <v>4536000</v>
      </c>
      <c r="H70" s="2">
        <f t="shared" si="22"/>
        <v>5.9924643257976591E-3</v>
      </c>
      <c r="I70" s="2">
        <f t="shared" si="16"/>
        <v>5992.4643257976595</v>
      </c>
      <c r="J70" s="14">
        <f t="shared" si="17"/>
        <v>4.0125877749710082</v>
      </c>
      <c r="K70" s="20"/>
      <c r="L70" s="16">
        <v>30</v>
      </c>
      <c r="M70" s="16">
        <v>30240</v>
      </c>
      <c r="N70" s="16">
        <f t="shared" si="18"/>
        <v>907200</v>
      </c>
      <c r="P70" s="28">
        <v>35.880000000000003</v>
      </c>
      <c r="Q70" s="16">
        <v>1000</v>
      </c>
      <c r="R70" s="16">
        <f t="shared" si="19"/>
        <v>35880</v>
      </c>
      <c r="S70" s="16">
        <f t="shared" si="20"/>
        <v>27181.81818181818</v>
      </c>
    </row>
    <row r="71" spans="1:21" ht="15.75" customHeight="1" x14ac:dyDescent="0.25">
      <c r="A71" s="52"/>
      <c r="B71" s="3">
        <v>60</v>
      </c>
      <c r="C71" s="11">
        <f t="shared" si="13"/>
        <v>786240</v>
      </c>
      <c r="D71" s="15">
        <f t="shared" si="14"/>
        <v>25583.333333333332</v>
      </c>
      <c r="E71" s="11">
        <v>5</v>
      </c>
      <c r="F71" s="12">
        <f t="shared" si="21"/>
        <v>3.2538834622167952E-2</v>
      </c>
      <c r="G71" s="3">
        <f t="shared" si="15"/>
        <v>3931200</v>
      </c>
      <c r="H71" s="2">
        <f t="shared" si="22"/>
        <v>6.5077669244335912E-3</v>
      </c>
      <c r="I71" s="2">
        <f t="shared" si="16"/>
        <v>6507.7669244335912</v>
      </c>
      <c r="J71" s="14">
        <f t="shared" si="17"/>
        <v>3.9833439742269809</v>
      </c>
      <c r="K71" s="20"/>
      <c r="L71" s="16">
        <v>26</v>
      </c>
      <c r="M71" s="16">
        <v>30240</v>
      </c>
      <c r="N71" s="16">
        <f t="shared" si="18"/>
        <v>786240</v>
      </c>
      <c r="P71" s="28">
        <v>33.770000000000003</v>
      </c>
      <c r="Q71" s="16">
        <v>1000</v>
      </c>
      <c r="R71" s="16">
        <f t="shared" si="19"/>
        <v>33770</v>
      </c>
      <c r="S71" s="16">
        <f t="shared" si="20"/>
        <v>25583.333333333332</v>
      </c>
    </row>
    <row r="72" spans="1:21" ht="15.75" customHeight="1" x14ac:dyDescent="0.25">
      <c r="A72" s="52"/>
      <c r="B72" s="3">
        <v>61</v>
      </c>
      <c r="C72" s="11">
        <f t="shared" si="13"/>
        <v>695520</v>
      </c>
      <c r="D72" s="15">
        <f t="shared" si="14"/>
        <v>26340.909090909088</v>
      </c>
      <c r="E72" s="11"/>
      <c r="F72" s="12"/>
      <c r="G72" s="3"/>
      <c r="H72" s="2"/>
      <c r="I72" s="2"/>
      <c r="J72" s="14"/>
      <c r="K72" s="20"/>
      <c r="L72" s="16">
        <v>23</v>
      </c>
      <c r="M72" s="16">
        <v>30240</v>
      </c>
      <c r="N72" s="16">
        <f t="shared" si="18"/>
        <v>695520</v>
      </c>
      <c r="P72" s="28">
        <v>34.770000000000003</v>
      </c>
      <c r="Q72" s="16">
        <v>1000</v>
      </c>
      <c r="R72" s="16">
        <f t="shared" si="19"/>
        <v>34770</v>
      </c>
      <c r="S72" s="16">
        <f t="shared" si="20"/>
        <v>26340.909090909088</v>
      </c>
    </row>
    <row r="73" spans="1:21" ht="15.75" customHeight="1" x14ac:dyDescent="0.25">
      <c r="A73" s="52"/>
      <c r="B73" s="3">
        <v>62</v>
      </c>
      <c r="C73" s="11">
        <f t="shared" si="13"/>
        <v>514080</v>
      </c>
      <c r="D73" s="15">
        <f t="shared" si="14"/>
        <v>24590.909090909088</v>
      </c>
      <c r="E73" s="11">
        <v>5</v>
      </c>
      <c r="F73" s="12">
        <f>D73/C73</f>
        <v>4.7834790481849299E-2</v>
      </c>
      <c r="G73" s="3">
        <f t="shared" si="15"/>
        <v>2570400</v>
      </c>
      <c r="H73" s="2">
        <f>D73/G73</f>
        <v>9.5669580963698604E-3</v>
      </c>
      <c r="I73" s="2">
        <f t="shared" si="16"/>
        <v>9566.9580963698609</v>
      </c>
      <c r="J73" s="14">
        <f t="shared" si="17"/>
        <v>3.8429115959676472</v>
      </c>
      <c r="K73" s="20"/>
      <c r="L73" s="16">
        <v>17</v>
      </c>
      <c r="M73" s="16">
        <v>30240</v>
      </c>
      <c r="N73" s="16">
        <f t="shared" si="18"/>
        <v>514080</v>
      </c>
      <c r="P73" s="28">
        <v>32.46</v>
      </c>
      <c r="Q73" s="16">
        <v>1000</v>
      </c>
      <c r="R73" s="16">
        <f t="shared" si="19"/>
        <v>32460</v>
      </c>
      <c r="S73" s="16">
        <f>R73/1.32</f>
        <v>24590.909090909088</v>
      </c>
    </row>
    <row r="74" spans="1:21" ht="30.75" customHeight="1" x14ac:dyDescent="0.25">
      <c r="A74" s="53"/>
      <c r="B74" s="3" t="s">
        <v>8</v>
      </c>
      <c r="C74" s="11">
        <f>SUM(C67:C73)</f>
        <v>5503680</v>
      </c>
      <c r="D74" s="29">
        <f>SUM(D67:D73)</f>
        <v>184477.27272727271</v>
      </c>
      <c r="E74" s="11"/>
      <c r="F74" s="12"/>
      <c r="G74" s="3"/>
      <c r="H74" s="2"/>
      <c r="I74" s="2"/>
      <c r="J74" s="14"/>
      <c r="K74" s="20"/>
      <c r="L74" s="16"/>
      <c r="M74" s="16"/>
      <c r="N74" s="16"/>
      <c r="O74" s="16" t="s">
        <v>8</v>
      </c>
      <c r="P74" s="28">
        <f>SUM(P67:P73)</f>
        <v>243.51000000000002</v>
      </c>
      <c r="Q74" s="16"/>
    </row>
    <row r="75" spans="1:21" ht="15.75" customHeight="1" x14ac:dyDescent="0.25">
      <c r="A75" s="51" t="s">
        <v>68</v>
      </c>
      <c r="B75" s="3">
        <v>63</v>
      </c>
      <c r="C75" s="11">
        <f t="shared" si="13"/>
        <v>816480</v>
      </c>
      <c r="D75" s="15">
        <f t="shared" si="14"/>
        <v>24007.299270072992</v>
      </c>
      <c r="E75" s="11">
        <v>5</v>
      </c>
      <c r="F75" s="12">
        <f t="shared" si="21"/>
        <v>2.9403413764051773E-2</v>
      </c>
      <c r="G75" s="3">
        <f t="shared" si="15"/>
        <v>4082400</v>
      </c>
      <c r="H75" s="2">
        <f t="shared" si="22"/>
        <v>5.8806827528103548E-3</v>
      </c>
      <c r="I75" s="2">
        <f t="shared" si="16"/>
        <v>5880.6827528103549</v>
      </c>
      <c r="J75" s="14">
        <f t="shared" si="17"/>
        <v>4.0192244559750563</v>
      </c>
      <c r="K75" s="20"/>
      <c r="L75" s="16">
        <v>27</v>
      </c>
      <c r="M75" s="16">
        <v>30240</v>
      </c>
      <c r="N75" s="16">
        <f t="shared" si="18"/>
        <v>816480</v>
      </c>
      <c r="P75" s="28">
        <v>32.89</v>
      </c>
      <c r="Q75" s="16">
        <v>1000</v>
      </c>
      <c r="R75" s="16">
        <f t="shared" si="19"/>
        <v>32890</v>
      </c>
      <c r="S75" s="16">
        <f>R75/1.37</f>
        <v>24007.299270072992</v>
      </c>
    </row>
    <row r="76" spans="1:21" ht="15.75" customHeight="1" x14ac:dyDescent="0.25">
      <c r="A76" s="52"/>
      <c r="B76" s="3">
        <v>64</v>
      </c>
      <c r="C76" s="11">
        <f t="shared" si="13"/>
        <v>937440</v>
      </c>
      <c r="D76" s="15">
        <f t="shared" si="14"/>
        <v>24905.109489051094</v>
      </c>
      <c r="E76" s="11">
        <v>5</v>
      </c>
      <c r="F76" s="12">
        <f t="shared" si="21"/>
        <v>2.6567150419281333E-2</v>
      </c>
      <c r="G76" s="3">
        <f t="shared" si="15"/>
        <v>4687200</v>
      </c>
      <c r="H76" s="2">
        <f t="shared" si="22"/>
        <v>5.3134300838562666E-3</v>
      </c>
      <c r="I76" s="2">
        <f t="shared" si="16"/>
        <v>5313.4300838562667</v>
      </c>
      <c r="J76" s="14">
        <f t="shared" si="17"/>
        <v>4.0547352189536188</v>
      </c>
      <c r="K76" s="20"/>
      <c r="L76" s="16">
        <v>31</v>
      </c>
      <c r="M76" s="16">
        <v>30240</v>
      </c>
      <c r="N76" s="16">
        <f t="shared" si="18"/>
        <v>937440</v>
      </c>
      <c r="P76" s="28">
        <v>34.119999999999997</v>
      </c>
      <c r="Q76" s="16">
        <v>1000</v>
      </c>
      <c r="R76" s="16">
        <f t="shared" si="19"/>
        <v>34120</v>
      </c>
      <c r="S76" s="16">
        <f>R76/1.37</f>
        <v>24905.109489051094</v>
      </c>
    </row>
    <row r="77" spans="1:21" ht="15.75" customHeight="1" x14ac:dyDescent="0.25">
      <c r="A77" s="52"/>
      <c r="B77" s="3">
        <v>65</v>
      </c>
      <c r="C77" s="11">
        <f t="shared" si="13"/>
        <v>997920</v>
      </c>
      <c r="D77" s="15">
        <f t="shared" si="14"/>
        <v>27824.817518248172</v>
      </c>
      <c r="E77" s="11"/>
      <c r="F77" s="12"/>
      <c r="G77" s="3"/>
      <c r="H77" s="2"/>
      <c r="I77" s="2"/>
      <c r="J77" s="14"/>
      <c r="K77" s="20"/>
      <c r="L77" s="16">
        <v>33</v>
      </c>
      <c r="M77" s="16">
        <v>30240</v>
      </c>
      <c r="N77" s="16">
        <f t="shared" si="18"/>
        <v>997920</v>
      </c>
      <c r="P77" s="28">
        <v>38.119999999999997</v>
      </c>
      <c r="Q77" s="16">
        <v>1000</v>
      </c>
      <c r="R77" s="16">
        <f t="shared" si="19"/>
        <v>38120</v>
      </c>
      <c r="S77" s="16">
        <f t="shared" ref="S77:S82" si="23">R77/1.37</f>
        <v>27824.817518248172</v>
      </c>
    </row>
    <row r="78" spans="1:21" ht="15.75" customHeight="1" x14ac:dyDescent="0.25">
      <c r="A78" s="52"/>
      <c r="B78" s="3">
        <v>66</v>
      </c>
      <c r="C78" s="11">
        <f t="shared" si="13"/>
        <v>846720</v>
      </c>
      <c r="D78" s="15">
        <f t="shared" si="14"/>
        <v>27547.445255474449</v>
      </c>
      <c r="E78" s="11"/>
      <c r="F78" s="12"/>
      <c r="G78" s="3"/>
      <c r="H78" s="2"/>
      <c r="I78" s="2"/>
      <c r="J78" s="14"/>
      <c r="K78" s="20"/>
      <c r="L78" s="16">
        <v>28</v>
      </c>
      <c r="M78" s="16">
        <v>30240</v>
      </c>
      <c r="N78" s="16">
        <f t="shared" si="18"/>
        <v>846720</v>
      </c>
      <c r="P78" s="28">
        <v>37.74</v>
      </c>
      <c r="Q78" s="16">
        <v>1000</v>
      </c>
      <c r="R78" s="16">
        <f t="shared" si="19"/>
        <v>37740</v>
      </c>
      <c r="S78" s="16">
        <f t="shared" si="23"/>
        <v>27547.445255474449</v>
      </c>
    </row>
    <row r="79" spans="1:21" ht="15.75" customHeight="1" x14ac:dyDescent="0.25">
      <c r="A79" s="52"/>
      <c r="B79" s="3">
        <v>67</v>
      </c>
      <c r="C79" s="11">
        <f t="shared" si="13"/>
        <v>907200</v>
      </c>
      <c r="D79" s="15">
        <f t="shared" si="14"/>
        <v>29357.664233576641</v>
      </c>
      <c r="E79" s="11"/>
      <c r="F79" s="12"/>
      <c r="G79" s="3"/>
      <c r="H79" s="2"/>
      <c r="I79" s="2"/>
      <c r="J79" s="14"/>
      <c r="K79" s="20"/>
      <c r="L79" s="16">
        <v>30</v>
      </c>
      <c r="M79" s="16">
        <v>30240</v>
      </c>
      <c r="N79" s="16">
        <f t="shared" si="18"/>
        <v>907200</v>
      </c>
      <c r="P79" s="28">
        <v>40.22</v>
      </c>
      <c r="Q79" s="16">
        <v>1000</v>
      </c>
      <c r="R79" s="16">
        <f t="shared" si="19"/>
        <v>40220</v>
      </c>
      <c r="S79" s="16">
        <f t="shared" si="23"/>
        <v>29357.664233576641</v>
      </c>
    </row>
    <row r="80" spans="1:21" ht="15.75" customHeight="1" x14ac:dyDescent="0.25">
      <c r="A80" s="52"/>
      <c r="B80" s="3">
        <v>68</v>
      </c>
      <c r="C80" s="11">
        <f t="shared" si="13"/>
        <v>937440</v>
      </c>
      <c r="D80" s="15">
        <f t="shared" si="14"/>
        <v>26868.613138686131</v>
      </c>
      <c r="E80" s="11"/>
      <c r="F80" s="12"/>
      <c r="G80" s="3"/>
      <c r="H80" s="2"/>
      <c r="I80" s="2"/>
      <c r="J80" s="14"/>
      <c r="K80" s="20"/>
      <c r="L80" s="16">
        <v>31</v>
      </c>
      <c r="M80" s="16">
        <v>30240</v>
      </c>
      <c r="N80" s="16">
        <f t="shared" si="18"/>
        <v>937440</v>
      </c>
      <c r="P80" s="28">
        <v>36.81</v>
      </c>
      <c r="Q80" s="16">
        <v>1000</v>
      </c>
      <c r="R80" s="16">
        <f t="shared" si="19"/>
        <v>36810</v>
      </c>
      <c r="S80" s="16">
        <f t="shared" si="23"/>
        <v>26868.613138686131</v>
      </c>
    </row>
    <row r="81" spans="1:19" ht="15.75" customHeight="1" x14ac:dyDescent="0.25">
      <c r="A81" s="52"/>
      <c r="B81" s="3">
        <v>69</v>
      </c>
      <c r="C81" s="11">
        <f t="shared" si="13"/>
        <v>1058400</v>
      </c>
      <c r="D81" s="15">
        <f t="shared" si="14"/>
        <v>24167.883211678829</v>
      </c>
      <c r="E81" s="11"/>
      <c r="F81" s="12"/>
      <c r="G81" s="3"/>
      <c r="H81" s="2"/>
      <c r="I81" s="2"/>
      <c r="J81" s="14"/>
      <c r="K81" s="20"/>
      <c r="L81" s="16">
        <v>35</v>
      </c>
      <c r="M81" s="16">
        <v>30240</v>
      </c>
      <c r="N81" s="16">
        <f t="shared" si="18"/>
        <v>1058400</v>
      </c>
      <c r="P81" s="28">
        <v>33.11</v>
      </c>
      <c r="Q81" s="16">
        <v>1000</v>
      </c>
      <c r="R81" s="16">
        <f t="shared" si="19"/>
        <v>33110</v>
      </c>
      <c r="S81" s="16">
        <f t="shared" si="23"/>
        <v>24167.883211678829</v>
      </c>
    </row>
    <row r="82" spans="1:19" ht="15.75" customHeight="1" x14ac:dyDescent="0.25">
      <c r="A82" s="52"/>
      <c r="B82" s="3">
        <v>70</v>
      </c>
      <c r="C82" s="11">
        <f t="shared" si="13"/>
        <v>997920</v>
      </c>
      <c r="D82" s="15">
        <f t="shared" si="14"/>
        <v>25941.605839416057</v>
      </c>
      <c r="E82" s="11"/>
      <c r="F82" s="12"/>
      <c r="G82" s="3"/>
      <c r="H82" s="2"/>
      <c r="I82" s="2"/>
      <c r="J82" s="14"/>
      <c r="K82" s="20"/>
      <c r="L82" s="16">
        <v>33</v>
      </c>
      <c r="M82" s="16">
        <v>30240</v>
      </c>
      <c r="N82" s="16">
        <f t="shared" si="18"/>
        <v>997920</v>
      </c>
      <c r="P82" s="28">
        <v>35.54</v>
      </c>
      <c r="Q82" s="16">
        <v>1000</v>
      </c>
      <c r="R82" s="16">
        <f t="shared" si="19"/>
        <v>35540</v>
      </c>
      <c r="S82" s="16">
        <f t="shared" si="23"/>
        <v>25941.605839416057</v>
      </c>
    </row>
    <row r="83" spans="1:19" ht="15.75" customHeight="1" x14ac:dyDescent="0.25">
      <c r="A83" s="52"/>
      <c r="B83" s="3">
        <v>71</v>
      </c>
      <c r="C83" s="11">
        <f t="shared" si="13"/>
        <v>756000</v>
      </c>
      <c r="D83" s="15">
        <f t="shared" si="14"/>
        <v>24757.575757575756</v>
      </c>
      <c r="E83" s="11">
        <v>5</v>
      </c>
      <c r="F83" s="12">
        <f t="shared" si="21"/>
        <v>3.274811608144941E-2</v>
      </c>
      <c r="G83" s="3">
        <f t="shared" si="15"/>
        <v>3780000</v>
      </c>
      <c r="H83" s="2">
        <f t="shared" si="22"/>
        <v>6.5496232162898828E-3</v>
      </c>
      <c r="I83" s="2">
        <f t="shared" si="16"/>
        <v>6549.6232162898832</v>
      </c>
      <c r="J83" s="14">
        <f t="shared" si="17"/>
        <v>3.9810596114098562</v>
      </c>
      <c r="K83" s="20"/>
      <c r="L83" s="16">
        <v>25</v>
      </c>
      <c r="M83" s="16">
        <v>30240</v>
      </c>
      <c r="N83" s="16">
        <f t="shared" si="18"/>
        <v>756000</v>
      </c>
      <c r="P83" s="28">
        <v>32.68</v>
      </c>
      <c r="Q83" s="16">
        <v>1000</v>
      </c>
      <c r="R83" s="16">
        <f t="shared" si="19"/>
        <v>32680</v>
      </c>
      <c r="S83" s="16">
        <f>R83/1.32</f>
        <v>24757.575757575756</v>
      </c>
    </row>
    <row r="84" spans="1:19" ht="15.75" customHeight="1" x14ac:dyDescent="0.25">
      <c r="A84" s="52"/>
      <c r="B84" s="3">
        <v>72</v>
      </c>
      <c r="C84" s="11">
        <f t="shared" si="13"/>
        <v>816480</v>
      </c>
      <c r="D84" s="15">
        <f t="shared" si="14"/>
        <v>24916.666666666664</v>
      </c>
      <c r="E84" s="11">
        <v>5</v>
      </c>
      <c r="F84" s="12">
        <f t="shared" si="21"/>
        <v>3.051717943693252E-2</v>
      </c>
      <c r="G84" s="3">
        <f t="shared" si="15"/>
        <v>4082400</v>
      </c>
      <c r="H84" s="2">
        <f>D84/G84</f>
        <v>6.1034358873865045E-3</v>
      </c>
      <c r="I84" s="2">
        <f t="shared" si="16"/>
        <v>6103.4358873865049</v>
      </c>
      <c r="J84" s="14">
        <f t="shared" si="17"/>
        <v>4.0061068713709771</v>
      </c>
      <c r="K84" s="20"/>
      <c r="L84" s="16">
        <v>27</v>
      </c>
      <c r="M84" s="16">
        <v>30240</v>
      </c>
      <c r="N84" s="16">
        <f t="shared" si="18"/>
        <v>816480</v>
      </c>
      <c r="P84" s="28">
        <v>32.89</v>
      </c>
      <c r="Q84" s="16">
        <v>1000</v>
      </c>
      <c r="R84" s="16">
        <f t="shared" si="19"/>
        <v>32890</v>
      </c>
      <c r="S84" s="16">
        <f t="shared" ref="S84:S99" si="24">R84/1.32</f>
        <v>24916.666666666664</v>
      </c>
    </row>
    <row r="85" spans="1:19" ht="15.75" customHeight="1" x14ac:dyDescent="0.25">
      <c r="A85" s="52"/>
      <c r="B85" s="3">
        <v>73</v>
      </c>
      <c r="C85" s="11">
        <f t="shared" si="13"/>
        <v>846720</v>
      </c>
      <c r="D85" s="15">
        <f t="shared" si="14"/>
        <v>26181.81818181818</v>
      </c>
      <c r="E85" s="11">
        <v>5</v>
      </c>
      <c r="F85" s="12">
        <f t="shared" si="21"/>
        <v>3.0921459492888062E-2</v>
      </c>
      <c r="G85" s="3">
        <f t="shared" si="15"/>
        <v>4233600</v>
      </c>
      <c r="H85" s="2">
        <f t="shared" si="22"/>
        <v>6.1842918985776122E-3</v>
      </c>
      <c r="I85" s="2">
        <f t="shared" si="16"/>
        <v>6184.2918985776123</v>
      </c>
      <c r="J85" s="14">
        <f t="shared" si="17"/>
        <v>4.0014501953246491</v>
      </c>
      <c r="K85" s="20"/>
      <c r="L85" s="16">
        <v>28</v>
      </c>
      <c r="M85" s="16">
        <v>30240</v>
      </c>
      <c r="N85" s="16">
        <f t="shared" si="18"/>
        <v>846720</v>
      </c>
      <c r="P85" s="28">
        <v>34.56</v>
      </c>
      <c r="Q85" s="16">
        <v>1000</v>
      </c>
      <c r="R85" s="16">
        <f t="shared" si="19"/>
        <v>34560</v>
      </c>
      <c r="S85" s="16">
        <f t="shared" si="24"/>
        <v>26181.81818181818</v>
      </c>
    </row>
    <row r="86" spans="1:19" ht="31.5" customHeight="1" x14ac:dyDescent="0.25">
      <c r="A86" s="53"/>
      <c r="B86" s="3" t="s">
        <v>8</v>
      </c>
      <c r="C86" s="11">
        <f>SUM(C75:C85)</f>
        <v>9918720</v>
      </c>
      <c r="D86" s="29">
        <f>SUM(D75:D85)</f>
        <v>286476.49856226495</v>
      </c>
      <c r="E86" s="11"/>
      <c r="F86" s="12"/>
      <c r="G86" s="3"/>
      <c r="H86" s="2"/>
      <c r="I86" s="2"/>
      <c r="J86" s="14"/>
      <c r="K86" s="20"/>
      <c r="L86" s="16"/>
      <c r="M86" s="16"/>
      <c r="N86" s="16"/>
      <c r="O86" s="16" t="s">
        <v>8</v>
      </c>
      <c r="P86" s="28">
        <f>SUM(P75:P85)</f>
        <v>388.68</v>
      </c>
      <c r="Q86" s="16"/>
    </row>
    <row r="87" spans="1:19" ht="15.75" customHeight="1" x14ac:dyDescent="0.25">
      <c r="A87" s="51" t="s">
        <v>65</v>
      </c>
      <c r="B87" s="3">
        <v>74</v>
      </c>
      <c r="C87" s="11">
        <f t="shared" si="13"/>
        <v>816480</v>
      </c>
      <c r="D87" s="15">
        <f t="shared" si="14"/>
        <v>25431.81818181818</v>
      </c>
      <c r="E87" s="11">
        <v>5</v>
      </c>
      <c r="F87" s="12">
        <f t="shared" si="21"/>
        <v>3.1148121425899202E-2</v>
      </c>
      <c r="G87" s="3">
        <f t="shared" si="15"/>
        <v>4082400</v>
      </c>
      <c r="H87" s="2">
        <f t="shared" si="22"/>
        <v>6.2296242851798403E-3</v>
      </c>
      <c r="I87" s="2">
        <f t="shared" si="16"/>
        <v>6229.6242851798406</v>
      </c>
      <c r="J87" s="14">
        <f t="shared" si="17"/>
        <v>3.9988629468583148</v>
      </c>
      <c r="K87" s="20"/>
      <c r="L87" s="16">
        <v>27</v>
      </c>
      <c r="M87" s="16">
        <v>30240</v>
      </c>
      <c r="N87" s="16">
        <f t="shared" si="18"/>
        <v>816480</v>
      </c>
      <c r="P87" s="28">
        <v>33.57</v>
      </c>
      <c r="Q87" s="16">
        <v>1000</v>
      </c>
      <c r="R87" s="16">
        <f t="shared" si="19"/>
        <v>33570</v>
      </c>
      <c r="S87" s="16">
        <f t="shared" si="24"/>
        <v>25431.81818181818</v>
      </c>
    </row>
    <row r="88" spans="1:19" ht="15.75" customHeight="1" x14ac:dyDescent="0.25">
      <c r="A88" s="52"/>
      <c r="B88" s="3">
        <v>75</v>
      </c>
      <c r="C88" s="11">
        <f t="shared" si="13"/>
        <v>907200</v>
      </c>
      <c r="D88" s="15">
        <f t="shared" si="14"/>
        <v>22840.909090909088</v>
      </c>
      <c r="E88" s="11"/>
      <c r="F88" s="12"/>
      <c r="G88" s="3"/>
      <c r="H88" s="2"/>
      <c r="I88" s="2"/>
      <c r="J88" s="14"/>
      <c r="K88" s="20"/>
      <c r="L88" s="16">
        <v>30</v>
      </c>
      <c r="M88" s="16">
        <v>30240</v>
      </c>
      <c r="N88" s="16">
        <f t="shared" si="18"/>
        <v>907200</v>
      </c>
      <c r="P88" s="28">
        <v>30.15</v>
      </c>
      <c r="Q88" s="16">
        <v>1000</v>
      </c>
      <c r="R88" s="16">
        <f t="shared" si="19"/>
        <v>30150</v>
      </c>
      <c r="S88" s="16">
        <f t="shared" si="24"/>
        <v>22840.909090909088</v>
      </c>
    </row>
    <row r="89" spans="1:19" ht="15.75" customHeight="1" x14ac:dyDescent="0.25">
      <c r="A89" s="52"/>
      <c r="B89" s="3">
        <v>76</v>
      </c>
      <c r="C89" s="11">
        <f t="shared" si="13"/>
        <v>937440</v>
      </c>
      <c r="D89" s="15">
        <f t="shared" si="14"/>
        <v>30378.787878787876</v>
      </c>
      <c r="E89" s="11"/>
      <c r="F89" s="12"/>
      <c r="G89" s="3"/>
      <c r="H89" s="2"/>
      <c r="I89" s="2"/>
      <c r="J89" s="14"/>
      <c r="K89" s="20"/>
      <c r="L89" s="16">
        <v>31</v>
      </c>
      <c r="M89" s="16">
        <v>30240</v>
      </c>
      <c r="N89" s="16">
        <f t="shared" si="18"/>
        <v>937440</v>
      </c>
      <c r="P89" s="28">
        <v>40.1</v>
      </c>
      <c r="Q89" s="16">
        <v>1000</v>
      </c>
      <c r="R89" s="16">
        <f t="shared" si="19"/>
        <v>40100</v>
      </c>
      <c r="S89" s="16">
        <f t="shared" si="24"/>
        <v>30378.787878787876</v>
      </c>
    </row>
    <row r="90" spans="1:19" ht="15.75" customHeight="1" x14ac:dyDescent="0.25">
      <c r="A90" s="52"/>
      <c r="B90" s="3">
        <v>77</v>
      </c>
      <c r="C90" s="11">
        <f t="shared" si="13"/>
        <v>997920</v>
      </c>
      <c r="D90" s="15">
        <f t="shared" si="14"/>
        <v>25340.909090909088</v>
      </c>
      <c r="E90" s="11"/>
      <c r="F90" s="12"/>
      <c r="G90" s="3"/>
      <c r="H90" s="2"/>
      <c r="I90" s="2"/>
      <c r="J90" s="14"/>
      <c r="K90" s="20"/>
      <c r="L90" s="16">
        <v>33</v>
      </c>
      <c r="M90" s="16">
        <v>30240</v>
      </c>
      <c r="N90" s="16">
        <f t="shared" si="18"/>
        <v>997920</v>
      </c>
      <c r="P90" s="28">
        <v>33.450000000000003</v>
      </c>
      <c r="Q90" s="16">
        <v>1000</v>
      </c>
      <c r="R90" s="16">
        <f t="shared" si="19"/>
        <v>33450</v>
      </c>
      <c r="S90" s="16">
        <f t="shared" si="24"/>
        <v>25340.909090909088</v>
      </c>
    </row>
    <row r="91" spans="1:19" ht="15.75" customHeight="1" x14ac:dyDescent="0.25">
      <c r="A91" s="52"/>
      <c r="B91" s="3">
        <v>78</v>
      </c>
      <c r="C91" s="11">
        <f t="shared" si="13"/>
        <v>876960</v>
      </c>
      <c r="D91" s="15">
        <f t="shared" si="14"/>
        <v>27113.636363636364</v>
      </c>
      <c r="E91" s="11"/>
      <c r="F91" s="12"/>
      <c r="G91" s="3"/>
      <c r="H91" s="2"/>
      <c r="I91" s="2"/>
      <c r="J91" s="14"/>
      <c r="K91" s="20"/>
      <c r="L91" s="16">
        <v>29</v>
      </c>
      <c r="M91" s="16">
        <v>30240</v>
      </c>
      <c r="N91" s="16">
        <f t="shared" si="18"/>
        <v>876960</v>
      </c>
      <c r="P91" s="28">
        <v>35.79</v>
      </c>
      <c r="Q91" s="16">
        <v>1000</v>
      </c>
      <c r="R91" s="16">
        <f t="shared" si="19"/>
        <v>35790</v>
      </c>
      <c r="S91" s="16">
        <f t="shared" si="24"/>
        <v>27113.636363636364</v>
      </c>
    </row>
    <row r="92" spans="1:19" ht="15.75" customHeight="1" x14ac:dyDescent="0.25">
      <c r="A92" s="52"/>
      <c r="B92" s="3">
        <v>79</v>
      </c>
      <c r="C92" s="11">
        <f t="shared" si="13"/>
        <v>907200</v>
      </c>
      <c r="D92" s="15">
        <f t="shared" si="14"/>
        <v>27954.545454545452</v>
      </c>
      <c r="E92" s="11"/>
      <c r="F92" s="12"/>
      <c r="G92" s="3"/>
      <c r="H92" s="2"/>
      <c r="I92" s="2"/>
      <c r="J92" s="14"/>
      <c r="K92" s="20"/>
      <c r="L92" s="16">
        <v>30</v>
      </c>
      <c r="M92" s="16">
        <v>30240</v>
      </c>
      <c r="N92" s="16">
        <f t="shared" si="18"/>
        <v>907200</v>
      </c>
      <c r="P92" s="28">
        <v>36.9</v>
      </c>
      <c r="Q92" s="16">
        <v>1000</v>
      </c>
      <c r="R92" s="16">
        <f t="shared" si="19"/>
        <v>36900</v>
      </c>
      <c r="S92" s="16">
        <f t="shared" si="24"/>
        <v>27954.545454545452</v>
      </c>
    </row>
    <row r="93" spans="1:19" ht="15.75" customHeight="1" x14ac:dyDescent="0.25">
      <c r="A93" s="52"/>
      <c r="B93" s="3">
        <v>80</v>
      </c>
      <c r="C93" s="11">
        <f t="shared" si="13"/>
        <v>937440</v>
      </c>
      <c r="D93" s="15">
        <f t="shared" si="14"/>
        <v>31348.484848484848</v>
      </c>
      <c r="E93" s="11"/>
      <c r="F93" s="12"/>
      <c r="G93" s="3"/>
      <c r="H93" s="2"/>
      <c r="I93" s="2"/>
      <c r="J93" s="14"/>
      <c r="K93" s="20"/>
      <c r="L93" s="16">
        <v>31</v>
      </c>
      <c r="M93" s="16">
        <v>30240</v>
      </c>
      <c r="N93" s="16">
        <f t="shared" si="18"/>
        <v>937440</v>
      </c>
      <c r="P93" s="28">
        <v>41.38</v>
      </c>
      <c r="Q93" s="16">
        <v>1000</v>
      </c>
      <c r="R93" s="16">
        <f t="shared" si="19"/>
        <v>41380</v>
      </c>
      <c r="S93" s="16">
        <f t="shared" si="24"/>
        <v>31348.484848484848</v>
      </c>
    </row>
    <row r="94" spans="1:19" ht="15.75" customHeight="1" x14ac:dyDescent="0.25">
      <c r="A94" s="52"/>
      <c r="B94" s="3">
        <v>81</v>
      </c>
      <c r="C94" s="11">
        <f t="shared" si="13"/>
        <v>695520</v>
      </c>
      <c r="D94" s="15">
        <f t="shared" si="14"/>
        <v>25666.666666666664</v>
      </c>
      <c r="E94" s="11">
        <v>5</v>
      </c>
      <c r="F94" s="12">
        <f t="shared" si="21"/>
        <v>3.6902844873859364E-2</v>
      </c>
      <c r="G94" s="3">
        <f t="shared" si="15"/>
        <v>3477600</v>
      </c>
      <c r="H94" s="2">
        <f t="shared" si="22"/>
        <v>7.3805689747718723E-3</v>
      </c>
      <c r="I94" s="2">
        <f t="shared" si="16"/>
        <v>7380.5689747718725</v>
      </c>
      <c r="J94" s="14">
        <f t="shared" si="17"/>
        <v>3.9381869465382775</v>
      </c>
      <c r="K94" s="20"/>
      <c r="L94" s="16">
        <v>23</v>
      </c>
      <c r="M94" s="16">
        <v>30240</v>
      </c>
      <c r="N94" s="16">
        <f t="shared" si="18"/>
        <v>695520</v>
      </c>
      <c r="P94" s="28">
        <v>33.880000000000003</v>
      </c>
      <c r="Q94" s="16">
        <v>1000</v>
      </c>
      <c r="R94" s="16">
        <f t="shared" si="19"/>
        <v>33880</v>
      </c>
      <c r="S94" s="16">
        <f t="shared" si="24"/>
        <v>25666.666666666664</v>
      </c>
    </row>
    <row r="95" spans="1:19" ht="15.75" customHeight="1" x14ac:dyDescent="0.25">
      <c r="A95" s="52"/>
      <c r="B95" s="3">
        <v>82</v>
      </c>
      <c r="C95" s="11">
        <f t="shared" si="13"/>
        <v>846720</v>
      </c>
      <c r="D95" s="15">
        <f t="shared" si="14"/>
        <v>23492.42424242424</v>
      </c>
      <c r="E95" s="11">
        <v>5</v>
      </c>
      <c r="F95" s="12">
        <f t="shared" si="21"/>
        <v>2.7745210036876702E-2</v>
      </c>
      <c r="G95" s="3">
        <f t="shared" si="15"/>
        <v>4233600</v>
      </c>
      <c r="H95" s="2">
        <f t="shared" si="22"/>
        <v>5.5490420073753405E-3</v>
      </c>
      <c r="I95" s="2">
        <f t="shared" si="16"/>
        <v>5549.0420073753403</v>
      </c>
      <c r="J95" s="14">
        <f t="shared" si="17"/>
        <v>4.0395951895756408</v>
      </c>
      <c r="K95" s="20"/>
      <c r="L95" s="16">
        <v>28</v>
      </c>
      <c r="M95" s="16">
        <v>30240</v>
      </c>
      <c r="N95" s="16">
        <f t="shared" si="18"/>
        <v>846720</v>
      </c>
      <c r="P95" s="28">
        <v>31.01</v>
      </c>
      <c r="Q95" s="16">
        <v>1000</v>
      </c>
      <c r="R95" s="16">
        <f t="shared" si="19"/>
        <v>31010</v>
      </c>
      <c r="S95" s="16">
        <f t="shared" si="24"/>
        <v>23492.42424242424</v>
      </c>
    </row>
    <row r="96" spans="1:19" ht="15.75" customHeight="1" x14ac:dyDescent="0.25">
      <c r="A96" s="52"/>
      <c r="B96" s="3">
        <v>83</v>
      </c>
      <c r="C96" s="11">
        <f t="shared" si="13"/>
        <v>604800</v>
      </c>
      <c r="D96" s="15">
        <f t="shared" si="14"/>
        <v>24590.909090909088</v>
      </c>
      <c r="E96" s="11">
        <v>5</v>
      </c>
      <c r="F96" s="12">
        <f t="shared" si="21"/>
        <v>4.0659571909571902E-2</v>
      </c>
      <c r="G96" s="3">
        <f t="shared" si="15"/>
        <v>3024000</v>
      </c>
      <c r="H96" s="2">
        <f t="shared" si="22"/>
        <v>8.1319143819143808E-3</v>
      </c>
      <c r="I96" s="2">
        <f t="shared" si="16"/>
        <v>8131.914381914381</v>
      </c>
      <c r="J96" s="14">
        <f t="shared" si="17"/>
        <v>3.9029406051110795</v>
      </c>
      <c r="K96" s="20"/>
      <c r="L96" s="16">
        <v>20</v>
      </c>
      <c r="M96" s="16">
        <v>30240</v>
      </c>
      <c r="N96" s="16">
        <f t="shared" si="18"/>
        <v>604800</v>
      </c>
      <c r="P96" s="28">
        <v>32.46</v>
      </c>
      <c r="Q96" s="16">
        <v>1000</v>
      </c>
      <c r="R96" s="16">
        <f t="shared" si="19"/>
        <v>32460</v>
      </c>
      <c r="S96" s="16">
        <f t="shared" si="24"/>
        <v>24590.909090909088</v>
      </c>
    </row>
    <row r="97" spans="1:19" ht="15.75" customHeight="1" x14ac:dyDescent="0.25">
      <c r="A97" s="52"/>
      <c r="B97" s="3">
        <v>84</v>
      </c>
      <c r="C97" s="11">
        <f t="shared" si="13"/>
        <v>635040</v>
      </c>
      <c r="D97" s="15">
        <f t="shared" si="14"/>
        <v>28363.636363636364</v>
      </c>
      <c r="E97" s="11">
        <v>5</v>
      </c>
      <c r="F97" s="12">
        <f t="shared" si="21"/>
        <v>4.4664330378616092E-2</v>
      </c>
      <c r="G97" s="3">
        <f t="shared" si="15"/>
        <v>3175200</v>
      </c>
      <c r="H97" s="2">
        <f t="shared" si="22"/>
        <v>8.9328660757232187E-3</v>
      </c>
      <c r="I97" s="2">
        <f t="shared" si="16"/>
        <v>8932.8660757232192</v>
      </c>
      <c r="J97" s="14">
        <f t="shared" si="17"/>
        <v>3.868389171609627</v>
      </c>
      <c r="K97" s="20"/>
      <c r="L97" s="16">
        <v>21</v>
      </c>
      <c r="M97" s="16">
        <v>30240</v>
      </c>
      <c r="N97" s="16">
        <f t="shared" si="18"/>
        <v>635040</v>
      </c>
      <c r="P97" s="28">
        <v>37.44</v>
      </c>
      <c r="Q97" s="16">
        <v>1000</v>
      </c>
      <c r="R97" s="16">
        <f t="shared" si="19"/>
        <v>37440</v>
      </c>
      <c r="S97" s="16">
        <f t="shared" si="24"/>
        <v>28363.636363636364</v>
      </c>
    </row>
    <row r="98" spans="1:19" ht="15.75" customHeight="1" x14ac:dyDescent="0.25">
      <c r="A98" s="52"/>
      <c r="B98" s="3">
        <v>85</v>
      </c>
      <c r="C98" s="11">
        <f t="shared" si="13"/>
        <v>756000</v>
      </c>
      <c r="D98" s="15">
        <f t="shared" si="14"/>
        <v>27189.393939393936</v>
      </c>
      <c r="E98" s="11">
        <v>5</v>
      </c>
      <c r="F98" s="12">
        <f t="shared" si="21"/>
        <v>3.5964806798140125E-2</v>
      </c>
      <c r="G98" s="3">
        <f t="shared" si="15"/>
        <v>3780000</v>
      </c>
      <c r="H98" s="2">
        <f t="shared" si="22"/>
        <v>7.1929613596280256E-3</v>
      </c>
      <c r="I98" s="2">
        <f t="shared" si="16"/>
        <v>7192.961359628026</v>
      </c>
      <c r="J98" s="14">
        <f t="shared" si="17"/>
        <v>3.9474797040692438</v>
      </c>
      <c r="K98" s="20"/>
      <c r="L98" s="16">
        <v>25</v>
      </c>
      <c r="M98" s="16">
        <v>30240</v>
      </c>
      <c r="N98" s="16">
        <f t="shared" si="18"/>
        <v>756000</v>
      </c>
      <c r="P98" s="28">
        <v>35.89</v>
      </c>
      <c r="Q98" s="16">
        <v>1000</v>
      </c>
      <c r="R98" s="16">
        <f t="shared" si="19"/>
        <v>35890</v>
      </c>
      <c r="S98" s="16">
        <f t="shared" si="24"/>
        <v>27189.393939393936</v>
      </c>
    </row>
    <row r="99" spans="1:19" ht="15.75" customHeight="1" x14ac:dyDescent="0.25">
      <c r="A99" s="52"/>
      <c r="B99" s="3">
        <v>86</v>
      </c>
      <c r="C99" s="11">
        <f t="shared" si="13"/>
        <v>816480</v>
      </c>
      <c r="D99" s="15">
        <f t="shared" si="14"/>
        <v>26250</v>
      </c>
      <c r="E99" s="11">
        <v>5</v>
      </c>
      <c r="F99" s="12">
        <f t="shared" si="21"/>
        <v>3.2150205761316872E-2</v>
      </c>
      <c r="G99" s="3">
        <f t="shared" si="15"/>
        <v>4082400</v>
      </c>
      <c r="H99" s="2">
        <f t="shared" si="22"/>
        <v>6.4300411522633747E-3</v>
      </c>
      <c r="I99" s="2">
        <f t="shared" si="16"/>
        <v>6430.0411522633749</v>
      </c>
      <c r="J99" s="14">
        <f t="shared" si="17"/>
        <v>3.9876206557684011</v>
      </c>
      <c r="K99" s="20"/>
      <c r="L99" s="16">
        <v>27</v>
      </c>
      <c r="M99" s="16">
        <v>30240</v>
      </c>
      <c r="N99" s="16">
        <f t="shared" si="18"/>
        <v>816480</v>
      </c>
      <c r="P99" s="28">
        <v>34.65</v>
      </c>
      <c r="Q99" s="16">
        <v>1000</v>
      </c>
      <c r="R99" s="16">
        <f t="shared" si="19"/>
        <v>34650</v>
      </c>
      <c r="S99" s="16">
        <f t="shared" si="24"/>
        <v>26250</v>
      </c>
    </row>
    <row r="100" spans="1:19" x14ac:dyDescent="0.25">
      <c r="A100" s="52"/>
      <c r="B100" s="3">
        <v>87</v>
      </c>
      <c r="C100" s="11">
        <f t="shared" si="13"/>
        <v>876960</v>
      </c>
      <c r="D100" s="15">
        <f t="shared" si="14"/>
        <v>23335.766423357662</v>
      </c>
      <c r="E100" s="11">
        <v>5</v>
      </c>
      <c r="F100" s="2">
        <f>D100/C100</f>
        <v>2.6609841296476078E-2</v>
      </c>
      <c r="G100" s="1">
        <f>C100*E100</f>
        <v>4384800</v>
      </c>
      <c r="H100" s="2">
        <f>D100/G100</f>
        <v>5.3219682592952153E-3</v>
      </c>
      <c r="I100" s="2">
        <f>H100*1000000</f>
        <v>5321.9682592952149</v>
      </c>
      <c r="J100" s="13">
        <f>NORMSINV((1000000-I100)/1000000)+1.5</f>
        <v>4.0541762422276388</v>
      </c>
      <c r="K100" s="21"/>
      <c r="L100" s="18">
        <v>29</v>
      </c>
      <c r="M100" s="16">
        <v>30240</v>
      </c>
      <c r="N100" s="16">
        <f t="shared" si="18"/>
        <v>876960</v>
      </c>
      <c r="P100" s="28">
        <v>31.97</v>
      </c>
      <c r="Q100" s="16">
        <v>1000</v>
      </c>
      <c r="R100" s="16">
        <f t="shared" si="19"/>
        <v>31970</v>
      </c>
      <c r="S100" s="16">
        <f>R100/1.37</f>
        <v>23335.766423357662</v>
      </c>
    </row>
    <row r="101" spans="1:19" ht="32.25" customHeight="1" x14ac:dyDescent="0.25">
      <c r="A101" s="53"/>
      <c r="B101" s="3" t="s">
        <v>8</v>
      </c>
      <c r="C101" s="11">
        <f>SUM(C87:C100)</f>
        <v>11612160</v>
      </c>
      <c r="D101" s="29">
        <f>SUM(D87:D100)</f>
        <v>369297.88763547875</v>
      </c>
      <c r="E101" s="11"/>
      <c r="F101" s="2"/>
      <c r="G101" s="1"/>
      <c r="H101" s="2"/>
      <c r="I101" s="2"/>
      <c r="J101" s="13"/>
      <c r="K101" s="21"/>
      <c r="L101" s="18"/>
      <c r="M101" s="16"/>
      <c r="N101" s="16"/>
      <c r="O101" s="16" t="s">
        <v>8</v>
      </c>
      <c r="P101" s="28">
        <f>SUM(P87:P100)</f>
        <v>488.63999999999987</v>
      </c>
      <c r="Q101" s="16"/>
    </row>
    <row r="102" spans="1:19" x14ac:dyDescent="0.25">
      <c r="A102" s="51" t="s">
        <v>66</v>
      </c>
      <c r="B102" s="3">
        <v>88</v>
      </c>
      <c r="C102" s="11">
        <f t="shared" si="13"/>
        <v>1028160</v>
      </c>
      <c r="D102" s="15">
        <f t="shared" si="14"/>
        <v>22765.151515151512</v>
      </c>
      <c r="E102" s="11">
        <v>5</v>
      </c>
      <c r="F102" s="2">
        <f t="shared" ref="F102:F137" si="25">D102/C102</f>
        <v>2.2141642852427163E-2</v>
      </c>
      <c r="G102" s="1">
        <f t="shared" ref="G102:G137" si="26">C102*E102</f>
        <v>5140800</v>
      </c>
      <c r="H102" s="2">
        <f>D102/G102</f>
        <v>4.4283285704854328E-3</v>
      </c>
      <c r="I102" s="2">
        <f t="shared" ref="I102:I137" si="27">H102*1000000</f>
        <v>4428.3285704854325</v>
      </c>
      <c r="J102" s="13">
        <f t="shared" ref="J102:J136" si="28">NORMSINV((1000000-I102)/1000000)+1.5</f>
        <v>4.1175382119513788</v>
      </c>
      <c r="K102" s="21"/>
      <c r="L102" s="18">
        <v>34</v>
      </c>
      <c r="M102" s="16">
        <v>30240</v>
      </c>
      <c r="N102" s="16">
        <f t="shared" si="18"/>
        <v>1028160</v>
      </c>
      <c r="P102" s="28">
        <v>30.05</v>
      </c>
      <c r="Q102" s="16">
        <v>1000</v>
      </c>
      <c r="R102" s="16">
        <f t="shared" si="19"/>
        <v>30050</v>
      </c>
      <c r="S102" s="16">
        <f>R102/1.32</f>
        <v>22765.151515151512</v>
      </c>
    </row>
    <row r="103" spans="1:19" x14ac:dyDescent="0.25">
      <c r="A103" s="52"/>
      <c r="B103" s="3">
        <v>89</v>
      </c>
      <c r="C103" s="11">
        <f t="shared" si="13"/>
        <v>876960</v>
      </c>
      <c r="D103" s="15">
        <f t="shared" si="14"/>
        <v>24280.303030303028</v>
      </c>
      <c r="E103" s="11"/>
      <c r="F103" s="2"/>
      <c r="G103" s="1"/>
      <c r="H103" s="2"/>
      <c r="I103" s="2"/>
      <c r="J103" s="13"/>
      <c r="K103" s="21"/>
      <c r="L103" s="18">
        <v>29</v>
      </c>
      <c r="M103" s="16">
        <v>30240</v>
      </c>
      <c r="N103" s="16">
        <f t="shared" si="18"/>
        <v>876960</v>
      </c>
      <c r="P103" s="28">
        <v>32.049999999999997</v>
      </c>
      <c r="Q103" s="16">
        <v>1000</v>
      </c>
      <c r="R103" s="16">
        <f t="shared" si="19"/>
        <v>32049.999999999996</v>
      </c>
      <c r="S103" s="16">
        <f t="shared" ref="S103:S106" si="29">R103/1.32</f>
        <v>24280.303030303028</v>
      </c>
    </row>
    <row r="104" spans="1:19" x14ac:dyDescent="0.25">
      <c r="A104" s="52"/>
      <c r="B104" s="3">
        <v>90</v>
      </c>
      <c r="C104" s="11">
        <f t="shared" si="13"/>
        <v>907200</v>
      </c>
      <c r="D104" s="15">
        <f t="shared" si="14"/>
        <v>26833.333333333332</v>
      </c>
      <c r="E104" s="11"/>
      <c r="F104" s="2"/>
      <c r="G104" s="1"/>
      <c r="H104" s="2"/>
      <c r="I104" s="2"/>
      <c r="J104" s="13"/>
      <c r="K104" s="21"/>
      <c r="L104" s="18">
        <v>30</v>
      </c>
      <c r="M104" s="16">
        <v>30240</v>
      </c>
      <c r="N104" s="16">
        <f t="shared" si="18"/>
        <v>907200</v>
      </c>
      <c r="P104" s="28">
        <v>35.42</v>
      </c>
      <c r="Q104" s="16">
        <v>1000</v>
      </c>
      <c r="R104" s="16">
        <f t="shared" si="19"/>
        <v>35420</v>
      </c>
      <c r="S104" s="16">
        <f t="shared" si="29"/>
        <v>26833.333333333332</v>
      </c>
    </row>
    <row r="105" spans="1:19" x14ac:dyDescent="0.25">
      <c r="A105" s="52"/>
      <c r="B105" s="3">
        <v>91</v>
      </c>
      <c r="C105" s="11">
        <f t="shared" si="13"/>
        <v>846720</v>
      </c>
      <c r="D105" s="15">
        <f t="shared" si="14"/>
        <v>22787.878787878788</v>
      </c>
      <c r="E105" s="11"/>
      <c r="F105" s="2"/>
      <c r="G105" s="1"/>
      <c r="H105" s="2"/>
      <c r="I105" s="2"/>
      <c r="J105" s="13"/>
      <c r="K105" s="21"/>
      <c r="L105" s="18">
        <v>28</v>
      </c>
      <c r="M105" s="16">
        <v>30240</v>
      </c>
      <c r="N105" s="16">
        <f t="shared" si="18"/>
        <v>846720</v>
      </c>
      <c r="P105" s="28">
        <v>30.08</v>
      </c>
      <c r="Q105" s="16">
        <v>1000</v>
      </c>
      <c r="R105" s="16">
        <f t="shared" si="19"/>
        <v>30080</v>
      </c>
      <c r="S105" s="16">
        <f t="shared" si="29"/>
        <v>22787.878787878788</v>
      </c>
    </row>
    <row r="106" spans="1:19" x14ac:dyDescent="0.25">
      <c r="A106" s="52"/>
      <c r="B106" s="3">
        <v>92</v>
      </c>
      <c r="C106" s="11">
        <f t="shared" si="13"/>
        <v>937440</v>
      </c>
      <c r="D106" s="15">
        <f t="shared" si="14"/>
        <v>23617.42424242424</v>
      </c>
      <c r="E106" s="11"/>
      <c r="F106" s="2"/>
      <c r="G106" s="1"/>
      <c r="H106" s="2"/>
      <c r="I106" s="2"/>
      <c r="J106" s="13"/>
      <c r="K106" s="21"/>
      <c r="L106" s="18">
        <v>31</v>
      </c>
      <c r="M106" s="16">
        <v>30240</v>
      </c>
      <c r="N106" s="16">
        <f t="shared" si="18"/>
        <v>937440</v>
      </c>
      <c r="P106" s="28">
        <v>31.175000000000001</v>
      </c>
      <c r="Q106" s="16">
        <v>1000</v>
      </c>
      <c r="R106" s="16">
        <f t="shared" si="19"/>
        <v>31175</v>
      </c>
      <c r="S106" s="16">
        <f t="shared" si="29"/>
        <v>23617.42424242424</v>
      </c>
    </row>
    <row r="107" spans="1:19" x14ac:dyDescent="0.25">
      <c r="A107" s="52"/>
      <c r="B107" s="3">
        <v>93</v>
      </c>
      <c r="C107" s="11">
        <f t="shared" si="13"/>
        <v>937440</v>
      </c>
      <c r="D107" s="15">
        <f t="shared" si="14"/>
        <v>30265.151515151512</v>
      </c>
      <c r="E107" s="11">
        <v>5</v>
      </c>
      <c r="F107" s="2">
        <f t="shared" si="25"/>
        <v>3.2284894516077307E-2</v>
      </c>
      <c r="G107" s="1">
        <f t="shared" si="26"/>
        <v>4687200</v>
      </c>
      <c r="H107" s="2">
        <f t="shared" ref="H107:H137" si="30">D107/G107</f>
        <v>6.456978903215462E-3</v>
      </c>
      <c r="I107" s="2">
        <f t="shared" si="27"/>
        <v>6456.9789032154622</v>
      </c>
      <c r="J107" s="13">
        <f t="shared" si="28"/>
        <v>3.9861333146671405</v>
      </c>
      <c r="K107" s="21"/>
      <c r="L107" s="16">
        <v>31</v>
      </c>
      <c r="M107" s="16">
        <v>30240</v>
      </c>
      <c r="N107" s="16">
        <f t="shared" si="18"/>
        <v>937440</v>
      </c>
      <c r="P107" s="28">
        <v>39.950000000000003</v>
      </c>
      <c r="Q107" s="16">
        <v>1000</v>
      </c>
      <c r="R107" s="16">
        <f t="shared" si="19"/>
        <v>39950</v>
      </c>
      <c r="S107" s="16">
        <f t="shared" ref="S107:S120" si="31">R107/1.32</f>
        <v>30265.151515151512</v>
      </c>
    </row>
    <row r="108" spans="1:19" x14ac:dyDescent="0.25">
      <c r="A108" s="52"/>
      <c r="B108" s="3">
        <v>94</v>
      </c>
      <c r="C108" s="11">
        <f t="shared" si="13"/>
        <v>695520</v>
      </c>
      <c r="D108" s="15">
        <f t="shared" si="14"/>
        <v>31568.181818181816</v>
      </c>
      <c r="E108" s="11">
        <v>5</v>
      </c>
      <c r="F108" s="2">
        <f t="shared" si="25"/>
        <v>4.5387885061798104E-2</v>
      </c>
      <c r="G108" s="1">
        <f t="shared" si="26"/>
        <v>3477600</v>
      </c>
      <c r="H108" s="2">
        <f t="shared" si="30"/>
        <v>9.0775770123596201E-3</v>
      </c>
      <c r="I108" s="2">
        <f t="shared" si="27"/>
        <v>9077.5770123596194</v>
      </c>
      <c r="J108" s="13">
        <f t="shared" si="28"/>
        <v>3.8624384887425629</v>
      </c>
      <c r="K108" s="21"/>
      <c r="L108" s="16">
        <v>23</v>
      </c>
      <c r="M108" s="16">
        <v>30240</v>
      </c>
      <c r="N108" s="16">
        <f t="shared" si="18"/>
        <v>695520</v>
      </c>
      <c r="P108" s="28">
        <v>41.67</v>
      </c>
      <c r="Q108" s="16">
        <v>1000</v>
      </c>
      <c r="R108" s="16">
        <f t="shared" si="19"/>
        <v>41670</v>
      </c>
      <c r="S108" s="16">
        <f t="shared" si="31"/>
        <v>31568.181818181816</v>
      </c>
    </row>
    <row r="109" spans="1:19" x14ac:dyDescent="0.25">
      <c r="A109" s="52"/>
      <c r="B109" s="3">
        <v>95</v>
      </c>
      <c r="C109" s="11">
        <f t="shared" si="13"/>
        <v>876960</v>
      </c>
      <c r="D109" s="15">
        <f t="shared" si="14"/>
        <v>29295.454545454544</v>
      </c>
      <c r="E109" s="11">
        <v>5</v>
      </c>
      <c r="F109" s="2">
        <f t="shared" si="25"/>
        <v>3.3405690733276941E-2</v>
      </c>
      <c r="G109" s="1">
        <f t="shared" si="26"/>
        <v>4384800</v>
      </c>
      <c r="H109" s="2">
        <f t="shared" si="30"/>
        <v>6.681138146655388E-3</v>
      </c>
      <c r="I109" s="2">
        <f t="shared" si="27"/>
        <v>6681.1381466553876</v>
      </c>
      <c r="J109" s="13">
        <f t="shared" si="28"/>
        <v>3.9739650637467401</v>
      </c>
      <c r="K109" s="21"/>
      <c r="L109" s="16">
        <v>29</v>
      </c>
      <c r="M109" s="16">
        <v>30240</v>
      </c>
      <c r="N109" s="16">
        <f t="shared" si="18"/>
        <v>876960</v>
      </c>
      <c r="P109" s="28">
        <v>38.67</v>
      </c>
      <c r="Q109" s="16">
        <v>1000</v>
      </c>
      <c r="R109" s="16">
        <f t="shared" si="19"/>
        <v>38670</v>
      </c>
      <c r="S109" s="16">
        <f t="shared" si="31"/>
        <v>29295.454545454544</v>
      </c>
    </row>
    <row r="110" spans="1:19" x14ac:dyDescent="0.25">
      <c r="A110" s="52"/>
      <c r="B110" s="3">
        <v>96</v>
      </c>
      <c r="C110" s="11">
        <f t="shared" si="13"/>
        <v>665280</v>
      </c>
      <c r="D110" s="15">
        <f t="shared" si="14"/>
        <v>27000</v>
      </c>
      <c r="E110" s="11">
        <v>5</v>
      </c>
      <c r="F110" s="2">
        <f t="shared" si="25"/>
        <v>4.0584415584415584E-2</v>
      </c>
      <c r="G110" s="1">
        <f t="shared" si="26"/>
        <v>3326400</v>
      </c>
      <c r="H110" s="2">
        <f t="shared" si="30"/>
        <v>8.1168831168831161E-3</v>
      </c>
      <c r="I110" s="2">
        <f t="shared" si="27"/>
        <v>8116.8831168831157</v>
      </c>
      <c r="J110" s="13">
        <f t="shared" si="28"/>
        <v>3.9036171139057134</v>
      </c>
      <c r="K110" s="21"/>
      <c r="L110" s="16">
        <v>22</v>
      </c>
      <c r="M110" s="16">
        <v>30240</v>
      </c>
      <c r="N110" s="16">
        <f t="shared" si="18"/>
        <v>665280</v>
      </c>
      <c r="P110" s="28">
        <v>35.64</v>
      </c>
      <c r="Q110" s="16">
        <v>1000</v>
      </c>
      <c r="R110" s="16">
        <f t="shared" si="19"/>
        <v>35640</v>
      </c>
      <c r="S110" s="16">
        <f t="shared" si="31"/>
        <v>27000</v>
      </c>
    </row>
    <row r="111" spans="1:19" ht="33" customHeight="1" x14ac:dyDescent="0.25">
      <c r="A111" s="53"/>
      <c r="B111" s="3" t="s">
        <v>8</v>
      </c>
      <c r="C111" s="11">
        <f>SUM(C102:C110)</f>
        <v>7771680</v>
      </c>
      <c r="D111" s="29">
        <f>SUM(D102:D110)</f>
        <v>238412.87878787878</v>
      </c>
      <c r="E111" s="11"/>
      <c r="F111" s="2"/>
      <c r="G111" s="1"/>
      <c r="H111" s="2"/>
      <c r="I111" s="2"/>
      <c r="J111" s="13"/>
      <c r="K111" s="21"/>
      <c r="L111" s="16"/>
      <c r="M111" s="16"/>
      <c r="N111" s="16"/>
      <c r="O111" s="16" t="s">
        <v>8</v>
      </c>
      <c r="P111" s="28">
        <f>SUM(P102:P110)</f>
        <v>314.70500000000004</v>
      </c>
      <c r="Q111" s="16"/>
    </row>
    <row r="112" spans="1:19" x14ac:dyDescent="0.25">
      <c r="A112" s="51" t="s">
        <v>67</v>
      </c>
      <c r="B112" s="3">
        <v>97</v>
      </c>
      <c r="C112" s="11">
        <f t="shared" si="13"/>
        <v>846720</v>
      </c>
      <c r="D112" s="15">
        <f t="shared" si="14"/>
        <v>25507.575757575756</v>
      </c>
      <c r="E112" s="11">
        <v>5</v>
      </c>
      <c r="F112" s="2">
        <f t="shared" si="25"/>
        <v>3.0125160333493665E-2</v>
      </c>
      <c r="G112" s="1">
        <f t="shared" si="26"/>
        <v>4233600</v>
      </c>
      <c r="H112" s="2">
        <f t="shared" si="30"/>
        <v>6.025032066698733E-3</v>
      </c>
      <c r="I112" s="2">
        <f t="shared" si="27"/>
        <v>6025.0320666987327</v>
      </c>
      <c r="J112" s="13">
        <f t="shared" si="28"/>
        <v>4.0106748172598188</v>
      </c>
      <c r="K112" s="21"/>
      <c r="L112" s="16">
        <v>28</v>
      </c>
      <c r="M112" s="16">
        <v>30240</v>
      </c>
      <c r="N112" s="16">
        <f t="shared" si="18"/>
        <v>846720</v>
      </c>
      <c r="P112" s="28">
        <v>33.67</v>
      </c>
      <c r="Q112" s="16">
        <v>1000</v>
      </c>
      <c r="R112" s="16">
        <f t="shared" si="19"/>
        <v>33670</v>
      </c>
      <c r="S112" s="16">
        <f t="shared" si="31"/>
        <v>25507.575757575756</v>
      </c>
    </row>
    <row r="113" spans="1:19" x14ac:dyDescent="0.25">
      <c r="A113" s="52"/>
      <c r="B113" s="3">
        <v>98</v>
      </c>
      <c r="C113" s="11">
        <f t="shared" si="13"/>
        <v>544320</v>
      </c>
      <c r="D113" s="15">
        <f t="shared" si="14"/>
        <v>22643.939393939392</v>
      </c>
      <c r="E113" s="11">
        <v>5</v>
      </c>
      <c r="F113" s="2">
        <f t="shared" si="25"/>
        <v>4.1600417757825164E-2</v>
      </c>
      <c r="G113" s="1">
        <f t="shared" si="26"/>
        <v>2721600</v>
      </c>
      <c r="H113" s="2">
        <f t="shared" si="30"/>
        <v>8.3200835515650322E-3</v>
      </c>
      <c r="I113" s="2">
        <f t="shared" si="27"/>
        <v>8320.0835515650324</v>
      </c>
      <c r="J113" s="13">
        <f t="shared" si="28"/>
        <v>3.894563383453796</v>
      </c>
      <c r="K113" s="21"/>
      <c r="L113" s="16">
        <v>18</v>
      </c>
      <c r="M113" s="16">
        <v>30240</v>
      </c>
      <c r="N113" s="16">
        <f t="shared" si="18"/>
        <v>544320</v>
      </c>
      <c r="P113" s="28">
        <v>29.89</v>
      </c>
      <c r="Q113" s="16">
        <v>1000</v>
      </c>
      <c r="R113" s="16">
        <f t="shared" si="19"/>
        <v>29890</v>
      </c>
      <c r="S113" s="16">
        <f t="shared" si="31"/>
        <v>22643.939393939392</v>
      </c>
    </row>
    <row r="114" spans="1:19" x14ac:dyDescent="0.25">
      <c r="A114" s="52"/>
      <c r="B114" s="3">
        <v>99</v>
      </c>
      <c r="C114" s="11">
        <f t="shared" si="13"/>
        <v>604800</v>
      </c>
      <c r="D114" s="15">
        <f t="shared" si="14"/>
        <v>22787.878787878788</v>
      </c>
      <c r="E114" s="11"/>
      <c r="F114" s="2"/>
      <c r="G114" s="1"/>
      <c r="H114" s="2"/>
      <c r="I114" s="2"/>
      <c r="J114" s="13"/>
      <c r="K114" s="21"/>
      <c r="L114" s="16">
        <v>20</v>
      </c>
      <c r="M114" s="16">
        <v>30240</v>
      </c>
      <c r="N114" s="16">
        <f t="shared" si="18"/>
        <v>604800</v>
      </c>
      <c r="P114" s="28">
        <v>30.08</v>
      </c>
      <c r="Q114" s="16">
        <v>1000</v>
      </c>
      <c r="R114" s="16">
        <f t="shared" si="19"/>
        <v>30080</v>
      </c>
      <c r="S114" s="16">
        <f t="shared" si="31"/>
        <v>22787.878787878788</v>
      </c>
    </row>
    <row r="115" spans="1:19" x14ac:dyDescent="0.25">
      <c r="A115" s="52"/>
      <c r="B115" s="3">
        <v>100</v>
      </c>
      <c r="C115" s="11">
        <f t="shared" si="13"/>
        <v>695520</v>
      </c>
      <c r="D115" s="15">
        <f t="shared" si="14"/>
        <v>25333.333333333332</v>
      </c>
      <c r="E115" s="11"/>
      <c r="F115" s="2"/>
      <c r="G115" s="1"/>
      <c r="H115" s="2"/>
      <c r="I115" s="2"/>
      <c r="J115" s="13"/>
      <c r="K115" s="21"/>
      <c r="L115" s="16">
        <v>23</v>
      </c>
      <c r="M115" s="16">
        <v>30240</v>
      </c>
      <c r="N115" s="16">
        <f t="shared" si="18"/>
        <v>695520</v>
      </c>
      <c r="P115" s="28">
        <v>33.44</v>
      </c>
      <c r="Q115" s="16">
        <v>1000</v>
      </c>
      <c r="R115" s="16">
        <f t="shared" si="19"/>
        <v>33440</v>
      </c>
      <c r="S115" s="16">
        <f t="shared" si="31"/>
        <v>25333.333333333332</v>
      </c>
    </row>
    <row r="116" spans="1:19" x14ac:dyDescent="0.25">
      <c r="A116" s="52"/>
      <c r="B116" s="3">
        <v>101</v>
      </c>
      <c r="C116" s="11">
        <f t="shared" si="13"/>
        <v>756000</v>
      </c>
      <c r="D116" s="15">
        <f t="shared" si="14"/>
        <v>28492.42424242424</v>
      </c>
      <c r="E116" s="11"/>
      <c r="F116" s="2"/>
      <c r="G116" s="1"/>
      <c r="H116" s="2"/>
      <c r="I116" s="2"/>
      <c r="J116" s="13"/>
      <c r="K116" s="21"/>
      <c r="L116" s="16">
        <v>25</v>
      </c>
      <c r="M116" s="16">
        <v>30240</v>
      </c>
      <c r="N116" s="16">
        <f t="shared" si="18"/>
        <v>756000</v>
      </c>
      <c r="P116" s="28">
        <v>37.61</v>
      </c>
      <c r="Q116" s="16">
        <v>1000</v>
      </c>
      <c r="R116" s="16">
        <f t="shared" si="19"/>
        <v>37610</v>
      </c>
      <c r="S116" s="16">
        <f t="shared" si="31"/>
        <v>28492.42424242424</v>
      </c>
    </row>
    <row r="117" spans="1:19" x14ac:dyDescent="0.25">
      <c r="A117" s="52"/>
      <c r="B117" s="3">
        <v>102</v>
      </c>
      <c r="C117" s="11">
        <f t="shared" si="13"/>
        <v>695520</v>
      </c>
      <c r="D117" s="15">
        <f t="shared" si="14"/>
        <v>24393.939393939396</v>
      </c>
      <c r="E117" s="11"/>
      <c r="F117" s="2"/>
      <c r="G117" s="1"/>
      <c r="H117" s="2"/>
      <c r="I117" s="2"/>
      <c r="J117" s="13"/>
      <c r="K117" s="21"/>
      <c r="L117" s="16">
        <v>23</v>
      </c>
      <c r="M117" s="16">
        <v>30240</v>
      </c>
      <c r="N117" s="16">
        <f t="shared" si="18"/>
        <v>695520</v>
      </c>
      <c r="P117" s="28">
        <v>32.200000000000003</v>
      </c>
      <c r="Q117" s="16">
        <v>1000</v>
      </c>
      <c r="R117" s="16">
        <f t="shared" si="19"/>
        <v>32200.000000000004</v>
      </c>
      <c r="S117" s="16">
        <f t="shared" si="31"/>
        <v>24393.939393939396</v>
      </c>
    </row>
    <row r="118" spans="1:19" x14ac:dyDescent="0.25">
      <c r="A118" s="52"/>
      <c r="B118" s="3">
        <v>103</v>
      </c>
      <c r="C118" s="11">
        <f t="shared" si="13"/>
        <v>816480</v>
      </c>
      <c r="D118" s="15">
        <f t="shared" si="14"/>
        <v>22780.303030303028</v>
      </c>
      <c r="E118" s="11"/>
      <c r="F118" s="2"/>
      <c r="G118" s="1"/>
      <c r="H118" s="2"/>
      <c r="I118" s="2"/>
      <c r="J118" s="13"/>
      <c r="K118" s="21"/>
      <c r="L118" s="16">
        <v>27</v>
      </c>
      <c r="M118" s="16">
        <v>30240</v>
      </c>
      <c r="N118" s="16">
        <f t="shared" si="18"/>
        <v>816480</v>
      </c>
      <c r="P118" s="28">
        <v>30.07</v>
      </c>
      <c r="Q118" s="16">
        <v>1000</v>
      </c>
      <c r="R118" s="16">
        <f t="shared" si="19"/>
        <v>30070</v>
      </c>
      <c r="S118" s="16">
        <f t="shared" si="31"/>
        <v>22780.303030303028</v>
      </c>
    </row>
    <row r="119" spans="1:19" x14ac:dyDescent="0.25">
      <c r="A119" s="52"/>
      <c r="B119" s="3">
        <v>104</v>
      </c>
      <c r="C119" s="11">
        <f t="shared" si="13"/>
        <v>756000</v>
      </c>
      <c r="D119" s="15">
        <f t="shared" si="14"/>
        <v>23863.636363636364</v>
      </c>
      <c r="E119" s="11"/>
      <c r="F119" s="2"/>
      <c r="G119" s="1"/>
      <c r="H119" s="2"/>
      <c r="I119" s="2"/>
      <c r="J119" s="13"/>
      <c r="K119" s="21"/>
      <c r="L119" s="16">
        <v>25</v>
      </c>
      <c r="M119" s="16">
        <v>30240</v>
      </c>
      <c r="N119" s="16">
        <f t="shared" si="18"/>
        <v>756000</v>
      </c>
      <c r="P119" s="28">
        <v>31.5</v>
      </c>
      <c r="Q119" s="16">
        <v>1000</v>
      </c>
      <c r="R119" s="16">
        <f t="shared" si="19"/>
        <v>31500</v>
      </c>
      <c r="S119" s="16">
        <f t="shared" si="31"/>
        <v>23863.636363636364</v>
      </c>
    </row>
    <row r="120" spans="1:19" x14ac:dyDescent="0.25">
      <c r="A120" s="52"/>
      <c r="B120" s="3">
        <v>105</v>
      </c>
      <c r="C120" s="11">
        <f t="shared" si="13"/>
        <v>846720</v>
      </c>
      <c r="D120" s="15">
        <f t="shared" si="14"/>
        <v>28765.151515151512</v>
      </c>
      <c r="E120" s="11">
        <v>5</v>
      </c>
      <c r="F120" s="2">
        <f t="shared" si="25"/>
        <v>3.3972448406972215E-2</v>
      </c>
      <c r="G120" s="1">
        <f t="shared" si="26"/>
        <v>4233600</v>
      </c>
      <c r="H120" s="2">
        <f t="shared" si="30"/>
        <v>6.7944896813944425E-3</v>
      </c>
      <c r="I120" s="2">
        <f t="shared" si="27"/>
        <v>6794.4896813944424</v>
      </c>
      <c r="J120" s="13">
        <f t="shared" si="28"/>
        <v>3.967948697738684</v>
      </c>
      <c r="K120" s="21"/>
      <c r="L120" s="16">
        <v>28</v>
      </c>
      <c r="M120" s="16">
        <v>30240</v>
      </c>
      <c r="N120" s="16">
        <f t="shared" si="18"/>
        <v>846720</v>
      </c>
      <c r="P120" s="28">
        <v>37.97</v>
      </c>
      <c r="Q120" s="16">
        <v>1000</v>
      </c>
      <c r="R120" s="16">
        <f t="shared" si="19"/>
        <v>37970</v>
      </c>
      <c r="S120" s="16">
        <f t="shared" si="31"/>
        <v>28765.151515151512</v>
      </c>
    </row>
    <row r="121" spans="1:19" x14ac:dyDescent="0.25">
      <c r="A121" s="52"/>
      <c r="B121" s="3">
        <v>106</v>
      </c>
      <c r="C121" s="11">
        <f t="shared" si="13"/>
        <v>725760</v>
      </c>
      <c r="D121" s="15">
        <f t="shared" si="14"/>
        <v>29321.167883211678</v>
      </c>
      <c r="E121" s="11">
        <v>5</v>
      </c>
      <c r="F121" s="2">
        <f t="shared" si="25"/>
        <v>4.0400639168887344E-2</v>
      </c>
      <c r="G121" s="1">
        <f t="shared" si="26"/>
        <v>3628800</v>
      </c>
      <c r="H121" s="2">
        <f t="shared" si="30"/>
        <v>8.0801278337774684E-3</v>
      </c>
      <c r="I121" s="2">
        <f t="shared" si="27"/>
        <v>8080.1278337774684</v>
      </c>
      <c r="J121" s="13">
        <f t="shared" si="28"/>
        <v>3.9052759999207347</v>
      </c>
      <c r="K121" s="21"/>
      <c r="L121" s="16">
        <v>24</v>
      </c>
      <c r="M121" s="16">
        <v>30240</v>
      </c>
      <c r="N121" s="16">
        <f t="shared" si="18"/>
        <v>725760</v>
      </c>
      <c r="P121" s="28">
        <v>40.17</v>
      </c>
      <c r="Q121" s="16">
        <v>1000</v>
      </c>
      <c r="R121" s="16">
        <f t="shared" si="19"/>
        <v>40170</v>
      </c>
      <c r="S121" s="16">
        <f>R121/1.37</f>
        <v>29321.167883211678</v>
      </c>
    </row>
    <row r="122" spans="1:19" x14ac:dyDescent="0.25">
      <c r="A122" s="52"/>
      <c r="B122" s="3">
        <v>107</v>
      </c>
      <c r="C122" s="11">
        <f t="shared" si="13"/>
        <v>1028160</v>
      </c>
      <c r="D122" s="15">
        <f t="shared" si="14"/>
        <v>25554.744525547445</v>
      </c>
      <c r="E122" s="11">
        <v>5</v>
      </c>
      <c r="F122" s="2">
        <f t="shared" si="25"/>
        <v>2.4854832443926476E-2</v>
      </c>
      <c r="G122" s="1">
        <f t="shared" si="26"/>
        <v>5140800</v>
      </c>
      <c r="H122" s="2">
        <f t="shared" si="30"/>
        <v>4.9709664887852955E-3</v>
      </c>
      <c r="I122" s="2">
        <f t="shared" si="27"/>
        <v>4970.966488785296</v>
      </c>
      <c r="J122" s="13">
        <f t="shared" si="28"/>
        <v>4.0778424009439771</v>
      </c>
      <c r="K122" s="21"/>
      <c r="L122" s="16">
        <v>34</v>
      </c>
      <c r="M122" s="16">
        <v>30240</v>
      </c>
      <c r="N122" s="16">
        <f t="shared" si="18"/>
        <v>1028160</v>
      </c>
      <c r="P122" s="28">
        <v>35.01</v>
      </c>
      <c r="Q122" s="16">
        <v>1000</v>
      </c>
      <c r="R122" s="16">
        <f t="shared" si="19"/>
        <v>35010</v>
      </c>
      <c r="S122" s="16">
        <f>R122/1.37</f>
        <v>25554.744525547445</v>
      </c>
    </row>
    <row r="123" spans="1:19" x14ac:dyDescent="0.25">
      <c r="A123" s="52"/>
      <c r="B123" s="3">
        <v>108</v>
      </c>
      <c r="C123" s="11">
        <f t="shared" si="13"/>
        <v>997920</v>
      </c>
      <c r="D123" s="15">
        <f t="shared" si="14"/>
        <v>30295.454545454544</v>
      </c>
      <c r="E123" s="11">
        <v>5</v>
      </c>
      <c r="F123" s="2">
        <f t="shared" si="25"/>
        <v>3.0358600434358007E-2</v>
      </c>
      <c r="G123" s="1">
        <f t="shared" si="26"/>
        <v>4989600</v>
      </c>
      <c r="H123" s="2">
        <f t="shared" si="30"/>
        <v>6.071720086871602E-3</v>
      </c>
      <c r="I123" s="2">
        <f t="shared" si="27"/>
        <v>6071.7200868716018</v>
      </c>
      <c r="J123" s="13">
        <f t="shared" si="28"/>
        <v>4.0079483912930147</v>
      </c>
      <c r="K123" s="21"/>
      <c r="L123" s="16">
        <v>33</v>
      </c>
      <c r="M123" s="16">
        <v>30240</v>
      </c>
      <c r="N123" s="16">
        <f t="shared" si="18"/>
        <v>997920</v>
      </c>
      <c r="P123" s="28">
        <v>39.99</v>
      </c>
      <c r="Q123" s="16">
        <v>1000</v>
      </c>
      <c r="R123" s="16">
        <f t="shared" si="19"/>
        <v>39990</v>
      </c>
      <c r="S123" s="16">
        <f>R123/1.32</f>
        <v>30295.454545454544</v>
      </c>
    </row>
    <row r="124" spans="1:19" x14ac:dyDescent="0.25">
      <c r="A124" s="52"/>
      <c r="B124" s="3">
        <v>109</v>
      </c>
      <c r="C124" s="11">
        <f t="shared" si="13"/>
        <v>665280</v>
      </c>
      <c r="D124" s="15">
        <f t="shared" si="14"/>
        <v>28500</v>
      </c>
      <c r="E124" s="11">
        <v>5</v>
      </c>
      <c r="F124" s="2">
        <f t="shared" si="25"/>
        <v>4.2839105339105336E-2</v>
      </c>
      <c r="G124" s="1">
        <f t="shared" si="26"/>
        <v>3326400</v>
      </c>
      <c r="H124" s="2">
        <f t="shared" si="30"/>
        <v>8.567821067821068E-3</v>
      </c>
      <c r="I124" s="2">
        <f t="shared" si="27"/>
        <v>8567.8210678210671</v>
      </c>
      <c r="J124" s="13">
        <f t="shared" si="28"/>
        <v>3.8837843156554679</v>
      </c>
      <c r="K124" s="21"/>
      <c r="L124" s="16">
        <v>22</v>
      </c>
      <c r="M124" s="16">
        <v>30240</v>
      </c>
      <c r="N124" s="16">
        <f t="shared" si="18"/>
        <v>665280</v>
      </c>
      <c r="P124" s="28">
        <v>37.619999999999997</v>
      </c>
      <c r="Q124" s="16">
        <v>1000</v>
      </c>
      <c r="R124" s="16">
        <f t="shared" si="19"/>
        <v>37620</v>
      </c>
      <c r="S124" s="16">
        <f t="shared" ref="S124:S137" si="32">R124/1.32</f>
        <v>28500</v>
      </c>
    </row>
    <row r="125" spans="1:19" x14ac:dyDescent="0.25">
      <c r="A125" s="52"/>
      <c r="B125" s="3">
        <v>110</v>
      </c>
      <c r="C125" s="11">
        <f t="shared" si="13"/>
        <v>756000</v>
      </c>
      <c r="D125" s="15">
        <f t="shared" si="14"/>
        <v>27818.181818181816</v>
      </c>
      <c r="E125" s="11">
        <v>5</v>
      </c>
      <c r="F125" s="2">
        <f t="shared" si="25"/>
        <v>3.6796536796536793E-2</v>
      </c>
      <c r="G125" s="1">
        <f t="shared" si="26"/>
        <v>3780000</v>
      </c>
      <c r="H125" s="2">
        <f t="shared" si="30"/>
        <v>7.3593073593073589E-3</v>
      </c>
      <c r="I125" s="2">
        <f t="shared" si="27"/>
        <v>7359.3073593073586</v>
      </c>
      <c r="J125" s="13">
        <f t="shared" si="28"/>
        <v>3.9392295650668809</v>
      </c>
      <c r="K125" s="21"/>
      <c r="L125" s="16">
        <v>25</v>
      </c>
      <c r="M125" s="16">
        <v>30240</v>
      </c>
      <c r="N125" s="16">
        <f t="shared" si="18"/>
        <v>756000</v>
      </c>
      <c r="P125" s="28">
        <v>36.72</v>
      </c>
      <c r="Q125" s="16">
        <v>1000</v>
      </c>
      <c r="R125" s="16">
        <f t="shared" si="19"/>
        <v>36720</v>
      </c>
      <c r="S125" s="16">
        <f t="shared" si="32"/>
        <v>27818.181818181816</v>
      </c>
    </row>
    <row r="126" spans="1:19" ht="30.75" customHeight="1" x14ac:dyDescent="0.25">
      <c r="A126" s="53"/>
      <c r="B126" s="3" t="s">
        <v>8</v>
      </c>
      <c r="C126" s="11">
        <f>SUM(C112:C125)</f>
        <v>10735200</v>
      </c>
      <c r="D126" s="29">
        <f>SUM(D112:D125)</f>
        <v>366057.7305905773</v>
      </c>
      <c r="E126" s="11"/>
      <c r="F126" s="2"/>
      <c r="G126" s="1"/>
      <c r="H126" s="2"/>
      <c r="I126" s="2"/>
      <c r="J126" s="13"/>
      <c r="K126" s="21"/>
      <c r="L126" s="16"/>
      <c r="M126" s="16"/>
      <c r="N126" s="16"/>
      <c r="O126" s="16" t="s">
        <v>8</v>
      </c>
      <c r="P126" s="28">
        <f>SUM(P112:P125)</f>
        <v>485.93999999999994</v>
      </c>
      <c r="Q126" s="16"/>
    </row>
    <row r="127" spans="1:19" x14ac:dyDescent="0.25">
      <c r="A127" s="46" t="s">
        <v>69</v>
      </c>
      <c r="B127" s="3">
        <v>111</v>
      </c>
      <c r="C127" s="11">
        <f t="shared" si="13"/>
        <v>907200</v>
      </c>
      <c r="D127" s="15">
        <f t="shared" si="14"/>
        <v>31166.666666666664</v>
      </c>
      <c r="E127" s="11">
        <v>5</v>
      </c>
      <c r="F127" s="2">
        <f t="shared" si="25"/>
        <v>3.4354791299235743E-2</v>
      </c>
      <c r="G127" s="1">
        <f t="shared" si="26"/>
        <v>4536000</v>
      </c>
      <c r="H127" s="2">
        <f t="shared" si="30"/>
        <v>6.8709582598471481E-3</v>
      </c>
      <c r="I127" s="2">
        <f t="shared" si="27"/>
        <v>6870.9582598471479</v>
      </c>
      <c r="J127" s="13">
        <f t="shared" si="28"/>
        <v>3.9639398639734114</v>
      </c>
      <c r="K127" s="21"/>
      <c r="L127" s="16">
        <v>30</v>
      </c>
      <c r="M127" s="16">
        <v>30240</v>
      </c>
      <c r="N127" s="16">
        <f t="shared" si="18"/>
        <v>907200</v>
      </c>
      <c r="P127" s="28">
        <v>41.14</v>
      </c>
      <c r="Q127" s="16">
        <v>1000</v>
      </c>
      <c r="R127" s="16">
        <f t="shared" si="19"/>
        <v>41140</v>
      </c>
      <c r="S127" s="16">
        <f t="shared" si="32"/>
        <v>31166.666666666664</v>
      </c>
    </row>
    <row r="128" spans="1:19" x14ac:dyDescent="0.25">
      <c r="A128" s="46"/>
      <c r="B128" s="3">
        <v>112</v>
      </c>
      <c r="C128" s="11">
        <f t="shared" si="13"/>
        <v>574560</v>
      </c>
      <c r="D128" s="15">
        <f t="shared" si="14"/>
        <v>30954.545454545452</v>
      </c>
      <c r="E128" s="11">
        <v>5</v>
      </c>
      <c r="F128" s="2">
        <f t="shared" si="25"/>
        <v>5.3875218348902555E-2</v>
      </c>
      <c r="G128" s="1">
        <f t="shared" si="26"/>
        <v>2872800</v>
      </c>
      <c r="H128" s="2">
        <f t="shared" si="30"/>
        <v>1.077504366978051E-2</v>
      </c>
      <c r="I128" s="2">
        <f t="shared" si="27"/>
        <v>10775.043669780511</v>
      </c>
      <c r="J128" s="13">
        <f t="shared" si="28"/>
        <v>3.7982056490904195</v>
      </c>
      <c r="K128" s="21"/>
      <c r="L128" s="16">
        <v>19</v>
      </c>
      <c r="M128" s="16">
        <v>30240</v>
      </c>
      <c r="N128" s="16">
        <f t="shared" si="18"/>
        <v>574560</v>
      </c>
      <c r="P128" s="28">
        <v>40.86</v>
      </c>
      <c r="Q128" s="16">
        <v>1000</v>
      </c>
      <c r="R128" s="16">
        <f t="shared" si="19"/>
        <v>40860</v>
      </c>
      <c r="S128" s="16">
        <f t="shared" si="32"/>
        <v>30954.545454545452</v>
      </c>
    </row>
    <row r="129" spans="1:19" x14ac:dyDescent="0.25">
      <c r="A129" s="46"/>
      <c r="B129" s="3">
        <v>113</v>
      </c>
      <c r="C129" s="11">
        <f t="shared" si="13"/>
        <v>937440</v>
      </c>
      <c r="D129" s="15">
        <f t="shared" si="14"/>
        <v>23227.272727272728</v>
      </c>
      <c r="E129" s="11">
        <v>5</v>
      </c>
      <c r="F129" s="2">
        <f t="shared" si="25"/>
        <v>2.4777343325730422E-2</v>
      </c>
      <c r="G129" s="1">
        <f t="shared" si="26"/>
        <v>4687200</v>
      </c>
      <c r="H129" s="2">
        <f t="shared" si="30"/>
        <v>4.9554686651460842E-3</v>
      </c>
      <c r="I129" s="2">
        <f t="shared" si="27"/>
        <v>4955.4686651460843</v>
      </c>
      <c r="J129" s="13">
        <f t="shared" si="28"/>
        <v>4.0789212653615721</v>
      </c>
      <c r="K129" s="21"/>
      <c r="L129" s="16">
        <v>31</v>
      </c>
      <c r="M129" s="16">
        <v>30240</v>
      </c>
      <c r="N129" s="16">
        <f t="shared" si="18"/>
        <v>937440</v>
      </c>
      <c r="P129" s="28">
        <v>30.66</v>
      </c>
      <c r="Q129" s="16">
        <v>1000</v>
      </c>
      <c r="R129" s="16">
        <f t="shared" si="19"/>
        <v>30660</v>
      </c>
      <c r="S129" s="16">
        <f t="shared" si="32"/>
        <v>23227.272727272728</v>
      </c>
    </row>
    <row r="130" spans="1:19" x14ac:dyDescent="0.25">
      <c r="A130" s="46"/>
      <c r="B130" s="3">
        <v>114</v>
      </c>
      <c r="C130" s="11">
        <f t="shared" si="13"/>
        <v>665280</v>
      </c>
      <c r="D130" s="15">
        <f t="shared" si="14"/>
        <v>27772.727272727272</v>
      </c>
      <c r="E130" s="11">
        <v>5</v>
      </c>
      <c r="F130" s="2">
        <f t="shared" si="25"/>
        <v>4.1745922427740612E-2</v>
      </c>
      <c r="G130" s="1">
        <f t="shared" si="26"/>
        <v>3326400</v>
      </c>
      <c r="H130" s="2">
        <f t="shared" si="30"/>
        <v>8.3491844855481216E-3</v>
      </c>
      <c r="I130" s="2">
        <f t="shared" si="27"/>
        <v>8349.1844855481213</v>
      </c>
      <c r="J130" s="13">
        <f t="shared" si="28"/>
        <v>3.8932827088469835</v>
      </c>
      <c r="K130" s="21"/>
      <c r="L130" s="16">
        <v>22</v>
      </c>
      <c r="M130" s="16">
        <v>30240</v>
      </c>
      <c r="N130" s="16">
        <f t="shared" si="18"/>
        <v>665280</v>
      </c>
      <c r="P130" s="28">
        <v>36.659999999999997</v>
      </c>
      <c r="Q130" s="16">
        <v>1000</v>
      </c>
      <c r="R130" s="16">
        <f t="shared" si="19"/>
        <v>36660</v>
      </c>
      <c r="S130" s="16">
        <f t="shared" si="32"/>
        <v>27772.727272727272</v>
      </c>
    </row>
    <row r="131" spans="1:19" x14ac:dyDescent="0.25">
      <c r="A131" s="46"/>
      <c r="B131" s="3">
        <v>115</v>
      </c>
      <c r="C131" s="11">
        <f t="shared" si="13"/>
        <v>756000</v>
      </c>
      <c r="D131" s="15">
        <f t="shared" si="14"/>
        <v>23265.151515151512</v>
      </c>
      <c r="E131" s="11"/>
      <c r="F131" s="2"/>
      <c r="G131" s="1"/>
      <c r="H131" s="2"/>
      <c r="I131" s="2"/>
      <c r="J131" s="13"/>
      <c r="K131" s="21"/>
      <c r="L131" s="16">
        <v>25</v>
      </c>
      <c r="M131" s="16">
        <v>30240</v>
      </c>
      <c r="N131" s="16">
        <f t="shared" si="18"/>
        <v>756000</v>
      </c>
      <c r="P131" s="28">
        <v>30.71</v>
      </c>
      <c r="Q131" s="16">
        <v>1000</v>
      </c>
      <c r="R131" s="16">
        <f t="shared" si="19"/>
        <v>30710</v>
      </c>
      <c r="S131" s="16">
        <f t="shared" si="32"/>
        <v>23265.151515151512</v>
      </c>
    </row>
    <row r="132" spans="1:19" x14ac:dyDescent="0.25">
      <c r="A132" s="46"/>
      <c r="B132" s="3">
        <v>116</v>
      </c>
      <c r="C132" s="11">
        <f t="shared" si="13"/>
        <v>574560</v>
      </c>
      <c r="D132" s="15">
        <f t="shared" si="14"/>
        <v>25325.757575757576</v>
      </c>
      <c r="E132" s="11"/>
      <c r="F132" s="2"/>
      <c r="G132" s="1"/>
      <c r="H132" s="2"/>
      <c r="I132" s="2"/>
      <c r="J132" s="13"/>
      <c r="K132" s="21"/>
      <c r="L132" s="16">
        <v>19</v>
      </c>
      <c r="M132" s="16">
        <v>30240</v>
      </c>
      <c r="N132" s="16">
        <f t="shared" si="18"/>
        <v>574560</v>
      </c>
      <c r="P132" s="28">
        <v>33.43</v>
      </c>
      <c r="Q132" s="16">
        <v>1000</v>
      </c>
      <c r="R132" s="16">
        <f t="shared" si="19"/>
        <v>33430</v>
      </c>
      <c r="S132" s="16">
        <f t="shared" si="32"/>
        <v>25325.757575757576</v>
      </c>
    </row>
    <row r="133" spans="1:19" x14ac:dyDescent="0.25">
      <c r="A133" s="46"/>
      <c r="B133" s="3">
        <v>117</v>
      </c>
      <c r="C133" s="11">
        <f t="shared" si="13"/>
        <v>695520</v>
      </c>
      <c r="D133" s="15">
        <f t="shared" si="14"/>
        <v>28106.060606060604</v>
      </c>
      <c r="E133" s="11"/>
      <c r="F133" s="2"/>
      <c r="G133" s="1"/>
      <c r="H133" s="2"/>
      <c r="I133" s="2"/>
      <c r="J133" s="13"/>
      <c r="K133" s="21"/>
      <c r="L133" s="16">
        <v>23</v>
      </c>
      <c r="M133" s="16">
        <v>30240</v>
      </c>
      <c r="N133" s="16">
        <f t="shared" si="18"/>
        <v>695520</v>
      </c>
      <c r="P133" s="28">
        <v>37.1</v>
      </c>
      <c r="Q133" s="16">
        <v>1000</v>
      </c>
      <c r="R133" s="16">
        <f t="shared" si="19"/>
        <v>37100</v>
      </c>
      <c r="S133" s="16">
        <f t="shared" si="32"/>
        <v>28106.060606060604</v>
      </c>
    </row>
    <row r="134" spans="1:19" x14ac:dyDescent="0.25">
      <c r="A134" s="46"/>
      <c r="B134" s="3">
        <v>118</v>
      </c>
      <c r="C134" s="11">
        <f t="shared" si="13"/>
        <v>756000</v>
      </c>
      <c r="D134" s="15">
        <f t="shared" si="14"/>
        <v>22916.666666666664</v>
      </c>
      <c r="E134" s="11"/>
      <c r="F134" s="2"/>
      <c r="G134" s="1"/>
      <c r="H134" s="2"/>
      <c r="I134" s="2"/>
      <c r="J134" s="13"/>
      <c r="K134" s="21"/>
      <c r="L134" s="16">
        <v>25</v>
      </c>
      <c r="M134" s="16">
        <v>30240</v>
      </c>
      <c r="N134" s="16">
        <f t="shared" si="18"/>
        <v>756000</v>
      </c>
      <c r="P134" s="28">
        <v>30.25</v>
      </c>
      <c r="Q134" s="16">
        <v>1000</v>
      </c>
      <c r="R134" s="16">
        <f t="shared" si="19"/>
        <v>30250</v>
      </c>
      <c r="S134" s="16">
        <f t="shared" si="32"/>
        <v>22916.666666666664</v>
      </c>
    </row>
    <row r="135" spans="1:19" x14ac:dyDescent="0.25">
      <c r="A135" s="46"/>
      <c r="B135" s="3">
        <v>119</v>
      </c>
      <c r="C135" s="11">
        <f t="shared" si="13"/>
        <v>967680</v>
      </c>
      <c r="D135" s="15">
        <f t="shared" si="14"/>
        <v>29333.333333333332</v>
      </c>
      <c r="E135" s="11">
        <v>5</v>
      </c>
      <c r="F135" s="2">
        <f t="shared" si="25"/>
        <v>3.0313051146384478E-2</v>
      </c>
      <c r="G135" s="1">
        <f t="shared" si="26"/>
        <v>4838400</v>
      </c>
      <c r="H135" s="2">
        <f t="shared" si="30"/>
        <v>6.0626102292768956E-3</v>
      </c>
      <c r="I135" s="2">
        <f t="shared" si="27"/>
        <v>6062.6102292768956</v>
      </c>
      <c r="J135" s="13">
        <f t="shared" si="28"/>
        <v>4.0084789143472381</v>
      </c>
      <c r="K135" s="21"/>
      <c r="L135" s="16">
        <v>32</v>
      </c>
      <c r="M135" s="16">
        <v>30240</v>
      </c>
      <c r="N135" s="16">
        <f t="shared" si="18"/>
        <v>967680</v>
      </c>
      <c r="P135" s="28">
        <v>38.72</v>
      </c>
      <c r="Q135" s="16">
        <v>1000</v>
      </c>
      <c r="R135" s="16">
        <f t="shared" si="19"/>
        <v>38720</v>
      </c>
      <c r="S135" s="16">
        <f t="shared" si="32"/>
        <v>29333.333333333332</v>
      </c>
    </row>
    <row r="136" spans="1:19" x14ac:dyDescent="0.25">
      <c r="A136" s="46"/>
      <c r="B136" s="3">
        <v>120</v>
      </c>
      <c r="C136" s="11">
        <f t="shared" si="13"/>
        <v>846720</v>
      </c>
      <c r="D136" s="15">
        <f t="shared" si="14"/>
        <v>34833.333333333328</v>
      </c>
      <c r="E136" s="11">
        <v>5</v>
      </c>
      <c r="F136" s="2">
        <f t="shared" si="25"/>
        <v>4.1139140841521787E-2</v>
      </c>
      <c r="G136" s="1">
        <f t="shared" si="26"/>
        <v>4233600</v>
      </c>
      <c r="H136" s="2">
        <f t="shared" si="30"/>
        <v>8.2278281683043578E-3</v>
      </c>
      <c r="I136" s="2">
        <f t="shared" si="27"/>
        <v>8227.828168304357</v>
      </c>
      <c r="J136" s="13">
        <f t="shared" si="28"/>
        <v>3.898649527878828</v>
      </c>
      <c r="K136" s="21"/>
      <c r="L136" s="16">
        <v>28</v>
      </c>
      <c r="M136" s="16">
        <v>30240</v>
      </c>
      <c r="N136" s="16">
        <f t="shared" si="18"/>
        <v>846720</v>
      </c>
      <c r="P136" s="28">
        <v>45.98</v>
      </c>
      <c r="Q136" s="16">
        <v>1000</v>
      </c>
      <c r="R136" s="16">
        <f t="shared" si="19"/>
        <v>45980</v>
      </c>
      <c r="S136" s="16">
        <f t="shared" si="32"/>
        <v>34833.333333333328</v>
      </c>
    </row>
    <row r="137" spans="1:19" x14ac:dyDescent="0.25">
      <c r="A137" s="46"/>
      <c r="B137" s="3">
        <v>121</v>
      </c>
      <c r="C137" s="11">
        <f t="shared" si="13"/>
        <v>756000</v>
      </c>
      <c r="D137" s="15">
        <f t="shared" si="14"/>
        <v>31571.21212121212</v>
      </c>
      <c r="E137" s="11">
        <v>5</v>
      </c>
      <c r="F137" s="2">
        <f t="shared" si="25"/>
        <v>4.1760862594195924E-2</v>
      </c>
      <c r="G137" s="1">
        <f t="shared" si="26"/>
        <v>3780000</v>
      </c>
      <c r="H137" s="2">
        <f t="shared" si="30"/>
        <v>8.3521725188391849E-3</v>
      </c>
      <c r="I137" s="2">
        <f t="shared" si="27"/>
        <v>8352.1725188391847</v>
      </c>
      <c r="J137" s="13">
        <f>NORMSINV((1000000-I137)/1000000)+1.5</f>
        <v>3.8931514333804622</v>
      </c>
      <c r="K137" s="21"/>
      <c r="L137" s="16">
        <v>25</v>
      </c>
      <c r="M137" s="16">
        <v>30240</v>
      </c>
      <c r="N137" s="16">
        <f t="shared" si="18"/>
        <v>756000</v>
      </c>
      <c r="P137" s="28">
        <v>41.673999999999999</v>
      </c>
      <c r="Q137" s="16">
        <v>1000</v>
      </c>
      <c r="R137" s="16">
        <f t="shared" si="19"/>
        <v>41674</v>
      </c>
      <c r="S137" s="16">
        <f t="shared" si="32"/>
        <v>31571.21212121212</v>
      </c>
    </row>
    <row r="138" spans="1:19" ht="37.5" customHeight="1" x14ac:dyDescent="0.25">
      <c r="A138" s="46"/>
      <c r="B138" s="3" t="s">
        <v>8</v>
      </c>
      <c r="C138" s="11">
        <f>SUM(C127:C137)</f>
        <v>8436960</v>
      </c>
      <c r="D138" s="29">
        <f>SUM(D127:D137)</f>
        <v>308472.72727272724</v>
      </c>
      <c r="E138" s="11"/>
      <c r="F138" s="2"/>
      <c r="G138" s="1"/>
      <c r="H138" s="2"/>
      <c r="I138" s="2"/>
      <c r="J138" s="13"/>
      <c r="K138" s="21"/>
      <c r="L138" s="16"/>
      <c r="M138" s="16"/>
      <c r="N138" s="16"/>
      <c r="O138" s="16" t="s">
        <v>8</v>
      </c>
      <c r="P138" s="28">
        <f>SUM(P127:P137)</f>
        <v>407.18399999999997</v>
      </c>
      <c r="Q138" s="16"/>
    </row>
    <row r="139" spans="1:19" ht="30" customHeight="1" x14ac:dyDescent="0.25">
      <c r="C139" s="4"/>
      <c r="D139" s="4"/>
      <c r="E139" s="4"/>
      <c r="F139" s="5"/>
      <c r="G139" s="5"/>
      <c r="H139" s="5"/>
      <c r="I139" s="5"/>
      <c r="J139" s="5"/>
      <c r="K139" s="5"/>
      <c r="O139" s="16" t="s">
        <v>79</v>
      </c>
      <c r="P139" s="28">
        <f>P12+P23+P32+P45+P55+P66+P74+P86+P101+P111+P126+P138</f>
        <v>4464.8639999999996</v>
      </c>
    </row>
    <row r="143" spans="1:19" x14ac:dyDescent="0.25">
      <c r="G143" s="5"/>
    </row>
    <row r="144" spans="1:19" x14ac:dyDescent="0.25">
      <c r="F144" s="5"/>
    </row>
  </sheetData>
  <mergeCells count="21">
    <mergeCell ref="A127:A138"/>
    <mergeCell ref="A1:B2"/>
    <mergeCell ref="A3:A12"/>
    <mergeCell ref="A13:A23"/>
    <mergeCell ref="A24:A32"/>
    <mergeCell ref="A67:A74"/>
    <mergeCell ref="A56:A66"/>
    <mergeCell ref="A46:A55"/>
    <mergeCell ref="A33:A45"/>
    <mergeCell ref="A75:A86"/>
    <mergeCell ref="A102:A111"/>
    <mergeCell ref="A112:A126"/>
    <mergeCell ref="A87:A101"/>
    <mergeCell ref="H1:H2"/>
    <mergeCell ref="I1:I2"/>
    <mergeCell ref="J1:J2"/>
    <mergeCell ref="C1:C2"/>
    <mergeCell ref="D1:D2"/>
    <mergeCell ref="E1:E2"/>
    <mergeCell ref="F1:F2"/>
    <mergeCell ref="G1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073F4-9822-49AC-866E-6DAC8B6C8E66}">
  <dimension ref="A1:I16"/>
  <sheetViews>
    <sheetView topLeftCell="B1" workbookViewId="0">
      <selection activeCell="I3" sqref="I3"/>
    </sheetView>
  </sheetViews>
  <sheetFormatPr defaultRowHeight="15" x14ac:dyDescent="0.25"/>
  <cols>
    <col min="1" max="1" width="11.85546875" style="27" bestFit="1" customWidth="1"/>
    <col min="2" max="2" width="9.7109375" style="16" customWidth="1"/>
    <col min="3" max="3" width="9.140625" style="16" customWidth="1"/>
    <col min="4" max="4" width="12.5703125" style="16" customWidth="1"/>
    <col min="5" max="5" width="11.5703125" style="31" bestFit="1" customWidth="1"/>
    <col min="6" max="6" width="11.7109375" style="30" customWidth="1"/>
    <col min="7" max="7" width="9.140625" style="16"/>
    <col min="8" max="8" width="10" style="16" bestFit="1" customWidth="1"/>
  </cols>
  <sheetData>
    <row r="1" spans="1:9" x14ac:dyDescent="0.25">
      <c r="A1" s="56" t="s">
        <v>0</v>
      </c>
      <c r="B1" s="55" t="s">
        <v>1</v>
      </c>
      <c r="C1" s="55" t="s">
        <v>2</v>
      </c>
      <c r="D1" s="55" t="s">
        <v>3</v>
      </c>
      <c r="E1" s="57" t="s">
        <v>4</v>
      </c>
      <c r="F1" s="58" t="s">
        <v>5</v>
      </c>
      <c r="G1" s="54" t="s">
        <v>6</v>
      </c>
      <c r="H1" s="54" t="s">
        <v>7</v>
      </c>
      <c r="I1" s="55" t="s">
        <v>18</v>
      </c>
    </row>
    <row r="2" spans="1:9" x14ac:dyDescent="0.25">
      <c r="A2" s="56"/>
      <c r="B2" s="55"/>
      <c r="C2" s="55"/>
      <c r="D2" s="55"/>
      <c r="E2" s="57"/>
      <c r="F2" s="58"/>
      <c r="G2" s="54"/>
      <c r="H2" s="54"/>
      <c r="I2" s="55"/>
    </row>
    <row r="3" spans="1:9" x14ac:dyDescent="0.25">
      <c r="A3" s="32" t="s">
        <v>75</v>
      </c>
      <c r="B3" s="33">
        <f>DPMO!C12</f>
        <v>6713280</v>
      </c>
      <c r="C3" s="34">
        <f>DPMO!D12</f>
        <v>264234.84848484845</v>
      </c>
      <c r="D3" s="33">
        <v>5</v>
      </c>
      <c r="E3" s="35">
        <f>C3/B3</f>
        <v>3.936002199891088E-2</v>
      </c>
      <c r="F3" s="34">
        <f>B3*D3</f>
        <v>33566400</v>
      </c>
      <c r="G3" s="35">
        <f>C3/F3</f>
        <v>7.8720043997821763E-3</v>
      </c>
      <c r="H3" s="35">
        <f>G3*1000000</f>
        <v>7872.0043997821758</v>
      </c>
      <c r="I3" s="36">
        <f>NORMSINV((1000000-H3)/1000000)+1.5</f>
        <v>3.9147963691957521</v>
      </c>
    </row>
    <row r="4" spans="1:9" x14ac:dyDescent="0.25">
      <c r="A4" s="32" t="s">
        <v>74</v>
      </c>
      <c r="B4" s="33">
        <f>DPMO!C23</f>
        <v>7801920</v>
      </c>
      <c r="C4" s="34">
        <f>DPMO!D23</f>
        <v>291549.24242424237</v>
      </c>
      <c r="D4" s="33">
        <v>5</v>
      </c>
      <c r="E4" s="35">
        <f t="shared" ref="E4:E14" si="0">C4/B4</f>
        <v>3.7368909502307431E-2</v>
      </c>
      <c r="F4" s="34">
        <f t="shared" ref="F4:F14" si="1">B4*D4</f>
        <v>39009600</v>
      </c>
      <c r="G4" s="35">
        <f t="shared" ref="G4:G14" si="2">C4/F4</f>
        <v>7.4737819004614854E-3</v>
      </c>
      <c r="H4" s="35">
        <f t="shared" ref="H4:H14" si="3">G4*1000000</f>
        <v>7473.7819004614857</v>
      </c>
      <c r="I4" s="36">
        <f t="shared" ref="I4:I14" si="4">NORMSINV((1000000-H4)/1000000)+1.5</f>
        <v>3.9336470183713437</v>
      </c>
    </row>
    <row r="5" spans="1:9" x14ac:dyDescent="0.25">
      <c r="A5" s="32" t="s">
        <v>73</v>
      </c>
      <c r="B5" s="33">
        <f>DPMO!C32</f>
        <v>5140800</v>
      </c>
      <c r="C5" s="34">
        <f>DPMO!D32</f>
        <v>219958.33333333331</v>
      </c>
      <c r="D5" s="33">
        <v>5</v>
      </c>
      <c r="E5" s="35">
        <f t="shared" si="0"/>
        <v>4.2786790642182798E-2</v>
      </c>
      <c r="F5" s="34">
        <f t="shared" si="1"/>
        <v>25704000</v>
      </c>
      <c r="G5" s="35">
        <f t="shared" si="2"/>
        <v>8.5573581284365593E-3</v>
      </c>
      <c r="H5" s="35">
        <f t="shared" si="3"/>
        <v>8557.3581284365591</v>
      </c>
      <c r="I5" s="36">
        <f t="shared" si="4"/>
        <v>3.8842339918461111</v>
      </c>
    </row>
    <row r="6" spans="1:9" x14ac:dyDescent="0.25">
      <c r="A6" s="32" t="s">
        <v>72</v>
      </c>
      <c r="B6" s="33">
        <f>DPMO!C45</f>
        <v>8406720</v>
      </c>
      <c r="C6" s="34">
        <f>DPMO!D45</f>
        <v>311094.69696969696</v>
      </c>
      <c r="D6" s="33">
        <v>5</v>
      </c>
      <c r="E6" s="35">
        <f t="shared" si="0"/>
        <v>3.7005478589711205E-2</v>
      </c>
      <c r="F6" s="34">
        <f t="shared" si="1"/>
        <v>42033600</v>
      </c>
      <c r="G6" s="35">
        <f t="shared" si="2"/>
        <v>7.4010957179422403E-3</v>
      </c>
      <c r="H6" s="35">
        <f t="shared" si="3"/>
        <v>7401.0957179422403</v>
      </c>
      <c r="I6" s="36">
        <f t="shared" si="4"/>
        <v>3.9371828727761198</v>
      </c>
    </row>
    <row r="7" spans="1:9" x14ac:dyDescent="0.25">
      <c r="A7" s="32" t="s">
        <v>71</v>
      </c>
      <c r="B7" s="33">
        <f>DPMO!C55</f>
        <v>7741440</v>
      </c>
      <c r="C7" s="34">
        <f>DPMO!D55</f>
        <v>246992.4242424242</v>
      </c>
      <c r="D7" s="33">
        <v>5</v>
      </c>
      <c r="E7" s="35">
        <f t="shared" si="0"/>
        <v>3.1905230066037349E-2</v>
      </c>
      <c r="F7" s="34">
        <f t="shared" si="1"/>
        <v>38707200</v>
      </c>
      <c r="G7" s="35">
        <f t="shared" si="2"/>
        <v>6.3810460132074703E-3</v>
      </c>
      <c r="H7" s="35">
        <f t="shared" si="3"/>
        <v>6381.0460132074704</v>
      </c>
      <c r="I7" s="36">
        <f t="shared" si="4"/>
        <v>3.9903400641771851</v>
      </c>
    </row>
    <row r="8" spans="1:9" x14ac:dyDescent="0.25">
      <c r="A8" s="32" t="s">
        <v>70</v>
      </c>
      <c r="B8" s="33">
        <f>DPMO!C66</f>
        <v>7408800</v>
      </c>
      <c r="C8" s="34">
        <f>DPMO!D66</f>
        <v>284507.57575757575</v>
      </c>
      <c r="D8" s="33">
        <v>5</v>
      </c>
      <c r="E8" s="35">
        <f t="shared" si="0"/>
        <v>3.8401303282255661E-2</v>
      </c>
      <c r="F8" s="34">
        <f t="shared" si="1"/>
        <v>37044000</v>
      </c>
      <c r="G8" s="35">
        <f t="shared" si="2"/>
        <v>7.6802606564511326E-3</v>
      </c>
      <c r="H8" s="35">
        <f t="shared" si="3"/>
        <v>7680.2606564511325</v>
      </c>
      <c r="I8" s="36">
        <f t="shared" si="4"/>
        <v>3.9237654832030175</v>
      </c>
    </row>
    <row r="9" spans="1:9" x14ac:dyDescent="0.25">
      <c r="A9" s="32" t="s">
        <v>64</v>
      </c>
      <c r="B9" s="33">
        <f>DPMO!C74</f>
        <v>5503680</v>
      </c>
      <c r="C9" s="34">
        <f>DPMO!D74</f>
        <v>184477.27272727271</v>
      </c>
      <c r="D9" s="33">
        <v>5</v>
      </c>
      <c r="E9" s="35">
        <f t="shared" si="0"/>
        <v>3.3518895126037979E-2</v>
      </c>
      <c r="F9" s="34">
        <f t="shared" si="1"/>
        <v>27518400</v>
      </c>
      <c r="G9" s="35">
        <f t="shared" si="2"/>
        <v>6.7037790252075955E-3</v>
      </c>
      <c r="H9" s="35">
        <f t="shared" si="3"/>
        <v>6703.7790252075956</v>
      </c>
      <c r="I9" s="36">
        <f t="shared" si="4"/>
        <v>3.9727561812397294</v>
      </c>
    </row>
    <row r="10" spans="1:9" x14ac:dyDescent="0.25">
      <c r="A10" s="32" t="s">
        <v>68</v>
      </c>
      <c r="B10" s="33">
        <f>DPMO!C86</f>
        <v>9918720</v>
      </c>
      <c r="C10" s="34">
        <f>DPMO!D86</f>
        <v>286476.49856226495</v>
      </c>
      <c r="D10" s="33">
        <v>5</v>
      </c>
      <c r="E10" s="35">
        <f t="shared" si="0"/>
        <v>2.8882406052622208E-2</v>
      </c>
      <c r="F10" s="34">
        <f t="shared" si="1"/>
        <v>49593600</v>
      </c>
      <c r="G10" s="35">
        <f t="shared" si="2"/>
        <v>5.7764812105244416E-3</v>
      </c>
      <c r="H10" s="35">
        <f t="shared" si="3"/>
        <v>5776.4812105244418</v>
      </c>
      <c r="I10" s="36">
        <f t="shared" si="4"/>
        <v>4.0255126436453033</v>
      </c>
    </row>
    <row r="11" spans="1:9" x14ac:dyDescent="0.25">
      <c r="A11" s="32" t="s">
        <v>65</v>
      </c>
      <c r="B11" s="34">
        <f>DPMO!C101</f>
        <v>11612160</v>
      </c>
      <c r="C11" s="34">
        <f>DPMO!D101</f>
        <v>369297.88763547875</v>
      </c>
      <c r="D11" s="33">
        <v>5</v>
      </c>
      <c r="E11" s="35">
        <f t="shared" si="0"/>
        <v>3.1802686807232999E-2</v>
      </c>
      <c r="F11" s="34">
        <f t="shared" si="1"/>
        <v>58060800</v>
      </c>
      <c r="G11" s="35">
        <f t="shared" si="2"/>
        <v>6.3605373614465995E-3</v>
      </c>
      <c r="H11" s="35">
        <f t="shared" si="3"/>
        <v>6360.5373614465998</v>
      </c>
      <c r="I11" s="36">
        <f t="shared" si="4"/>
        <v>3.99148385840294</v>
      </c>
    </row>
    <row r="12" spans="1:9" x14ac:dyDescent="0.25">
      <c r="A12" s="32" t="s">
        <v>66</v>
      </c>
      <c r="B12" s="33">
        <f>DPMO!C111</f>
        <v>7771680</v>
      </c>
      <c r="C12" s="34">
        <f>DPMO!D111</f>
        <v>238412.87878787878</v>
      </c>
      <c r="D12" s="33">
        <v>5</v>
      </c>
      <c r="E12" s="35">
        <f t="shared" si="0"/>
        <v>3.0677135289651502E-2</v>
      </c>
      <c r="F12" s="34">
        <f t="shared" si="1"/>
        <v>38858400</v>
      </c>
      <c r="G12" s="35">
        <f t="shared" si="2"/>
        <v>6.1354270579303E-3</v>
      </c>
      <c r="H12" s="35">
        <f t="shared" si="3"/>
        <v>6135.4270579303002</v>
      </c>
      <c r="I12" s="36">
        <f t="shared" si="4"/>
        <v>4.00425793252003</v>
      </c>
    </row>
    <row r="13" spans="1:9" x14ac:dyDescent="0.25">
      <c r="A13" s="32" t="s">
        <v>67</v>
      </c>
      <c r="B13" s="33">
        <f>DPMO!C126</f>
        <v>10735200</v>
      </c>
      <c r="C13" s="34">
        <f>DPMO!D126</f>
        <v>366057.7305905773</v>
      </c>
      <c r="D13" s="33">
        <v>5</v>
      </c>
      <c r="E13" s="35">
        <f t="shared" si="0"/>
        <v>3.409882727760799E-2</v>
      </c>
      <c r="F13" s="34">
        <f t="shared" si="1"/>
        <v>53676000</v>
      </c>
      <c r="G13" s="35">
        <f t="shared" si="2"/>
        <v>6.8197654555215981E-3</v>
      </c>
      <c r="H13" s="35">
        <f t="shared" si="3"/>
        <v>6819.7654555215977</v>
      </c>
      <c r="I13" s="36">
        <f t="shared" si="4"/>
        <v>3.9666192357263159</v>
      </c>
    </row>
    <row r="14" spans="1:9" x14ac:dyDescent="0.25">
      <c r="A14" s="32" t="s">
        <v>78</v>
      </c>
      <c r="B14" s="33">
        <f>DPMO!C138</f>
        <v>8436960</v>
      </c>
      <c r="C14" s="34">
        <f>DPMO!D138</f>
        <v>308472.72727272724</v>
      </c>
      <c r="D14" s="33">
        <v>5</v>
      </c>
      <c r="E14" s="35">
        <f t="shared" si="0"/>
        <v>3.6562070612249822E-2</v>
      </c>
      <c r="F14" s="34">
        <f t="shared" si="1"/>
        <v>42184800</v>
      </c>
      <c r="G14" s="35">
        <f t="shared" si="2"/>
        <v>7.312414122449964E-3</v>
      </c>
      <c r="H14" s="35">
        <f t="shared" si="3"/>
        <v>7312.4141224499635</v>
      </c>
      <c r="I14" s="36">
        <f t="shared" si="4"/>
        <v>3.9415385147676933</v>
      </c>
    </row>
    <row r="15" spans="1:9" ht="28.5" customHeight="1" x14ac:dyDescent="0.25">
      <c r="A15" s="32" t="s">
        <v>8</v>
      </c>
      <c r="B15" s="33">
        <f>SUM(B3:B14)</f>
        <v>97191360</v>
      </c>
      <c r="C15" s="34">
        <f>SUM(C3:C14)</f>
        <v>3371532.1167883207</v>
      </c>
      <c r="D15" s="34">
        <f t="shared" ref="D15:I15" si="5">SUM(D3:D14)</f>
        <v>60</v>
      </c>
      <c r="E15" s="35">
        <f t="shared" si="5"/>
        <v>0.42236975524680787</v>
      </c>
      <c r="F15" s="34">
        <f t="shared" si="5"/>
        <v>485956800</v>
      </c>
      <c r="G15" s="35">
        <f t="shared" si="5"/>
        <v>8.4473951049361562E-2</v>
      </c>
      <c r="H15" s="35">
        <f t="shared" si="5"/>
        <v>84473.951049361567</v>
      </c>
      <c r="I15" s="36">
        <f t="shared" si="5"/>
        <v>47.48613416587154</v>
      </c>
    </row>
    <row r="16" spans="1:9" ht="31.5" customHeight="1" x14ac:dyDescent="0.25">
      <c r="A16" s="32" t="s">
        <v>9</v>
      </c>
      <c r="B16" s="33">
        <f>AVERAGE(B3:B14)</f>
        <v>8099280</v>
      </c>
      <c r="C16" s="34">
        <f t="shared" ref="C16:I16" si="6">AVERAGE(C3:C14)</f>
        <v>280961.00973236008</v>
      </c>
      <c r="D16" s="33">
        <f t="shared" si="6"/>
        <v>5</v>
      </c>
      <c r="E16" s="35">
        <f t="shared" si="6"/>
        <v>3.5197479603900655E-2</v>
      </c>
      <c r="F16" s="33">
        <f t="shared" si="6"/>
        <v>40496400</v>
      </c>
      <c r="G16" s="35">
        <f t="shared" si="6"/>
        <v>7.0394959207801299E-3</v>
      </c>
      <c r="H16" s="35">
        <f t="shared" si="6"/>
        <v>7039.4959207801303</v>
      </c>
      <c r="I16" s="36">
        <f t="shared" si="6"/>
        <v>3.9571778471559615</v>
      </c>
    </row>
  </sheetData>
  <mergeCells count="9">
    <mergeCell ref="G1:G2"/>
    <mergeCell ref="H1:H2"/>
    <mergeCell ref="I1:I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C0665-39D9-4A00-AC62-C0F00215ABB7}">
  <dimension ref="A1:I16"/>
  <sheetViews>
    <sheetView tabSelected="1" zoomScaleNormal="100" workbookViewId="0">
      <selection activeCell="I7" sqref="I7"/>
    </sheetView>
  </sheetViews>
  <sheetFormatPr defaultRowHeight="15" x14ac:dyDescent="0.25"/>
  <cols>
    <col min="1" max="1" width="11.85546875" bestFit="1" customWidth="1"/>
    <col min="9" max="9" width="9.5703125" customWidth="1"/>
  </cols>
  <sheetData>
    <row r="1" spans="1:9" x14ac:dyDescent="0.25">
      <c r="A1" s="56" t="s">
        <v>0</v>
      </c>
      <c r="B1" s="55" t="s">
        <v>1</v>
      </c>
      <c r="C1" s="55" t="s">
        <v>2</v>
      </c>
      <c r="D1" s="57" t="s">
        <v>80</v>
      </c>
      <c r="E1" s="58" t="s">
        <v>81</v>
      </c>
      <c r="F1" s="54" t="s">
        <v>11</v>
      </c>
      <c r="G1" s="54" t="s">
        <v>82</v>
      </c>
    </row>
    <row r="2" spans="1:9" x14ac:dyDescent="0.25">
      <c r="A2" s="56"/>
      <c r="B2" s="55"/>
      <c r="C2" s="55"/>
      <c r="D2" s="57"/>
      <c r="E2" s="58"/>
      <c r="F2" s="54"/>
      <c r="G2" s="54"/>
    </row>
    <row r="3" spans="1:9" x14ac:dyDescent="0.25">
      <c r="A3" s="32" t="s">
        <v>75</v>
      </c>
      <c r="B3" s="33">
        <f>DPMO!C12</f>
        <v>6713280</v>
      </c>
      <c r="C3" s="34">
        <f>DPMO!D12</f>
        <v>264234.84848484845</v>
      </c>
      <c r="D3" s="35">
        <f>C3/B3</f>
        <v>3.936002199891088E-2</v>
      </c>
      <c r="E3" s="35">
        <f>I5</f>
        <v>3.4882527546432007E-2</v>
      </c>
      <c r="F3" s="35">
        <f>I4</f>
        <v>3.468962793388549E-2</v>
      </c>
      <c r="G3" s="35">
        <f>I6</f>
        <v>3.4496728321338974E-2</v>
      </c>
      <c r="H3" t="s">
        <v>21</v>
      </c>
      <c r="I3" s="38">
        <f>SQRT(F3*(1-I4)/B16)</f>
        <v>6.4299870848838017E-5</v>
      </c>
    </row>
    <row r="4" spans="1:9" x14ac:dyDescent="0.25">
      <c r="A4" s="32" t="s">
        <v>74</v>
      </c>
      <c r="B4" s="33">
        <f>DPMO!C23</f>
        <v>7801920</v>
      </c>
      <c r="C4" s="34">
        <f>DPMO!D23</f>
        <v>291549.24242424237</v>
      </c>
      <c r="D4" s="35">
        <f t="shared" ref="D4:D14" si="0">C4/B4</f>
        <v>3.7368909502307431E-2</v>
      </c>
      <c r="E4" s="35">
        <v>3.4882527546432007E-2</v>
      </c>
      <c r="F4" s="35">
        <v>3.468962793388549E-2</v>
      </c>
      <c r="G4" s="35">
        <v>3.4496728321338974E-2</v>
      </c>
      <c r="H4" t="s">
        <v>11</v>
      </c>
      <c r="I4" s="5">
        <f>C15/B15</f>
        <v>3.468962793388549E-2</v>
      </c>
    </row>
    <row r="5" spans="1:9" x14ac:dyDescent="0.25">
      <c r="A5" s="32" t="s">
        <v>73</v>
      </c>
      <c r="B5" s="33">
        <f>DPMO!C32</f>
        <v>5140800</v>
      </c>
      <c r="C5" s="34">
        <f>DPMO!D32</f>
        <v>219958.33333333331</v>
      </c>
      <c r="D5" s="35">
        <f t="shared" si="0"/>
        <v>4.2786790642182798E-2</v>
      </c>
      <c r="E5" s="35">
        <v>3.4882527546432007E-2</v>
      </c>
      <c r="F5" s="35">
        <v>3.468962793388549E-2</v>
      </c>
      <c r="G5" s="35">
        <v>3.4496728321338974E-2</v>
      </c>
      <c r="H5" t="s">
        <v>81</v>
      </c>
      <c r="I5" s="5">
        <f>F3+(3*I3)</f>
        <v>3.4882527546432007E-2</v>
      </c>
    </row>
    <row r="6" spans="1:9" x14ac:dyDescent="0.25">
      <c r="A6" s="32" t="s">
        <v>72</v>
      </c>
      <c r="B6" s="33">
        <f>DPMO!C45</f>
        <v>8406720</v>
      </c>
      <c r="C6" s="34">
        <f>DPMO!D45</f>
        <v>311094.69696969696</v>
      </c>
      <c r="D6" s="35">
        <f t="shared" si="0"/>
        <v>3.7005478589711205E-2</v>
      </c>
      <c r="E6" s="35">
        <v>3.4882527546432007E-2</v>
      </c>
      <c r="F6" s="35">
        <v>3.468962793388549E-2</v>
      </c>
      <c r="G6" s="35">
        <v>3.4496728321338974E-2</v>
      </c>
      <c r="H6" t="s">
        <v>82</v>
      </c>
      <c r="I6" s="5">
        <f>F3-(3*I3)</f>
        <v>3.4496728321338974E-2</v>
      </c>
    </row>
    <row r="7" spans="1:9" x14ac:dyDescent="0.25">
      <c r="A7" s="32" t="s">
        <v>71</v>
      </c>
      <c r="B7" s="33">
        <f>DPMO!C55</f>
        <v>7741440</v>
      </c>
      <c r="C7" s="34">
        <f>DPMO!D55</f>
        <v>246992.4242424242</v>
      </c>
      <c r="D7" s="35">
        <f t="shared" si="0"/>
        <v>3.1905230066037349E-2</v>
      </c>
      <c r="E7" s="35">
        <v>3.4882527546432007E-2</v>
      </c>
      <c r="F7" s="35">
        <v>3.468962793388549E-2</v>
      </c>
      <c r="G7" s="35">
        <v>3.4496728321338974E-2</v>
      </c>
      <c r="H7" t="s">
        <v>23</v>
      </c>
      <c r="I7">
        <f>(I5-I6)/(6*I3)</f>
        <v>1.0000000000000144</v>
      </c>
    </row>
    <row r="8" spans="1:9" x14ac:dyDescent="0.25">
      <c r="A8" s="32" t="s">
        <v>70</v>
      </c>
      <c r="B8" s="33">
        <f>DPMO!C66</f>
        <v>7408800</v>
      </c>
      <c r="C8" s="34">
        <f>DPMO!D66</f>
        <v>284507.57575757575</v>
      </c>
      <c r="D8" s="35">
        <f t="shared" si="0"/>
        <v>3.8401303282255661E-2</v>
      </c>
      <c r="E8" s="35">
        <v>3.4882527546432007E-2</v>
      </c>
      <c r="F8" s="35">
        <v>3.468962793388549E-2</v>
      </c>
      <c r="G8" s="35">
        <v>3.4496728321338974E-2</v>
      </c>
      <c r="H8" t="s">
        <v>25</v>
      </c>
      <c r="I8" s="5">
        <f>((I5+I6)/2-I4)/(I5-I6)/2</f>
        <v>0</v>
      </c>
    </row>
    <row r="9" spans="1:9" x14ac:dyDescent="0.25">
      <c r="A9" s="32" t="s">
        <v>64</v>
      </c>
      <c r="B9" s="33">
        <f>DPMO!C74</f>
        <v>5503680</v>
      </c>
      <c r="C9" s="34">
        <f>DPMO!D74</f>
        <v>184477.27272727271</v>
      </c>
      <c r="D9" s="35">
        <f t="shared" si="0"/>
        <v>3.3518895126037979E-2</v>
      </c>
      <c r="E9" s="35">
        <v>3.4882527546432007E-2</v>
      </c>
      <c r="F9" s="35">
        <v>3.468962793388549E-2</v>
      </c>
      <c r="G9" s="35">
        <v>3.4496728321338974E-2</v>
      </c>
      <c r="H9" t="s">
        <v>24</v>
      </c>
      <c r="I9">
        <f>(1-I8)*I7</f>
        <v>1.0000000000000144</v>
      </c>
    </row>
    <row r="10" spans="1:9" x14ac:dyDescent="0.25">
      <c r="A10" s="32" t="s">
        <v>68</v>
      </c>
      <c r="B10" s="33">
        <f>DPMO!C86</f>
        <v>9918720</v>
      </c>
      <c r="C10" s="34">
        <f>DPMO!D86</f>
        <v>286476.49856226495</v>
      </c>
      <c r="D10" s="35">
        <f t="shared" si="0"/>
        <v>2.8882406052622208E-2</v>
      </c>
      <c r="E10" s="35">
        <v>3.4882527546432007E-2</v>
      </c>
      <c r="F10" s="35">
        <v>3.468962793388549E-2</v>
      </c>
      <c r="G10" s="35">
        <v>3.4496728321338974E-2</v>
      </c>
    </row>
    <row r="11" spans="1:9" x14ac:dyDescent="0.25">
      <c r="A11" s="32" t="s">
        <v>65</v>
      </c>
      <c r="B11" s="34">
        <f>DPMO!C101</f>
        <v>11612160</v>
      </c>
      <c r="C11" s="34">
        <f>DPMO!D101</f>
        <v>369297.88763547875</v>
      </c>
      <c r="D11" s="35">
        <f t="shared" si="0"/>
        <v>3.1802686807232999E-2</v>
      </c>
      <c r="E11" s="35">
        <v>3.4882527546432007E-2</v>
      </c>
      <c r="F11" s="35">
        <v>3.468962793388549E-2</v>
      </c>
      <c r="G11" s="35">
        <v>3.4496728321338974E-2</v>
      </c>
    </row>
    <row r="12" spans="1:9" x14ac:dyDescent="0.25">
      <c r="A12" s="32" t="s">
        <v>66</v>
      </c>
      <c r="B12" s="33">
        <f>DPMO!C111</f>
        <v>7771680</v>
      </c>
      <c r="C12" s="34">
        <f>DPMO!D111</f>
        <v>238412.87878787878</v>
      </c>
      <c r="D12" s="35">
        <f t="shared" si="0"/>
        <v>3.0677135289651502E-2</v>
      </c>
      <c r="E12" s="35">
        <v>3.4882527546432007E-2</v>
      </c>
      <c r="F12" s="35">
        <v>3.468962793388549E-2</v>
      </c>
      <c r="G12" s="35">
        <v>3.4496728321338974E-2</v>
      </c>
    </row>
    <row r="13" spans="1:9" x14ac:dyDescent="0.25">
      <c r="A13" s="32" t="s">
        <v>67</v>
      </c>
      <c r="B13" s="33">
        <f>DPMO!C126</f>
        <v>10735200</v>
      </c>
      <c r="C13" s="34">
        <f>DPMO!D126</f>
        <v>366057.7305905773</v>
      </c>
      <c r="D13" s="35">
        <f t="shared" si="0"/>
        <v>3.409882727760799E-2</v>
      </c>
      <c r="E13" s="35">
        <v>3.4882527546432007E-2</v>
      </c>
      <c r="F13" s="35">
        <v>3.468962793388549E-2</v>
      </c>
      <c r="G13" s="35">
        <v>3.4496728321338974E-2</v>
      </c>
    </row>
    <row r="14" spans="1:9" x14ac:dyDescent="0.25">
      <c r="A14" s="32" t="s">
        <v>78</v>
      </c>
      <c r="B14" s="33">
        <f>DPMO!C138</f>
        <v>8436960</v>
      </c>
      <c r="C14" s="34">
        <f>DPMO!D138</f>
        <v>308472.72727272724</v>
      </c>
      <c r="D14" s="35">
        <f t="shared" si="0"/>
        <v>3.6562070612249822E-2</v>
      </c>
      <c r="E14" s="35">
        <v>3.4882527546432007E-2</v>
      </c>
      <c r="F14" s="35">
        <v>3.468962793388549E-2</v>
      </c>
      <c r="G14" s="35">
        <v>3.4496728321338974E-2</v>
      </c>
    </row>
    <row r="15" spans="1:9" ht="29.25" customHeight="1" x14ac:dyDescent="0.25">
      <c r="A15" s="32" t="s">
        <v>8</v>
      </c>
      <c r="B15" s="33">
        <f>SUM(B3:B14)</f>
        <v>97191360</v>
      </c>
      <c r="C15" s="34">
        <f>SUM(C3:C14)</f>
        <v>3371532.1167883207</v>
      </c>
      <c r="D15" s="59"/>
      <c r="E15" s="60"/>
      <c r="F15" s="60"/>
      <c r="G15" s="61"/>
    </row>
    <row r="16" spans="1:9" ht="31.5" customHeight="1" x14ac:dyDescent="0.25">
      <c r="A16" s="32" t="s">
        <v>9</v>
      </c>
      <c r="B16" s="33">
        <f>AVERAGE(B3:B14)</f>
        <v>8099280</v>
      </c>
      <c r="C16" s="34">
        <f t="shared" ref="C16" si="1">AVERAGE(C3:C14)</f>
        <v>280961.00973236008</v>
      </c>
      <c r="D16" s="62"/>
      <c r="E16" s="63"/>
      <c r="F16" s="63"/>
      <c r="G16" s="64"/>
    </row>
  </sheetData>
  <mergeCells count="8">
    <mergeCell ref="F1:F2"/>
    <mergeCell ref="G1:G2"/>
    <mergeCell ref="D15:G16"/>
    <mergeCell ref="A1:A2"/>
    <mergeCell ref="B1:B2"/>
    <mergeCell ref="C1:C2"/>
    <mergeCell ref="D1:D2"/>
    <mergeCell ref="E1:E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B889-1E34-42CE-84A5-4C996BD81CA7}">
  <dimension ref="A1:G8"/>
  <sheetViews>
    <sheetView topLeftCell="A7" zoomScale="90" zoomScaleNormal="90" workbookViewId="0">
      <selection activeCell="F14" sqref="F14"/>
    </sheetView>
  </sheetViews>
  <sheetFormatPr defaultRowHeight="15" x14ac:dyDescent="0.25"/>
  <cols>
    <col min="1" max="1" width="13" customWidth="1"/>
    <col min="2" max="2" width="18.28515625" customWidth="1"/>
    <col min="3" max="3" width="14.5703125" customWidth="1"/>
    <col min="4" max="4" width="2.5703125" customWidth="1"/>
    <col min="5" max="5" width="15.85546875" customWidth="1"/>
    <col min="6" max="6" width="13.140625" customWidth="1"/>
    <col min="7" max="7" width="16.140625" customWidth="1"/>
  </cols>
  <sheetData>
    <row r="1" spans="1:7" x14ac:dyDescent="0.25">
      <c r="A1" s="23" t="s">
        <v>35</v>
      </c>
      <c r="B1" s="67" t="s">
        <v>30</v>
      </c>
      <c r="C1" s="67" t="s">
        <v>31</v>
      </c>
      <c r="D1" s="67" t="s">
        <v>33</v>
      </c>
      <c r="E1" s="67"/>
      <c r="F1" s="67" t="s">
        <v>32</v>
      </c>
      <c r="G1" s="67" t="s">
        <v>34</v>
      </c>
    </row>
    <row r="2" spans="1:7" ht="24.75" customHeight="1" x14ac:dyDescent="0.25">
      <c r="A2" s="24" t="s">
        <v>36</v>
      </c>
      <c r="B2" s="67"/>
      <c r="C2" s="67"/>
      <c r="D2" s="67"/>
      <c r="E2" s="67"/>
      <c r="F2" s="67"/>
      <c r="G2" s="67"/>
    </row>
    <row r="3" spans="1:7" ht="119.25" customHeight="1" x14ac:dyDescent="0.25">
      <c r="A3" s="65" t="s">
        <v>37</v>
      </c>
      <c r="B3" s="66" t="s">
        <v>56</v>
      </c>
      <c r="C3" s="66" t="s">
        <v>42</v>
      </c>
      <c r="D3" s="26">
        <v>1</v>
      </c>
      <c r="E3" s="26" t="s">
        <v>63</v>
      </c>
      <c r="F3" s="66" t="s">
        <v>44</v>
      </c>
      <c r="G3" s="66" t="s">
        <v>47</v>
      </c>
    </row>
    <row r="4" spans="1:7" ht="89.25" x14ac:dyDescent="0.25">
      <c r="A4" s="65"/>
      <c r="B4" s="66"/>
      <c r="C4" s="66"/>
      <c r="D4" s="26">
        <v>2</v>
      </c>
      <c r="E4" s="26" t="s">
        <v>43</v>
      </c>
      <c r="F4" s="66"/>
      <c r="G4" s="66"/>
    </row>
    <row r="5" spans="1:7" ht="102" x14ac:dyDescent="0.25">
      <c r="A5" s="25" t="s">
        <v>38</v>
      </c>
      <c r="B5" s="26" t="s">
        <v>45</v>
      </c>
      <c r="C5" s="26" t="s">
        <v>46</v>
      </c>
      <c r="D5" s="66" t="s">
        <v>48</v>
      </c>
      <c r="E5" s="66"/>
      <c r="F5" s="26" t="s">
        <v>49</v>
      </c>
      <c r="G5" s="26" t="s">
        <v>50</v>
      </c>
    </row>
    <row r="6" spans="1:7" ht="140.25" x14ac:dyDescent="0.25">
      <c r="A6" s="25" t="s">
        <v>39</v>
      </c>
      <c r="B6" s="26" t="s">
        <v>51</v>
      </c>
      <c r="C6" s="26" t="s">
        <v>53</v>
      </c>
      <c r="D6" s="66" t="s">
        <v>52</v>
      </c>
      <c r="E6" s="66"/>
      <c r="F6" s="26" t="s">
        <v>54</v>
      </c>
      <c r="G6" s="26" t="s">
        <v>55</v>
      </c>
    </row>
    <row r="7" spans="1:7" ht="105.75" customHeight="1" x14ac:dyDescent="0.25">
      <c r="A7" s="25" t="s">
        <v>40</v>
      </c>
      <c r="B7" s="26" t="s">
        <v>57</v>
      </c>
      <c r="C7" s="26" t="s">
        <v>58</v>
      </c>
      <c r="D7" s="66" t="s">
        <v>59</v>
      </c>
      <c r="E7" s="66"/>
      <c r="F7" s="26" t="s">
        <v>60</v>
      </c>
      <c r="G7" s="26" t="s">
        <v>61</v>
      </c>
    </row>
    <row r="8" spans="1:7" ht="57.75" customHeight="1" x14ac:dyDescent="0.25">
      <c r="A8" s="25" t="s">
        <v>41</v>
      </c>
      <c r="B8" s="66" t="s">
        <v>62</v>
      </c>
      <c r="C8" s="66"/>
      <c r="D8" s="66"/>
      <c r="E8" s="66"/>
      <c r="F8" s="66"/>
      <c r="G8" s="66"/>
    </row>
  </sheetData>
  <mergeCells count="14">
    <mergeCell ref="B1:B2"/>
    <mergeCell ref="C1:C2"/>
    <mergeCell ref="F1:F2"/>
    <mergeCell ref="G1:G2"/>
    <mergeCell ref="C3:C4"/>
    <mergeCell ref="D1:E2"/>
    <mergeCell ref="A3:A4"/>
    <mergeCell ref="G3:G4"/>
    <mergeCell ref="B3:B4"/>
    <mergeCell ref="B8:G8"/>
    <mergeCell ref="F3:F4"/>
    <mergeCell ref="D5:E5"/>
    <mergeCell ref="D6:E6"/>
    <mergeCell ref="D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PARETO</vt:lpstr>
      <vt:lpstr>DPMO</vt:lpstr>
      <vt:lpstr>SIGMA</vt:lpstr>
      <vt:lpstr>KENDALI</vt:lpstr>
      <vt:lpstr>IMPLEMENTASI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RAGILLIA</dc:creator>
  <cp:lastModifiedBy>Ragillia Fitri Nur Janah</cp:lastModifiedBy>
  <dcterms:created xsi:type="dcterms:W3CDTF">2023-08-14T03:32:07Z</dcterms:created>
  <dcterms:modified xsi:type="dcterms:W3CDTF">2024-01-27T16:11:50Z</dcterms:modified>
</cp:coreProperties>
</file>