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RIO UMSIDA\"/>
    </mc:Choice>
  </mc:AlternateContent>
  <xr:revisionPtr revIDLastSave="0" documentId="13_ncr:1_{749E3665-1849-45C8-BBF5-29126BB34882}" xr6:coauthVersionLast="47" xr6:coauthVersionMax="47" xr10:uidLastSave="{00000000-0000-0000-0000-000000000000}"/>
  <bookViews>
    <workbookView xWindow="-120" yWindow="-120" windowWidth="20730" windowHeight="11160" firstSheet="16" activeTab="22" xr2:uid="{B11B930B-35D0-448A-8592-B7E97F4BDCB8}"/>
  </bookViews>
  <sheets>
    <sheet name="Harga Saham 2019" sheetId="1" r:id="rId1"/>
    <sheet name="Harga Saham 2020" sheetId="2" r:id="rId2"/>
    <sheet name="Harga Saham 2021" sheetId="3" r:id="rId3"/>
    <sheet name="RETURN REALISASI 2019" sheetId="4" r:id="rId4"/>
    <sheet name="RETURN REALISASI 2020" sheetId="5" r:id="rId5"/>
    <sheet name="RETURN REALISASI 2021" sheetId="6" r:id="rId6"/>
    <sheet name="ACTUAL RETURN" sheetId="7" r:id="rId7"/>
    <sheet name="Sheet6" sheetId="13" r:id="rId8"/>
    <sheet name="RISK FREE&amp;RBR" sheetId="8" r:id="rId9"/>
    <sheet name="BETA" sheetId="9" r:id="rId10"/>
    <sheet name="CAPM" sheetId="12" r:id="rId11"/>
    <sheet name="SELISIH rit" sheetId="17" r:id="rId12"/>
    <sheet name="VIEWS INVESTOR" sheetId="18" r:id="rId13"/>
    <sheet name="ERBI" sheetId="20" r:id="rId14"/>
    <sheet name="EXPECTED RETURN BL" sheetId="21" r:id="rId15"/>
    <sheet name="RESIKO PORTOFOLIO" sheetId="22" r:id="rId16"/>
    <sheet name="Sheet9" sheetId="24" r:id="rId17"/>
    <sheet name="BL" sheetId="19" r:id="rId18"/>
    <sheet name="Sheet1" sheetId="25" r:id="rId19"/>
    <sheet name="APT" sheetId="23" r:id="rId20"/>
    <sheet name="Sheet3" sheetId="27" r:id="rId21"/>
    <sheet name="RATA TERTIMBANG TERBENTUK" sheetId="26" r:id="rId22"/>
    <sheet name="HASIL SPSS" sheetId="29" r:id="rId2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26" l="1"/>
  <c r="E28" i="26"/>
  <c r="E24" i="26"/>
  <c r="D32" i="26"/>
  <c r="E31" i="26" s="1"/>
  <c r="E15" i="26"/>
  <c r="E13" i="26"/>
  <c r="E12" i="26"/>
  <c r="E11" i="26"/>
  <c r="E10" i="26"/>
  <c r="E8" i="26"/>
  <c r="E6" i="26"/>
  <c r="E5" i="26"/>
  <c r="E4" i="26"/>
  <c r="E3" i="26"/>
  <c r="E2" i="26"/>
  <c r="G4" i="19"/>
  <c r="D3" i="22"/>
  <c r="D4" i="22"/>
  <c r="D5" i="22"/>
  <c r="D6" i="22"/>
  <c r="D7" i="22"/>
  <c r="D8" i="22"/>
  <c r="D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E14" i="19"/>
  <c r="D4" i="21"/>
  <c r="D4" i="19"/>
  <c r="C41" i="8"/>
  <c r="C39" i="8"/>
  <c r="D42" i="8"/>
  <c r="C42" i="8"/>
  <c r="B5" i="23"/>
  <c r="B6" i="23"/>
  <c r="B7" i="23"/>
  <c r="B8" i="23"/>
  <c r="B9" i="23"/>
  <c r="B10" i="23"/>
  <c r="B11" i="23"/>
  <c r="B12" i="23"/>
  <c r="B13" i="23"/>
  <c r="B14" i="23"/>
  <c r="B15" i="23"/>
  <c r="B16" i="23"/>
  <c r="B17" i="23"/>
  <c r="B18" i="23"/>
  <c r="B19" i="23"/>
  <c r="B20" i="23"/>
  <c r="B21" i="23"/>
  <c r="B22" i="23"/>
  <c r="B23" i="23"/>
  <c r="B24" i="23"/>
  <c r="B4" i="23"/>
  <c r="B8" i="19"/>
  <c r="B12" i="19"/>
  <c r="B20" i="19"/>
  <c r="B24" i="19"/>
  <c r="B7" i="24"/>
  <c r="B11" i="24"/>
  <c r="B15" i="24"/>
  <c r="B16" i="19" s="1"/>
  <c r="B19" i="24"/>
  <c r="B23" i="24"/>
  <c r="B4" i="22"/>
  <c r="B4" i="24" s="1"/>
  <c r="B5" i="19" s="1"/>
  <c r="B5" i="22"/>
  <c r="B5" i="24" s="1"/>
  <c r="B6" i="19" s="1"/>
  <c r="B6" i="22"/>
  <c r="B6" i="24" s="1"/>
  <c r="B7" i="19" s="1"/>
  <c r="B7" i="22"/>
  <c r="B8" i="22"/>
  <c r="B8" i="24" s="1"/>
  <c r="B9" i="19" s="1"/>
  <c r="B9" i="22"/>
  <c r="B9" i="24" s="1"/>
  <c r="B10" i="19" s="1"/>
  <c r="B10" i="22"/>
  <c r="B10" i="24" s="1"/>
  <c r="B11" i="19" s="1"/>
  <c r="B11" i="22"/>
  <c r="B12" i="22"/>
  <c r="B12" i="24" s="1"/>
  <c r="B13" i="19" s="1"/>
  <c r="B13" i="22"/>
  <c r="B13" i="24" s="1"/>
  <c r="B14" i="19" s="1"/>
  <c r="B14" i="22"/>
  <c r="B14" i="24" s="1"/>
  <c r="B15" i="19" s="1"/>
  <c r="B15" i="22"/>
  <c r="B16" i="22"/>
  <c r="B16" i="24" s="1"/>
  <c r="B17" i="19" s="1"/>
  <c r="B17" i="22"/>
  <c r="B17" i="24" s="1"/>
  <c r="B18" i="19" s="1"/>
  <c r="B18" i="22"/>
  <c r="B18" i="24" s="1"/>
  <c r="B19" i="19" s="1"/>
  <c r="B19" i="22"/>
  <c r="B20" i="22"/>
  <c r="B20" i="24" s="1"/>
  <c r="B21" i="19" s="1"/>
  <c r="B21" i="22"/>
  <c r="B21" i="24" s="1"/>
  <c r="B22" i="19" s="1"/>
  <c r="B22" i="22"/>
  <c r="B22" i="24" s="1"/>
  <c r="B23" i="19" s="1"/>
  <c r="B23" i="22"/>
  <c r="B3" i="22"/>
  <c r="B3" i="24" s="1"/>
  <c r="B4" i="19" s="1"/>
  <c r="B5" i="21"/>
  <c r="B6" i="21"/>
  <c r="B7" i="21"/>
  <c r="B8" i="21"/>
  <c r="B9" i="21"/>
  <c r="B10" i="21"/>
  <c r="B11" i="21"/>
  <c r="B12" i="21"/>
  <c r="B13" i="21"/>
  <c r="B14" i="21"/>
  <c r="B15" i="21"/>
  <c r="B16" i="21"/>
  <c r="B17" i="21"/>
  <c r="B18" i="21"/>
  <c r="B19" i="21"/>
  <c r="B20" i="21"/>
  <c r="B21" i="21"/>
  <c r="B22" i="21"/>
  <c r="B23" i="21"/>
  <c r="B24" i="21"/>
  <c r="B4" i="21"/>
  <c r="B6" i="20"/>
  <c r="B7" i="20"/>
  <c r="B8" i="20"/>
  <c r="B9" i="20"/>
  <c r="B10" i="20"/>
  <c r="B11" i="20"/>
  <c r="B12" i="20"/>
  <c r="B13" i="20"/>
  <c r="B14" i="20"/>
  <c r="B15" i="20"/>
  <c r="B16" i="20"/>
  <c r="B17" i="20"/>
  <c r="B18" i="20"/>
  <c r="B19" i="20"/>
  <c r="B20" i="20"/>
  <c r="B21" i="20"/>
  <c r="B22" i="20"/>
  <c r="B23" i="20"/>
  <c r="B24" i="20"/>
  <c r="B25" i="20"/>
  <c r="B5" i="20"/>
  <c r="B6" i="17"/>
  <c r="B7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5" i="17"/>
  <c r="B4" i="12"/>
  <c r="B5" i="12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3" i="12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4" i="6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4" i="5"/>
  <c r="E20" i="26" l="1"/>
  <c r="E21" i="26"/>
  <c r="E25" i="26"/>
  <c r="E29" i="26"/>
  <c r="E22" i="26"/>
  <c r="E26" i="26"/>
  <c r="E30" i="26"/>
  <c r="E23" i="26"/>
  <c r="E27" i="26"/>
  <c r="E16" i="26"/>
  <c r="D12" i="26" s="1"/>
  <c r="D25" i="22"/>
  <c r="H4" i="19"/>
  <c r="F4" i="13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3" i="13"/>
  <c r="F24" i="13" s="1"/>
  <c r="D24" i="13"/>
  <c r="G7" i="23"/>
  <c r="G11" i="23"/>
  <c r="G24" i="23"/>
  <c r="A5" i="23"/>
  <c r="A4" i="24" s="1"/>
  <c r="A9" i="23"/>
  <c r="A8" i="24" s="1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H22" i="19"/>
  <c r="H23" i="19"/>
  <c r="H24" i="19"/>
  <c r="H5" i="19"/>
  <c r="H6" i="19"/>
  <c r="H7" i="19"/>
  <c r="H8" i="19"/>
  <c r="A22" i="22"/>
  <c r="A23" i="23" s="1"/>
  <c r="A22" i="24" s="1"/>
  <c r="C22" i="22"/>
  <c r="C23" i="23" s="1"/>
  <c r="C22" i="24" s="1"/>
  <c r="A23" i="22"/>
  <c r="A24" i="23" s="1"/>
  <c r="A23" i="24" s="1"/>
  <c r="C23" i="22"/>
  <c r="C24" i="23" s="1"/>
  <c r="C23" i="24" s="1"/>
  <c r="A3" i="22"/>
  <c r="A4" i="23" s="1"/>
  <c r="A3" i="24" s="1"/>
  <c r="C3" i="22"/>
  <c r="C4" i="23" s="1"/>
  <c r="C3" i="24" s="1"/>
  <c r="A4" i="22"/>
  <c r="C4" i="22"/>
  <c r="C5" i="23" s="1"/>
  <c r="C4" i="24" s="1"/>
  <c r="A5" i="22"/>
  <c r="A6" i="23" s="1"/>
  <c r="A5" i="24" s="1"/>
  <c r="C5" i="22"/>
  <c r="C6" i="23" s="1"/>
  <c r="C5" i="24" s="1"/>
  <c r="A6" i="22"/>
  <c r="A7" i="23" s="1"/>
  <c r="A6" i="24" s="1"/>
  <c r="C6" i="22"/>
  <c r="C7" i="23" s="1"/>
  <c r="C6" i="24" s="1"/>
  <c r="A7" i="22"/>
  <c r="A8" i="23" s="1"/>
  <c r="A7" i="24" s="1"/>
  <c r="C7" i="22"/>
  <c r="C8" i="23" s="1"/>
  <c r="C7" i="24" s="1"/>
  <c r="A8" i="22"/>
  <c r="C8" i="22"/>
  <c r="C9" i="23" s="1"/>
  <c r="C8" i="24" s="1"/>
  <c r="A9" i="22"/>
  <c r="A10" i="23" s="1"/>
  <c r="A9" i="24" s="1"/>
  <c r="C9" i="22"/>
  <c r="C10" i="23" s="1"/>
  <c r="C9" i="24" s="1"/>
  <c r="A10" i="22"/>
  <c r="A11" i="23" s="1"/>
  <c r="A10" i="24" s="1"/>
  <c r="C10" i="22"/>
  <c r="C11" i="23" s="1"/>
  <c r="C10" i="24" s="1"/>
  <c r="A11" i="22"/>
  <c r="A12" i="23" s="1"/>
  <c r="A11" i="24" s="1"/>
  <c r="C11" i="22"/>
  <c r="C12" i="23" s="1"/>
  <c r="C11" i="24" s="1"/>
  <c r="A12" i="22"/>
  <c r="A13" i="23" s="1"/>
  <c r="A12" i="24" s="1"/>
  <c r="C12" i="22"/>
  <c r="C13" i="23" s="1"/>
  <c r="C12" i="24" s="1"/>
  <c r="A13" i="22"/>
  <c r="A14" i="23" s="1"/>
  <c r="A13" i="24" s="1"/>
  <c r="C13" i="22"/>
  <c r="C14" i="23" s="1"/>
  <c r="C13" i="24" s="1"/>
  <c r="A14" i="22"/>
  <c r="A15" i="23" s="1"/>
  <c r="A14" i="24" s="1"/>
  <c r="C14" i="22"/>
  <c r="C15" i="23" s="1"/>
  <c r="C14" i="24" s="1"/>
  <c r="A15" i="22"/>
  <c r="A16" i="23" s="1"/>
  <c r="A15" i="24" s="1"/>
  <c r="C15" i="22"/>
  <c r="C16" i="23" s="1"/>
  <c r="C15" i="24" s="1"/>
  <c r="A16" i="22"/>
  <c r="A17" i="23" s="1"/>
  <c r="A16" i="24" s="1"/>
  <c r="C16" i="22"/>
  <c r="C17" i="23" s="1"/>
  <c r="C16" i="24" s="1"/>
  <c r="A17" i="22"/>
  <c r="A18" i="23" s="1"/>
  <c r="A17" i="24" s="1"/>
  <c r="C17" i="22"/>
  <c r="C18" i="23" s="1"/>
  <c r="C17" i="24" s="1"/>
  <c r="A18" i="22"/>
  <c r="A19" i="23" s="1"/>
  <c r="A18" i="24" s="1"/>
  <c r="C18" i="22"/>
  <c r="C19" i="23" s="1"/>
  <c r="C18" i="24" s="1"/>
  <c r="A19" i="22"/>
  <c r="A20" i="23" s="1"/>
  <c r="A19" i="24" s="1"/>
  <c r="C19" i="22"/>
  <c r="C20" i="23" s="1"/>
  <c r="C19" i="24" s="1"/>
  <c r="A20" i="22"/>
  <c r="A21" i="23" s="1"/>
  <c r="A20" i="24" s="1"/>
  <c r="C20" i="22"/>
  <c r="C21" i="23" s="1"/>
  <c r="C20" i="24" s="1"/>
  <c r="A21" i="22"/>
  <c r="A22" i="23" s="1"/>
  <c r="A21" i="24" s="1"/>
  <c r="C21" i="22"/>
  <c r="C22" i="23" s="1"/>
  <c r="C21" i="24" s="1"/>
  <c r="C2" i="22"/>
  <c r="C3" i="23" s="1"/>
  <c r="C2" i="24" s="1"/>
  <c r="A2" i="22"/>
  <c r="A3" i="23" s="1"/>
  <c r="A2" i="24" s="1"/>
  <c r="G6" i="20"/>
  <c r="G5" i="23" s="1"/>
  <c r="G7" i="20"/>
  <c r="G6" i="23" s="1"/>
  <c r="G8" i="20"/>
  <c r="G9" i="20"/>
  <c r="G8" i="23" s="1"/>
  <c r="G10" i="20"/>
  <c r="G9" i="23" s="1"/>
  <c r="G11" i="20"/>
  <c r="G10" i="23" s="1"/>
  <c r="G12" i="20"/>
  <c r="G13" i="20"/>
  <c r="G12" i="23" s="1"/>
  <c r="G14" i="20"/>
  <c r="G13" i="23" s="1"/>
  <c r="G15" i="20"/>
  <c r="G14" i="23" s="1"/>
  <c r="G16" i="20"/>
  <c r="G15" i="23" s="1"/>
  <c r="G17" i="20"/>
  <c r="G16" i="23" s="1"/>
  <c r="G18" i="20"/>
  <c r="G17" i="23" s="1"/>
  <c r="G19" i="20"/>
  <c r="G18" i="23" s="1"/>
  <c r="G20" i="20"/>
  <c r="G19" i="23" s="1"/>
  <c r="G21" i="20"/>
  <c r="G20" i="23" s="1"/>
  <c r="G22" i="20"/>
  <c r="G21" i="23" s="1"/>
  <c r="G23" i="20"/>
  <c r="G22" i="23" s="1"/>
  <c r="G24" i="20"/>
  <c r="G23" i="23" s="1"/>
  <c r="G25" i="20"/>
  <c r="A4" i="20"/>
  <c r="C4" i="20"/>
  <c r="A5" i="20"/>
  <c r="C5" i="20"/>
  <c r="A6" i="20"/>
  <c r="C6" i="20"/>
  <c r="A7" i="20"/>
  <c r="C7" i="20"/>
  <c r="A8" i="20"/>
  <c r="C8" i="20"/>
  <c r="A9" i="20"/>
  <c r="C9" i="20"/>
  <c r="A10" i="20"/>
  <c r="C10" i="20"/>
  <c r="A11" i="20"/>
  <c r="C11" i="20"/>
  <c r="A12" i="20"/>
  <c r="C12" i="20"/>
  <c r="A13" i="20"/>
  <c r="C13" i="20"/>
  <c r="A14" i="20"/>
  <c r="C14" i="20"/>
  <c r="A15" i="20"/>
  <c r="C15" i="20"/>
  <c r="A16" i="20"/>
  <c r="C16" i="20"/>
  <c r="A17" i="20"/>
  <c r="C17" i="20"/>
  <c r="A18" i="20"/>
  <c r="C18" i="20"/>
  <c r="A19" i="20"/>
  <c r="C19" i="20"/>
  <c r="A20" i="20"/>
  <c r="C20" i="20"/>
  <c r="A21" i="20"/>
  <c r="C21" i="20"/>
  <c r="A22" i="20"/>
  <c r="C22" i="20"/>
  <c r="A23" i="20"/>
  <c r="C23" i="20"/>
  <c r="A24" i="20"/>
  <c r="C24" i="20"/>
  <c r="A25" i="20"/>
  <c r="C25" i="20"/>
  <c r="C3" i="20"/>
  <c r="A3" i="20"/>
  <c r="D6" i="26" l="1"/>
  <c r="D4" i="26"/>
  <c r="D9" i="26"/>
  <c r="D8" i="26"/>
  <c r="D15" i="26"/>
  <c r="D7" i="26"/>
  <c r="D3" i="26"/>
  <c r="D14" i="26"/>
  <c r="D10" i="26"/>
  <c r="D11" i="26"/>
  <c r="D2" i="26"/>
  <c r="D13" i="26"/>
  <c r="D5" i="26"/>
  <c r="E24" i="13"/>
  <c r="G3" i="12"/>
  <c r="H3" i="12" s="1"/>
  <c r="G6" i="12"/>
  <c r="G9" i="12"/>
  <c r="G10" i="12"/>
  <c r="G14" i="12"/>
  <c r="G21" i="12"/>
  <c r="G22" i="12"/>
  <c r="D40" i="8"/>
  <c r="G18" i="12"/>
  <c r="D39" i="8"/>
  <c r="G4" i="12"/>
  <c r="G5" i="12"/>
  <c r="G7" i="12"/>
  <c r="G8" i="12"/>
  <c r="G11" i="12"/>
  <c r="G12" i="12"/>
  <c r="G13" i="12"/>
  <c r="G15" i="12"/>
  <c r="G16" i="12"/>
  <c r="G17" i="12"/>
  <c r="G19" i="12"/>
  <c r="G20" i="12"/>
  <c r="G23" i="12"/>
  <c r="F4" i="12"/>
  <c r="F5" i="12"/>
  <c r="H5" i="12" s="1"/>
  <c r="F6" i="12"/>
  <c r="F7" i="12"/>
  <c r="F8" i="12"/>
  <c r="F9" i="12"/>
  <c r="F10" i="12"/>
  <c r="H10" i="12" s="1"/>
  <c r="F11" i="12"/>
  <c r="H11" i="12" s="1"/>
  <c r="F12" i="12"/>
  <c r="H12" i="12" s="1"/>
  <c r="F13" i="12"/>
  <c r="H13" i="12" s="1"/>
  <c r="F14" i="12"/>
  <c r="H14" i="12" s="1"/>
  <c r="F15" i="12"/>
  <c r="F16" i="12"/>
  <c r="F17" i="12"/>
  <c r="H17" i="12" s="1"/>
  <c r="F18" i="12"/>
  <c r="H18" i="12" s="1"/>
  <c r="F19" i="12"/>
  <c r="H19" i="12" s="1"/>
  <c r="F20" i="12"/>
  <c r="F21" i="12"/>
  <c r="F22" i="12"/>
  <c r="F23" i="12"/>
  <c r="H23" i="12" s="1"/>
  <c r="F3" i="12"/>
  <c r="D16" i="26" l="1"/>
  <c r="H21" i="12"/>
  <c r="H9" i="12"/>
  <c r="I3" i="12"/>
  <c r="H7" i="12"/>
  <c r="H22" i="12"/>
  <c r="H16" i="12"/>
  <c r="H4" i="12"/>
  <c r="H20" i="12"/>
  <c r="H8" i="12"/>
  <c r="H15" i="12"/>
  <c r="H6" i="12"/>
  <c r="I18" i="12"/>
  <c r="I14" i="12"/>
  <c r="I10" i="12"/>
  <c r="I22" i="12"/>
  <c r="I21" i="12"/>
  <c r="I17" i="12"/>
  <c r="I13" i="12"/>
  <c r="I9" i="12"/>
  <c r="I6" i="12"/>
  <c r="I23" i="12"/>
  <c r="I20" i="12"/>
  <c r="I16" i="12"/>
  <c r="I12" i="12"/>
  <c r="I8" i="12"/>
  <c r="I5" i="12"/>
  <c r="I19" i="12"/>
  <c r="I15" i="12"/>
  <c r="I11" i="12"/>
  <c r="I7" i="12"/>
  <c r="I4" i="12"/>
  <c r="E5" i="6"/>
  <c r="F5" i="6"/>
  <c r="G5" i="6"/>
  <c r="H5" i="6"/>
  <c r="I5" i="6"/>
  <c r="J5" i="6"/>
  <c r="K5" i="6"/>
  <c r="L5" i="6"/>
  <c r="M5" i="6"/>
  <c r="N5" i="6"/>
  <c r="O5" i="6"/>
  <c r="R5" i="6" s="1"/>
  <c r="E6" i="17" s="1"/>
  <c r="E6" i="6"/>
  <c r="F6" i="6"/>
  <c r="G6" i="6"/>
  <c r="H6" i="6"/>
  <c r="I6" i="6"/>
  <c r="J6" i="6"/>
  <c r="K6" i="6"/>
  <c r="L6" i="6"/>
  <c r="M6" i="6"/>
  <c r="N6" i="6"/>
  <c r="O6" i="6"/>
  <c r="E7" i="6"/>
  <c r="F7" i="6"/>
  <c r="G7" i="6"/>
  <c r="H7" i="6"/>
  <c r="I7" i="6"/>
  <c r="J7" i="6"/>
  <c r="K7" i="6"/>
  <c r="L7" i="6"/>
  <c r="M7" i="6"/>
  <c r="N7" i="6"/>
  <c r="Q7" i="6" s="1"/>
  <c r="D8" i="17" s="1"/>
  <c r="O7" i="6"/>
  <c r="E8" i="6"/>
  <c r="F8" i="6"/>
  <c r="G8" i="6"/>
  <c r="H8" i="6"/>
  <c r="I8" i="6"/>
  <c r="J8" i="6"/>
  <c r="K8" i="6"/>
  <c r="L8" i="6"/>
  <c r="M8" i="6"/>
  <c r="N8" i="6"/>
  <c r="Q8" i="6" s="1"/>
  <c r="D9" i="17" s="1"/>
  <c r="O8" i="6"/>
  <c r="R8" i="6" s="1"/>
  <c r="E9" i="17" s="1"/>
  <c r="F9" i="17" s="1"/>
  <c r="E9" i="6"/>
  <c r="F9" i="6"/>
  <c r="G9" i="6"/>
  <c r="H9" i="6"/>
  <c r="I9" i="6"/>
  <c r="J9" i="6"/>
  <c r="K9" i="6"/>
  <c r="L9" i="6"/>
  <c r="M9" i="6"/>
  <c r="N9" i="6"/>
  <c r="O9" i="6"/>
  <c r="R9" i="6" s="1"/>
  <c r="E10" i="17" s="1"/>
  <c r="E10" i="6"/>
  <c r="F10" i="6"/>
  <c r="G10" i="6"/>
  <c r="H10" i="6"/>
  <c r="I10" i="6"/>
  <c r="J10" i="6"/>
  <c r="K10" i="6"/>
  <c r="L10" i="6"/>
  <c r="M10" i="6"/>
  <c r="N10" i="6"/>
  <c r="O10" i="6"/>
  <c r="E11" i="6"/>
  <c r="F11" i="6"/>
  <c r="G11" i="6"/>
  <c r="H11" i="6"/>
  <c r="I11" i="6"/>
  <c r="J11" i="6"/>
  <c r="K11" i="6"/>
  <c r="L11" i="6"/>
  <c r="M11" i="6"/>
  <c r="N11" i="6"/>
  <c r="Q11" i="6" s="1"/>
  <c r="D12" i="17" s="1"/>
  <c r="O11" i="6"/>
  <c r="E12" i="6"/>
  <c r="F12" i="6"/>
  <c r="G12" i="6"/>
  <c r="H12" i="6"/>
  <c r="I12" i="6"/>
  <c r="J12" i="6"/>
  <c r="K12" i="6"/>
  <c r="L12" i="6"/>
  <c r="M12" i="6"/>
  <c r="N12" i="6"/>
  <c r="O12" i="6"/>
  <c r="R12" i="6" s="1"/>
  <c r="E13" i="17" s="1"/>
  <c r="E13" i="6"/>
  <c r="F13" i="6"/>
  <c r="G13" i="6"/>
  <c r="H13" i="6"/>
  <c r="I13" i="6"/>
  <c r="J13" i="6"/>
  <c r="K13" i="6"/>
  <c r="L13" i="6"/>
  <c r="M13" i="6"/>
  <c r="N13" i="6"/>
  <c r="O13" i="6"/>
  <c r="E14" i="6"/>
  <c r="F14" i="6"/>
  <c r="G14" i="6"/>
  <c r="H14" i="6"/>
  <c r="I14" i="6"/>
  <c r="J14" i="6"/>
  <c r="K14" i="6"/>
  <c r="L14" i="6"/>
  <c r="M14" i="6"/>
  <c r="N14" i="6"/>
  <c r="O14" i="6"/>
  <c r="E15" i="6"/>
  <c r="F15" i="6"/>
  <c r="G15" i="6"/>
  <c r="H15" i="6"/>
  <c r="I15" i="6"/>
  <c r="J15" i="6"/>
  <c r="K15" i="6"/>
  <c r="L15" i="6"/>
  <c r="M15" i="6"/>
  <c r="N15" i="6"/>
  <c r="Q15" i="6" s="1"/>
  <c r="D16" i="17" s="1"/>
  <c r="O15" i="6"/>
  <c r="E16" i="6"/>
  <c r="F16" i="6"/>
  <c r="G16" i="6"/>
  <c r="H16" i="6"/>
  <c r="I16" i="6"/>
  <c r="J16" i="6"/>
  <c r="K16" i="6"/>
  <c r="L16" i="6"/>
  <c r="M16" i="6"/>
  <c r="N16" i="6"/>
  <c r="O16" i="6"/>
  <c r="R16" i="6" s="1"/>
  <c r="E17" i="17" s="1"/>
  <c r="E17" i="6"/>
  <c r="F17" i="6"/>
  <c r="G17" i="6"/>
  <c r="H17" i="6"/>
  <c r="I17" i="6"/>
  <c r="J17" i="6"/>
  <c r="K17" i="6"/>
  <c r="L17" i="6"/>
  <c r="M17" i="6"/>
  <c r="N17" i="6"/>
  <c r="O17" i="6"/>
  <c r="E18" i="6"/>
  <c r="F18" i="6"/>
  <c r="G18" i="6"/>
  <c r="H18" i="6"/>
  <c r="I18" i="6"/>
  <c r="J18" i="6"/>
  <c r="K18" i="6"/>
  <c r="L18" i="6"/>
  <c r="M18" i="6"/>
  <c r="N18" i="6"/>
  <c r="O18" i="6"/>
  <c r="E19" i="6"/>
  <c r="F19" i="6"/>
  <c r="G19" i="6"/>
  <c r="H19" i="6"/>
  <c r="I19" i="6"/>
  <c r="J19" i="6"/>
  <c r="K19" i="6"/>
  <c r="L19" i="6"/>
  <c r="M19" i="6"/>
  <c r="N19" i="6"/>
  <c r="Q19" i="6" s="1"/>
  <c r="D20" i="17" s="1"/>
  <c r="O19" i="6"/>
  <c r="E20" i="6"/>
  <c r="F20" i="6"/>
  <c r="G20" i="6"/>
  <c r="H20" i="6"/>
  <c r="I20" i="6"/>
  <c r="J20" i="6"/>
  <c r="K20" i="6"/>
  <c r="L20" i="6"/>
  <c r="M20" i="6"/>
  <c r="N20" i="6"/>
  <c r="O20" i="6"/>
  <c r="R20" i="6" s="1"/>
  <c r="E21" i="17" s="1"/>
  <c r="E21" i="6"/>
  <c r="F21" i="6"/>
  <c r="G21" i="6"/>
  <c r="H21" i="6"/>
  <c r="I21" i="6"/>
  <c r="J21" i="6"/>
  <c r="K21" i="6"/>
  <c r="L21" i="6"/>
  <c r="M21" i="6"/>
  <c r="N21" i="6"/>
  <c r="O21" i="6"/>
  <c r="E22" i="6"/>
  <c r="F22" i="6"/>
  <c r="G22" i="6"/>
  <c r="H22" i="6"/>
  <c r="I22" i="6"/>
  <c r="J22" i="6"/>
  <c r="K22" i="6"/>
  <c r="L22" i="6"/>
  <c r="M22" i="6"/>
  <c r="N22" i="6"/>
  <c r="O22" i="6"/>
  <c r="E23" i="6"/>
  <c r="F23" i="6"/>
  <c r="G23" i="6"/>
  <c r="H23" i="6"/>
  <c r="I23" i="6"/>
  <c r="J23" i="6"/>
  <c r="K23" i="6"/>
  <c r="L23" i="6"/>
  <c r="M23" i="6"/>
  <c r="N23" i="6"/>
  <c r="Q23" i="6" s="1"/>
  <c r="D24" i="17" s="1"/>
  <c r="O23" i="6"/>
  <c r="E24" i="6"/>
  <c r="F24" i="6"/>
  <c r="G24" i="6"/>
  <c r="H24" i="6"/>
  <c r="I24" i="6"/>
  <c r="J24" i="6"/>
  <c r="K24" i="6"/>
  <c r="L24" i="6"/>
  <c r="M24" i="6"/>
  <c r="N24" i="6"/>
  <c r="O24" i="6"/>
  <c r="R24" i="6" s="1"/>
  <c r="E25" i="17" s="1"/>
  <c r="E25" i="6"/>
  <c r="F25" i="6"/>
  <c r="G25" i="6"/>
  <c r="H25" i="6"/>
  <c r="I25" i="6"/>
  <c r="J25" i="6"/>
  <c r="K25" i="6"/>
  <c r="L25" i="6"/>
  <c r="M25" i="6"/>
  <c r="N25" i="6"/>
  <c r="O25" i="6"/>
  <c r="E26" i="6"/>
  <c r="F26" i="6"/>
  <c r="G26" i="6"/>
  <c r="H26" i="6"/>
  <c r="I26" i="6"/>
  <c r="J26" i="6"/>
  <c r="K26" i="6"/>
  <c r="L26" i="6"/>
  <c r="M26" i="6"/>
  <c r="N26" i="6"/>
  <c r="O26" i="6"/>
  <c r="F4" i="6"/>
  <c r="G4" i="6"/>
  <c r="H4" i="6"/>
  <c r="I4" i="6"/>
  <c r="J4" i="6"/>
  <c r="K4" i="6"/>
  <c r="L4" i="6"/>
  <c r="M4" i="6"/>
  <c r="N4" i="6"/>
  <c r="O4" i="6"/>
  <c r="R4" i="6" s="1"/>
  <c r="E5" i="17" s="1"/>
  <c r="E4" i="6"/>
  <c r="D5" i="6"/>
  <c r="D6" i="6"/>
  <c r="D7" i="6"/>
  <c r="P7" i="6" s="1"/>
  <c r="E8" i="20" s="1"/>
  <c r="D8" i="6"/>
  <c r="D9" i="6"/>
  <c r="D10" i="6"/>
  <c r="D11" i="6"/>
  <c r="P11" i="6" s="1"/>
  <c r="E12" i="20" s="1"/>
  <c r="D12" i="6"/>
  <c r="D13" i="6"/>
  <c r="D14" i="6"/>
  <c r="D15" i="6"/>
  <c r="P15" i="6" s="1"/>
  <c r="E16" i="20" s="1"/>
  <c r="D16" i="6"/>
  <c r="D17" i="6"/>
  <c r="D18" i="6"/>
  <c r="D19" i="6"/>
  <c r="P19" i="6" s="1"/>
  <c r="E20" i="20" s="1"/>
  <c r="D20" i="6"/>
  <c r="D21" i="6"/>
  <c r="D22" i="6"/>
  <c r="D23" i="6"/>
  <c r="P23" i="6" s="1"/>
  <c r="E24" i="20" s="1"/>
  <c r="D24" i="6"/>
  <c r="D25" i="6"/>
  <c r="D26" i="6"/>
  <c r="D4" i="6"/>
  <c r="P4" i="6" s="1"/>
  <c r="E5" i="20" s="1"/>
  <c r="F5" i="5"/>
  <c r="G5" i="5"/>
  <c r="H5" i="5"/>
  <c r="I5" i="5"/>
  <c r="J5" i="5"/>
  <c r="K5" i="5"/>
  <c r="L5" i="5"/>
  <c r="M5" i="5"/>
  <c r="N5" i="5"/>
  <c r="O5" i="5"/>
  <c r="F6" i="5"/>
  <c r="G6" i="5"/>
  <c r="H6" i="5"/>
  <c r="I6" i="5"/>
  <c r="J6" i="5"/>
  <c r="K6" i="5"/>
  <c r="L6" i="5"/>
  <c r="M6" i="5"/>
  <c r="N6" i="5"/>
  <c r="O6" i="5"/>
  <c r="F7" i="5"/>
  <c r="G7" i="5"/>
  <c r="H7" i="5"/>
  <c r="I7" i="5"/>
  <c r="J7" i="5"/>
  <c r="K7" i="5"/>
  <c r="L7" i="5"/>
  <c r="M7" i="5"/>
  <c r="N7" i="5"/>
  <c r="O7" i="5"/>
  <c r="F8" i="5"/>
  <c r="G8" i="5"/>
  <c r="H8" i="5"/>
  <c r="I8" i="5"/>
  <c r="J8" i="5"/>
  <c r="K8" i="5"/>
  <c r="L8" i="5"/>
  <c r="M8" i="5"/>
  <c r="N8" i="5"/>
  <c r="O8" i="5"/>
  <c r="F9" i="5"/>
  <c r="G9" i="5"/>
  <c r="H9" i="5"/>
  <c r="I9" i="5"/>
  <c r="J9" i="5"/>
  <c r="K9" i="5"/>
  <c r="L9" i="5"/>
  <c r="M9" i="5"/>
  <c r="N9" i="5"/>
  <c r="O9" i="5"/>
  <c r="F10" i="5"/>
  <c r="G10" i="5"/>
  <c r="H10" i="5"/>
  <c r="I10" i="5"/>
  <c r="J10" i="5"/>
  <c r="K10" i="5"/>
  <c r="L10" i="5"/>
  <c r="M10" i="5"/>
  <c r="N10" i="5"/>
  <c r="O10" i="5"/>
  <c r="F11" i="5"/>
  <c r="G11" i="5"/>
  <c r="H11" i="5"/>
  <c r="I11" i="5"/>
  <c r="J11" i="5"/>
  <c r="K11" i="5"/>
  <c r="L11" i="5"/>
  <c r="M11" i="5"/>
  <c r="N11" i="5"/>
  <c r="O11" i="5"/>
  <c r="F12" i="5"/>
  <c r="G12" i="5"/>
  <c r="H12" i="5"/>
  <c r="I12" i="5"/>
  <c r="J12" i="5"/>
  <c r="K12" i="5"/>
  <c r="L12" i="5"/>
  <c r="M12" i="5"/>
  <c r="N12" i="5"/>
  <c r="O12" i="5"/>
  <c r="F13" i="5"/>
  <c r="G13" i="5"/>
  <c r="H13" i="5"/>
  <c r="I13" i="5"/>
  <c r="J13" i="5"/>
  <c r="K13" i="5"/>
  <c r="L13" i="5"/>
  <c r="M13" i="5"/>
  <c r="N13" i="5"/>
  <c r="O13" i="5"/>
  <c r="F14" i="5"/>
  <c r="G14" i="5"/>
  <c r="H14" i="5"/>
  <c r="I14" i="5"/>
  <c r="J14" i="5"/>
  <c r="K14" i="5"/>
  <c r="L14" i="5"/>
  <c r="M14" i="5"/>
  <c r="N14" i="5"/>
  <c r="O14" i="5"/>
  <c r="F15" i="5"/>
  <c r="G15" i="5"/>
  <c r="H15" i="5"/>
  <c r="I15" i="5"/>
  <c r="J15" i="5"/>
  <c r="K15" i="5"/>
  <c r="L15" i="5"/>
  <c r="M15" i="5"/>
  <c r="N15" i="5"/>
  <c r="O15" i="5"/>
  <c r="F16" i="5"/>
  <c r="G16" i="5"/>
  <c r="H16" i="5"/>
  <c r="I16" i="5"/>
  <c r="J16" i="5"/>
  <c r="K16" i="5"/>
  <c r="L16" i="5"/>
  <c r="M16" i="5"/>
  <c r="N16" i="5"/>
  <c r="O16" i="5"/>
  <c r="F17" i="5"/>
  <c r="G17" i="5"/>
  <c r="H17" i="5"/>
  <c r="I17" i="5"/>
  <c r="J17" i="5"/>
  <c r="K17" i="5"/>
  <c r="L17" i="5"/>
  <c r="M17" i="5"/>
  <c r="N17" i="5"/>
  <c r="O17" i="5"/>
  <c r="F18" i="5"/>
  <c r="G18" i="5"/>
  <c r="H18" i="5"/>
  <c r="I18" i="5"/>
  <c r="J18" i="5"/>
  <c r="K18" i="5"/>
  <c r="L18" i="5"/>
  <c r="M18" i="5"/>
  <c r="N18" i="5"/>
  <c r="O18" i="5"/>
  <c r="F19" i="5"/>
  <c r="G19" i="5"/>
  <c r="H19" i="5"/>
  <c r="I19" i="5"/>
  <c r="J19" i="5"/>
  <c r="K19" i="5"/>
  <c r="L19" i="5"/>
  <c r="M19" i="5"/>
  <c r="N19" i="5"/>
  <c r="O19" i="5"/>
  <c r="F20" i="5"/>
  <c r="G20" i="5"/>
  <c r="H20" i="5"/>
  <c r="I20" i="5"/>
  <c r="J20" i="5"/>
  <c r="K20" i="5"/>
  <c r="L20" i="5"/>
  <c r="M20" i="5"/>
  <c r="N20" i="5"/>
  <c r="O20" i="5"/>
  <c r="F21" i="5"/>
  <c r="G21" i="5"/>
  <c r="H21" i="5"/>
  <c r="I21" i="5"/>
  <c r="J21" i="5"/>
  <c r="K21" i="5"/>
  <c r="L21" i="5"/>
  <c r="M21" i="5"/>
  <c r="N21" i="5"/>
  <c r="O21" i="5"/>
  <c r="F22" i="5"/>
  <c r="G22" i="5"/>
  <c r="H22" i="5"/>
  <c r="I22" i="5"/>
  <c r="J22" i="5"/>
  <c r="K22" i="5"/>
  <c r="L22" i="5"/>
  <c r="M22" i="5"/>
  <c r="N22" i="5"/>
  <c r="O22" i="5"/>
  <c r="F23" i="5"/>
  <c r="G23" i="5"/>
  <c r="H23" i="5"/>
  <c r="I23" i="5"/>
  <c r="J23" i="5"/>
  <c r="K23" i="5"/>
  <c r="L23" i="5"/>
  <c r="M23" i="5"/>
  <c r="N23" i="5"/>
  <c r="O23" i="5"/>
  <c r="F24" i="5"/>
  <c r="G24" i="5"/>
  <c r="H24" i="5"/>
  <c r="I24" i="5"/>
  <c r="J24" i="5"/>
  <c r="K24" i="5"/>
  <c r="L24" i="5"/>
  <c r="M24" i="5"/>
  <c r="N24" i="5"/>
  <c r="O24" i="5"/>
  <c r="F25" i="5"/>
  <c r="G25" i="5"/>
  <c r="H25" i="5"/>
  <c r="I25" i="5"/>
  <c r="J25" i="5"/>
  <c r="K25" i="5"/>
  <c r="L25" i="5"/>
  <c r="M25" i="5"/>
  <c r="N25" i="5"/>
  <c r="O25" i="5"/>
  <c r="F26" i="5"/>
  <c r="G26" i="5"/>
  <c r="H26" i="5"/>
  <c r="I26" i="5"/>
  <c r="J26" i="5"/>
  <c r="K26" i="5"/>
  <c r="L26" i="5"/>
  <c r="M26" i="5"/>
  <c r="N26" i="5"/>
  <c r="O26" i="5"/>
  <c r="G4" i="5"/>
  <c r="H4" i="5"/>
  <c r="I4" i="5"/>
  <c r="J4" i="5"/>
  <c r="K4" i="5"/>
  <c r="L4" i="5"/>
  <c r="M4" i="5"/>
  <c r="N4" i="5"/>
  <c r="O4" i="5"/>
  <c r="F4" i="5"/>
  <c r="E5" i="5"/>
  <c r="E6" i="5"/>
  <c r="P6" i="5" s="1"/>
  <c r="E7" i="5"/>
  <c r="E8" i="5"/>
  <c r="E9" i="5"/>
  <c r="E10" i="5"/>
  <c r="P10" i="5" s="1"/>
  <c r="E11" i="5"/>
  <c r="E12" i="5"/>
  <c r="E13" i="5"/>
  <c r="E14" i="5"/>
  <c r="P14" i="5" s="1"/>
  <c r="E15" i="5"/>
  <c r="E16" i="5"/>
  <c r="E17" i="5"/>
  <c r="E18" i="5"/>
  <c r="P18" i="5" s="1"/>
  <c r="E19" i="5"/>
  <c r="E20" i="5"/>
  <c r="E21" i="5"/>
  <c r="E22" i="5"/>
  <c r="P22" i="5" s="1"/>
  <c r="E23" i="5"/>
  <c r="E24" i="5"/>
  <c r="E25" i="5"/>
  <c r="E26" i="5"/>
  <c r="P26" i="5" s="1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4" i="5"/>
  <c r="E4" i="5"/>
  <c r="P4" i="5" s="1"/>
  <c r="F4" i="4"/>
  <c r="G4" i="4"/>
  <c r="H4" i="4"/>
  <c r="I4" i="4"/>
  <c r="J4" i="4"/>
  <c r="K4" i="4"/>
  <c r="L4" i="4"/>
  <c r="M4" i="4"/>
  <c r="N4" i="4"/>
  <c r="O4" i="4"/>
  <c r="F5" i="4"/>
  <c r="G5" i="4"/>
  <c r="H5" i="4"/>
  <c r="I5" i="4"/>
  <c r="J5" i="4"/>
  <c r="K5" i="4"/>
  <c r="L5" i="4"/>
  <c r="M5" i="4"/>
  <c r="N5" i="4"/>
  <c r="O5" i="4"/>
  <c r="F6" i="4"/>
  <c r="G6" i="4"/>
  <c r="H6" i="4"/>
  <c r="I6" i="4"/>
  <c r="J6" i="4"/>
  <c r="K6" i="4"/>
  <c r="L6" i="4"/>
  <c r="M6" i="4"/>
  <c r="N6" i="4"/>
  <c r="O6" i="4"/>
  <c r="F7" i="4"/>
  <c r="G7" i="4"/>
  <c r="H7" i="4"/>
  <c r="I7" i="4"/>
  <c r="J7" i="4"/>
  <c r="K7" i="4"/>
  <c r="L7" i="4"/>
  <c r="M7" i="4"/>
  <c r="N7" i="4"/>
  <c r="O7" i="4"/>
  <c r="F8" i="4"/>
  <c r="G8" i="4"/>
  <c r="H8" i="4"/>
  <c r="I8" i="4"/>
  <c r="J8" i="4"/>
  <c r="K8" i="4"/>
  <c r="L8" i="4"/>
  <c r="M8" i="4"/>
  <c r="N8" i="4"/>
  <c r="O8" i="4"/>
  <c r="F9" i="4"/>
  <c r="G9" i="4"/>
  <c r="H9" i="4"/>
  <c r="I9" i="4"/>
  <c r="J9" i="4"/>
  <c r="K9" i="4"/>
  <c r="L9" i="4"/>
  <c r="M9" i="4"/>
  <c r="N9" i="4"/>
  <c r="O9" i="4"/>
  <c r="F10" i="4"/>
  <c r="G10" i="4"/>
  <c r="H10" i="4"/>
  <c r="I10" i="4"/>
  <c r="J10" i="4"/>
  <c r="K10" i="4"/>
  <c r="L10" i="4"/>
  <c r="M10" i="4"/>
  <c r="N10" i="4"/>
  <c r="O10" i="4"/>
  <c r="F11" i="4"/>
  <c r="G11" i="4"/>
  <c r="H11" i="4"/>
  <c r="I11" i="4"/>
  <c r="J11" i="4"/>
  <c r="K11" i="4"/>
  <c r="L11" i="4"/>
  <c r="M11" i="4"/>
  <c r="N11" i="4"/>
  <c r="O11" i="4"/>
  <c r="F12" i="4"/>
  <c r="G12" i="4"/>
  <c r="H12" i="4"/>
  <c r="I12" i="4"/>
  <c r="J12" i="4"/>
  <c r="K12" i="4"/>
  <c r="L12" i="4"/>
  <c r="M12" i="4"/>
  <c r="N12" i="4"/>
  <c r="O12" i="4"/>
  <c r="F13" i="4"/>
  <c r="G13" i="4"/>
  <c r="H13" i="4"/>
  <c r="I13" i="4"/>
  <c r="J13" i="4"/>
  <c r="K13" i="4"/>
  <c r="L13" i="4"/>
  <c r="M13" i="4"/>
  <c r="N13" i="4"/>
  <c r="O13" i="4"/>
  <c r="F14" i="4"/>
  <c r="G14" i="4"/>
  <c r="H14" i="4"/>
  <c r="I14" i="4"/>
  <c r="J14" i="4"/>
  <c r="K14" i="4"/>
  <c r="L14" i="4"/>
  <c r="M14" i="4"/>
  <c r="N14" i="4"/>
  <c r="O14" i="4"/>
  <c r="F15" i="4"/>
  <c r="G15" i="4"/>
  <c r="H15" i="4"/>
  <c r="I15" i="4"/>
  <c r="J15" i="4"/>
  <c r="K15" i="4"/>
  <c r="L15" i="4"/>
  <c r="M15" i="4"/>
  <c r="N15" i="4"/>
  <c r="O15" i="4"/>
  <c r="F16" i="4"/>
  <c r="G16" i="4"/>
  <c r="H16" i="4"/>
  <c r="I16" i="4"/>
  <c r="J16" i="4"/>
  <c r="K16" i="4"/>
  <c r="L16" i="4"/>
  <c r="M16" i="4"/>
  <c r="N16" i="4"/>
  <c r="O16" i="4"/>
  <c r="F17" i="4"/>
  <c r="G17" i="4"/>
  <c r="H17" i="4"/>
  <c r="I17" i="4"/>
  <c r="J17" i="4"/>
  <c r="K17" i="4"/>
  <c r="L17" i="4"/>
  <c r="M17" i="4"/>
  <c r="N17" i="4"/>
  <c r="O17" i="4"/>
  <c r="F18" i="4"/>
  <c r="G18" i="4"/>
  <c r="H18" i="4"/>
  <c r="I18" i="4"/>
  <c r="J18" i="4"/>
  <c r="K18" i="4"/>
  <c r="L18" i="4"/>
  <c r="M18" i="4"/>
  <c r="N18" i="4"/>
  <c r="O18" i="4"/>
  <c r="F19" i="4"/>
  <c r="G19" i="4"/>
  <c r="H19" i="4"/>
  <c r="I19" i="4"/>
  <c r="J19" i="4"/>
  <c r="K19" i="4"/>
  <c r="L19" i="4"/>
  <c r="M19" i="4"/>
  <c r="N19" i="4"/>
  <c r="O19" i="4"/>
  <c r="F20" i="4"/>
  <c r="G20" i="4"/>
  <c r="H20" i="4"/>
  <c r="I20" i="4"/>
  <c r="J20" i="4"/>
  <c r="K20" i="4"/>
  <c r="L20" i="4"/>
  <c r="M20" i="4"/>
  <c r="N20" i="4"/>
  <c r="O20" i="4"/>
  <c r="F21" i="4"/>
  <c r="G21" i="4"/>
  <c r="H21" i="4"/>
  <c r="I21" i="4"/>
  <c r="J21" i="4"/>
  <c r="K21" i="4"/>
  <c r="L21" i="4"/>
  <c r="M21" i="4"/>
  <c r="N21" i="4"/>
  <c r="O21" i="4"/>
  <c r="F22" i="4"/>
  <c r="G22" i="4"/>
  <c r="H22" i="4"/>
  <c r="I22" i="4"/>
  <c r="J22" i="4"/>
  <c r="K22" i="4"/>
  <c r="L22" i="4"/>
  <c r="M22" i="4"/>
  <c r="N22" i="4"/>
  <c r="O22" i="4"/>
  <c r="F23" i="4"/>
  <c r="G23" i="4"/>
  <c r="H23" i="4"/>
  <c r="I23" i="4"/>
  <c r="J23" i="4"/>
  <c r="K23" i="4"/>
  <c r="L23" i="4"/>
  <c r="M23" i="4"/>
  <c r="N23" i="4"/>
  <c r="O23" i="4"/>
  <c r="F24" i="4"/>
  <c r="G24" i="4"/>
  <c r="H24" i="4"/>
  <c r="I24" i="4"/>
  <c r="J24" i="4"/>
  <c r="K24" i="4"/>
  <c r="L24" i="4"/>
  <c r="M24" i="4"/>
  <c r="N24" i="4"/>
  <c r="O24" i="4"/>
  <c r="F25" i="4"/>
  <c r="G25" i="4"/>
  <c r="H25" i="4"/>
  <c r="I25" i="4"/>
  <c r="J25" i="4"/>
  <c r="K25" i="4"/>
  <c r="L25" i="4"/>
  <c r="M25" i="4"/>
  <c r="N25" i="4"/>
  <c r="O25" i="4"/>
  <c r="F26" i="4"/>
  <c r="G26" i="4"/>
  <c r="H26" i="4"/>
  <c r="I26" i="4"/>
  <c r="J26" i="4"/>
  <c r="K26" i="4"/>
  <c r="L26" i="4"/>
  <c r="M26" i="4"/>
  <c r="N26" i="4"/>
  <c r="O26" i="4"/>
  <c r="E5" i="4"/>
  <c r="E6" i="4"/>
  <c r="P6" i="4" s="1"/>
  <c r="E7" i="4"/>
  <c r="E8" i="4"/>
  <c r="E9" i="4"/>
  <c r="E10" i="4"/>
  <c r="P10" i="4" s="1"/>
  <c r="E11" i="4"/>
  <c r="E12" i="4"/>
  <c r="E13" i="4"/>
  <c r="E14" i="4"/>
  <c r="E15" i="4"/>
  <c r="E16" i="4"/>
  <c r="E17" i="4"/>
  <c r="E18" i="4"/>
  <c r="E19" i="4"/>
  <c r="E20" i="4"/>
  <c r="E21" i="4"/>
  <c r="E22" i="4"/>
  <c r="P22" i="4" s="1"/>
  <c r="E23" i="4"/>
  <c r="E24" i="4"/>
  <c r="E25" i="4"/>
  <c r="E26" i="4"/>
  <c r="P26" i="4" s="1"/>
  <c r="E4" i="4"/>
  <c r="D5" i="4"/>
  <c r="D6" i="4"/>
  <c r="D7" i="4"/>
  <c r="P7" i="4" s="1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4" i="4"/>
  <c r="P4" i="4" s="1"/>
  <c r="P21" i="6" l="1"/>
  <c r="E22" i="20" s="1"/>
  <c r="P17" i="6"/>
  <c r="E18" i="20" s="1"/>
  <c r="P13" i="6"/>
  <c r="E14" i="20" s="1"/>
  <c r="P9" i="6"/>
  <c r="E10" i="20" s="1"/>
  <c r="P5" i="6"/>
  <c r="E6" i="20" s="1"/>
  <c r="P24" i="6"/>
  <c r="E25" i="20" s="1"/>
  <c r="P20" i="6"/>
  <c r="E21" i="20" s="1"/>
  <c r="P16" i="6"/>
  <c r="E17" i="20" s="1"/>
  <c r="P12" i="6"/>
  <c r="E13" i="20" s="1"/>
  <c r="P8" i="6"/>
  <c r="E9" i="20" s="1"/>
  <c r="Q26" i="6"/>
  <c r="R23" i="6"/>
  <c r="E24" i="17" s="1"/>
  <c r="F24" i="17" s="1"/>
  <c r="Q22" i="6"/>
  <c r="D23" i="17" s="1"/>
  <c r="R19" i="6"/>
  <c r="E20" i="17" s="1"/>
  <c r="F20" i="17" s="1"/>
  <c r="Q18" i="6"/>
  <c r="D19" i="17" s="1"/>
  <c r="R15" i="6"/>
  <c r="E16" i="17" s="1"/>
  <c r="F16" i="17" s="1"/>
  <c r="Q14" i="6"/>
  <c r="D15" i="17" s="1"/>
  <c r="R11" i="6"/>
  <c r="E12" i="17" s="1"/>
  <c r="F12" i="17" s="1"/>
  <c r="Q10" i="6"/>
  <c r="D11" i="17" s="1"/>
  <c r="R7" i="6"/>
  <c r="E8" i="17" s="1"/>
  <c r="F8" i="17" s="1"/>
  <c r="Q6" i="6"/>
  <c r="D7" i="17" s="1"/>
  <c r="P24" i="5"/>
  <c r="P20" i="5"/>
  <c r="P16" i="5"/>
  <c r="P12" i="5"/>
  <c r="P8" i="5"/>
  <c r="P25" i="5"/>
  <c r="P21" i="5"/>
  <c r="P17" i="5"/>
  <c r="P13" i="5"/>
  <c r="P9" i="5"/>
  <c r="P5" i="5"/>
  <c r="P23" i="5"/>
  <c r="P19" i="5"/>
  <c r="P15" i="5"/>
  <c r="P11" i="5"/>
  <c r="P7" i="5"/>
  <c r="E20" i="7"/>
  <c r="E21" i="23" s="1"/>
  <c r="F20" i="24" s="1"/>
  <c r="E16" i="7"/>
  <c r="D18" i="20" s="1"/>
  <c r="P9" i="4"/>
  <c r="E24" i="7"/>
  <c r="E12" i="7"/>
  <c r="P5" i="4"/>
  <c r="P8" i="4"/>
  <c r="D7" i="7" s="1"/>
  <c r="P26" i="6"/>
  <c r="D25" i="7" s="1"/>
  <c r="P22" i="6"/>
  <c r="E23" i="20" s="1"/>
  <c r="P18" i="6"/>
  <c r="E19" i="20" s="1"/>
  <c r="P14" i="6"/>
  <c r="E15" i="20" s="1"/>
  <c r="P10" i="6"/>
  <c r="E11" i="20" s="1"/>
  <c r="P6" i="6"/>
  <c r="E7" i="20" s="1"/>
  <c r="Q4" i="6"/>
  <c r="D5" i="17" s="1"/>
  <c r="F5" i="17" s="1"/>
  <c r="R25" i="6"/>
  <c r="Q24" i="6"/>
  <c r="D25" i="17" s="1"/>
  <c r="F25" i="17" s="1"/>
  <c r="R21" i="6"/>
  <c r="E22" i="17" s="1"/>
  <c r="Q20" i="6"/>
  <c r="D21" i="17" s="1"/>
  <c r="F21" i="17" s="1"/>
  <c r="R17" i="6"/>
  <c r="E18" i="17" s="1"/>
  <c r="Q16" i="6"/>
  <c r="D17" i="17" s="1"/>
  <c r="F17" i="17" s="1"/>
  <c r="R13" i="6"/>
  <c r="E14" i="17" s="1"/>
  <c r="Q12" i="6"/>
  <c r="D13" i="17" s="1"/>
  <c r="F13" i="17" s="1"/>
  <c r="P25" i="6"/>
  <c r="R26" i="6"/>
  <c r="Q25" i="6"/>
  <c r="R22" i="6"/>
  <c r="E23" i="17" s="1"/>
  <c r="F23" i="17" s="1"/>
  <c r="Q21" i="6"/>
  <c r="D22" i="17" s="1"/>
  <c r="R18" i="6"/>
  <c r="E19" i="17" s="1"/>
  <c r="Q17" i="6"/>
  <c r="D18" i="17" s="1"/>
  <c r="R14" i="6"/>
  <c r="E15" i="17" s="1"/>
  <c r="F15" i="17" s="1"/>
  <c r="Q13" i="6"/>
  <c r="D14" i="17" s="1"/>
  <c r="R10" i="6"/>
  <c r="E11" i="17" s="1"/>
  <c r="Q9" i="6"/>
  <c r="D10" i="17" s="1"/>
  <c r="F10" i="17" s="1"/>
  <c r="R6" i="6"/>
  <c r="E7" i="17" s="1"/>
  <c r="F7" i="17" s="1"/>
  <c r="Q5" i="6"/>
  <c r="D6" i="17" s="1"/>
  <c r="F6" i="17" s="1"/>
  <c r="D22" i="20"/>
  <c r="G21" i="19"/>
  <c r="D14" i="20"/>
  <c r="D4" i="7"/>
  <c r="E23" i="7"/>
  <c r="E15" i="7"/>
  <c r="E22" i="7"/>
  <c r="E14" i="7"/>
  <c r="D6" i="7"/>
  <c r="E13" i="7"/>
  <c r="D9" i="7"/>
  <c r="E8" i="7"/>
  <c r="E19" i="7"/>
  <c r="E11" i="7"/>
  <c r="D3" i="7"/>
  <c r="E18" i="7"/>
  <c r="E10" i="7"/>
  <c r="E17" i="7"/>
  <c r="D5" i="7"/>
  <c r="E4" i="7"/>
  <c r="E9" i="7"/>
  <c r="E5" i="7"/>
  <c r="P18" i="4"/>
  <c r="E21" i="7"/>
  <c r="E25" i="7"/>
  <c r="P25" i="4"/>
  <c r="D24" i="7" s="1"/>
  <c r="P21" i="4"/>
  <c r="D20" i="7" s="1"/>
  <c r="P17" i="4"/>
  <c r="D16" i="7" s="1"/>
  <c r="P13" i="4"/>
  <c r="E7" i="7"/>
  <c r="P14" i="4"/>
  <c r="D13" i="7" s="1"/>
  <c r="P24" i="4"/>
  <c r="D23" i="7" s="1"/>
  <c r="P20" i="4"/>
  <c r="P16" i="4"/>
  <c r="P12" i="4"/>
  <c r="E3" i="7"/>
  <c r="E6" i="7"/>
  <c r="P23" i="4"/>
  <c r="P19" i="4"/>
  <c r="D18" i="7" s="1"/>
  <c r="P15" i="4"/>
  <c r="D14" i="7" s="1"/>
  <c r="P11" i="4"/>
  <c r="E13" i="23" l="1"/>
  <c r="F12" i="24" s="1"/>
  <c r="G13" i="19"/>
  <c r="D17" i="7"/>
  <c r="D18" i="21" s="1"/>
  <c r="D18" i="19" s="1"/>
  <c r="D8" i="7"/>
  <c r="D9" i="21" s="1"/>
  <c r="D9" i="19" s="1"/>
  <c r="G17" i="19"/>
  <c r="F11" i="17"/>
  <c r="F19" i="17"/>
  <c r="D12" i="7"/>
  <c r="D13" i="21" s="1"/>
  <c r="D13" i="19" s="1"/>
  <c r="E17" i="23"/>
  <c r="F16" i="24" s="1"/>
  <c r="D11" i="7"/>
  <c r="D22" i="7"/>
  <c r="D15" i="7"/>
  <c r="D10" i="7"/>
  <c r="D11" i="21" s="1"/>
  <c r="D11" i="19" s="1"/>
  <c r="D19" i="7"/>
  <c r="D20" i="21" s="1"/>
  <c r="F14" i="17"/>
  <c r="F22" i="17"/>
  <c r="D21" i="7"/>
  <c r="F18" i="17"/>
  <c r="D23" i="21"/>
  <c r="D23" i="19" s="1"/>
  <c r="D16" i="21"/>
  <c r="D16" i="19" s="1"/>
  <c r="E8" i="23"/>
  <c r="F7" i="24" s="1"/>
  <c r="D9" i="20"/>
  <c r="G8" i="19"/>
  <c r="G6" i="19"/>
  <c r="E6" i="23"/>
  <c r="F5" i="24" s="1"/>
  <c r="D7" i="20"/>
  <c r="D10" i="21"/>
  <c r="D10" i="19" s="1"/>
  <c r="G15" i="19"/>
  <c r="E15" i="23"/>
  <c r="F14" i="24" s="1"/>
  <c r="D16" i="20"/>
  <c r="E24" i="23"/>
  <c r="F23" i="24" s="1"/>
  <c r="D25" i="20"/>
  <c r="G24" i="19"/>
  <c r="G7" i="19"/>
  <c r="D8" i="20"/>
  <c r="E7" i="23"/>
  <c r="F6" i="24" s="1"/>
  <c r="G10" i="19"/>
  <c r="E10" i="23"/>
  <c r="F9" i="24" s="1"/>
  <c r="D11" i="20"/>
  <c r="E12" i="23"/>
  <c r="F11" i="24" s="1"/>
  <c r="D13" i="20"/>
  <c r="G12" i="19"/>
  <c r="F18" i="20"/>
  <c r="E16" i="24" s="1"/>
  <c r="G16" i="24" s="1"/>
  <c r="D17" i="23" s="1"/>
  <c r="G14" i="19"/>
  <c r="E14" i="23"/>
  <c r="F13" i="24" s="1"/>
  <c r="D15" i="20"/>
  <c r="G23" i="19"/>
  <c r="E23" i="23"/>
  <c r="F22" i="24" s="1"/>
  <c r="D24" i="20"/>
  <c r="D5" i="21"/>
  <c r="D5" i="19" s="1"/>
  <c r="D15" i="21"/>
  <c r="D15" i="19" s="1"/>
  <c r="E4" i="23"/>
  <c r="F3" i="24" s="1"/>
  <c r="D5" i="20"/>
  <c r="D24" i="21"/>
  <c r="D24" i="19" s="1"/>
  <c r="D17" i="21"/>
  <c r="D17" i="19" s="1"/>
  <c r="G22" i="19"/>
  <c r="E22" i="23"/>
  <c r="F21" i="24" s="1"/>
  <c r="D23" i="20"/>
  <c r="E5" i="23"/>
  <c r="F4" i="24" s="1"/>
  <c r="D6" i="20"/>
  <c r="G5" i="19"/>
  <c r="G11" i="19"/>
  <c r="D12" i="20"/>
  <c r="E11" i="23"/>
  <c r="F10" i="24" s="1"/>
  <c r="E20" i="23"/>
  <c r="F19" i="24" s="1"/>
  <c r="D21" i="20"/>
  <c r="G20" i="19"/>
  <c r="D8" i="21"/>
  <c r="D8" i="19" s="1"/>
  <c r="F22" i="20"/>
  <c r="E20" i="24" s="1"/>
  <c r="G20" i="24" s="1"/>
  <c r="D21" i="23" s="1"/>
  <c r="G18" i="19"/>
  <c r="D19" i="20"/>
  <c r="E18" i="23"/>
  <c r="F17" i="24" s="1"/>
  <c r="D19" i="21"/>
  <c r="D19" i="19" s="1"/>
  <c r="D14" i="21"/>
  <c r="D14" i="19" s="1"/>
  <c r="D21" i="21"/>
  <c r="D21" i="19" s="1"/>
  <c r="D6" i="21"/>
  <c r="D6" i="19" s="1"/>
  <c r="G19" i="19"/>
  <c r="D20" i="20"/>
  <c r="E19" i="23"/>
  <c r="F18" i="24" s="1"/>
  <c r="E9" i="23"/>
  <c r="F8" i="24" s="1"/>
  <c r="G9" i="19"/>
  <c r="D10" i="20"/>
  <c r="D7" i="21"/>
  <c r="D7" i="19" s="1"/>
  <c r="E16" i="23"/>
  <c r="F15" i="24" s="1"/>
  <c r="D17" i="20"/>
  <c r="G16" i="19"/>
  <c r="F14" i="20"/>
  <c r="E12" i="24" s="1"/>
  <c r="G12" i="24" s="1"/>
  <c r="D13" i="23" s="1"/>
  <c r="E26" i="7"/>
  <c r="D27" i="7" l="1"/>
  <c r="G5" i="20" s="1"/>
  <c r="G4" i="23" s="1"/>
  <c r="F16" i="23"/>
  <c r="D12" i="21"/>
  <c r="D12" i="19" s="1"/>
  <c r="F15" i="23"/>
  <c r="D20" i="19"/>
  <c r="F20" i="23"/>
  <c r="F18" i="23"/>
  <c r="F5" i="23"/>
  <c r="F8" i="23"/>
  <c r="F7" i="23"/>
  <c r="F9" i="23"/>
  <c r="D22" i="21"/>
  <c r="D22" i="19" s="1"/>
  <c r="E13" i="19"/>
  <c r="F13" i="19" s="1"/>
  <c r="F14" i="23"/>
  <c r="F19" i="23"/>
  <c r="F13" i="23"/>
  <c r="H13" i="23" s="1"/>
  <c r="F6" i="23"/>
  <c r="F21" i="23"/>
  <c r="H21" i="23" s="1"/>
  <c r="F19" i="20"/>
  <c r="E17" i="24" s="1"/>
  <c r="G17" i="24" s="1"/>
  <c r="D18" i="23" s="1"/>
  <c r="F12" i="20"/>
  <c r="E10" i="24" s="1"/>
  <c r="G10" i="24" s="1"/>
  <c r="D11" i="23" s="1"/>
  <c r="F5" i="20"/>
  <c r="F13" i="20"/>
  <c r="E11" i="24" s="1"/>
  <c r="G11" i="24" s="1"/>
  <c r="D12" i="23" s="1"/>
  <c r="F4" i="23"/>
  <c r="H4" i="23" s="1"/>
  <c r="F17" i="20"/>
  <c r="E15" i="24" s="1"/>
  <c r="G15" i="24" s="1"/>
  <c r="D16" i="23" s="1"/>
  <c r="F6" i="20"/>
  <c r="E4" i="24" s="1"/>
  <c r="G4" i="24" s="1"/>
  <c r="D5" i="23" s="1"/>
  <c r="F24" i="20"/>
  <c r="E22" i="24" s="1"/>
  <c r="G22" i="24" s="1"/>
  <c r="D23" i="23" s="1"/>
  <c r="F25" i="20"/>
  <c r="E23" i="24" s="1"/>
  <c r="G23" i="24" s="1"/>
  <c r="D24" i="23" s="1"/>
  <c r="F20" i="20"/>
  <c r="E18" i="24" s="1"/>
  <c r="G18" i="24" s="1"/>
  <c r="D19" i="23" s="1"/>
  <c r="F21" i="20"/>
  <c r="E19" i="24" s="1"/>
  <c r="G19" i="24" s="1"/>
  <c r="D20" i="23" s="1"/>
  <c r="F23" i="20"/>
  <c r="E21" i="24" s="1"/>
  <c r="G21" i="24" s="1"/>
  <c r="D22" i="23" s="1"/>
  <c r="F17" i="23"/>
  <c r="H17" i="23" s="1"/>
  <c r="E17" i="19"/>
  <c r="F17" i="19" s="1"/>
  <c r="F11" i="23"/>
  <c r="F16" i="20"/>
  <c r="E14" i="24" s="1"/>
  <c r="G14" i="24" s="1"/>
  <c r="D15" i="23" s="1"/>
  <c r="F10" i="23"/>
  <c r="F7" i="20"/>
  <c r="E5" i="24" s="1"/>
  <c r="G5" i="24" s="1"/>
  <c r="D6" i="23" s="1"/>
  <c r="F9" i="20"/>
  <c r="E7" i="24" s="1"/>
  <c r="G7" i="24" s="1"/>
  <c r="D8" i="23" s="1"/>
  <c r="F10" i="20"/>
  <c r="E8" i="24" s="1"/>
  <c r="G8" i="24" s="1"/>
  <c r="D9" i="23" s="1"/>
  <c r="E21" i="19"/>
  <c r="F21" i="19" s="1"/>
  <c r="F24" i="23"/>
  <c r="F15" i="20"/>
  <c r="E13" i="24" s="1"/>
  <c r="G13" i="24" s="1"/>
  <c r="D14" i="23" s="1"/>
  <c r="F11" i="20"/>
  <c r="E9" i="24" s="1"/>
  <c r="G9" i="24" s="1"/>
  <c r="D10" i="23" s="1"/>
  <c r="F8" i="20"/>
  <c r="E6" i="24" s="1"/>
  <c r="G6" i="24" s="1"/>
  <c r="D7" i="23" s="1"/>
  <c r="G26" i="20"/>
  <c r="F23" i="23"/>
  <c r="H20" i="23" l="1"/>
  <c r="H15" i="23"/>
  <c r="H6" i="23"/>
  <c r="H16" i="23"/>
  <c r="F12" i="23"/>
  <c r="H12" i="23" s="1"/>
  <c r="H18" i="23"/>
  <c r="H5" i="23"/>
  <c r="E10" i="19"/>
  <c r="F10" i="19" s="1"/>
  <c r="H19" i="23"/>
  <c r="E9" i="19"/>
  <c r="F9" i="19" s="1"/>
  <c r="H8" i="23"/>
  <c r="H7" i="23"/>
  <c r="H14" i="23"/>
  <c r="H9" i="23"/>
  <c r="E5" i="19"/>
  <c r="F5" i="19" s="1"/>
  <c r="E16" i="19"/>
  <c r="F16" i="19" s="1"/>
  <c r="F22" i="23"/>
  <c r="H22" i="23" s="1"/>
  <c r="E3" i="24"/>
  <c r="G3" i="24" s="1"/>
  <c r="D4" i="23" s="1"/>
  <c r="F26" i="20"/>
  <c r="E4" i="19"/>
  <c r="F4" i="19" s="1"/>
  <c r="E18" i="19"/>
  <c r="F18" i="19" s="1"/>
  <c r="E8" i="19"/>
  <c r="F8" i="19" s="1"/>
  <c r="E24" i="19"/>
  <c r="F24" i="19" s="1"/>
  <c r="E7" i="19"/>
  <c r="F7" i="19" s="1"/>
  <c r="E15" i="19"/>
  <c r="F15" i="19" s="1"/>
  <c r="H23" i="23"/>
  <c r="H11" i="23"/>
  <c r="H24" i="23"/>
  <c r="E20" i="19"/>
  <c r="F20" i="19" s="1"/>
  <c r="H10" i="23"/>
  <c r="F14" i="19"/>
  <c r="E6" i="19"/>
  <c r="F6" i="19" s="1"/>
  <c r="E22" i="19"/>
  <c r="F22" i="19" s="1"/>
  <c r="E19" i="19"/>
  <c r="F19" i="19" s="1"/>
  <c r="E23" i="19"/>
  <c r="F23" i="19" s="1"/>
  <c r="E12" i="19"/>
  <c r="F12" i="19" s="1"/>
  <c r="E11" i="19"/>
  <c r="F11" i="19" s="1"/>
</calcChain>
</file>

<file path=xl/sharedStrings.xml><?xml version="1.0" encoding="utf-8"?>
<sst xmlns="http://schemas.openxmlformats.org/spreadsheetml/2006/main" count="1331" uniqueCount="605">
  <si>
    <t>No</t>
  </si>
  <si>
    <t>Nama Perusahaan</t>
  </si>
  <si>
    <t>Januari</t>
  </si>
  <si>
    <t xml:space="preserve">Februari </t>
  </si>
  <si>
    <t xml:space="preserve">Maret </t>
  </si>
  <si>
    <t>April</t>
  </si>
  <si>
    <t>Mei</t>
  </si>
  <si>
    <t>Juni</t>
  </si>
  <si>
    <t xml:space="preserve">Juli </t>
  </si>
  <si>
    <t>Agustus</t>
  </si>
  <si>
    <t>September</t>
  </si>
  <si>
    <t>Oktober</t>
  </si>
  <si>
    <t>November</t>
  </si>
  <si>
    <t>Desember</t>
  </si>
  <si>
    <t>Alcoa Corporation</t>
  </si>
  <si>
    <t>Satuan</t>
  </si>
  <si>
    <t>USD</t>
  </si>
  <si>
    <t>27.74</t>
  </si>
  <si>
    <t>29.50</t>
  </si>
  <si>
    <t>28.16</t>
  </si>
  <si>
    <t>26.68</t>
  </si>
  <si>
    <t>21.19</t>
  </si>
  <si>
    <t>23.41</t>
  </si>
  <si>
    <t>22.49</t>
  </si>
  <si>
    <t>17.93</t>
  </si>
  <si>
    <t>20.07</t>
  </si>
  <si>
    <t>20.79</t>
  </si>
  <si>
    <t>20.35</t>
  </si>
  <si>
    <t>21.51</t>
  </si>
  <si>
    <t>Harga Saham 2019</t>
  </si>
  <si>
    <t>Harga Saham 2020</t>
  </si>
  <si>
    <t>Harga Saham 2021</t>
  </si>
  <si>
    <t>13.95</t>
  </si>
  <si>
    <t>43.95</t>
  </si>
  <si>
    <t>13.87</t>
  </si>
  <si>
    <t>6.16</t>
  </si>
  <si>
    <t>8.15</t>
  </si>
  <si>
    <t>9.21</t>
  </si>
  <si>
    <t>11.24</t>
  </si>
  <si>
    <t>13.00</t>
  </si>
  <si>
    <t>14.62</t>
  </si>
  <si>
    <t>11.63</t>
  </si>
  <si>
    <t>12.92</t>
  </si>
  <si>
    <t>19.90</t>
  </si>
  <si>
    <t>23.05</t>
  </si>
  <si>
    <t>18.00</t>
  </si>
  <si>
    <t>24.55</t>
  </si>
  <si>
    <t>32.49</t>
  </si>
  <si>
    <t>36.64</t>
  </si>
  <si>
    <t>39.67</t>
  </si>
  <si>
    <t>36.84</t>
  </si>
  <si>
    <t>40.15</t>
  </si>
  <si>
    <t>44.37</t>
  </si>
  <si>
    <t>48.94</t>
  </si>
  <si>
    <t>45.95</t>
  </si>
  <si>
    <t>46.53</t>
  </si>
  <si>
    <t>59.58</t>
  </si>
  <si>
    <t>Altria Group Inc</t>
  </si>
  <si>
    <t>49.35</t>
  </si>
  <si>
    <t>52.41</t>
  </si>
  <si>
    <t>57.43</t>
  </si>
  <si>
    <t>54.33</t>
  </si>
  <si>
    <t>49.06</t>
  </si>
  <si>
    <t>47.35</t>
  </si>
  <si>
    <t>47.07</t>
  </si>
  <si>
    <t>43.74</t>
  </si>
  <si>
    <t>40.90</t>
  </si>
  <si>
    <t>44.79</t>
  </si>
  <si>
    <t>49.70</t>
  </si>
  <si>
    <t>49.91</t>
  </si>
  <si>
    <t>47.53</t>
  </si>
  <si>
    <t>40.37</t>
  </si>
  <si>
    <t>38.67</t>
  </si>
  <si>
    <t>39.25</t>
  </si>
  <si>
    <t>39.05</t>
  </si>
  <si>
    <t>41.15</t>
  </si>
  <si>
    <t>38.64</t>
  </si>
  <si>
    <t>36.08</t>
  </si>
  <si>
    <t>39.83</t>
  </si>
  <si>
    <t>41.00</t>
  </si>
  <si>
    <t>41.08</t>
  </si>
  <si>
    <t>43.60</t>
  </si>
  <si>
    <t>51.16</t>
  </si>
  <si>
    <t>47.75</t>
  </si>
  <si>
    <t>49.22</t>
  </si>
  <si>
    <t>47.68</t>
  </si>
  <si>
    <t>48.04</t>
  </si>
  <si>
    <t>50.23</t>
  </si>
  <si>
    <t>45.52</t>
  </si>
  <si>
    <t>44.11</t>
  </si>
  <si>
    <t>42.64</t>
  </si>
  <si>
    <t>47.39</t>
  </si>
  <si>
    <t>American Express Company</t>
  </si>
  <si>
    <t>American International Group Inc</t>
  </si>
  <si>
    <t>102.70</t>
  </si>
  <si>
    <t>107.74</t>
  </si>
  <si>
    <t>109.30</t>
  </si>
  <si>
    <t>117.23</t>
  </si>
  <si>
    <t>114.71</t>
  </si>
  <si>
    <t>123.44</t>
  </si>
  <si>
    <t>124.37</t>
  </si>
  <si>
    <t>120.37</t>
  </si>
  <si>
    <t>118.28</t>
  </si>
  <si>
    <t>117.28</t>
  </si>
  <si>
    <t>120.12</t>
  </si>
  <si>
    <t>124.49</t>
  </si>
  <si>
    <t>129.87</t>
  </si>
  <si>
    <t>109.93</t>
  </si>
  <si>
    <t>85.61</t>
  </si>
  <si>
    <t>91.25</t>
  </si>
  <si>
    <t>95.07</t>
  </si>
  <si>
    <t>95.20</t>
  </si>
  <si>
    <t>93.32</t>
  </si>
  <si>
    <t>101.59</t>
  </si>
  <si>
    <t>100.25</t>
  </si>
  <si>
    <t>91.24</t>
  </si>
  <si>
    <t>118.59</t>
  </si>
  <si>
    <t>120.91</t>
  </si>
  <si>
    <t>116.26</t>
  </si>
  <si>
    <t>135.26</t>
  </si>
  <si>
    <t>141.44</t>
  </si>
  <si>
    <t>153.35</t>
  </si>
  <si>
    <t>160.13</t>
  </si>
  <si>
    <t>165.23</t>
  </si>
  <si>
    <t>170.53</t>
  </si>
  <si>
    <t>165.96</t>
  </si>
  <si>
    <t>167.53</t>
  </si>
  <si>
    <t>173.78</t>
  </si>
  <si>
    <t>152.30</t>
  </si>
  <si>
    <t>163.60</t>
  </si>
  <si>
    <t>43.23</t>
  </si>
  <si>
    <t>43.20</t>
  </si>
  <si>
    <t>43.06</t>
  </si>
  <si>
    <t>47.57</t>
  </si>
  <si>
    <t>57.57</t>
  </si>
  <si>
    <t>67.57</t>
  </si>
  <si>
    <t>51.07</t>
  </si>
  <si>
    <t>53.28</t>
  </si>
  <si>
    <t>55.99</t>
  </si>
  <si>
    <t>52.04</t>
  </si>
  <si>
    <t>55.70</t>
  </si>
  <si>
    <t>52.96</t>
  </si>
  <si>
    <t>52.66</t>
  </si>
  <si>
    <t>50.26</t>
  </si>
  <si>
    <t>42.16</t>
  </si>
  <si>
    <t>72.16</t>
  </si>
  <si>
    <t>25.71</t>
  </si>
  <si>
    <t>25.43</t>
  </si>
  <si>
    <t>30.06</t>
  </si>
  <si>
    <t>31.18</t>
  </si>
  <si>
    <t>32.14</t>
  </si>
  <si>
    <t>29.14</t>
  </si>
  <si>
    <t>27.53</t>
  </si>
  <si>
    <t>31.49</t>
  </si>
  <si>
    <t>38.44</t>
  </si>
  <si>
    <t>37.86</t>
  </si>
  <si>
    <t>37.44</t>
  </si>
  <si>
    <t>46.21</t>
  </si>
  <si>
    <t>48.45</t>
  </si>
  <si>
    <t>52.84</t>
  </si>
  <si>
    <t>47.60</t>
  </si>
  <si>
    <t>54.56</t>
  </si>
  <si>
    <t>54.89</t>
  </si>
  <si>
    <t>59.09</t>
  </si>
  <si>
    <t>54.95</t>
  </si>
  <si>
    <t>56.86</t>
  </si>
  <si>
    <t>Caterpillar</t>
  </si>
  <si>
    <t>Citigroup Inc</t>
  </si>
  <si>
    <t>385.62</t>
  </si>
  <si>
    <t>439.96</t>
  </si>
  <si>
    <t>381.42</t>
  </si>
  <si>
    <t>377.69</t>
  </si>
  <si>
    <t>341.61</t>
  </si>
  <si>
    <t>364.01</t>
  </si>
  <si>
    <t>341.18</t>
  </si>
  <si>
    <t>364.09</t>
  </si>
  <si>
    <t>380.47</t>
  </si>
  <si>
    <t>339.91</t>
  </si>
  <si>
    <t>366.18</t>
  </si>
  <si>
    <t>325.76</t>
  </si>
  <si>
    <t>214.06</t>
  </si>
  <si>
    <t>210.71</t>
  </si>
  <si>
    <t>144.39</t>
  </si>
  <si>
    <t>165.26</t>
  </si>
  <si>
    <t>171.82</t>
  </si>
  <si>
    <t>183.30</t>
  </si>
  <si>
    <t>145.85</t>
  </si>
  <si>
    <t>141.02</t>
  </si>
  <si>
    <t>149.14</t>
  </si>
  <si>
    <t>275.11</t>
  </si>
  <si>
    <t>318.27</t>
  </si>
  <si>
    <t>194.19</t>
  </si>
  <si>
    <t>212.01</t>
  </si>
  <si>
    <t>254.72</t>
  </si>
  <si>
    <t>234.31</t>
  </si>
  <si>
    <t>247.02</t>
  </si>
  <si>
    <t>239.56</t>
  </si>
  <si>
    <t>226.48</t>
  </si>
  <si>
    <t>219.50</t>
  </si>
  <si>
    <t>219.94</t>
  </si>
  <si>
    <t>207.03</t>
  </si>
  <si>
    <t>197.85</t>
  </si>
  <si>
    <t>201.32</t>
  </si>
  <si>
    <t>133.16</t>
  </si>
  <si>
    <t>137.34</t>
  </si>
  <si>
    <t>135.49</t>
  </si>
  <si>
    <t>139.42</t>
  </si>
  <si>
    <t>119.81</t>
  </si>
  <si>
    <t>136.29</t>
  </si>
  <si>
    <t>131.67</t>
  </si>
  <si>
    <t>126.31</t>
  </si>
  <si>
    <t>137.80</t>
  </si>
  <si>
    <t>144.73</t>
  </si>
  <si>
    <t>147.68</t>
  </si>
  <si>
    <t>131.35</t>
  </si>
  <si>
    <t>124.24</t>
  </si>
  <si>
    <t>116.04</t>
  </si>
  <si>
    <t>116.38</t>
  </si>
  <si>
    <t>120.13</t>
  </si>
  <si>
    <t>126.50</t>
  </si>
  <si>
    <t>132.88</t>
  </si>
  <si>
    <t>142.31</t>
  </si>
  <si>
    <t>149.15</t>
  </si>
  <si>
    <t>157.05</t>
  </si>
  <si>
    <t>173.59</t>
  </si>
  <si>
    <t>182.02</t>
  </si>
  <si>
    <t>182.84</t>
  </si>
  <si>
    <t>215.88</t>
  </si>
  <si>
    <t>231.87</t>
  </si>
  <si>
    <t>228.11</t>
  </si>
  <si>
    <t>241.08</t>
  </si>
  <si>
    <t>217.63</t>
  </si>
  <si>
    <t>206.75</t>
  </si>
  <si>
    <t>210.87</t>
  </si>
  <si>
    <t>191.97</t>
  </si>
  <si>
    <t>204.01</t>
  </si>
  <si>
    <t>193.35</t>
  </si>
  <si>
    <t>206.74</t>
  </si>
  <si>
    <t>63.85</t>
  </si>
  <si>
    <t>64.53</t>
  </si>
  <si>
    <t>60.33</t>
  </si>
  <si>
    <t>71.03</t>
  </si>
  <si>
    <t>63.79</t>
  </si>
  <si>
    <t>67.41</t>
  </si>
  <si>
    <t>71.76</t>
  </si>
  <si>
    <t>62.72</t>
  </si>
  <si>
    <t>69.08</t>
  </si>
  <si>
    <t>73.59</t>
  </si>
  <si>
    <t>74.52</t>
  </si>
  <si>
    <t>79.51</t>
  </si>
  <si>
    <t>76.71</t>
  </si>
  <si>
    <t>72.53</t>
  </si>
  <si>
    <t>44.08</t>
  </si>
  <si>
    <t>46.56</t>
  </si>
  <si>
    <t>48.17</t>
  </si>
  <si>
    <t>50.29</t>
  </si>
  <si>
    <t>51.29</t>
  </si>
  <si>
    <t>51.12</t>
  </si>
  <si>
    <t>43.34</t>
  </si>
  <si>
    <t>43.26</t>
  </si>
  <si>
    <t>55.07</t>
  </si>
  <si>
    <t>61.13</t>
  </si>
  <si>
    <t>60.56</t>
  </si>
  <si>
    <t>65.52</t>
  </si>
  <si>
    <t>71.58</t>
  </si>
  <si>
    <t>72.20</t>
  </si>
  <si>
    <t>78.03</t>
  </si>
  <si>
    <t>71.51</t>
  </si>
  <si>
    <t>67.77</t>
  </si>
  <si>
    <t>71.67</t>
  </si>
  <si>
    <t>72.26</t>
  </si>
  <si>
    <t>70.83</t>
  </si>
  <si>
    <t>65.04</t>
  </si>
  <si>
    <t>60.65</t>
  </si>
  <si>
    <t>Coca Cola Consolidated Inc</t>
  </si>
  <si>
    <t>Dupont de Nemours Inc</t>
  </si>
  <si>
    <t>Exxon Mobil</t>
  </si>
  <si>
    <t>Ge Aviation</t>
  </si>
  <si>
    <t>211.36</t>
  </si>
  <si>
    <t>247.86</t>
  </si>
  <si>
    <t>287.83</t>
  </si>
  <si>
    <t>325.03</t>
  </si>
  <si>
    <t>302.01</t>
  </si>
  <si>
    <t>299.25</t>
  </si>
  <si>
    <t>293.53</t>
  </si>
  <si>
    <t>336.61</t>
  </si>
  <si>
    <t>303.87</t>
  </si>
  <si>
    <t>274.36</t>
  </si>
  <si>
    <t>270.16</t>
  </si>
  <si>
    <t>284.05</t>
  </si>
  <si>
    <t>270.81</t>
  </si>
  <si>
    <t>196.38</t>
  </si>
  <si>
    <t>208.53</t>
  </si>
  <si>
    <t>235.47</t>
  </si>
  <si>
    <t>243.43</t>
  </si>
  <si>
    <t>229.19</t>
  </si>
  <si>
    <t>229.56</t>
  </si>
  <si>
    <t>273.30</t>
  </si>
  <si>
    <t>240.68</t>
  </si>
  <si>
    <t>228.95</t>
  </si>
  <si>
    <t>261.69</t>
  </si>
  <si>
    <t>266.27</t>
  </si>
  <si>
    <t>266.86</t>
  </si>
  <si>
    <t>256.66</t>
  </si>
  <si>
    <t>288.78</t>
  </si>
  <si>
    <t>293.25</t>
  </si>
  <si>
    <t>404.92</t>
  </si>
  <si>
    <t>402.13</t>
  </si>
  <si>
    <t>399.15</t>
  </si>
  <si>
    <t>406.16</t>
  </si>
  <si>
    <t>394.18</t>
  </si>
  <si>
    <t>401.40</t>
  </si>
  <si>
    <t>570.57</t>
  </si>
  <si>
    <t>619.19</t>
  </si>
  <si>
    <t>75.76</t>
  </si>
  <si>
    <t>75.87</t>
  </si>
  <si>
    <t>64.59</t>
  </si>
  <si>
    <t>75.07</t>
  </si>
  <si>
    <t>42.90</t>
  </si>
  <si>
    <t>50.73</t>
  </si>
  <si>
    <t>53.48</t>
  </si>
  <si>
    <t>71.11</t>
  </si>
  <si>
    <t>77.28</t>
  </si>
  <si>
    <t>84.59</t>
  </si>
  <si>
    <t>77.41</t>
  </si>
  <si>
    <t>75.05</t>
  </si>
  <si>
    <t>74.02</t>
  </si>
  <si>
    <t>67.99</t>
  </si>
  <si>
    <t>80.78</t>
  </si>
  <si>
    <t>76.60</t>
  </si>
  <si>
    <t>79.03</t>
  </si>
  <si>
    <t>80.80</t>
  </si>
  <si>
    <t>80.28</t>
  </si>
  <si>
    <t>70.77</t>
  </si>
  <si>
    <t>76.63</t>
  </si>
  <si>
    <t>74.36</t>
  </si>
  <si>
    <t>70.61</t>
  </si>
  <si>
    <t>37.97</t>
  </si>
  <si>
    <t>46.47</t>
  </si>
  <si>
    <t>39.94</t>
  </si>
  <si>
    <t>34.33</t>
  </si>
  <si>
    <t>44.84</t>
  </si>
  <si>
    <t>54.37</t>
  </si>
  <si>
    <t>63.08</t>
  </si>
  <si>
    <t>64.47</t>
  </si>
  <si>
    <t>59.84</t>
  </si>
  <si>
    <t>75.96</t>
  </si>
  <si>
    <t>65.91</t>
  </si>
  <si>
    <t>64.20</t>
  </si>
  <si>
    <t>62.39</t>
  </si>
  <si>
    <t>63.51</t>
  </si>
  <si>
    <t>58.95</t>
  </si>
  <si>
    <t>65.57</t>
  </si>
  <si>
    <t>65.26</t>
  </si>
  <si>
    <t>62.33</t>
  </si>
  <si>
    <t>70.38</t>
  </si>
  <si>
    <t>69.70</t>
  </si>
  <si>
    <t>77.75</t>
  </si>
  <si>
    <t>67.95</t>
  </si>
  <si>
    <t>49.59</t>
  </si>
  <si>
    <t>41.03</t>
  </si>
  <si>
    <t>42.65</t>
  </si>
  <si>
    <t>39.59</t>
  </si>
  <si>
    <t>38.91</t>
  </si>
  <si>
    <t>46.34</t>
  </si>
  <si>
    <t>63.58</t>
  </si>
  <si>
    <t>67.45</t>
  </si>
  <si>
    <t>78.31</t>
  </si>
  <si>
    <t>82.00</t>
  </si>
  <si>
    <t>81.94</t>
  </si>
  <si>
    <t>87.81</t>
  </si>
  <si>
    <t>80.87</t>
  </si>
  <si>
    <t>82.29</t>
  </si>
  <si>
    <t>80.43</t>
  </si>
  <si>
    <t>81.87</t>
  </si>
  <si>
    <t>74.15</t>
  </si>
  <si>
    <t>73.75</t>
  </si>
  <si>
    <t>General Motor Company</t>
  </si>
  <si>
    <t>38.95</t>
  </si>
  <si>
    <t>37.48</t>
  </si>
  <si>
    <t>37.16</t>
  </si>
  <si>
    <t>36.60</t>
  </si>
  <si>
    <t>30.50</t>
  </si>
  <si>
    <t>20.78</t>
  </si>
  <si>
    <t>22.29</t>
  </si>
  <si>
    <t>25.88</t>
  </si>
  <si>
    <t>24.89</t>
  </si>
  <si>
    <t>29.63</t>
  </si>
  <si>
    <t>50.68</t>
  </si>
  <si>
    <t>56.84</t>
  </si>
  <si>
    <t>49.01</t>
  </si>
  <si>
    <t>52.71</t>
  </si>
  <si>
    <t>54.43</t>
  </si>
  <si>
    <t>57.87</t>
  </si>
  <si>
    <t>58.63</t>
  </si>
  <si>
    <t>52.73</t>
  </si>
  <si>
    <t>Honeywell International Inc</t>
  </si>
  <si>
    <t>154.07</t>
  </si>
  <si>
    <t>158.92</t>
  </si>
  <si>
    <t>174.59</t>
  </si>
  <si>
    <t>172.46</t>
  </si>
  <si>
    <t>177.00</t>
  </si>
  <si>
    <t>173.22</t>
  </si>
  <si>
    <t>233.79</t>
  </si>
  <si>
    <t>165.55</t>
  </si>
  <si>
    <t>203.92</t>
  </si>
  <si>
    <t>223.04</t>
  </si>
  <si>
    <t>230.91</t>
  </si>
  <si>
    <t>219.35</t>
  </si>
  <si>
    <t>70.32</t>
  </si>
  <si>
    <t>51.33</t>
  </si>
  <si>
    <t>202.35</t>
  </si>
  <si>
    <t>57.46</t>
  </si>
  <si>
    <t>217.07</t>
  </si>
  <si>
    <t>77.11</t>
  </si>
  <si>
    <t>57.22</t>
  </si>
  <si>
    <t>57.24</t>
  </si>
  <si>
    <t>58.37</t>
  </si>
  <si>
    <t>59.31</t>
  </si>
  <si>
    <t>84.06</t>
  </si>
  <si>
    <t>59.17</t>
  </si>
  <si>
    <t>55.83</t>
  </si>
  <si>
    <t>54.52</t>
  </si>
  <si>
    <t>231.91</t>
  </si>
  <si>
    <t>58.82</t>
  </si>
  <si>
    <t>212.28</t>
  </si>
  <si>
    <t>218.62</t>
  </si>
  <si>
    <t>69.60</t>
  </si>
  <si>
    <t>73.96</t>
  </si>
  <si>
    <t>202.24</t>
  </si>
  <si>
    <t>61.19</t>
  </si>
  <si>
    <t>208.51</t>
  </si>
  <si>
    <t>204.48</t>
  </si>
  <si>
    <t>79.45</t>
  </si>
  <si>
    <t>66.70</t>
  </si>
  <si>
    <t>195.37</t>
  </si>
  <si>
    <t>41.22</t>
  </si>
  <si>
    <t>41.64</t>
  </si>
  <si>
    <t>212.70</t>
  </si>
  <si>
    <t>63.44</t>
  </si>
  <si>
    <t>38.13</t>
  </si>
  <si>
    <t>43.84</t>
  </si>
  <si>
    <t>56.88</t>
  </si>
  <si>
    <t>32.62</t>
  </si>
  <si>
    <t>34.53</t>
  </si>
  <si>
    <t>164.95</t>
  </si>
  <si>
    <t>55.48</t>
  </si>
  <si>
    <t>29.59</t>
  </si>
  <si>
    <t>164.61</t>
  </si>
  <si>
    <t>55.76</t>
  </si>
  <si>
    <t>42.08</t>
  </si>
  <si>
    <t>37.91</t>
  </si>
  <si>
    <t>149.37</t>
  </si>
  <si>
    <t>53.13</t>
  </si>
  <si>
    <t>44.72</t>
  </si>
  <si>
    <t>25.30</t>
  </si>
  <si>
    <t>144.59</t>
  </si>
  <si>
    <t>45.47</t>
  </si>
  <si>
    <t>47.02</t>
  </si>
  <si>
    <t>42.47</t>
  </si>
  <si>
    <t>141.90</t>
  </si>
  <si>
    <t>34.10</t>
  </si>
  <si>
    <t>133.79</t>
  </si>
  <si>
    <t>51.44</t>
  </si>
  <si>
    <t>162.17</t>
  </si>
  <si>
    <t>51.18</t>
  </si>
  <si>
    <t>62.12</t>
  </si>
  <si>
    <t>33.39</t>
  </si>
  <si>
    <t>69.78</t>
  </si>
  <si>
    <t>64.81</t>
  </si>
  <si>
    <t>68.13</t>
  </si>
  <si>
    <t>36.00</t>
  </si>
  <si>
    <t>178.55</t>
  </si>
  <si>
    <t>172.73</t>
  </si>
  <si>
    <t>71.31</t>
  </si>
  <si>
    <t>169.20</t>
  </si>
  <si>
    <t>67.93</t>
  </si>
  <si>
    <t>68.48</t>
  </si>
  <si>
    <t>51.52</t>
  </si>
  <si>
    <t>37.09</t>
  </si>
  <si>
    <t>164.62</t>
  </si>
  <si>
    <t>40.34</t>
  </si>
  <si>
    <t>38.53</t>
  </si>
  <si>
    <t>33.34</t>
  </si>
  <si>
    <t>81.38</t>
  </si>
  <si>
    <t>164.31</t>
  </si>
  <si>
    <t>64.89</t>
  </si>
  <si>
    <t>39.48</t>
  </si>
  <si>
    <t>173.63</t>
  </si>
  <si>
    <t>37.10</t>
  </si>
  <si>
    <t>HP Inc</t>
  </si>
  <si>
    <t>IBM</t>
  </si>
  <si>
    <t>INTEL</t>
  </si>
  <si>
    <t>JOHNSON</t>
  </si>
  <si>
    <t>McDONALD’S CORPORATION</t>
  </si>
  <si>
    <t>P&amp;G</t>
  </si>
  <si>
    <t>PFIZER INC</t>
  </si>
  <si>
    <t>THE WALT DISNEY COMPANY AND SUBSIDIARIES</t>
  </si>
  <si>
    <t>Verizon</t>
  </si>
  <si>
    <t>WALMART</t>
  </si>
  <si>
    <t xml:space="preserve">2018 Januari </t>
  </si>
  <si>
    <t>Perhitungan Return Realisasi 2019</t>
  </si>
  <si>
    <t>Perhitungan Return Realisasi 2020</t>
  </si>
  <si>
    <t>Perhitungan Return Realisasi 2021</t>
  </si>
  <si>
    <t>Ri,t = (Pi,t-Pi,t-1)/Pi,t-1</t>
  </si>
  <si>
    <t>ACTUAL RETURN 2019-2021</t>
  </si>
  <si>
    <t>∑rit</t>
  </si>
  <si>
    <t>E(ri)</t>
  </si>
  <si>
    <t>TOTAL</t>
  </si>
  <si>
    <t>RISK FREE RATE</t>
  </si>
  <si>
    <t>TAHUN</t>
  </si>
  <si>
    <t>BULAN</t>
  </si>
  <si>
    <t>RISK FREE RATE IMPLIED MARKET RISK PREMIA USA</t>
  </si>
  <si>
    <t>MARKET RETURN</t>
  </si>
  <si>
    <t>Expected Return Market</t>
  </si>
  <si>
    <t>Return Market</t>
  </si>
  <si>
    <t>Risk Free Rate (RBR)</t>
  </si>
  <si>
    <t>Nilai Beta</t>
  </si>
  <si>
    <t>E(Rm)</t>
  </si>
  <si>
    <t>RBR</t>
  </si>
  <si>
    <t>βi</t>
  </si>
  <si>
    <t>(E(Rm)-RBR)</t>
  </si>
  <si>
    <t>E(Ri)</t>
  </si>
  <si>
    <t>βi*(E(Rm)-RBR)</t>
  </si>
  <si>
    <t>RM</t>
  </si>
  <si>
    <t>Selisih Actual Return Terakhir dan Sebelumnya</t>
  </si>
  <si>
    <t>NO</t>
  </si>
  <si>
    <t>∑rit November 2021</t>
  </si>
  <si>
    <t>VIEW INVESTOR</t>
  </si>
  <si>
    <t>KODE</t>
  </si>
  <si>
    <t>BL</t>
  </si>
  <si>
    <t>Z</t>
  </si>
  <si>
    <t>ERBI</t>
  </si>
  <si>
    <t>ERBi = 𝐸(𝑅𝑖 − 𝑅𝑓)/𝛽i</t>
  </si>
  <si>
    <t>Level Cut</t>
  </si>
  <si>
    <t>Cut Off</t>
  </si>
  <si>
    <t>Residual Eror</t>
  </si>
  <si>
    <t>Return saham</t>
  </si>
  <si>
    <t>Varian Pasar</t>
  </si>
  <si>
    <t>Wi</t>
  </si>
  <si>
    <t>EXPECTED RETURN BL</t>
  </si>
  <si>
    <t>E(rp)</t>
  </si>
  <si>
    <t>Risiko Portofolio</t>
  </si>
  <si>
    <t>Total</t>
  </si>
  <si>
    <t>fk</t>
  </si>
  <si>
    <t>bik</t>
  </si>
  <si>
    <t>Eror</t>
  </si>
  <si>
    <t>Return Bebas Resiko</t>
  </si>
  <si>
    <t>Koefisien</t>
  </si>
  <si>
    <t>Premi Resiko</t>
  </si>
  <si>
    <t>APT (Arbritage Pricing Theory)</t>
  </si>
  <si>
    <t>Tingkat keyakinan investor</t>
  </si>
  <si>
    <t>AA</t>
  </si>
  <si>
    <t>DD</t>
  </si>
  <si>
    <t>CAT</t>
  </si>
  <si>
    <t>HON</t>
  </si>
  <si>
    <t>MCD</t>
  </si>
  <si>
    <t>PG</t>
  </si>
  <si>
    <t>C</t>
  </si>
  <si>
    <t>MO</t>
  </si>
  <si>
    <t>The Boeing Company</t>
  </si>
  <si>
    <t>AXP</t>
  </si>
  <si>
    <t>AIG</t>
  </si>
  <si>
    <t>BA</t>
  </si>
  <si>
    <t>COKE</t>
  </si>
  <si>
    <t>XOM</t>
  </si>
  <si>
    <t>GE</t>
  </si>
  <si>
    <t>GM</t>
  </si>
  <si>
    <t>HPQ</t>
  </si>
  <si>
    <t>INTC</t>
  </si>
  <si>
    <t>JNJ</t>
  </si>
  <si>
    <t>PFE</t>
  </si>
  <si>
    <t>DIS</t>
  </si>
  <si>
    <t>VZ</t>
  </si>
  <si>
    <t>WMT</t>
  </si>
  <si>
    <t>Ge Electric Company</t>
  </si>
  <si>
    <t>Kode</t>
  </si>
  <si>
    <t>Views Investor</t>
  </si>
  <si>
    <t>∑rit Desember 2021</t>
  </si>
  <si>
    <t>μ BL</t>
  </si>
  <si>
    <t>Penilaiain</t>
  </si>
  <si>
    <t>Optimal</t>
  </si>
  <si>
    <t>Wb</t>
  </si>
  <si>
    <r>
      <t>APT (</t>
    </r>
    <r>
      <rPr>
        <i/>
        <sz val="11"/>
        <color rgb="FF000000"/>
        <rFont val="Calibri"/>
        <family val="2"/>
        <scheme val="minor"/>
      </rPr>
      <t>Arbritage Pricing Theory</t>
    </r>
    <r>
      <rPr>
        <sz val="11"/>
        <color rgb="FF000000"/>
        <rFont val="Calibri"/>
        <family val="2"/>
        <scheme val="minor"/>
      </rPr>
      <t>)</t>
    </r>
  </si>
  <si>
    <t>APT</t>
  </si>
  <si>
    <t/>
  </si>
  <si>
    <t>Paired Samples Statistics</t>
  </si>
  <si>
    <t>Mean</t>
  </si>
  <si>
    <t>N</t>
  </si>
  <si>
    <t>Std. Deviation</t>
  </si>
  <si>
    <t>Std. Error Mean</t>
  </si>
  <si>
    <t>Pair 1</t>
  </si>
  <si>
    <t>Paired Samples Correlations</t>
  </si>
  <si>
    <t>Correlation</t>
  </si>
  <si>
    <t>Sig.</t>
  </si>
  <si>
    <t>BL &amp; APT</t>
  </si>
  <si>
    <t>Paired Samples Test</t>
  </si>
  <si>
    <t>Paired Differences</t>
  </si>
  <si>
    <t>t</t>
  </si>
  <si>
    <t>df</t>
  </si>
  <si>
    <t>Sig. (2-tailed)</t>
  </si>
  <si>
    <t>95% Confidence Interval of the Difference</t>
  </si>
  <si>
    <t>Lower</t>
  </si>
  <si>
    <t>Upper</t>
  </si>
  <si>
    <t>BL - APT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</si>
</sst>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"/>
    <numFmt numFmtId="165" formatCode="0.000"/>
    <numFmt numFmtId="166" formatCode="0.0000000"/>
    <numFmt numFmtId="167" formatCode="0.000000"/>
    <numFmt numFmtId="176" formatCode="0.0%"/>
    <numFmt numFmtId="181" formatCode="###0.0000"/>
    <numFmt numFmtId="182" formatCode="###0"/>
    <numFmt numFmtId="183" formatCode="###0.00000"/>
    <numFmt numFmtId="184" formatCode="###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232A31"/>
      <name val="Arial"/>
      <family val="2"/>
    </font>
    <font>
      <sz val="11"/>
      <color rgb="FF000000"/>
      <name val="VerizonNHGeDS-Regula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/>
      <top style="thin">
        <color indexed="61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8" fillId="0" borderId="0"/>
  </cellStyleXfs>
  <cellXfs count="8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 indent="1"/>
    </xf>
    <xf numFmtId="0" fontId="2" fillId="0" borderId="1" xfId="0" applyFont="1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2" fillId="2" borderId="2" xfId="0" applyFont="1" applyFill="1" applyBorder="1" applyAlignment="1">
      <alignment horizontal="right" vertical="center" indent="1"/>
    </xf>
    <xf numFmtId="164" fontId="0" fillId="0" borderId="0" xfId="0" applyNumberFormat="1"/>
    <xf numFmtId="0" fontId="4" fillId="0" borderId="0" xfId="0" applyFont="1"/>
    <xf numFmtId="0" fontId="1" fillId="0" borderId="3" xfId="0" applyFont="1" applyBorder="1" applyAlignment="1">
      <alignment horizontal="center" vertical="center"/>
    </xf>
    <xf numFmtId="165" fontId="0" fillId="0" borderId="0" xfId="0" applyNumberFormat="1"/>
    <xf numFmtId="2" fontId="0" fillId="0" borderId="0" xfId="0" applyNumberFormat="1"/>
    <xf numFmtId="2" fontId="0" fillId="3" borderId="0" xfId="0" applyNumberFormat="1" applyFill="1"/>
    <xf numFmtId="164" fontId="0" fillId="3" borderId="0" xfId="0" applyNumberFormat="1" applyFill="1"/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167" fontId="0" fillId="0" borderId="0" xfId="0" applyNumberFormat="1"/>
    <xf numFmtId="0" fontId="0" fillId="3" borderId="0" xfId="0" applyFill="1"/>
    <xf numFmtId="0" fontId="0" fillId="3" borderId="1" xfId="0" applyFill="1" applyBorder="1"/>
    <xf numFmtId="164" fontId="0" fillId="0" borderId="0" xfId="1" applyNumberFormat="1" applyFont="1"/>
    <xf numFmtId="167" fontId="0" fillId="3" borderId="0" xfId="0" applyNumberFormat="1" applyFill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3" borderId="0" xfId="0" applyNumberFormat="1" applyFill="1"/>
    <xf numFmtId="0" fontId="0" fillId="0" borderId="0" xfId="0" applyFill="1"/>
    <xf numFmtId="0" fontId="0" fillId="0" borderId="1" xfId="0" applyFill="1" applyBorder="1"/>
    <xf numFmtId="164" fontId="0" fillId="0" borderId="0" xfId="0" applyNumberFormat="1" applyFill="1"/>
    <xf numFmtId="166" fontId="0" fillId="0" borderId="0" xfId="0" applyNumberFormat="1" applyFill="1"/>
    <xf numFmtId="2" fontId="0" fillId="0" borderId="0" xfId="0" applyNumberFormat="1" applyFill="1"/>
    <xf numFmtId="0" fontId="0" fillId="0" borderId="1" xfId="0" applyFill="1" applyBorder="1" applyAlignment="1">
      <alignment wrapText="1"/>
    </xf>
    <xf numFmtId="166" fontId="0" fillId="3" borderId="0" xfId="0" applyNumberFormat="1" applyFill="1"/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vertical="center"/>
    </xf>
    <xf numFmtId="0" fontId="6" fillId="0" borderId="11" xfId="0" applyFont="1" applyBorder="1" applyAlignment="1">
      <alignment horizontal="right" vertical="center"/>
    </xf>
    <xf numFmtId="9" fontId="0" fillId="0" borderId="0" xfId="1" applyFont="1"/>
    <xf numFmtId="176" fontId="0" fillId="0" borderId="0" xfId="1" applyNumberFormat="1" applyFont="1"/>
    <xf numFmtId="176" fontId="0" fillId="0" borderId="0" xfId="0" applyNumberFormat="1"/>
    <xf numFmtId="0" fontId="6" fillId="0" borderId="0" xfId="0" applyFont="1"/>
    <xf numFmtId="0" fontId="6" fillId="0" borderId="8" xfId="0" applyFont="1" applyBorder="1" applyAlignment="1">
      <alignment vertical="center"/>
    </xf>
    <xf numFmtId="0" fontId="9" fillId="0" borderId="0" xfId="2" applyFont="1" applyBorder="1" applyAlignment="1">
      <alignment horizontal="center" vertical="center" wrapText="1"/>
    </xf>
    <xf numFmtId="0" fontId="8" fillId="0" borderId="0" xfId="2"/>
    <xf numFmtId="0" fontId="10" fillId="0" borderId="12" xfId="2" applyFont="1" applyBorder="1" applyAlignment="1">
      <alignment horizontal="left" wrapText="1"/>
    </xf>
    <xf numFmtId="0" fontId="10" fillId="0" borderId="13" xfId="2" applyFont="1" applyBorder="1" applyAlignment="1">
      <alignment horizontal="center" wrapText="1"/>
    </xf>
    <xf numFmtId="0" fontId="10" fillId="0" borderId="14" xfId="2" applyFont="1" applyBorder="1" applyAlignment="1">
      <alignment horizontal="center" wrapText="1"/>
    </xf>
    <xf numFmtId="0" fontId="10" fillId="0" borderId="15" xfId="2" applyFont="1" applyBorder="1" applyAlignment="1">
      <alignment horizontal="center" wrapText="1"/>
    </xf>
    <xf numFmtId="0" fontId="10" fillId="4" borderId="16" xfId="2" applyFont="1" applyFill="1" applyBorder="1" applyAlignment="1">
      <alignment horizontal="left" vertical="top" wrapText="1"/>
    </xf>
    <xf numFmtId="0" fontId="10" fillId="4" borderId="16" xfId="2" applyFont="1" applyFill="1" applyBorder="1" applyAlignment="1">
      <alignment horizontal="left" vertical="top" wrapText="1"/>
    </xf>
    <xf numFmtId="181" fontId="11" fillId="0" borderId="17" xfId="2" applyNumberFormat="1" applyFont="1" applyBorder="1" applyAlignment="1">
      <alignment horizontal="right" vertical="top"/>
    </xf>
    <xf numFmtId="182" fontId="11" fillId="0" borderId="18" xfId="2" applyNumberFormat="1" applyFont="1" applyBorder="1" applyAlignment="1">
      <alignment horizontal="right" vertical="top"/>
    </xf>
    <xf numFmtId="183" fontId="11" fillId="0" borderId="18" xfId="2" applyNumberFormat="1" applyFont="1" applyBorder="1" applyAlignment="1">
      <alignment horizontal="right" vertical="top"/>
    </xf>
    <xf numFmtId="183" fontId="11" fillId="0" borderId="19" xfId="2" applyNumberFormat="1" applyFont="1" applyBorder="1" applyAlignment="1">
      <alignment horizontal="right" vertical="top"/>
    </xf>
    <xf numFmtId="0" fontId="10" fillId="4" borderId="20" xfId="2" applyFont="1" applyFill="1" applyBorder="1" applyAlignment="1">
      <alignment horizontal="left" vertical="top" wrapText="1"/>
    </xf>
    <xf numFmtId="0" fontId="10" fillId="4" borderId="20" xfId="2" applyFont="1" applyFill="1" applyBorder="1" applyAlignment="1">
      <alignment horizontal="left" vertical="top" wrapText="1"/>
    </xf>
    <xf numFmtId="181" fontId="11" fillId="0" borderId="21" xfId="2" applyNumberFormat="1" applyFont="1" applyBorder="1" applyAlignment="1">
      <alignment horizontal="right" vertical="top"/>
    </xf>
    <xf numFmtId="182" fontId="11" fillId="0" borderId="22" xfId="2" applyNumberFormat="1" applyFont="1" applyBorder="1" applyAlignment="1">
      <alignment horizontal="right" vertical="top"/>
    </xf>
    <xf numFmtId="183" fontId="11" fillId="0" borderId="22" xfId="2" applyNumberFormat="1" applyFont="1" applyBorder="1" applyAlignment="1">
      <alignment horizontal="right" vertical="top"/>
    </xf>
    <xf numFmtId="183" fontId="11" fillId="0" borderId="23" xfId="2" applyNumberFormat="1" applyFont="1" applyBorder="1" applyAlignment="1">
      <alignment horizontal="right" vertical="top"/>
    </xf>
    <xf numFmtId="0" fontId="10" fillId="4" borderId="24" xfId="2" applyFont="1" applyFill="1" applyBorder="1" applyAlignment="1">
      <alignment horizontal="left" vertical="top" wrapText="1"/>
    </xf>
    <xf numFmtId="182" fontId="11" fillId="0" borderId="25" xfId="2" applyNumberFormat="1" applyFont="1" applyBorder="1" applyAlignment="1">
      <alignment horizontal="right" vertical="top"/>
    </xf>
    <xf numFmtId="184" fontId="11" fillId="0" borderId="26" xfId="2" applyNumberFormat="1" applyFont="1" applyBorder="1" applyAlignment="1">
      <alignment horizontal="right" vertical="top"/>
    </xf>
    <xf numFmtId="184" fontId="11" fillId="0" borderId="27" xfId="2" applyNumberFormat="1" applyFont="1" applyBorder="1" applyAlignment="1">
      <alignment horizontal="right" vertical="top"/>
    </xf>
    <xf numFmtId="0" fontId="10" fillId="0" borderId="0" xfId="2" applyFont="1" applyBorder="1" applyAlignment="1">
      <alignment horizontal="left" wrapText="1"/>
    </xf>
    <xf numFmtId="0" fontId="10" fillId="0" borderId="28" xfId="2" applyFont="1" applyBorder="1" applyAlignment="1">
      <alignment horizontal="center" wrapText="1"/>
    </xf>
    <xf numFmtId="0" fontId="10" fillId="0" borderId="29" xfId="2" applyFont="1" applyBorder="1" applyAlignment="1">
      <alignment horizontal="center" wrapText="1"/>
    </xf>
    <xf numFmtId="0" fontId="10" fillId="0" borderId="30" xfId="2" applyFont="1" applyBorder="1" applyAlignment="1">
      <alignment horizontal="center" wrapText="1"/>
    </xf>
    <xf numFmtId="0" fontId="10" fillId="0" borderId="13" xfId="2" applyFont="1" applyBorder="1" applyAlignment="1">
      <alignment horizontal="center" wrapText="1"/>
    </xf>
    <xf numFmtId="0" fontId="10" fillId="0" borderId="14" xfId="2" applyFont="1" applyBorder="1" applyAlignment="1">
      <alignment horizontal="center" wrapText="1"/>
    </xf>
    <xf numFmtId="0" fontId="10" fillId="0" borderId="15" xfId="2" applyFont="1" applyBorder="1" applyAlignment="1">
      <alignment horizontal="center" wrapText="1"/>
    </xf>
    <xf numFmtId="183" fontId="11" fillId="0" borderId="25" xfId="2" applyNumberFormat="1" applyFont="1" applyBorder="1" applyAlignment="1">
      <alignment horizontal="right" vertical="top"/>
    </xf>
    <xf numFmtId="183" fontId="11" fillId="0" borderId="26" xfId="2" applyNumberFormat="1" applyFont="1" applyBorder="1" applyAlignment="1">
      <alignment horizontal="right" vertical="top"/>
    </xf>
    <xf numFmtId="182" fontId="11" fillId="0" borderId="26" xfId="2" applyNumberFormat="1" applyFont="1" applyBorder="1" applyAlignment="1">
      <alignment horizontal="right" vertical="top"/>
    </xf>
  </cellXfs>
  <cellStyles count="3">
    <cellStyle name="Normal" xfId="0" builtinId="0"/>
    <cellStyle name="Normal_HASIL SPSS" xfId="2" xr:uid="{2C5DE2C6-9698-4A2F-B65F-369A2275075B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26E0A-51B6-4623-A172-9A42B383D21E}">
  <dimension ref="A1:R25"/>
  <sheetViews>
    <sheetView zoomScale="70" zoomScaleNormal="70" workbookViewId="0">
      <selection activeCell="B3" sqref="B3:C25"/>
    </sheetView>
  </sheetViews>
  <sheetFormatPr defaultRowHeight="15" x14ac:dyDescent="0.25"/>
  <cols>
    <col min="1" max="1" width="4.7109375" customWidth="1"/>
    <col min="2" max="2" width="17.140625" customWidth="1"/>
    <col min="3" max="3" width="30.140625" customWidth="1"/>
    <col min="4" max="4" width="7" style="1" customWidth="1"/>
    <col min="5" max="5" width="10.42578125" customWidth="1"/>
    <col min="13" max="13" width="11.140625" customWidth="1"/>
    <col min="15" max="15" width="11.28515625" customWidth="1"/>
    <col min="16" max="16" width="11.5703125" customWidth="1"/>
    <col min="18" max="18" width="21" customWidth="1"/>
  </cols>
  <sheetData>
    <row r="1" spans="1:18" x14ac:dyDescent="0.25">
      <c r="A1" s="26" t="s">
        <v>0</v>
      </c>
      <c r="B1" s="27" t="s">
        <v>529</v>
      </c>
      <c r="C1" s="26" t="s">
        <v>1</v>
      </c>
      <c r="D1" s="26" t="s">
        <v>15</v>
      </c>
      <c r="E1" s="25" t="s">
        <v>29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R1" t="s">
        <v>500</v>
      </c>
    </row>
    <row r="2" spans="1:18" s="1" customFormat="1" x14ac:dyDescent="0.25">
      <c r="A2" s="26"/>
      <c r="B2" s="28"/>
      <c r="C2" s="26"/>
      <c r="D2" s="26"/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  <c r="O2" s="4" t="s">
        <v>12</v>
      </c>
      <c r="P2" s="4" t="s">
        <v>13</v>
      </c>
    </row>
    <row r="3" spans="1:18" x14ac:dyDescent="0.25">
      <c r="A3" s="2">
        <v>1</v>
      </c>
      <c r="B3" s="2" t="s">
        <v>552</v>
      </c>
      <c r="C3" s="3" t="s">
        <v>14</v>
      </c>
      <c r="D3" s="2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5" t="s">
        <v>22</v>
      </c>
      <c r="K3" s="5" t="s">
        <v>23</v>
      </c>
      <c r="L3" s="5" t="s">
        <v>24</v>
      </c>
      <c r="M3" s="5" t="s">
        <v>25</v>
      </c>
      <c r="N3" s="5" t="s">
        <v>26</v>
      </c>
      <c r="O3" s="5" t="s">
        <v>27</v>
      </c>
      <c r="P3" s="5" t="s">
        <v>28</v>
      </c>
      <c r="R3" s="1">
        <v>26.58</v>
      </c>
    </row>
    <row r="4" spans="1:18" x14ac:dyDescent="0.25">
      <c r="A4" s="2">
        <v>2</v>
      </c>
      <c r="B4" s="2" t="s">
        <v>559</v>
      </c>
      <c r="C4" s="3" t="s">
        <v>57</v>
      </c>
      <c r="D4" s="2" t="s">
        <v>16</v>
      </c>
      <c r="E4" s="5" t="s">
        <v>58</v>
      </c>
      <c r="F4" s="5" t="s">
        <v>59</v>
      </c>
      <c r="G4" s="5" t="s">
        <v>60</v>
      </c>
      <c r="H4" s="5" t="s">
        <v>61</v>
      </c>
      <c r="I4" s="5" t="s">
        <v>62</v>
      </c>
      <c r="J4" s="5" t="s">
        <v>63</v>
      </c>
      <c r="K4" s="5" t="s">
        <v>64</v>
      </c>
      <c r="L4" s="5" t="s">
        <v>65</v>
      </c>
      <c r="M4" s="5" t="s">
        <v>66</v>
      </c>
      <c r="N4" s="5" t="s">
        <v>67</v>
      </c>
      <c r="O4" s="5" t="s">
        <v>68</v>
      </c>
      <c r="P4" s="5" t="s">
        <v>69</v>
      </c>
      <c r="R4">
        <v>49.39</v>
      </c>
    </row>
    <row r="5" spans="1:18" ht="15.75" thickBot="1" x14ac:dyDescent="0.3">
      <c r="A5" s="2">
        <v>3</v>
      </c>
      <c r="B5" s="2" t="s">
        <v>561</v>
      </c>
      <c r="C5" s="3" t="s">
        <v>92</v>
      </c>
      <c r="D5" s="2" t="s">
        <v>16</v>
      </c>
      <c r="E5" s="5" t="s">
        <v>94</v>
      </c>
      <c r="F5" s="5" t="s">
        <v>95</v>
      </c>
      <c r="G5" s="5" t="s">
        <v>96</v>
      </c>
      <c r="H5" s="5" t="s">
        <v>97</v>
      </c>
      <c r="I5" s="5" t="s">
        <v>98</v>
      </c>
      <c r="J5" s="5" t="s">
        <v>99</v>
      </c>
      <c r="K5" s="5" t="s">
        <v>100</v>
      </c>
      <c r="L5" s="5" t="s">
        <v>101</v>
      </c>
      <c r="M5" s="5" t="s">
        <v>102</v>
      </c>
      <c r="N5" s="5" t="s">
        <v>103</v>
      </c>
      <c r="O5" s="5" t="s">
        <v>104</v>
      </c>
      <c r="P5" s="5" t="s">
        <v>105</v>
      </c>
      <c r="R5">
        <v>95.32</v>
      </c>
    </row>
    <row r="6" spans="1:18" x14ac:dyDescent="0.25">
      <c r="A6" s="2">
        <v>4</v>
      </c>
      <c r="B6" s="2" t="s">
        <v>562</v>
      </c>
      <c r="C6" s="3" t="s">
        <v>93</v>
      </c>
      <c r="D6" s="2" t="s">
        <v>16</v>
      </c>
      <c r="E6" s="5" t="s">
        <v>130</v>
      </c>
      <c r="F6" s="5" t="s">
        <v>131</v>
      </c>
      <c r="G6" s="5" t="s">
        <v>132</v>
      </c>
      <c r="H6" s="5" t="s">
        <v>133</v>
      </c>
      <c r="I6" s="5" t="s">
        <v>136</v>
      </c>
      <c r="J6" s="5" t="s">
        <v>137</v>
      </c>
      <c r="K6" s="5" t="s">
        <v>138</v>
      </c>
      <c r="L6" s="5" t="s">
        <v>139</v>
      </c>
      <c r="M6" s="5" t="s">
        <v>140</v>
      </c>
      <c r="N6" s="5" t="s">
        <v>141</v>
      </c>
      <c r="O6" s="5" t="s">
        <v>142</v>
      </c>
      <c r="P6" s="5">
        <v>51</v>
      </c>
      <c r="R6" s="10">
        <v>39.409999999999997</v>
      </c>
    </row>
    <row r="7" spans="1:18" x14ac:dyDescent="0.25">
      <c r="A7" s="2">
        <v>5</v>
      </c>
      <c r="B7" s="2" t="s">
        <v>563</v>
      </c>
      <c r="C7" s="3" t="s">
        <v>560</v>
      </c>
      <c r="D7" s="2" t="s">
        <v>16</v>
      </c>
      <c r="E7" s="5" t="s">
        <v>168</v>
      </c>
      <c r="F7" s="5" t="s">
        <v>169</v>
      </c>
      <c r="G7" s="5" t="s">
        <v>170</v>
      </c>
      <c r="H7" s="5" t="s">
        <v>171</v>
      </c>
      <c r="I7" s="5" t="s">
        <v>172</v>
      </c>
      <c r="J7" s="5" t="s">
        <v>173</v>
      </c>
      <c r="K7" s="5" t="s">
        <v>174</v>
      </c>
      <c r="L7" s="5" t="s">
        <v>175</v>
      </c>
      <c r="M7" s="5" t="s">
        <v>176</v>
      </c>
      <c r="N7" s="5" t="s">
        <v>177</v>
      </c>
      <c r="O7" s="5" t="s">
        <v>178</v>
      </c>
      <c r="P7" s="5" t="s">
        <v>179</v>
      </c>
      <c r="R7">
        <v>359.96</v>
      </c>
    </row>
    <row r="8" spans="1:18" x14ac:dyDescent="0.25">
      <c r="A8" s="2">
        <v>6</v>
      </c>
      <c r="B8" s="2" t="s">
        <v>554</v>
      </c>
      <c r="C8" s="3" t="s">
        <v>166</v>
      </c>
      <c r="D8" s="2" t="s">
        <v>16</v>
      </c>
      <c r="E8" s="5" t="s">
        <v>203</v>
      </c>
      <c r="F8" s="5" t="s">
        <v>204</v>
      </c>
      <c r="G8" s="5" t="s">
        <v>205</v>
      </c>
      <c r="H8" s="5" t="s">
        <v>206</v>
      </c>
      <c r="I8" s="5" t="s">
        <v>207</v>
      </c>
      <c r="J8" s="5" t="s">
        <v>208</v>
      </c>
      <c r="K8" s="5" t="s">
        <v>209</v>
      </c>
      <c r="L8" s="5">
        <v>119</v>
      </c>
      <c r="M8" s="5" t="s">
        <v>210</v>
      </c>
      <c r="N8" s="5" t="s">
        <v>211</v>
      </c>
      <c r="O8" s="5" t="s">
        <v>212</v>
      </c>
      <c r="P8" s="5" t="s">
        <v>213</v>
      </c>
      <c r="R8">
        <v>127.07</v>
      </c>
    </row>
    <row r="9" spans="1:18" x14ac:dyDescent="0.25">
      <c r="A9" s="2">
        <v>7</v>
      </c>
      <c r="B9" s="2" t="s">
        <v>558</v>
      </c>
      <c r="C9" s="3" t="s">
        <v>167</v>
      </c>
      <c r="D9" s="2" t="s">
        <v>16</v>
      </c>
      <c r="E9" s="5" t="s">
        <v>238</v>
      </c>
      <c r="F9" s="5" t="s">
        <v>239</v>
      </c>
      <c r="G9" s="5" t="s">
        <v>240</v>
      </c>
      <c r="H9" s="5" t="s">
        <v>241</v>
      </c>
      <c r="I9" s="5" t="s">
        <v>242</v>
      </c>
      <c r="J9" s="5" t="s">
        <v>243</v>
      </c>
      <c r="K9" s="5" t="s">
        <v>244</v>
      </c>
      <c r="L9" s="5" t="s">
        <v>245</v>
      </c>
      <c r="M9" s="5" t="s">
        <v>246</v>
      </c>
      <c r="N9" s="5" t="s">
        <v>247</v>
      </c>
      <c r="O9" s="5" t="s">
        <v>248</v>
      </c>
      <c r="P9" s="5" t="s">
        <v>249</v>
      </c>
      <c r="R9">
        <v>64.459999999999994</v>
      </c>
    </row>
    <row r="10" spans="1:18" x14ac:dyDescent="0.25">
      <c r="A10" s="2">
        <v>8</v>
      </c>
      <c r="B10" s="2" t="s">
        <v>564</v>
      </c>
      <c r="C10" s="3" t="s">
        <v>274</v>
      </c>
      <c r="D10" s="2" t="s">
        <v>16</v>
      </c>
      <c r="E10" s="5" t="s">
        <v>278</v>
      </c>
      <c r="F10" s="5" t="s">
        <v>279</v>
      </c>
      <c r="G10" s="5" t="s">
        <v>280</v>
      </c>
      <c r="H10" s="5" t="s">
        <v>281</v>
      </c>
      <c r="I10" s="5" t="s">
        <v>282</v>
      </c>
      <c r="J10" s="5" t="s">
        <v>283</v>
      </c>
      <c r="K10" s="5" t="s">
        <v>284</v>
      </c>
      <c r="L10" s="5" t="s">
        <v>285</v>
      </c>
      <c r="M10" s="5" t="s">
        <v>286</v>
      </c>
      <c r="N10" s="5" t="s">
        <v>287</v>
      </c>
      <c r="O10" s="5" t="s">
        <v>288</v>
      </c>
      <c r="P10" s="5" t="s">
        <v>289</v>
      </c>
      <c r="R10">
        <v>177.38</v>
      </c>
    </row>
    <row r="11" spans="1:18" x14ac:dyDescent="0.25">
      <c r="A11" s="2">
        <v>9</v>
      </c>
      <c r="B11" s="2" t="s">
        <v>553</v>
      </c>
      <c r="C11" s="3" t="s">
        <v>275</v>
      </c>
      <c r="D11" s="2" t="s">
        <v>16</v>
      </c>
      <c r="E11" s="5" t="s">
        <v>314</v>
      </c>
      <c r="F11" s="5" t="s">
        <v>315</v>
      </c>
      <c r="G11" s="5" t="s">
        <v>484</v>
      </c>
      <c r="H11" s="5" t="s">
        <v>316</v>
      </c>
      <c r="I11" s="5" t="s">
        <v>317</v>
      </c>
      <c r="J11" s="5" t="s">
        <v>145</v>
      </c>
      <c r="K11" s="5" t="s">
        <v>476</v>
      </c>
      <c r="L11" s="5" t="s">
        <v>474</v>
      </c>
      <c r="M11" s="5" t="s">
        <v>347</v>
      </c>
      <c r="N11" s="5" t="s">
        <v>469</v>
      </c>
      <c r="O11" s="5" t="s">
        <v>348</v>
      </c>
      <c r="P11" s="5" t="s">
        <v>465</v>
      </c>
      <c r="R11">
        <v>76.12</v>
      </c>
    </row>
    <row r="12" spans="1:18" x14ac:dyDescent="0.25">
      <c r="A12" s="2">
        <v>10</v>
      </c>
      <c r="B12" s="2" t="s">
        <v>565</v>
      </c>
      <c r="C12" s="3" t="s">
        <v>276</v>
      </c>
      <c r="D12" s="2" t="s">
        <v>16</v>
      </c>
      <c r="E12" s="5" t="s">
        <v>330</v>
      </c>
      <c r="F12" s="5" t="s">
        <v>331</v>
      </c>
      <c r="G12" s="5" t="s">
        <v>332</v>
      </c>
      <c r="H12" s="5" t="s">
        <v>333</v>
      </c>
      <c r="I12" s="5" t="s">
        <v>334</v>
      </c>
      <c r="J12" s="5" t="s">
        <v>335</v>
      </c>
      <c r="K12" s="5" t="s">
        <v>477</v>
      </c>
      <c r="L12" s="5" t="s">
        <v>336</v>
      </c>
      <c r="M12" s="5" t="s">
        <v>135</v>
      </c>
      <c r="N12" s="5" t="s">
        <v>470</v>
      </c>
      <c r="O12" s="5" t="s">
        <v>468</v>
      </c>
      <c r="P12" s="5" t="s">
        <v>466</v>
      </c>
      <c r="R12">
        <v>73.28</v>
      </c>
    </row>
    <row r="13" spans="1:18" x14ac:dyDescent="0.25">
      <c r="A13" s="2">
        <v>11</v>
      </c>
      <c r="B13" s="2" t="s">
        <v>566</v>
      </c>
      <c r="C13" s="3" t="s">
        <v>575</v>
      </c>
      <c r="D13" s="2" t="s">
        <v>16</v>
      </c>
      <c r="E13" s="5" t="s">
        <v>486</v>
      </c>
      <c r="F13" s="5" t="s">
        <v>349</v>
      </c>
      <c r="G13" s="5" t="s">
        <v>350</v>
      </c>
      <c r="H13" s="5" t="s">
        <v>351</v>
      </c>
      <c r="I13" s="5" t="s">
        <v>352</v>
      </c>
      <c r="J13" s="5" t="s">
        <v>353</v>
      </c>
      <c r="K13" s="5" t="s">
        <v>478</v>
      </c>
      <c r="L13" s="5" t="s">
        <v>421</v>
      </c>
      <c r="M13" s="5" t="s">
        <v>354</v>
      </c>
      <c r="N13" s="5" t="s">
        <v>355</v>
      </c>
      <c r="O13" s="5" t="s">
        <v>356</v>
      </c>
      <c r="P13" s="5" t="s">
        <v>357</v>
      </c>
      <c r="R13">
        <v>61.01</v>
      </c>
    </row>
    <row r="14" spans="1:18" x14ac:dyDescent="0.25">
      <c r="A14" s="2">
        <v>12</v>
      </c>
      <c r="B14" s="2" t="s">
        <v>567</v>
      </c>
      <c r="C14" s="3" t="s">
        <v>377</v>
      </c>
      <c r="D14" s="2" t="s">
        <v>16</v>
      </c>
      <c r="E14" s="5" t="s">
        <v>487</v>
      </c>
      <c r="F14" s="5" t="s">
        <v>489</v>
      </c>
      <c r="G14" s="5" t="s">
        <v>378</v>
      </c>
      <c r="H14" s="5" t="s">
        <v>483</v>
      </c>
      <c r="I14" s="5" t="s">
        <v>482</v>
      </c>
      <c r="J14" s="5" t="s">
        <v>481</v>
      </c>
      <c r="K14" s="5" t="s">
        <v>479</v>
      </c>
      <c r="L14" s="5" t="s">
        <v>379</v>
      </c>
      <c r="M14" s="5" t="s">
        <v>380</v>
      </c>
      <c r="N14" s="5" t="s">
        <v>471</v>
      </c>
      <c r="O14" s="5" t="s">
        <v>381</v>
      </c>
      <c r="P14" s="5" t="s">
        <v>467</v>
      </c>
      <c r="R14">
        <v>39.020000000000003</v>
      </c>
    </row>
    <row r="15" spans="1:18" x14ac:dyDescent="0.25">
      <c r="A15" s="2">
        <v>13</v>
      </c>
      <c r="B15" s="2" t="s">
        <v>555</v>
      </c>
      <c r="C15" s="3" t="s">
        <v>396</v>
      </c>
      <c r="D15" s="2" t="s">
        <v>16</v>
      </c>
      <c r="E15" s="5" t="s">
        <v>397</v>
      </c>
      <c r="F15" s="5" t="s">
        <v>398</v>
      </c>
      <c r="G15" s="5" t="s">
        <v>488</v>
      </c>
      <c r="H15" s="5" t="s">
        <v>485</v>
      </c>
      <c r="I15" s="5" t="s">
        <v>399</v>
      </c>
      <c r="J15" s="5" t="s">
        <v>400</v>
      </c>
      <c r="K15" s="5" t="s">
        <v>480</v>
      </c>
      <c r="L15" s="5" t="s">
        <v>475</v>
      </c>
      <c r="M15" s="5" t="s">
        <v>473</v>
      </c>
      <c r="N15" s="5" t="s">
        <v>472</v>
      </c>
      <c r="O15" s="5" t="s">
        <v>401</v>
      </c>
      <c r="P15" s="5" t="s">
        <v>402</v>
      </c>
      <c r="R15">
        <v>143.63</v>
      </c>
    </row>
    <row r="16" spans="1:18" x14ac:dyDescent="0.25">
      <c r="A16" s="2">
        <v>14</v>
      </c>
      <c r="B16" s="2" t="s">
        <v>568</v>
      </c>
      <c r="C16" s="3" t="s">
        <v>490</v>
      </c>
      <c r="D16" s="2" t="s">
        <v>16</v>
      </c>
      <c r="E16" s="3">
        <v>19.73</v>
      </c>
      <c r="F16" s="3">
        <v>19.43</v>
      </c>
      <c r="G16" s="3">
        <v>19.95</v>
      </c>
      <c r="H16" s="3">
        <v>18.68</v>
      </c>
      <c r="I16" s="3">
        <v>20.79</v>
      </c>
      <c r="J16" s="3">
        <v>21.04</v>
      </c>
      <c r="K16" s="3">
        <v>18.29</v>
      </c>
      <c r="L16" s="3">
        <v>18.920000000000002</v>
      </c>
      <c r="M16" s="3">
        <v>17.37</v>
      </c>
      <c r="N16" s="3">
        <v>20.079999999999998</v>
      </c>
      <c r="O16" s="3">
        <v>20.55</v>
      </c>
      <c r="P16" s="3">
        <v>21.32</v>
      </c>
      <c r="R16">
        <v>22.03</v>
      </c>
    </row>
    <row r="17" spans="1:18" x14ac:dyDescent="0.25">
      <c r="A17" s="2">
        <v>15</v>
      </c>
      <c r="B17" s="2" t="s">
        <v>491</v>
      </c>
      <c r="C17" s="3" t="s">
        <v>491</v>
      </c>
      <c r="D17" s="2" t="s">
        <v>16</v>
      </c>
      <c r="E17" s="3">
        <v>132.06</v>
      </c>
      <c r="F17" s="3">
        <v>134.88999999999999</v>
      </c>
      <c r="G17" s="3">
        <v>134.1</v>
      </c>
      <c r="H17" s="3">
        <v>121.41</v>
      </c>
      <c r="I17" s="3">
        <v>131.84</v>
      </c>
      <c r="J17" s="3">
        <v>141.72</v>
      </c>
      <c r="K17" s="3">
        <v>129.57</v>
      </c>
      <c r="L17" s="3">
        <v>139.02000000000001</v>
      </c>
      <c r="M17" s="3">
        <v>127.85</v>
      </c>
      <c r="N17" s="3">
        <v>128.54</v>
      </c>
      <c r="O17" s="3">
        <v>128.15</v>
      </c>
      <c r="P17" s="3">
        <v>137.41</v>
      </c>
      <c r="R17">
        <v>128.51</v>
      </c>
    </row>
    <row r="18" spans="1:18" x14ac:dyDescent="0.25">
      <c r="A18" s="2">
        <v>16</v>
      </c>
      <c r="B18" s="2" t="s">
        <v>569</v>
      </c>
      <c r="C18" s="3" t="s">
        <v>492</v>
      </c>
      <c r="D18" s="2" t="s">
        <v>16</v>
      </c>
      <c r="E18" s="6">
        <v>52.96</v>
      </c>
      <c r="F18" s="3">
        <v>53.7</v>
      </c>
      <c r="G18" s="3">
        <v>51.04</v>
      </c>
      <c r="H18" s="3">
        <v>44.04</v>
      </c>
      <c r="I18" s="3">
        <v>47.87</v>
      </c>
      <c r="J18" s="3">
        <v>50.55</v>
      </c>
      <c r="K18" s="3">
        <v>47.41</v>
      </c>
      <c r="L18" s="3">
        <v>51.53</v>
      </c>
      <c r="M18" s="3">
        <v>56.53</v>
      </c>
      <c r="N18" s="3">
        <v>58.05</v>
      </c>
      <c r="O18" s="7">
        <v>59.85</v>
      </c>
      <c r="P18" s="3">
        <v>63.93</v>
      </c>
      <c r="R18">
        <v>47.12</v>
      </c>
    </row>
    <row r="19" spans="1:18" x14ac:dyDescent="0.25">
      <c r="A19" s="2">
        <v>17</v>
      </c>
      <c r="B19" s="2" t="s">
        <v>570</v>
      </c>
      <c r="C19" s="3" t="s">
        <v>493</v>
      </c>
      <c r="D19" s="2" t="s">
        <v>16</v>
      </c>
      <c r="E19" s="3">
        <v>136.63999999999999</v>
      </c>
      <c r="F19" s="3">
        <v>139.79</v>
      </c>
      <c r="G19" s="3">
        <v>141.19999999999999</v>
      </c>
      <c r="H19" s="3">
        <v>131.15</v>
      </c>
      <c r="I19" s="3">
        <v>139.28</v>
      </c>
      <c r="J19" s="3">
        <v>130.22</v>
      </c>
      <c r="K19" s="3">
        <v>128.36000000000001</v>
      </c>
      <c r="L19" s="3">
        <v>129.38</v>
      </c>
      <c r="M19" s="3">
        <v>132.04</v>
      </c>
      <c r="N19" s="3">
        <v>137.49</v>
      </c>
      <c r="O19" s="3">
        <v>145.87</v>
      </c>
      <c r="P19" s="3">
        <v>148.87</v>
      </c>
      <c r="R19">
        <v>133.08000000000001</v>
      </c>
    </row>
    <row r="20" spans="1:18" x14ac:dyDescent="0.25">
      <c r="A20" s="2">
        <v>18</v>
      </c>
      <c r="B20" s="2" t="s">
        <v>556</v>
      </c>
      <c r="C20" s="3" t="s">
        <v>494</v>
      </c>
      <c r="D20" s="2" t="s">
        <v>16</v>
      </c>
      <c r="E20" s="3">
        <v>183.84</v>
      </c>
      <c r="F20" s="3">
        <v>189.9</v>
      </c>
      <c r="G20" s="3">
        <v>197.57</v>
      </c>
      <c r="H20" s="3">
        <v>198.27</v>
      </c>
      <c r="I20" s="3">
        <v>207.66</v>
      </c>
      <c r="J20" s="3">
        <v>210.72</v>
      </c>
      <c r="K20" s="3">
        <v>217.97</v>
      </c>
      <c r="L20" s="3">
        <v>214.71</v>
      </c>
      <c r="M20" s="3">
        <v>196.7</v>
      </c>
      <c r="N20" s="3">
        <v>194.48</v>
      </c>
      <c r="O20" s="3">
        <v>197.61</v>
      </c>
      <c r="P20" s="3">
        <v>213.97</v>
      </c>
      <c r="R20">
        <v>178.78</v>
      </c>
    </row>
    <row r="21" spans="1:18" x14ac:dyDescent="0.25">
      <c r="A21" s="2">
        <v>19</v>
      </c>
      <c r="B21" s="2" t="s">
        <v>557</v>
      </c>
      <c r="C21" s="3" t="s">
        <v>495</v>
      </c>
      <c r="D21" s="2" t="s">
        <v>16</v>
      </c>
      <c r="E21" s="3">
        <v>98.55</v>
      </c>
      <c r="F21" s="3">
        <v>104.05</v>
      </c>
      <c r="G21" s="3">
        <v>106.48</v>
      </c>
      <c r="H21" s="3">
        <v>102.91</v>
      </c>
      <c r="I21" s="3">
        <v>109.65</v>
      </c>
      <c r="J21" s="3">
        <v>118.04</v>
      </c>
      <c r="K21" s="3">
        <v>120.23</v>
      </c>
      <c r="L21" s="3">
        <v>124.38</v>
      </c>
      <c r="M21" s="3">
        <v>124.51</v>
      </c>
      <c r="N21" s="3">
        <v>122.06</v>
      </c>
      <c r="O21" s="3">
        <v>124.9</v>
      </c>
      <c r="P21" s="3">
        <v>124.62</v>
      </c>
      <c r="R21">
        <v>96.47</v>
      </c>
    </row>
    <row r="22" spans="1:18" x14ac:dyDescent="0.25">
      <c r="A22" s="2">
        <v>20</v>
      </c>
      <c r="B22" s="2" t="s">
        <v>571</v>
      </c>
      <c r="C22" s="3" t="s">
        <v>496</v>
      </c>
      <c r="D22" s="2" t="s">
        <v>16</v>
      </c>
      <c r="E22" s="3">
        <v>41.13</v>
      </c>
      <c r="F22" s="3">
        <v>40.29</v>
      </c>
      <c r="G22" s="3">
        <v>38.53</v>
      </c>
      <c r="H22" s="6">
        <v>39.39</v>
      </c>
      <c r="I22" s="3">
        <v>41.1</v>
      </c>
      <c r="J22" s="3">
        <v>36.85</v>
      </c>
      <c r="K22" s="3">
        <v>33.729999999999997</v>
      </c>
      <c r="L22" s="3">
        <v>34.090000000000003</v>
      </c>
      <c r="M22" s="3">
        <v>36.4</v>
      </c>
      <c r="N22" s="3">
        <v>36.549999999999997</v>
      </c>
      <c r="O22" s="3">
        <v>37.17</v>
      </c>
      <c r="P22" s="3">
        <v>35.33</v>
      </c>
      <c r="R22">
        <v>40.28</v>
      </c>
    </row>
    <row r="23" spans="1:18" ht="30" x14ac:dyDescent="0.25">
      <c r="A23" s="2">
        <v>21</v>
      </c>
      <c r="B23" s="2" t="s">
        <v>572</v>
      </c>
      <c r="C23" s="8" t="s">
        <v>497</v>
      </c>
      <c r="D23" s="2" t="s">
        <v>16</v>
      </c>
      <c r="E23" s="3">
        <v>112.84</v>
      </c>
      <c r="F23" s="3">
        <v>111.03</v>
      </c>
      <c r="G23" s="3">
        <v>136.97</v>
      </c>
      <c r="H23" s="3">
        <v>132.04</v>
      </c>
      <c r="I23" s="3">
        <v>139.63999999999999</v>
      </c>
      <c r="J23" s="3">
        <v>143.01</v>
      </c>
      <c r="K23" s="3">
        <v>137.26</v>
      </c>
      <c r="L23" s="3">
        <v>130.32</v>
      </c>
      <c r="M23" s="3">
        <v>129.91999999999999</v>
      </c>
      <c r="N23" s="3">
        <v>151.58000000000001</v>
      </c>
      <c r="O23" s="3">
        <v>144.63</v>
      </c>
      <c r="P23" s="3">
        <v>138.31</v>
      </c>
      <c r="R23">
        <v>111.52</v>
      </c>
    </row>
    <row r="24" spans="1:18" x14ac:dyDescent="0.25">
      <c r="A24" s="2">
        <v>22</v>
      </c>
      <c r="B24" s="2" t="s">
        <v>573</v>
      </c>
      <c r="C24" s="3" t="s">
        <v>498</v>
      </c>
      <c r="D24" s="2" t="s">
        <v>16</v>
      </c>
      <c r="E24" s="3">
        <v>55.06</v>
      </c>
      <c r="F24" s="9">
        <v>56.92</v>
      </c>
      <c r="G24" s="3">
        <v>59.265000000000001</v>
      </c>
      <c r="H24" s="3">
        <v>57.19</v>
      </c>
      <c r="I24" s="3">
        <v>54.35</v>
      </c>
      <c r="J24" s="3">
        <v>57.13</v>
      </c>
      <c r="K24" s="3">
        <v>55.27</v>
      </c>
      <c r="L24" s="3">
        <v>58.16</v>
      </c>
      <c r="M24" s="3">
        <v>60.36</v>
      </c>
      <c r="N24" s="3">
        <v>60.47</v>
      </c>
      <c r="O24" s="3">
        <v>60.24</v>
      </c>
      <c r="P24" s="3">
        <v>61.4</v>
      </c>
      <c r="R24">
        <v>56.22</v>
      </c>
    </row>
    <row r="25" spans="1:18" x14ac:dyDescent="0.25">
      <c r="A25" s="2">
        <v>23</v>
      </c>
      <c r="B25" s="2" t="s">
        <v>574</v>
      </c>
      <c r="C25" s="3" t="s">
        <v>499</v>
      </c>
      <c r="D25" s="2" t="s">
        <v>16</v>
      </c>
      <c r="E25" s="3">
        <v>95.83</v>
      </c>
      <c r="F25" s="3">
        <v>98.99</v>
      </c>
      <c r="G25" s="3">
        <v>97.53</v>
      </c>
      <c r="H25" s="3">
        <v>102.84</v>
      </c>
      <c r="I25" s="3">
        <v>101.44</v>
      </c>
      <c r="J25" s="3">
        <v>110.49</v>
      </c>
      <c r="K25" s="3">
        <v>110.38</v>
      </c>
      <c r="L25" s="3">
        <v>114.26</v>
      </c>
      <c r="M25" s="3">
        <v>118.68</v>
      </c>
      <c r="N25" s="3">
        <v>117.26</v>
      </c>
      <c r="O25" s="3">
        <v>119.09</v>
      </c>
      <c r="P25" s="3">
        <v>118.84</v>
      </c>
      <c r="R25">
        <v>93.15</v>
      </c>
    </row>
  </sheetData>
  <mergeCells count="5">
    <mergeCell ref="E1:P1"/>
    <mergeCell ref="A1:A2"/>
    <mergeCell ref="C1:C2"/>
    <mergeCell ref="D1:D2"/>
    <mergeCell ref="B1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AC13F-DD93-429C-9503-44C64F9792F1}">
  <dimension ref="A1:D23"/>
  <sheetViews>
    <sheetView workbookViewId="0">
      <selection sqref="A1:D23"/>
    </sheetView>
  </sheetViews>
  <sheetFormatPr defaultRowHeight="15" x14ac:dyDescent="0.25"/>
  <cols>
    <col min="3" max="3" width="34.28515625" customWidth="1"/>
  </cols>
  <sheetData>
    <row r="1" spans="1:4" x14ac:dyDescent="0.25">
      <c r="A1" s="26" t="s">
        <v>0</v>
      </c>
      <c r="B1" s="27" t="s">
        <v>576</v>
      </c>
      <c r="C1" s="26" t="s">
        <v>1</v>
      </c>
      <c r="D1" t="s">
        <v>517</v>
      </c>
    </row>
    <row r="2" spans="1:4" x14ac:dyDescent="0.25">
      <c r="A2" s="26"/>
      <c r="B2" s="28"/>
      <c r="C2" s="26"/>
    </row>
    <row r="3" spans="1:4" x14ac:dyDescent="0.25">
      <c r="A3" s="2">
        <v>1</v>
      </c>
      <c r="B3" s="2" t="s">
        <v>552</v>
      </c>
      <c r="C3" s="3" t="s">
        <v>14</v>
      </c>
      <c r="D3">
        <v>2.46</v>
      </c>
    </row>
    <row r="4" spans="1:4" x14ac:dyDescent="0.25">
      <c r="A4" s="2">
        <v>2</v>
      </c>
      <c r="B4" s="2" t="s">
        <v>559</v>
      </c>
      <c r="C4" s="3" t="s">
        <v>57</v>
      </c>
      <c r="D4">
        <v>0.69199999999999995</v>
      </c>
    </row>
    <row r="5" spans="1:4" x14ac:dyDescent="0.25">
      <c r="A5" s="2">
        <v>3</v>
      </c>
      <c r="B5" s="2" t="s">
        <v>561</v>
      </c>
      <c r="C5" s="3" t="s">
        <v>92</v>
      </c>
      <c r="D5">
        <v>1.21</v>
      </c>
    </row>
    <row r="6" spans="1:4" x14ac:dyDescent="0.25">
      <c r="A6" s="2">
        <v>4</v>
      </c>
      <c r="B6" s="2" t="s">
        <v>562</v>
      </c>
      <c r="C6" s="3" t="s">
        <v>93</v>
      </c>
      <c r="D6">
        <v>1.21</v>
      </c>
    </row>
    <row r="7" spans="1:4" x14ac:dyDescent="0.25">
      <c r="A7" s="2">
        <v>5</v>
      </c>
      <c r="B7" s="2" t="s">
        <v>554</v>
      </c>
      <c r="C7" s="3" t="s">
        <v>166</v>
      </c>
      <c r="D7">
        <v>1.08</v>
      </c>
    </row>
    <row r="8" spans="1:4" x14ac:dyDescent="0.25">
      <c r="A8" s="2">
        <v>6</v>
      </c>
      <c r="B8" s="2" t="s">
        <v>558</v>
      </c>
      <c r="C8" s="3" t="s">
        <v>167</v>
      </c>
      <c r="D8">
        <v>1.55</v>
      </c>
    </row>
    <row r="9" spans="1:4" x14ac:dyDescent="0.25">
      <c r="A9" s="2">
        <v>7</v>
      </c>
      <c r="B9" s="2" t="s">
        <v>564</v>
      </c>
      <c r="C9" s="3" t="s">
        <v>274</v>
      </c>
      <c r="D9">
        <v>1.35</v>
      </c>
    </row>
    <row r="10" spans="1:4" x14ac:dyDescent="0.25">
      <c r="A10" s="2">
        <v>8</v>
      </c>
      <c r="B10" s="2" t="s">
        <v>553</v>
      </c>
      <c r="C10" s="3" t="s">
        <v>275</v>
      </c>
      <c r="D10">
        <v>1.19</v>
      </c>
    </row>
    <row r="11" spans="1:4" x14ac:dyDescent="0.25">
      <c r="A11" s="2">
        <v>9</v>
      </c>
      <c r="B11" s="2" t="s">
        <v>565</v>
      </c>
      <c r="C11" s="3" t="s">
        <v>276</v>
      </c>
      <c r="D11">
        <v>1.06</v>
      </c>
    </row>
    <row r="12" spans="1:4" x14ac:dyDescent="0.25">
      <c r="A12" s="2">
        <v>10</v>
      </c>
      <c r="B12" s="2" t="s">
        <v>566</v>
      </c>
      <c r="C12" s="3" t="s">
        <v>575</v>
      </c>
      <c r="D12">
        <v>1.2</v>
      </c>
    </row>
    <row r="13" spans="1:4" x14ac:dyDescent="0.25">
      <c r="A13" s="2">
        <v>11</v>
      </c>
      <c r="B13" s="2" t="s">
        <v>567</v>
      </c>
      <c r="C13" s="3" t="s">
        <v>377</v>
      </c>
      <c r="D13">
        <v>1.49</v>
      </c>
    </row>
    <row r="14" spans="1:4" x14ac:dyDescent="0.25">
      <c r="A14" s="2">
        <v>12</v>
      </c>
      <c r="B14" s="2" t="s">
        <v>555</v>
      </c>
      <c r="C14" s="3" t="s">
        <v>396</v>
      </c>
      <c r="D14">
        <v>1.05</v>
      </c>
    </row>
    <row r="15" spans="1:4" x14ac:dyDescent="0.25">
      <c r="A15" s="2">
        <v>13</v>
      </c>
      <c r="B15" s="2" t="s">
        <v>568</v>
      </c>
      <c r="C15" s="3" t="s">
        <v>490</v>
      </c>
      <c r="D15">
        <v>1.05</v>
      </c>
    </row>
    <row r="16" spans="1:4" x14ac:dyDescent="0.25">
      <c r="A16" s="2">
        <v>14</v>
      </c>
      <c r="B16" s="2" t="s">
        <v>491</v>
      </c>
      <c r="C16" s="3" t="s">
        <v>491</v>
      </c>
      <c r="D16">
        <v>0.76200000000000001</v>
      </c>
    </row>
    <row r="17" spans="1:4" x14ac:dyDescent="0.25">
      <c r="A17" s="2">
        <v>15</v>
      </c>
      <c r="B17" s="2" t="s">
        <v>569</v>
      </c>
      <c r="C17" s="3" t="s">
        <v>492</v>
      </c>
      <c r="D17">
        <v>0.89300000000000002</v>
      </c>
    </row>
    <row r="18" spans="1:4" x14ac:dyDescent="0.25">
      <c r="A18" s="2">
        <v>16</v>
      </c>
      <c r="B18" s="2" t="s">
        <v>570</v>
      </c>
      <c r="C18" s="3" t="s">
        <v>493</v>
      </c>
      <c r="D18">
        <v>0.57199999999999995</v>
      </c>
    </row>
    <row r="19" spans="1:4" x14ac:dyDescent="0.25">
      <c r="A19" s="2">
        <v>17</v>
      </c>
      <c r="B19" s="2" t="s">
        <v>556</v>
      </c>
      <c r="C19" s="3" t="s">
        <v>494</v>
      </c>
      <c r="D19">
        <v>1.22</v>
      </c>
    </row>
    <row r="20" spans="1:4" x14ac:dyDescent="0.25">
      <c r="A20" s="2">
        <v>18</v>
      </c>
      <c r="B20" s="2" t="s">
        <v>557</v>
      </c>
      <c r="C20" s="3" t="s">
        <v>495</v>
      </c>
      <c r="D20">
        <v>0.89</v>
      </c>
    </row>
    <row r="21" spans="1:4" x14ac:dyDescent="0.25">
      <c r="A21" s="2">
        <v>19</v>
      </c>
      <c r="B21" s="2" t="s">
        <v>571</v>
      </c>
      <c r="C21" s="3" t="s">
        <v>496</v>
      </c>
      <c r="D21">
        <v>0.57899999999999996</v>
      </c>
    </row>
    <row r="22" spans="1:4" ht="25.5" customHeight="1" x14ac:dyDescent="0.25">
      <c r="A22" s="2">
        <v>20</v>
      </c>
      <c r="B22" s="2" t="s">
        <v>572</v>
      </c>
      <c r="C22" s="8" t="s">
        <v>497</v>
      </c>
      <c r="D22">
        <v>0.54300000000000004</v>
      </c>
    </row>
    <row r="23" spans="1:4" x14ac:dyDescent="0.25">
      <c r="A23" s="2">
        <v>21</v>
      </c>
      <c r="B23" s="2" t="s">
        <v>574</v>
      </c>
      <c r="C23" s="3" t="s">
        <v>499</v>
      </c>
      <c r="D23">
        <v>1.02</v>
      </c>
    </row>
  </sheetData>
  <mergeCells count="3">
    <mergeCell ref="A1:A2"/>
    <mergeCell ref="C1:C2"/>
    <mergeCell ref="B1:B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4A6FD-344D-4286-BC72-F73EDAA17D61}">
  <dimension ref="A1:I23"/>
  <sheetViews>
    <sheetView workbookViewId="0">
      <selection activeCell="B3" sqref="B3:B23"/>
    </sheetView>
  </sheetViews>
  <sheetFormatPr defaultRowHeight="15" x14ac:dyDescent="0.25"/>
  <cols>
    <col min="3" max="3" width="34.28515625" customWidth="1"/>
    <col min="4" max="6" width="9.5703125" bestFit="1" customWidth="1"/>
    <col min="7" max="7" width="14.140625" customWidth="1"/>
    <col min="8" max="8" width="12.28515625" customWidth="1"/>
    <col min="9" max="9" width="9.5703125" bestFit="1" customWidth="1"/>
  </cols>
  <sheetData>
    <row r="1" spans="1:9" x14ac:dyDescent="0.25">
      <c r="A1" s="26" t="s">
        <v>0</v>
      </c>
      <c r="B1" s="27" t="s">
        <v>576</v>
      </c>
      <c r="C1" s="26" t="s">
        <v>1</v>
      </c>
    </row>
    <row r="2" spans="1:9" x14ac:dyDescent="0.25">
      <c r="A2" s="26"/>
      <c r="B2" s="28"/>
      <c r="C2" s="26"/>
      <c r="D2" t="s">
        <v>518</v>
      </c>
      <c r="E2" t="s">
        <v>519</v>
      </c>
      <c r="F2" t="s">
        <v>520</v>
      </c>
      <c r="G2" t="s">
        <v>521</v>
      </c>
      <c r="H2" t="s">
        <v>523</v>
      </c>
      <c r="I2" t="s">
        <v>522</v>
      </c>
    </row>
    <row r="3" spans="1:9" x14ac:dyDescent="0.25">
      <c r="A3" s="2">
        <v>1</v>
      </c>
      <c r="B3" s="2" t="str">
        <f>BETA!B3</f>
        <v>AA</v>
      </c>
      <c r="C3" s="3" t="s">
        <v>14</v>
      </c>
      <c r="D3" s="15">
        <v>4.1163888888888884</v>
      </c>
      <c r="E3" s="15">
        <v>0.39705783116269661</v>
      </c>
      <c r="F3" s="15">
        <f>BETA!D3</f>
        <v>2.46</v>
      </c>
      <c r="G3" s="15">
        <f>D3-E3</f>
        <v>3.7193310577261918</v>
      </c>
      <c r="H3" s="15">
        <f>F3*G3</f>
        <v>9.1495544020064319</v>
      </c>
      <c r="I3" s="15">
        <f>E3+F3*G3</f>
        <v>9.5466122331691281</v>
      </c>
    </row>
    <row r="4" spans="1:9" x14ac:dyDescent="0.25">
      <c r="A4" s="2">
        <v>2</v>
      </c>
      <c r="B4" s="2" t="str">
        <f>BETA!B4</f>
        <v>MO</v>
      </c>
      <c r="C4" s="3" t="s">
        <v>57</v>
      </c>
      <c r="D4" s="15">
        <v>4.1163888888888884</v>
      </c>
      <c r="E4" s="15">
        <v>0.39705783116269661</v>
      </c>
      <c r="F4" s="15">
        <f>BETA!D4</f>
        <v>0.69199999999999995</v>
      </c>
      <c r="G4" s="15">
        <f>D4-E4</f>
        <v>3.7193310577261918</v>
      </c>
      <c r="H4" s="15">
        <f t="shared" ref="H4:H23" si="0">F4*G4</f>
        <v>2.5737770919465244</v>
      </c>
      <c r="I4" s="15">
        <f t="shared" ref="I4:I23" si="1">E4+F4*G4</f>
        <v>2.970834923109221</v>
      </c>
    </row>
    <row r="5" spans="1:9" x14ac:dyDescent="0.25">
      <c r="A5" s="2">
        <v>3</v>
      </c>
      <c r="B5" s="2" t="str">
        <f>BETA!B5</f>
        <v>AXP</v>
      </c>
      <c r="C5" s="3" t="s">
        <v>92</v>
      </c>
      <c r="D5" s="15">
        <v>4.1163888888888884</v>
      </c>
      <c r="E5" s="15">
        <v>0.39705783116269661</v>
      </c>
      <c r="F5" s="15">
        <f>BETA!D5</f>
        <v>1.21</v>
      </c>
      <c r="G5" s="15">
        <f t="shared" ref="G5:G23" si="2">D5-E5</f>
        <v>3.7193310577261918</v>
      </c>
      <c r="H5" s="15">
        <f t="shared" si="0"/>
        <v>4.5003905798486921</v>
      </c>
      <c r="I5" s="15">
        <f t="shared" si="1"/>
        <v>4.8974484110113883</v>
      </c>
    </row>
    <row r="6" spans="1:9" x14ac:dyDescent="0.25">
      <c r="A6" s="2">
        <v>4</v>
      </c>
      <c r="B6" s="2" t="str">
        <f>BETA!B6</f>
        <v>AIG</v>
      </c>
      <c r="C6" s="3" t="s">
        <v>93</v>
      </c>
      <c r="D6" s="15">
        <v>4.1163888888888884</v>
      </c>
      <c r="E6" s="15">
        <v>0.39705783116269661</v>
      </c>
      <c r="F6" s="15">
        <f>BETA!D6</f>
        <v>1.21</v>
      </c>
      <c r="G6" s="15">
        <f t="shared" si="2"/>
        <v>3.7193310577261918</v>
      </c>
      <c r="H6" s="15">
        <f t="shared" si="0"/>
        <v>4.5003905798486921</v>
      </c>
      <c r="I6" s="15">
        <f t="shared" si="1"/>
        <v>4.8974484110113883</v>
      </c>
    </row>
    <row r="7" spans="1:9" x14ac:dyDescent="0.25">
      <c r="A7" s="2">
        <v>5</v>
      </c>
      <c r="B7" s="2" t="str">
        <f>BETA!B7</f>
        <v>CAT</v>
      </c>
      <c r="C7" s="3" t="s">
        <v>166</v>
      </c>
      <c r="D7" s="15">
        <v>4.1163888888888884</v>
      </c>
      <c r="E7" s="15">
        <v>0.39705783116269661</v>
      </c>
      <c r="F7" s="15">
        <f>BETA!D7</f>
        <v>1.08</v>
      </c>
      <c r="G7" s="15">
        <f t="shared" si="2"/>
        <v>3.7193310577261918</v>
      </c>
      <c r="H7" s="15">
        <f t="shared" si="0"/>
        <v>4.0168775423442877</v>
      </c>
      <c r="I7" s="15">
        <f t="shared" si="1"/>
        <v>4.413935373506984</v>
      </c>
    </row>
    <row r="8" spans="1:9" x14ac:dyDescent="0.25">
      <c r="A8" s="2">
        <v>6</v>
      </c>
      <c r="B8" s="2" t="str">
        <f>BETA!B8</f>
        <v>C</v>
      </c>
      <c r="C8" s="3" t="s">
        <v>167</v>
      </c>
      <c r="D8" s="15">
        <v>4.1163888888888884</v>
      </c>
      <c r="E8" s="15">
        <v>0.39705783116269661</v>
      </c>
      <c r="F8" s="15">
        <f>BETA!D8</f>
        <v>1.55</v>
      </c>
      <c r="G8" s="15">
        <f t="shared" si="2"/>
        <v>3.7193310577261918</v>
      </c>
      <c r="H8" s="15">
        <f t="shared" si="0"/>
        <v>5.7649631394755971</v>
      </c>
      <c r="I8" s="15">
        <f t="shared" si="1"/>
        <v>6.1620209706382933</v>
      </c>
    </row>
    <row r="9" spans="1:9" x14ac:dyDescent="0.25">
      <c r="A9" s="2">
        <v>7</v>
      </c>
      <c r="B9" s="2" t="str">
        <f>BETA!B9</f>
        <v>COKE</v>
      </c>
      <c r="C9" s="3" t="s">
        <v>274</v>
      </c>
      <c r="D9" s="15">
        <v>4.1163888888888884</v>
      </c>
      <c r="E9" s="15">
        <v>0.39705783116269661</v>
      </c>
      <c r="F9" s="15">
        <f>BETA!D9</f>
        <v>1.35</v>
      </c>
      <c r="G9" s="15">
        <f t="shared" si="2"/>
        <v>3.7193310577261918</v>
      </c>
      <c r="H9" s="15">
        <f t="shared" si="0"/>
        <v>5.0210969279303592</v>
      </c>
      <c r="I9" s="15">
        <f t="shared" si="1"/>
        <v>5.4181547590930554</v>
      </c>
    </row>
    <row r="10" spans="1:9" x14ac:dyDescent="0.25">
      <c r="A10" s="2">
        <v>8</v>
      </c>
      <c r="B10" s="2" t="str">
        <f>BETA!B10</f>
        <v>DD</v>
      </c>
      <c r="C10" s="3" t="s">
        <v>275</v>
      </c>
      <c r="D10" s="15">
        <v>4.1163888888888884</v>
      </c>
      <c r="E10" s="15">
        <v>0.39705783116269661</v>
      </c>
      <c r="F10" s="15">
        <f>BETA!D10</f>
        <v>1.19</v>
      </c>
      <c r="G10" s="15">
        <f t="shared" si="2"/>
        <v>3.7193310577261918</v>
      </c>
      <c r="H10" s="15">
        <f t="shared" si="0"/>
        <v>4.4260039586941682</v>
      </c>
      <c r="I10" s="15">
        <f t="shared" si="1"/>
        <v>4.8230617898568644</v>
      </c>
    </row>
    <row r="11" spans="1:9" x14ac:dyDescent="0.25">
      <c r="A11" s="2">
        <v>9</v>
      </c>
      <c r="B11" s="2" t="str">
        <f>BETA!B11</f>
        <v>XOM</v>
      </c>
      <c r="C11" s="3" t="s">
        <v>276</v>
      </c>
      <c r="D11" s="15">
        <v>4.1163888888888884</v>
      </c>
      <c r="E11" s="15">
        <v>0.39705783116269661</v>
      </c>
      <c r="F11" s="15">
        <f>BETA!D11</f>
        <v>1.06</v>
      </c>
      <c r="G11" s="15">
        <f t="shared" si="2"/>
        <v>3.7193310577261918</v>
      </c>
      <c r="H11" s="15">
        <f t="shared" si="0"/>
        <v>3.9424909211897634</v>
      </c>
      <c r="I11" s="15">
        <f t="shared" si="1"/>
        <v>4.3395487523524601</v>
      </c>
    </row>
    <row r="12" spans="1:9" x14ac:dyDescent="0.25">
      <c r="A12" s="2">
        <v>10</v>
      </c>
      <c r="B12" s="2" t="str">
        <f>BETA!B12</f>
        <v>GE</v>
      </c>
      <c r="C12" s="3" t="s">
        <v>575</v>
      </c>
      <c r="D12" s="15">
        <v>4.1163888888888884</v>
      </c>
      <c r="E12" s="15">
        <v>0.39705783116269661</v>
      </c>
      <c r="F12" s="15">
        <f>BETA!D12</f>
        <v>1.2</v>
      </c>
      <c r="G12" s="15">
        <f t="shared" si="2"/>
        <v>3.7193310577261918</v>
      </c>
      <c r="H12" s="15">
        <f t="shared" si="0"/>
        <v>4.4631972692714301</v>
      </c>
      <c r="I12" s="15">
        <f t="shared" si="1"/>
        <v>4.8602551004341263</v>
      </c>
    </row>
    <row r="13" spans="1:9" x14ac:dyDescent="0.25">
      <c r="A13" s="2">
        <v>11</v>
      </c>
      <c r="B13" s="2" t="str">
        <f>BETA!B13</f>
        <v>GM</v>
      </c>
      <c r="C13" s="3" t="s">
        <v>377</v>
      </c>
      <c r="D13" s="15">
        <v>4.1163888888888884</v>
      </c>
      <c r="E13" s="15">
        <v>0.39705783116269661</v>
      </c>
      <c r="F13" s="15">
        <f>BETA!D13</f>
        <v>1.49</v>
      </c>
      <c r="G13" s="15">
        <f t="shared" si="2"/>
        <v>3.7193310577261918</v>
      </c>
      <c r="H13" s="15">
        <f t="shared" si="0"/>
        <v>5.5418032760120255</v>
      </c>
      <c r="I13" s="15">
        <f t="shared" si="1"/>
        <v>5.9388611071747217</v>
      </c>
    </row>
    <row r="14" spans="1:9" x14ac:dyDescent="0.25">
      <c r="A14" s="2">
        <v>12</v>
      </c>
      <c r="B14" s="2" t="str">
        <f>BETA!B14</f>
        <v>HON</v>
      </c>
      <c r="C14" s="3" t="s">
        <v>396</v>
      </c>
      <c r="D14" s="15">
        <v>4.1163888888888884</v>
      </c>
      <c r="E14" s="15">
        <v>0.39705783116269661</v>
      </c>
      <c r="F14" s="15">
        <f>BETA!D14</f>
        <v>1.05</v>
      </c>
      <c r="G14" s="15">
        <f t="shared" si="2"/>
        <v>3.7193310577261918</v>
      </c>
      <c r="H14" s="15">
        <f t="shared" si="0"/>
        <v>3.9052976106125015</v>
      </c>
      <c r="I14" s="15">
        <f t="shared" si="1"/>
        <v>4.3023554417751981</v>
      </c>
    </row>
    <row r="15" spans="1:9" x14ac:dyDescent="0.25">
      <c r="A15" s="2">
        <v>13</v>
      </c>
      <c r="B15" s="2" t="str">
        <f>BETA!B15</f>
        <v>HPQ</v>
      </c>
      <c r="C15" s="3" t="s">
        <v>490</v>
      </c>
      <c r="D15" s="15">
        <v>4.1163888888888884</v>
      </c>
      <c r="E15" s="15">
        <v>0.39705783116269661</v>
      </c>
      <c r="F15" s="15">
        <f>BETA!D15</f>
        <v>1.05</v>
      </c>
      <c r="G15" s="15">
        <f t="shared" si="2"/>
        <v>3.7193310577261918</v>
      </c>
      <c r="H15" s="15">
        <f t="shared" si="0"/>
        <v>3.9052976106125015</v>
      </c>
      <c r="I15" s="15">
        <f t="shared" si="1"/>
        <v>4.3023554417751981</v>
      </c>
    </row>
    <row r="16" spans="1:9" x14ac:dyDescent="0.25">
      <c r="A16" s="2">
        <v>14</v>
      </c>
      <c r="B16" s="2" t="str">
        <f>BETA!B16</f>
        <v>IBM</v>
      </c>
      <c r="C16" s="3" t="s">
        <v>491</v>
      </c>
      <c r="D16" s="15">
        <v>4.1163888888888884</v>
      </c>
      <c r="E16" s="15">
        <v>0.39705783116269661</v>
      </c>
      <c r="F16" s="15">
        <f>BETA!D16</f>
        <v>0.76200000000000001</v>
      </c>
      <c r="G16" s="15">
        <f t="shared" si="2"/>
        <v>3.7193310577261918</v>
      </c>
      <c r="H16" s="15">
        <f t="shared" si="0"/>
        <v>2.834130265987358</v>
      </c>
      <c r="I16" s="15">
        <f t="shared" si="1"/>
        <v>3.2311880971500546</v>
      </c>
    </row>
    <row r="17" spans="1:9" x14ac:dyDescent="0.25">
      <c r="A17" s="2">
        <v>15</v>
      </c>
      <c r="B17" s="2" t="str">
        <f>BETA!B17</f>
        <v>INTC</v>
      </c>
      <c r="C17" s="3" t="s">
        <v>492</v>
      </c>
      <c r="D17" s="15">
        <v>4.1163888888888884</v>
      </c>
      <c r="E17" s="15">
        <v>0.39705783116269661</v>
      </c>
      <c r="F17" s="15">
        <f>BETA!D17</f>
        <v>0.89300000000000002</v>
      </c>
      <c r="G17" s="15">
        <f t="shared" si="2"/>
        <v>3.7193310577261918</v>
      </c>
      <c r="H17" s="15">
        <f t="shared" si="0"/>
        <v>3.3213626345494891</v>
      </c>
      <c r="I17" s="15">
        <f t="shared" si="1"/>
        <v>3.7184204657121858</v>
      </c>
    </row>
    <row r="18" spans="1:9" x14ac:dyDescent="0.25">
      <c r="A18" s="2">
        <v>16</v>
      </c>
      <c r="B18" s="2" t="str">
        <f>BETA!B18</f>
        <v>JNJ</v>
      </c>
      <c r="C18" s="3" t="s">
        <v>493</v>
      </c>
      <c r="D18" s="15">
        <v>4.1163888888888884</v>
      </c>
      <c r="E18" s="15">
        <v>0.39705783116269661</v>
      </c>
      <c r="F18" s="15">
        <f>BETA!D18</f>
        <v>0.57199999999999995</v>
      </c>
      <c r="G18" s="15">
        <f t="shared" si="2"/>
        <v>3.7193310577261918</v>
      </c>
      <c r="H18" s="15">
        <f t="shared" si="0"/>
        <v>2.1274573650193815</v>
      </c>
      <c r="I18" s="15">
        <f t="shared" si="1"/>
        <v>2.5245151961820782</v>
      </c>
    </row>
    <row r="19" spans="1:9" x14ac:dyDescent="0.25">
      <c r="A19" s="2">
        <v>17</v>
      </c>
      <c r="B19" s="2" t="str">
        <f>BETA!B19</f>
        <v>MCD</v>
      </c>
      <c r="C19" s="3" t="s">
        <v>494</v>
      </c>
      <c r="D19" s="15">
        <v>4.1163888888888884</v>
      </c>
      <c r="E19" s="15">
        <v>0.39705783116269661</v>
      </c>
      <c r="F19" s="15">
        <f>BETA!D19</f>
        <v>1.22</v>
      </c>
      <c r="G19" s="15">
        <f t="shared" si="2"/>
        <v>3.7193310577261918</v>
      </c>
      <c r="H19" s="15">
        <f t="shared" si="0"/>
        <v>4.537583890425954</v>
      </c>
      <c r="I19" s="15">
        <f t="shared" si="1"/>
        <v>4.9346417215886502</v>
      </c>
    </row>
    <row r="20" spans="1:9" x14ac:dyDescent="0.25">
      <c r="A20" s="2">
        <v>18</v>
      </c>
      <c r="B20" s="2" t="str">
        <f>BETA!B20</f>
        <v>PG</v>
      </c>
      <c r="C20" s="3" t="s">
        <v>495</v>
      </c>
      <c r="D20" s="15">
        <v>4.1163888888888884</v>
      </c>
      <c r="E20" s="15">
        <v>0.39705783116269661</v>
      </c>
      <c r="F20" s="15">
        <f>BETA!D20</f>
        <v>0.89</v>
      </c>
      <c r="G20" s="15">
        <f t="shared" si="2"/>
        <v>3.7193310577261918</v>
      </c>
      <c r="H20" s="15">
        <f t="shared" si="0"/>
        <v>3.3102046413763109</v>
      </c>
      <c r="I20" s="15">
        <f t="shared" si="1"/>
        <v>3.7072624725390075</v>
      </c>
    </row>
    <row r="21" spans="1:9" x14ac:dyDescent="0.25">
      <c r="A21" s="2">
        <v>19</v>
      </c>
      <c r="B21" s="2" t="str">
        <f>BETA!B21</f>
        <v>PFE</v>
      </c>
      <c r="C21" s="3" t="s">
        <v>496</v>
      </c>
      <c r="D21" s="15">
        <v>4.1163888888888884</v>
      </c>
      <c r="E21" s="15">
        <v>0.39705783116269661</v>
      </c>
      <c r="F21" s="15">
        <f>BETA!D21</f>
        <v>0.57899999999999996</v>
      </c>
      <c r="G21" s="15">
        <f t="shared" si="2"/>
        <v>3.7193310577261918</v>
      </c>
      <c r="H21" s="15">
        <f t="shared" si="0"/>
        <v>2.1534926824234648</v>
      </c>
      <c r="I21" s="15">
        <f t="shared" si="1"/>
        <v>2.5505505135861615</v>
      </c>
    </row>
    <row r="22" spans="1:9" ht="15.75" customHeight="1" x14ac:dyDescent="0.25">
      <c r="A22" s="2">
        <v>20</v>
      </c>
      <c r="B22" s="2" t="str">
        <f>BETA!B22</f>
        <v>DIS</v>
      </c>
      <c r="C22" s="8" t="s">
        <v>497</v>
      </c>
      <c r="D22" s="15">
        <v>4.1163888888888884</v>
      </c>
      <c r="E22" s="15">
        <v>0.39705783116269661</v>
      </c>
      <c r="F22" s="15">
        <f>BETA!D22</f>
        <v>0.54300000000000004</v>
      </c>
      <c r="G22" s="15">
        <f t="shared" si="2"/>
        <v>3.7193310577261918</v>
      </c>
      <c r="H22" s="15">
        <f t="shared" si="0"/>
        <v>2.0195967643453221</v>
      </c>
      <c r="I22" s="15">
        <f t="shared" si="1"/>
        <v>2.4166545955080188</v>
      </c>
    </row>
    <row r="23" spans="1:9" x14ac:dyDescent="0.25">
      <c r="A23" s="2">
        <v>21</v>
      </c>
      <c r="B23" s="2" t="str">
        <f>BETA!B23</f>
        <v>WMT</v>
      </c>
      <c r="C23" s="3" t="s">
        <v>499</v>
      </c>
      <c r="D23" s="15">
        <v>4.1163888888888884</v>
      </c>
      <c r="E23" s="15">
        <v>0.39705783116269661</v>
      </c>
      <c r="F23" s="15">
        <f>BETA!D23</f>
        <v>1.02</v>
      </c>
      <c r="G23" s="15">
        <f t="shared" si="2"/>
        <v>3.7193310577261918</v>
      </c>
      <c r="H23" s="15">
        <f t="shared" si="0"/>
        <v>3.7937176788807156</v>
      </c>
      <c r="I23" s="15">
        <f t="shared" si="1"/>
        <v>4.1907755100434123</v>
      </c>
    </row>
  </sheetData>
  <mergeCells count="3">
    <mergeCell ref="A1:A2"/>
    <mergeCell ref="C1:C2"/>
    <mergeCell ref="B1:B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C26F3-126E-4C51-BB60-DD6AA4C8B909}">
  <dimension ref="A1:F25"/>
  <sheetViews>
    <sheetView topLeftCell="A10" zoomScale="85" zoomScaleNormal="85" workbookViewId="0">
      <selection activeCell="C25" sqref="C25"/>
    </sheetView>
  </sheetViews>
  <sheetFormatPr defaultRowHeight="15" x14ac:dyDescent="0.25"/>
  <cols>
    <col min="3" max="3" width="31.140625" customWidth="1"/>
    <col min="4" max="4" width="22.5703125" customWidth="1"/>
    <col min="5" max="5" width="19.28515625" customWidth="1"/>
    <col min="12" max="12" width="9" customWidth="1"/>
  </cols>
  <sheetData>
    <row r="1" spans="1:6" x14ac:dyDescent="0.25">
      <c r="A1" t="s">
        <v>525</v>
      </c>
    </row>
    <row r="3" spans="1:6" x14ac:dyDescent="0.25">
      <c r="A3" s="29" t="s">
        <v>526</v>
      </c>
      <c r="B3" s="30" t="s">
        <v>576</v>
      </c>
      <c r="C3" s="26" t="s">
        <v>1</v>
      </c>
      <c r="D3" s="19" t="s">
        <v>527</v>
      </c>
      <c r="E3" s="18" t="s">
        <v>578</v>
      </c>
      <c r="F3" t="s">
        <v>577</v>
      </c>
    </row>
    <row r="4" spans="1:6" x14ac:dyDescent="0.25">
      <c r="A4" s="29"/>
      <c r="B4" s="30"/>
      <c r="C4" s="26"/>
      <c r="D4" s="19"/>
      <c r="E4" s="18"/>
    </row>
    <row r="5" spans="1:6" x14ac:dyDescent="0.25">
      <c r="A5" s="1">
        <v>1</v>
      </c>
      <c r="B5" s="1" t="str">
        <f>CAPM!B3</f>
        <v>AA</v>
      </c>
      <c r="C5" s="3" t="s">
        <v>14</v>
      </c>
      <c r="D5">
        <f>'RETURN REALISASI 2021'!Q4</f>
        <v>7.3717634304268864E-2</v>
      </c>
      <c r="E5">
        <f>'RETURN REALISASI 2021'!R4</f>
        <v>0.2678418009652237</v>
      </c>
      <c r="F5">
        <f>E5-D5</f>
        <v>0.19412416666095483</v>
      </c>
    </row>
    <row r="6" spans="1:6" x14ac:dyDescent="0.25">
      <c r="A6" s="1">
        <v>2</v>
      </c>
      <c r="B6" s="1" t="str">
        <f>CAPM!B4</f>
        <v>MO</v>
      </c>
      <c r="C6" s="3" t="s">
        <v>57</v>
      </c>
      <c r="D6">
        <f>'RETURN REALISASI 2021'!Q5</f>
        <v>-2.3503810373410351E-3</v>
      </c>
      <c r="E6">
        <f>'RETURN REALISASI 2021'!R5</f>
        <v>0.14472352506079161</v>
      </c>
      <c r="F6">
        <f t="shared" ref="F6:F25" si="0">E6-D6</f>
        <v>0.14707390609813265</v>
      </c>
    </row>
    <row r="7" spans="1:6" x14ac:dyDescent="0.25">
      <c r="A7" s="1">
        <v>3</v>
      </c>
      <c r="B7" s="1" t="str">
        <f>CAPM!B5</f>
        <v>AXP</v>
      </c>
      <c r="C7" s="3" t="s">
        <v>92</v>
      </c>
      <c r="D7">
        <f>'RETURN REALISASI 2021'!Q6</f>
        <v>-0.16091130851614344</v>
      </c>
      <c r="E7">
        <f>'RETURN REALISASI 2021'!R6</f>
        <v>0.19780022393427737</v>
      </c>
      <c r="F7">
        <f t="shared" si="0"/>
        <v>0.35871153245042081</v>
      </c>
    </row>
    <row r="8" spans="1:6" x14ac:dyDescent="0.25">
      <c r="A8" s="1">
        <v>4</v>
      </c>
      <c r="B8" s="1" t="str">
        <f>CAPM!B6</f>
        <v>AIG</v>
      </c>
      <c r="C8" s="3" t="s">
        <v>93</v>
      </c>
      <c r="D8">
        <f>'RETURN REALISASI 2021'!Q7</f>
        <v>-0.1465792860509863</v>
      </c>
      <c r="E8">
        <f>'RETURN REALISASI 2021'!R7</f>
        <v>0.10482148804949062</v>
      </c>
      <c r="F8">
        <f t="shared" si="0"/>
        <v>0.2514007741004769</v>
      </c>
    </row>
    <row r="9" spans="1:6" x14ac:dyDescent="0.25">
      <c r="A9" s="1">
        <v>5</v>
      </c>
      <c r="B9" s="1" t="str">
        <f>CAPM!B7</f>
        <v>CAT</v>
      </c>
      <c r="C9" s="3" t="s">
        <v>166</v>
      </c>
      <c r="D9">
        <f>'RETURN REALISASI 2021'!Q8</f>
        <v>1.4356426882872739E-2</v>
      </c>
      <c r="E9">
        <f>'RETURN REALISASI 2021'!R8</f>
        <v>6.1879939094578437E-2</v>
      </c>
      <c r="F9">
        <f t="shared" si="0"/>
        <v>4.7523512211705699E-2</v>
      </c>
    </row>
    <row r="10" spans="1:6" x14ac:dyDescent="0.25">
      <c r="A10" s="1">
        <v>6</v>
      </c>
      <c r="B10" s="1" t="str">
        <f>CAPM!B8</f>
        <v>C</v>
      </c>
      <c r="C10" s="3" t="s">
        <v>167</v>
      </c>
      <c r="D10">
        <f>'RETURN REALISASI 2021'!Q9</f>
        <v>-0.11497047361316165</v>
      </c>
      <c r="E10">
        <f>'RETURN REALISASI 2021'!R9</f>
        <v>0.12150499120510674</v>
      </c>
      <c r="F10">
        <f t="shared" si="0"/>
        <v>0.23647546481826839</v>
      </c>
    </row>
    <row r="11" spans="1:6" x14ac:dyDescent="0.25">
      <c r="A11" s="1">
        <v>7</v>
      </c>
      <c r="B11" s="1" t="str">
        <f>CAPM!B9</f>
        <v>COKE</v>
      </c>
      <c r="C11" s="3" t="s">
        <v>274</v>
      </c>
      <c r="D11">
        <f>'RETURN REALISASI 2021'!Q10</f>
        <v>-6.1955374803655427E-2</v>
      </c>
      <c r="E11">
        <f>'RETURN REALISASI 2021'!R10</f>
        <v>1.4248098325963979E-2</v>
      </c>
      <c r="F11">
        <f t="shared" si="0"/>
        <v>7.6203473129619406E-2</v>
      </c>
    </row>
    <row r="12" spans="1:6" x14ac:dyDescent="0.25">
      <c r="A12" s="1">
        <v>8</v>
      </c>
      <c r="B12" s="1" t="str">
        <f>CAPM!B10</f>
        <v>DD</v>
      </c>
      <c r="C12" s="3" t="s">
        <v>275</v>
      </c>
      <c r="D12">
        <f>'RETURN REALISASI 2021'!Q11</f>
        <v>0.40313342011165321</v>
      </c>
      <c r="E12">
        <f>'RETURN REALISASI 2021'!R11</f>
        <v>-0.33623689268013102</v>
      </c>
      <c r="F12">
        <f t="shared" si="0"/>
        <v>-0.73937031279178422</v>
      </c>
    </row>
    <row r="13" spans="1:6" x14ac:dyDescent="0.25">
      <c r="A13" s="1">
        <v>9</v>
      </c>
      <c r="B13" s="1" t="str">
        <f>CAPM!B11</f>
        <v>XOM</v>
      </c>
      <c r="C13" s="3" t="s">
        <v>276</v>
      </c>
      <c r="D13">
        <f>'RETURN REALISASI 2021'!Q12</f>
        <v>2.9568328329075161E-2</v>
      </c>
      <c r="E13">
        <f>'RETURN REALISASI 2021'!R12</f>
        <v>-0.1439574880448351</v>
      </c>
      <c r="F13">
        <f t="shared" si="0"/>
        <v>-0.17352581637391026</v>
      </c>
    </row>
    <row r="14" spans="1:6" x14ac:dyDescent="0.25">
      <c r="A14" s="1">
        <v>10</v>
      </c>
      <c r="B14" s="1" t="str">
        <f>CAPM!B12</f>
        <v>GE</v>
      </c>
      <c r="C14" s="3" t="s">
        <v>575</v>
      </c>
      <c r="D14">
        <f>'RETURN REALISASI 2021'!Q13</f>
        <v>9.4376509117120172E-2</v>
      </c>
      <c r="E14">
        <f>'RETURN REALISASI 2021'!R13</f>
        <v>0.21881914991702014</v>
      </c>
      <c r="F14">
        <f t="shared" si="0"/>
        <v>0.12444264079989997</v>
      </c>
    </row>
    <row r="15" spans="1:6" x14ac:dyDescent="0.25">
      <c r="A15" s="1">
        <v>11</v>
      </c>
      <c r="B15" s="1" t="str">
        <f>CAPM!B13</f>
        <v>GM</v>
      </c>
      <c r="C15" s="3" t="s">
        <v>377</v>
      </c>
      <c r="D15">
        <f>'RETURN REALISASI 2021'!Q14</f>
        <v>8.8901364192578297E-2</v>
      </c>
      <c r="E15">
        <f>'RETURN REALISASI 2021'!R14</f>
        <v>5.3944706675658214E-3</v>
      </c>
      <c r="F15">
        <f t="shared" si="0"/>
        <v>-8.3506893525012477E-2</v>
      </c>
    </row>
    <row r="16" spans="1:6" x14ac:dyDescent="0.25">
      <c r="A16" s="1">
        <v>12</v>
      </c>
      <c r="B16" s="1" t="str">
        <f>CAPM!B14</f>
        <v>HON</v>
      </c>
      <c r="C16" s="3" t="s">
        <v>396</v>
      </c>
      <c r="D16">
        <f>'RETURN REALISASI 2021'!Q15</f>
        <v>-5.0067556882850792E-2</v>
      </c>
      <c r="E16">
        <f>'RETURN REALISASI 2021'!R15</f>
        <v>-0.11376396029129045</v>
      </c>
      <c r="F16">
        <f t="shared" si="0"/>
        <v>-6.3696403408439656E-2</v>
      </c>
    </row>
    <row r="17" spans="1:6" x14ac:dyDescent="0.25">
      <c r="A17" s="1">
        <v>13</v>
      </c>
      <c r="B17" s="1" t="str">
        <f>CAPM!B15</f>
        <v>HPQ</v>
      </c>
      <c r="C17" s="3" t="s">
        <v>490</v>
      </c>
      <c r="D17">
        <f>'RETURN REALISASI 2021'!Q16</f>
        <v>0.10592729556313528</v>
      </c>
      <c r="E17">
        <f>'RETURN REALISASI 2021'!R16</f>
        <v>-5.0330379173903483E-2</v>
      </c>
      <c r="F17">
        <f t="shared" si="0"/>
        <v>-0.15625767473703878</v>
      </c>
    </row>
    <row r="18" spans="1:6" x14ac:dyDescent="0.25">
      <c r="A18" s="1">
        <v>14</v>
      </c>
      <c r="B18" s="1" t="str">
        <f>CAPM!B16</f>
        <v>IBM</v>
      </c>
      <c r="C18" s="3" t="s">
        <v>491</v>
      </c>
      <c r="D18">
        <f>'RETURN REALISASI 2021'!Q17</f>
        <v>-9.5460983602145208E-2</v>
      </c>
      <c r="E18">
        <f>'RETURN REALISASI 2021'!R17</f>
        <v>-9.269730810650087E-2</v>
      </c>
      <c r="F18">
        <f t="shared" si="0"/>
        <v>2.7636754956443382E-3</v>
      </c>
    </row>
    <row r="19" spans="1:6" x14ac:dyDescent="0.25">
      <c r="A19" s="1">
        <v>15</v>
      </c>
      <c r="B19" s="1" t="str">
        <f>CAPM!B17</f>
        <v>INTC</v>
      </c>
      <c r="C19" s="3" t="s">
        <v>492</v>
      </c>
      <c r="D19">
        <f>'RETURN REALISASI 2021'!Q18</f>
        <v>0.1623206018353236</v>
      </c>
      <c r="E19">
        <f>'RETURN REALISASI 2021'!R18</f>
        <v>-0.14209094209366391</v>
      </c>
      <c r="F19">
        <f t="shared" si="0"/>
        <v>-0.3044115439289875</v>
      </c>
    </row>
    <row r="20" spans="1:6" x14ac:dyDescent="0.25">
      <c r="A20" s="1">
        <v>16</v>
      </c>
      <c r="B20" s="1" t="str">
        <f>CAPM!B18</f>
        <v>JNJ</v>
      </c>
      <c r="C20" s="3" t="s">
        <v>493</v>
      </c>
      <c r="D20">
        <f>'RETURN REALISASI 2021'!Q19</f>
        <v>4.2666334826613458E-2</v>
      </c>
      <c r="E20">
        <f>'RETURN REALISASI 2021'!R19</f>
        <v>-9.8786802431131041E-2</v>
      </c>
      <c r="F20">
        <f t="shared" si="0"/>
        <v>-0.1414531372577445</v>
      </c>
    </row>
    <row r="21" spans="1:6" x14ac:dyDescent="0.25">
      <c r="A21" s="1">
        <v>17</v>
      </c>
      <c r="B21" s="1" t="str">
        <f>CAPM!B19</f>
        <v>MCD</v>
      </c>
      <c r="C21" s="3" t="s">
        <v>494</v>
      </c>
      <c r="D21">
        <f>'RETURN REALISASI 2021'!Q20</f>
        <v>0.13931538076818248</v>
      </c>
      <c r="E21">
        <f>'RETURN REALISASI 2021'!R20</f>
        <v>-8.910207121729162E-2</v>
      </c>
      <c r="F21">
        <f t="shared" si="0"/>
        <v>-0.22841745198547408</v>
      </c>
    </row>
    <row r="22" spans="1:6" x14ac:dyDescent="0.25">
      <c r="A22" s="1">
        <v>18</v>
      </c>
      <c r="B22" s="1" t="str">
        <f>CAPM!B20</f>
        <v>PG</v>
      </c>
      <c r="C22" s="3" t="s">
        <v>495</v>
      </c>
      <c r="D22">
        <f>'RETURN REALISASI 2021'!Q21</f>
        <v>9.9821441445131429E-2</v>
      </c>
      <c r="E22">
        <f>'RETURN REALISASI 2021'!R21</f>
        <v>-0.12810835584035013</v>
      </c>
      <c r="F22">
        <f t="shared" si="0"/>
        <v>-0.22792979728548157</v>
      </c>
    </row>
    <row r="23" spans="1:6" x14ac:dyDescent="0.25">
      <c r="A23" s="1">
        <v>19</v>
      </c>
      <c r="B23" s="1" t="str">
        <f>CAPM!B21</f>
        <v>PFE</v>
      </c>
      <c r="C23" s="3" t="s">
        <v>496</v>
      </c>
      <c r="D23">
        <f>'RETURN REALISASI 2021'!Q22</f>
        <v>0.12029547477271643</v>
      </c>
      <c r="E23">
        <f>'RETURN REALISASI 2021'!R22</f>
        <v>-0.15054950199481659</v>
      </c>
      <c r="F23">
        <f t="shared" si="0"/>
        <v>-0.27084497676753305</v>
      </c>
    </row>
    <row r="24" spans="1:6" ht="24.75" customHeight="1" x14ac:dyDescent="0.25">
      <c r="A24" s="1">
        <v>20</v>
      </c>
      <c r="B24" s="1" t="str">
        <f>CAPM!B22</f>
        <v>DIS</v>
      </c>
      <c r="C24" s="8" t="s">
        <v>497</v>
      </c>
      <c r="D24">
        <f>'RETURN REALISASI 2021'!Q23</f>
        <v>-0.12938147527762256</v>
      </c>
      <c r="E24">
        <f>'RETURN REALISASI 2021'!R23</f>
        <v>-0.20671892091309246</v>
      </c>
      <c r="F24">
        <f t="shared" si="0"/>
        <v>-7.7337445635469904E-2</v>
      </c>
    </row>
    <row r="25" spans="1:6" x14ac:dyDescent="0.25">
      <c r="A25" s="1">
        <v>21</v>
      </c>
      <c r="B25" s="1" t="str">
        <f>CAPM!B23</f>
        <v>WMT</v>
      </c>
      <c r="C25" s="3" t="s">
        <v>499</v>
      </c>
      <c r="D25">
        <f>'RETURN REALISASI 2021'!Q24</f>
        <v>0.21190263726259859</v>
      </c>
      <c r="E25">
        <f>'RETURN REALISASI 2021'!R24</f>
        <v>-0.14590194042736782</v>
      </c>
      <c r="F25">
        <f t="shared" si="0"/>
        <v>-0.35780457768996643</v>
      </c>
    </row>
  </sheetData>
  <mergeCells count="3">
    <mergeCell ref="C3:C4"/>
    <mergeCell ref="A3:A4"/>
    <mergeCell ref="B3:B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5BEEC-F9E7-4A2D-AD2B-5433FFA691AD}">
  <dimension ref="A1:W24"/>
  <sheetViews>
    <sheetView zoomScale="85" zoomScaleNormal="85" workbookViewId="0">
      <selection activeCell="M9" sqref="M9"/>
    </sheetView>
  </sheetViews>
  <sheetFormatPr defaultRowHeight="15" x14ac:dyDescent="0.25"/>
  <sheetData>
    <row r="1" spans="1:23" x14ac:dyDescent="0.25">
      <c r="B1" t="s">
        <v>528</v>
      </c>
    </row>
    <row r="3" spans="1:23" ht="15.75" customHeight="1" x14ac:dyDescent="0.25">
      <c r="A3" t="s">
        <v>526</v>
      </c>
      <c r="C3" s="3" t="s">
        <v>14</v>
      </c>
      <c r="D3" s="3" t="s">
        <v>57</v>
      </c>
      <c r="E3" s="3" t="s">
        <v>92</v>
      </c>
      <c r="F3" s="3" t="s">
        <v>93</v>
      </c>
      <c r="G3" s="3" t="s">
        <v>166</v>
      </c>
      <c r="H3" s="3" t="s">
        <v>167</v>
      </c>
      <c r="I3" s="3" t="s">
        <v>274</v>
      </c>
      <c r="J3" s="3" t="s">
        <v>275</v>
      </c>
      <c r="K3" s="3" t="s">
        <v>276</v>
      </c>
      <c r="L3" s="3" t="s">
        <v>277</v>
      </c>
      <c r="M3" s="3" t="s">
        <v>377</v>
      </c>
      <c r="N3" s="3" t="s">
        <v>396</v>
      </c>
      <c r="O3" s="3" t="s">
        <v>490</v>
      </c>
      <c r="P3" s="3" t="s">
        <v>491</v>
      </c>
      <c r="Q3" s="3" t="s">
        <v>492</v>
      </c>
      <c r="R3" s="3" t="s">
        <v>493</v>
      </c>
      <c r="S3" s="3" t="s">
        <v>494</v>
      </c>
      <c r="T3" s="3" t="s">
        <v>495</v>
      </c>
      <c r="U3" s="3" t="s">
        <v>496</v>
      </c>
      <c r="V3" s="8" t="s">
        <v>497</v>
      </c>
      <c r="W3" s="3" t="s">
        <v>499</v>
      </c>
    </row>
    <row r="4" spans="1:23" x14ac:dyDescent="0.25">
      <c r="A4">
        <v>1</v>
      </c>
      <c r="B4">
        <v>0.19412416666095483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</row>
    <row r="5" spans="1:23" x14ac:dyDescent="0.25">
      <c r="A5">
        <v>2</v>
      </c>
      <c r="B5">
        <v>0.14707390609813265</v>
      </c>
      <c r="C5">
        <v>0</v>
      </c>
      <c r="D5">
        <v>1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</row>
    <row r="6" spans="1:23" x14ac:dyDescent="0.25">
      <c r="A6">
        <v>3</v>
      </c>
      <c r="B6">
        <v>0.35871153245042081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</row>
    <row r="7" spans="1:23" x14ac:dyDescent="0.25">
      <c r="A7">
        <v>4</v>
      </c>
      <c r="B7">
        <v>0.2514007741004769</v>
      </c>
      <c r="C7">
        <v>0</v>
      </c>
      <c r="D7">
        <v>0</v>
      </c>
      <c r="E7">
        <v>0</v>
      </c>
      <c r="F7">
        <v>1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</row>
    <row r="8" spans="1:23" x14ac:dyDescent="0.25">
      <c r="A8">
        <v>5</v>
      </c>
      <c r="B8">
        <v>4.7523512211705699E-2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</row>
    <row r="9" spans="1:23" x14ac:dyDescent="0.25">
      <c r="A9">
        <v>6</v>
      </c>
      <c r="B9">
        <v>0.23647546481826839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</row>
    <row r="10" spans="1:23" x14ac:dyDescent="0.25">
      <c r="A10">
        <v>7</v>
      </c>
      <c r="B10">
        <v>7.6203473129619406E-2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</row>
    <row r="11" spans="1:23" x14ac:dyDescent="0.25">
      <c r="A11">
        <v>8</v>
      </c>
      <c r="B11">
        <v>-0.73937031279178422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</row>
    <row r="12" spans="1:23" x14ac:dyDescent="0.25">
      <c r="A12">
        <v>9</v>
      </c>
      <c r="B12">
        <v>-0.17352581637391026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</row>
    <row r="13" spans="1:23" x14ac:dyDescent="0.25">
      <c r="A13">
        <v>10</v>
      </c>
      <c r="B13">
        <v>0.12444264079989997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</row>
    <row r="14" spans="1:23" x14ac:dyDescent="0.25">
      <c r="A14">
        <v>11</v>
      </c>
      <c r="B14">
        <v>-8.3506893525012477E-2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1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</row>
    <row r="15" spans="1:23" x14ac:dyDescent="0.25">
      <c r="A15">
        <v>12</v>
      </c>
      <c r="B15">
        <v>-6.3696403408439656E-2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1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</row>
    <row r="16" spans="1:23" x14ac:dyDescent="0.25">
      <c r="A16">
        <v>13</v>
      </c>
      <c r="B16">
        <v>-0.15625767473703878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</row>
    <row r="17" spans="1:23" x14ac:dyDescent="0.25">
      <c r="A17">
        <v>14</v>
      </c>
      <c r="B17">
        <v>2.7636754956443382E-3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1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</row>
    <row r="18" spans="1:23" x14ac:dyDescent="0.25">
      <c r="A18">
        <v>15</v>
      </c>
      <c r="B18">
        <v>-0.3044115439289875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</row>
    <row r="19" spans="1:23" x14ac:dyDescent="0.25">
      <c r="A19">
        <v>16</v>
      </c>
      <c r="B19">
        <v>-0.1414531372577445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</row>
    <row r="20" spans="1:23" x14ac:dyDescent="0.25">
      <c r="A20">
        <v>17</v>
      </c>
      <c r="B20">
        <v>-0.22841745198547408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</row>
    <row r="21" spans="1:23" x14ac:dyDescent="0.25">
      <c r="A21">
        <v>18</v>
      </c>
      <c r="B21">
        <v>-0.22792979728548157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</row>
    <row r="22" spans="1:23" x14ac:dyDescent="0.25">
      <c r="A22">
        <v>19</v>
      </c>
      <c r="B22">
        <v>-0.27084497676753305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</row>
    <row r="23" spans="1:23" x14ac:dyDescent="0.25">
      <c r="A23">
        <v>20</v>
      </c>
      <c r="B23">
        <v>-7.7337445635469904E-2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1</v>
      </c>
      <c r="W23">
        <v>0</v>
      </c>
    </row>
    <row r="24" spans="1:23" x14ac:dyDescent="0.25">
      <c r="A24">
        <v>21</v>
      </c>
      <c r="B24">
        <v>-0.35780457768996643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136D5-3F7A-460A-AA76-369A92E2B3F3}">
  <dimension ref="A1:L26"/>
  <sheetViews>
    <sheetView workbookViewId="0">
      <selection activeCell="D5" sqref="D5"/>
    </sheetView>
  </sheetViews>
  <sheetFormatPr defaultRowHeight="15" x14ac:dyDescent="0.25"/>
  <cols>
    <col min="3" max="3" width="42.28515625" customWidth="1"/>
    <col min="5" max="5" width="11.5703125" customWidth="1"/>
    <col min="7" max="7" width="18.28515625" customWidth="1"/>
  </cols>
  <sheetData>
    <row r="1" spans="1:12" x14ac:dyDescent="0.25">
      <c r="A1" t="s">
        <v>532</v>
      </c>
    </row>
    <row r="3" spans="1:12" x14ac:dyDescent="0.25">
      <c r="A3" t="str">
        <f>'SELISIH rit'!A3:A4</f>
        <v>NO</v>
      </c>
      <c r="B3" t="s">
        <v>576</v>
      </c>
      <c r="C3" t="str">
        <f>'SELISIH rit'!C3:C4</f>
        <v>Nama Perusahaan</v>
      </c>
    </row>
    <row r="4" spans="1:12" x14ac:dyDescent="0.25">
      <c r="A4">
        <f>'SELISIH rit'!A4:A5</f>
        <v>0</v>
      </c>
      <c r="C4">
        <f>'SELISIH rit'!C4:C5</f>
        <v>0</v>
      </c>
      <c r="D4" t="s">
        <v>532</v>
      </c>
      <c r="E4" t="s">
        <v>534</v>
      </c>
      <c r="F4" t="s">
        <v>535</v>
      </c>
      <c r="G4" t="s">
        <v>536</v>
      </c>
    </row>
    <row r="5" spans="1:12" x14ac:dyDescent="0.25">
      <c r="A5" s="1">
        <f>'SELISIH rit'!A5:A6</f>
        <v>1</v>
      </c>
      <c r="B5" s="1" t="str">
        <f>'SELISIH rit'!B5</f>
        <v>AA</v>
      </c>
      <c r="C5" t="str">
        <f>'SELISIH rit'!C5:C6</f>
        <v>Alcoa Corporation</v>
      </c>
      <c r="D5" s="14">
        <f>(0.3971-'ACTUAL RETURN'!E3)/BETA!D3</f>
        <v>0.14289340602111253</v>
      </c>
      <c r="E5" s="15">
        <f>'RETURN REALISASI 2021'!P4/36</f>
        <v>3.1590385904662871E-2</v>
      </c>
      <c r="F5" s="14">
        <f>D5-E5</f>
        <v>0.11130302011644966</v>
      </c>
      <c r="G5" s="15">
        <f>(('ACTUAL RETURN'!D27^2)-(BETA!D3^2))*0.794^2</f>
        <v>-3.7865796312647526</v>
      </c>
    </row>
    <row r="6" spans="1:12" x14ac:dyDescent="0.25">
      <c r="A6" s="1">
        <f>'SELISIH rit'!A6:A7</f>
        <v>2</v>
      </c>
      <c r="B6" s="1" t="str">
        <f>'SELISIH rit'!B6</f>
        <v>MO</v>
      </c>
      <c r="C6" t="str">
        <f>'SELISIH rit'!C6:C7</f>
        <v>Altria Group Inc</v>
      </c>
      <c r="D6" s="14">
        <f>(0.3971-'ACTUAL RETURN'!E4)/BETA!D4</f>
        <v>0.57180039765127411</v>
      </c>
      <c r="E6" s="15">
        <f>'RETURN REALISASI 2021'!P5/36</f>
        <v>4.8888417730968449E-3</v>
      </c>
      <c r="F6" s="14">
        <f t="shared" ref="F6:F25" si="0">D6-E6</f>
        <v>0.56691155587817721</v>
      </c>
      <c r="G6" s="15">
        <f>(('ACTUAL RETURN'!D28^2)-(BETA!D4^2))*0.794^2</f>
        <v>-0.30189310470400005</v>
      </c>
    </row>
    <row r="7" spans="1:12" x14ac:dyDescent="0.25">
      <c r="A7" s="1">
        <f>'SELISIH rit'!A7:A8</f>
        <v>3</v>
      </c>
      <c r="B7" s="1" t="str">
        <f>'SELISIH rit'!B7</f>
        <v>AXP</v>
      </c>
      <c r="C7" t="str">
        <f>'SELISIH rit'!C7:C8</f>
        <v>American Express Company</v>
      </c>
      <c r="D7" s="14">
        <f>(0.3971-'ACTUAL RETURN'!E5)/BETA!D5</f>
        <v>0.31269661269571719</v>
      </c>
      <c r="E7" s="15">
        <f>'RETURN REALISASI 2021'!P6/36</f>
        <v>9.2655810737634278E-3</v>
      </c>
      <c r="F7" s="14">
        <f t="shared" si="0"/>
        <v>0.30343103162195378</v>
      </c>
      <c r="G7" s="15">
        <f>(('ACTUAL RETURN'!D29^2)-(BETA!D5^2))*0.794^2</f>
        <v>-0.9230213476000001</v>
      </c>
    </row>
    <row r="8" spans="1:12" x14ac:dyDescent="0.25">
      <c r="A8" s="1">
        <f>'SELISIH rit'!A8:A9</f>
        <v>4</v>
      </c>
      <c r="B8" s="1" t="str">
        <f>'SELISIH rit'!B8</f>
        <v>AIG</v>
      </c>
      <c r="C8" t="str">
        <f>'SELISIH rit'!C8:C9</f>
        <v>American International Group Inc</v>
      </c>
      <c r="D8" s="14">
        <f>(0.3971-'ACTUAL RETURN'!E6)/BETA!D6</f>
        <v>0.31437347719148701</v>
      </c>
      <c r="E8" s="15">
        <f>'RETURN REALISASI 2021'!P7/36</f>
        <v>1.2455617938205451E-2</v>
      </c>
      <c r="F8" s="14">
        <f t="shared" si="0"/>
        <v>0.30191785925328157</v>
      </c>
      <c r="G8" s="15">
        <f>(('ACTUAL RETURN'!D30^2)-(BETA!D6^2))*0.794^2</f>
        <v>-0.9230213476000001</v>
      </c>
    </row>
    <row r="9" spans="1:12" x14ac:dyDescent="0.25">
      <c r="A9" s="1">
        <f>'SELISIH rit'!A9:A10</f>
        <v>5</v>
      </c>
      <c r="B9" s="1" t="str">
        <f>'SELISIH rit'!B9</f>
        <v>CAT</v>
      </c>
      <c r="C9" t="str">
        <f>'SELISIH rit'!C9:C10</f>
        <v>Caterpillar</v>
      </c>
      <c r="D9" s="14">
        <f>(0.3971-'ACTUAL RETURN'!E7)/BETA!D7</f>
        <v>0.3727058827069743</v>
      </c>
      <c r="E9" s="15">
        <f>'RETURN REALISASI 2021'!P8/36</f>
        <v>-6.8345607931896192E-4</v>
      </c>
      <c r="F9" s="14">
        <f t="shared" si="0"/>
        <v>0.37338933878629327</v>
      </c>
      <c r="G9" s="15">
        <f>(('ACTUAL RETURN'!D31^2)-(BETA!D7^2))*0.794^2</f>
        <v>-0.73534055040000024</v>
      </c>
    </row>
    <row r="10" spans="1:12" x14ac:dyDescent="0.25">
      <c r="A10" s="1">
        <f>'SELISIH rit'!A10:A11</f>
        <v>6</v>
      </c>
      <c r="B10" s="1" t="str">
        <f>'SELISIH rit'!B10</f>
        <v>C</v>
      </c>
      <c r="C10" t="str">
        <f>'SELISIH rit'!C10:C11</f>
        <v>Citigroup Inc</v>
      </c>
      <c r="D10" s="14">
        <f>(0.3971-'ACTUAL RETURN'!E8)/BETA!D8</f>
        <v>0.24577867877689816</v>
      </c>
      <c r="E10" s="15">
        <f>'RETURN REALISASI 2021'!P9/36</f>
        <v>4.5187334763190767E-3</v>
      </c>
      <c r="F10" s="14">
        <f t="shared" si="0"/>
        <v>0.24125994530057909</v>
      </c>
      <c r="G10" s="15">
        <f>(('ACTUAL RETURN'!D32^2)-(BETA!D8^2))*0.794^2</f>
        <v>-1.5146224900000005</v>
      </c>
    </row>
    <row r="11" spans="1:12" x14ac:dyDescent="0.25">
      <c r="A11" s="1">
        <f>'SELISIH rit'!A11:A12</f>
        <v>7</v>
      </c>
      <c r="B11" s="1" t="str">
        <f>'SELISIH rit'!B11</f>
        <v>COKE</v>
      </c>
      <c r="C11" t="str">
        <f>'SELISIH rit'!C11:C12</f>
        <v>Coca Cola Consolidated Inc</v>
      </c>
      <c r="D11" s="14">
        <f>(0.3971-'ACTUAL RETURN'!E9)/BETA!D9</f>
        <v>0.29071276095578313</v>
      </c>
      <c r="E11" s="15">
        <f>'RETURN REALISASI 2021'!P10/36</f>
        <v>4.2690110062232296E-4</v>
      </c>
      <c r="F11" s="14">
        <f t="shared" si="0"/>
        <v>0.29028585985516081</v>
      </c>
      <c r="G11" s="15">
        <f>(('ACTUAL RETURN'!D33^2)-(BETA!D9^2))*0.794^2</f>
        <v>-1.1489696100000004</v>
      </c>
      <c r="L11" t="s">
        <v>533</v>
      </c>
    </row>
    <row r="12" spans="1:12" x14ac:dyDescent="0.25">
      <c r="A12" s="1">
        <f>'SELISIH rit'!A12:A13</f>
        <v>8</v>
      </c>
      <c r="B12" s="1" t="str">
        <f>'SELISIH rit'!B12</f>
        <v>DD</v>
      </c>
      <c r="C12" t="str">
        <f>'SELISIH rit'!C12:C13</f>
        <v>Dupont de Nemours Inc</v>
      </c>
      <c r="D12" s="14">
        <f>(0.3971-'ACTUAL RETURN'!E10)/BETA!D10</f>
        <v>0.29733386655526434</v>
      </c>
      <c r="E12" s="15">
        <f>'RETURN REALISASI 2021'!P11/36</f>
        <v>2.7337919973712436E-2</v>
      </c>
      <c r="F12" s="14">
        <f t="shared" si="0"/>
        <v>0.2699959465815519</v>
      </c>
      <c r="G12" s="15">
        <f>(('ACTUAL RETURN'!D34^2)-(BETA!D10^2))*0.794^2</f>
        <v>-0.89276041960000008</v>
      </c>
    </row>
    <row r="13" spans="1:12" x14ac:dyDescent="0.25">
      <c r="A13" s="1">
        <f>'SELISIH rit'!A13:A14</f>
        <v>9</v>
      </c>
      <c r="B13" s="1" t="str">
        <f>'SELISIH rit'!B13</f>
        <v>XOM</v>
      </c>
      <c r="C13" t="str">
        <f>'SELISIH rit'!C13:C14</f>
        <v>Exxon Mobil</v>
      </c>
      <c r="D13" s="14">
        <f>(0.3971-'ACTUAL RETURN'!E11)/BETA!D11</f>
        <v>0.36861469252560208</v>
      </c>
      <c r="E13" s="15">
        <f>'RETURN REALISASI 2021'!P12/36</f>
        <v>-1.3611023887312253E-4</v>
      </c>
      <c r="F13" s="14">
        <f t="shared" si="0"/>
        <v>0.36875080276447519</v>
      </c>
      <c r="G13" s="15">
        <f>(('ACTUAL RETURN'!D35^2)-(BETA!D11^2))*0.794^2</f>
        <v>-0.70835788960000023</v>
      </c>
    </row>
    <row r="14" spans="1:12" x14ac:dyDescent="0.25">
      <c r="A14" s="1">
        <f>'SELISIH rit'!A14:A15</f>
        <v>10</v>
      </c>
      <c r="B14" s="1" t="str">
        <f>'SELISIH rit'!B14</f>
        <v>GE</v>
      </c>
      <c r="C14" t="str">
        <f>'SELISIH rit'!C14:C15</f>
        <v>Ge Electric Company</v>
      </c>
      <c r="D14" s="14">
        <f>(0.3971-'ACTUAL RETURN'!E12)/BETA!D12</f>
        <v>0.32530719917480921</v>
      </c>
      <c r="E14" s="15">
        <f>'RETURN REALISASI 2021'!P13/36</f>
        <v>1.6438776566782422E-2</v>
      </c>
      <c r="F14" s="14">
        <f t="shared" si="0"/>
        <v>0.30886842260802677</v>
      </c>
      <c r="G14" s="15">
        <f>(('ACTUAL RETURN'!D36^2)-(BETA!D12^2))*0.794^2</f>
        <v>-0.90782784000000016</v>
      </c>
    </row>
    <row r="15" spans="1:12" x14ac:dyDescent="0.25">
      <c r="A15" s="1">
        <f>'SELISIH rit'!A15:A16</f>
        <v>11</v>
      </c>
      <c r="B15" s="1" t="str">
        <f>'SELISIH rit'!B15</f>
        <v>GM</v>
      </c>
      <c r="C15" t="str">
        <f>'SELISIH rit'!C15:C16</f>
        <v>General Motor Company</v>
      </c>
      <c r="D15" s="14">
        <f>(0.3971-'ACTUAL RETURN'!E13)/BETA!D13</f>
        <v>0.25863510088764491</v>
      </c>
      <c r="E15" s="15">
        <f>'RETURN REALISASI 2021'!P14/36</f>
        <v>3.4612237589267372E-3</v>
      </c>
      <c r="F15" s="14">
        <f t="shared" si="0"/>
        <v>0.2551738771287182</v>
      </c>
      <c r="G15" s="15">
        <f>(('ACTUAL RETURN'!D37^2)-(BETA!D13^2))*0.794^2</f>
        <v>-1.3996309636000002</v>
      </c>
    </row>
    <row r="16" spans="1:12" x14ac:dyDescent="0.25">
      <c r="A16" s="1">
        <f>'SELISIH rit'!A16:A17</f>
        <v>12</v>
      </c>
      <c r="B16" s="1" t="str">
        <f>'SELISIH rit'!B16</f>
        <v>HON</v>
      </c>
      <c r="C16" t="str">
        <f>'SELISIH rit'!C16:C17</f>
        <v>Honeywell International Inc</v>
      </c>
      <c r="D16" s="14">
        <f>(0.3971-'ACTUAL RETURN'!E14)/BETA!D14</f>
        <v>0.36415569560012373</v>
      </c>
      <c r="E16" s="15">
        <f>'RETURN REALISASI 2021'!P15/36</f>
        <v>1.9147934426908724E-3</v>
      </c>
      <c r="F16" s="14">
        <f t="shared" si="0"/>
        <v>0.36224090215743288</v>
      </c>
      <c r="G16" s="15">
        <f>(('ACTUAL RETURN'!D38^2)-(BETA!D14^2))*0.794^2</f>
        <v>-0.69505569000000011</v>
      </c>
    </row>
    <row r="17" spans="1:7" x14ac:dyDescent="0.25">
      <c r="A17" s="1">
        <f>'SELISIH rit'!A17:A18</f>
        <v>13</v>
      </c>
      <c r="B17" s="1" t="str">
        <f>'SELISIH rit'!B17</f>
        <v>HPQ</v>
      </c>
      <c r="C17" t="str">
        <f>'SELISIH rit'!C17:C18</f>
        <v>HP Inc</v>
      </c>
      <c r="D17" s="14">
        <f>(0.3971-'ACTUAL RETURN'!E15)/BETA!D15</f>
        <v>0.36660637129017865</v>
      </c>
      <c r="E17" s="15">
        <f>'RETURN REALISASI 2021'!P16/36</f>
        <v>1.6932980670510203E-3</v>
      </c>
      <c r="F17" s="14">
        <f t="shared" si="0"/>
        <v>0.3649130732231276</v>
      </c>
      <c r="G17" s="15">
        <f>(('ACTUAL RETURN'!D39^2)-(BETA!D15^2))*0.794^2</f>
        <v>-0.69505569000000011</v>
      </c>
    </row>
    <row r="18" spans="1:7" x14ac:dyDescent="0.25">
      <c r="A18" s="1">
        <f>'SELISIH rit'!A18:A19</f>
        <v>14</v>
      </c>
      <c r="B18" s="1" t="str">
        <f>'SELISIH rit'!B18</f>
        <v>IBM</v>
      </c>
      <c r="C18" t="str">
        <f>'SELISIH rit'!C18:C19</f>
        <v>IBM</v>
      </c>
      <c r="D18" s="14">
        <f>(0.3971-'ACTUAL RETURN'!E16)/BETA!D16</f>
        <v>0.49636356339690019</v>
      </c>
      <c r="E18" s="15">
        <f>'RETURN REALISASI 2021'!P17/36</f>
        <v>1.3089528504490071E-2</v>
      </c>
      <c r="F18" s="14">
        <f t="shared" si="0"/>
        <v>0.48327403489241011</v>
      </c>
      <c r="G18" s="15">
        <f>(('ACTUAL RETURN'!D40^2)-(BETA!D16^2))*0.794^2</f>
        <v>-0.36605888078400012</v>
      </c>
    </row>
    <row r="19" spans="1:7" x14ac:dyDescent="0.25">
      <c r="A19" s="1">
        <f>'SELISIH rit'!A19:A20</f>
        <v>15</v>
      </c>
      <c r="B19" s="1" t="str">
        <f>'SELISIH rit'!B19</f>
        <v>INTC</v>
      </c>
      <c r="C19" t="str">
        <f>'SELISIH rit'!C19:C20</f>
        <v>INTEL</v>
      </c>
      <c r="D19" s="14">
        <f>(0.3971-'ACTUAL RETURN'!E17)/BETA!D17</f>
        <v>0.44084514158979915</v>
      </c>
      <c r="E19" s="15">
        <f>'RETURN REALISASI 2021'!P18/36</f>
        <v>5.1135347820388376E-3</v>
      </c>
      <c r="F19" s="14">
        <f t="shared" si="0"/>
        <v>0.4357316068077603</v>
      </c>
      <c r="G19" s="15">
        <f>(('ACTUAL RETURN'!D41^2)-(BETA!D17^2))*0.794^2</f>
        <v>-0.50274055776400017</v>
      </c>
    </row>
    <row r="20" spans="1:7" x14ac:dyDescent="0.25">
      <c r="A20" s="1">
        <f>'SELISIH rit'!A20:A21</f>
        <v>16</v>
      </c>
      <c r="B20" s="1" t="str">
        <f>'SELISIH rit'!B20</f>
        <v>JNJ</v>
      </c>
      <c r="C20" t="str">
        <f>'SELISIH rit'!C20:C21</f>
        <v>JOHNSON</v>
      </c>
      <c r="D20" s="14">
        <f>(0.3971-'ACTUAL RETURN'!E18)/BETA!D18</f>
        <v>0.68663122835083001</v>
      </c>
      <c r="E20" s="15">
        <f>'RETURN REALISASI 2021'!P19/36</f>
        <v>-3.0613030679404575E-3</v>
      </c>
      <c r="F20" s="14">
        <f t="shared" si="0"/>
        <v>0.68969253141877052</v>
      </c>
      <c r="G20" s="15">
        <f>(('ACTUAL RETURN'!D42^2)-(BETA!D18^2))*0.794^2</f>
        <v>-0.206268572224</v>
      </c>
    </row>
    <row r="21" spans="1:7" x14ac:dyDescent="0.25">
      <c r="A21" s="1">
        <f>'SELISIH rit'!A21:A22</f>
        <v>17</v>
      </c>
      <c r="B21" s="1" t="str">
        <f>'SELISIH rit'!B21</f>
        <v>MCD</v>
      </c>
      <c r="C21" t="str">
        <f>'SELISIH rit'!C21:C22</f>
        <v>McDONALD’S CORPORATION</v>
      </c>
      <c r="D21" s="14">
        <f>(0.3971-'ACTUAL RETURN'!E19)/BETA!D19</f>
        <v>0.31848581228165879</v>
      </c>
      <c r="E21" s="15">
        <f>'RETURN REALISASI 2021'!P20/36</f>
        <v>1.8244339677856965E-3</v>
      </c>
      <c r="F21" s="14">
        <f t="shared" si="0"/>
        <v>0.31666137831387309</v>
      </c>
      <c r="G21" s="15">
        <f>(('ACTUAL RETURN'!D43^2)-(BETA!D19^2))*0.794^2</f>
        <v>-0.9383409424000001</v>
      </c>
    </row>
    <row r="22" spans="1:7" x14ac:dyDescent="0.25">
      <c r="A22" s="1">
        <f>'SELISIH rit'!A22:A23</f>
        <v>18</v>
      </c>
      <c r="B22" s="1" t="str">
        <f>'SELISIH rit'!B22</f>
        <v>PG</v>
      </c>
      <c r="C22" t="str">
        <f>'SELISIH rit'!C22:C23</f>
        <v>P&amp;G</v>
      </c>
      <c r="D22" s="14">
        <f>(0.3971-'ACTUAL RETURN'!E20)/BETA!D20</f>
        <v>0.43283023368275658</v>
      </c>
      <c r="E22" s="15">
        <f>'RETURN REALISASI 2021'!P21/36</f>
        <v>6.4876623396393149E-3</v>
      </c>
      <c r="F22" s="14">
        <f t="shared" si="0"/>
        <v>0.42634257134311726</v>
      </c>
      <c r="G22" s="15">
        <f>(('ACTUAL RETURN'!D44^2)-(BETA!D20^2))*0.794^2</f>
        <v>-0.49936835560000009</v>
      </c>
    </row>
    <row r="23" spans="1:7" x14ac:dyDescent="0.25">
      <c r="A23" s="1">
        <f>'SELISIH rit'!A23:A24</f>
        <v>19</v>
      </c>
      <c r="B23" s="1" t="str">
        <f>'SELISIH rit'!B23</f>
        <v>PFE</v>
      </c>
      <c r="C23" t="str">
        <f>'SELISIH rit'!C23:C24</f>
        <v>PFIZER INC</v>
      </c>
      <c r="D23" s="14">
        <f>(0.3971-'ACTUAL RETURN'!E21)/BETA!D21</f>
        <v>0.65945835098428973</v>
      </c>
      <c r="E23" s="15">
        <f>'RETURN REALISASI 2021'!P22/36</f>
        <v>6.6543403510231445E-3</v>
      </c>
      <c r="F23" s="14">
        <f t="shared" si="0"/>
        <v>0.65280401063326654</v>
      </c>
      <c r="G23" s="15">
        <f>(('ACTUAL RETURN'!D45^2)-(BETA!D21^2))*0.794^2</f>
        <v>-0.21134799507599999</v>
      </c>
    </row>
    <row r="24" spans="1:7" x14ac:dyDescent="0.25">
      <c r="A24" s="1">
        <f>'SELISIH rit'!A24:A25</f>
        <v>20</v>
      </c>
      <c r="B24" s="1" t="str">
        <f>'SELISIH rit'!B24</f>
        <v>DIS</v>
      </c>
      <c r="C24" t="str">
        <f>'SELISIH rit'!C24:C25</f>
        <v>THE WALT DISNEY COMPANY AND SUBSIDIARIES</v>
      </c>
      <c r="D24" s="14">
        <f>(0.3971-'ACTUAL RETURN'!E22)/BETA!D22</f>
        <v>0.71130162087264925</v>
      </c>
      <c r="E24" s="15">
        <f>'RETURN REALISASI 2021'!P23/36</f>
        <v>1.2062933799540612E-2</v>
      </c>
      <c r="F24" s="14">
        <f t="shared" si="0"/>
        <v>0.69923868707310866</v>
      </c>
      <c r="G24" s="15">
        <f>(('ACTUAL RETURN'!D46^2)-(BETA!D22^2))*0.794^2</f>
        <v>-0.18588342416400006</v>
      </c>
    </row>
    <row r="25" spans="1:7" x14ac:dyDescent="0.25">
      <c r="A25" s="1">
        <f>'SELISIH rit'!A25:A26</f>
        <v>21</v>
      </c>
      <c r="B25" s="1" t="str">
        <f>'SELISIH rit'!B25</f>
        <v>WMT</v>
      </c>
      <c r="C25" t="str">
        <f>'SELISIH rit'!C25:C26</f>
        <v>WALMART</v>
      </c>
      <c r="D25" s="14">
        <f>(0.3971-'ACTUAL RETURN'!E23)/BETA!D23</f>
        <v>0.37793061869380584</v>
      </c>
      <c r="E25" s="15">
        <f>'RETURN REALISASI 2021'!P24/36</f>
        <v>-3.7353041971059406E-3</v>
      </c>
      <c r="F25" s="14">
        <f t="shared" si="0"/>
        <v>0.38166592289091178</v>
      </c>
      <c r="G25" s="15">
        <f>(('ACTUAL RETURN'!D47^2)-(BETA!D23^2))*0.794^2</f>
        <v>-0.65590561440000006</v>
      </c>
    </row>
    <row r="26" spans="1:7" x14ac:dyDescent="0.25">
      <c r="F26" s="14">
        <f>MAX(F5:F25)</f>
        <v>0.69923868707310866</v>
      </c>
      <c r="G26">
        <f>_xlfn.VAR.S(G5:G25)</f>
        <v>0.581746946273487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A2B10-6677-4781-A0EF-FDB0A8B23A92}">
  <dimension ref="A1:D24"/>
  <sheetViews>
    <sheetView workbookViewId="0">
      <selection activeCell="G6" sqref="G6"/>
    </sheetView>
  </sheetViews>
  <sheetFormatPr defaultRowHeight="15" x14ac:dyDescent="0.25"/>
  <cols>
    <col min="1" max="1" width="4.7109375" customWidth="1"/>
    <col min="2" max="2" width="9.42578125" customWidth="1"/>
    <col min="3" max="3" width="33" customWidth="1"/>
  </cols>
  <sheetData>
    <row r="1" spans="1:4" x14ac:dyDescent="0.25">
      <c r="A1" t="s">
        <v>540</v>
      </c>
    </row>
    <row r="3" spans="1:4" x14ac:dyDescent="0.25">
      <c r="A3" s="1" t="s">
        <v>0</v>
      </c>
      <c r="B3" s="1" t="s">
        <v>576</v>
      </c>
      <c r="C3" s="1" t="s">
        <v>1</v>
      </c>
    </row>
    <row r="4" spans="1:4" x14ac:dyDescent="0.25">
      <c r="A4" s="1">
        <v>1</v>
      </c>
      <c r="B4" s="1" t="str">
        <f>ERBI!B5</f>
        <v>AA</v>
      </c>
      <c r="C4" t="s">
        <v>14</v>
      </c>
      <c r="D4">
        <f>'ACTUAL RETURN'!D3*(1/36)</f>
        <v>5.5345122164353333E-2</v>
      </c>
    </row>
    <row r="5" spans="1:4" x14ac:dyDescent="0.25">
      <c r="A5" s="1">
        <v>2</v>
      </c>
      <c r="B5" s="1" t="str">
        <f>ERBI!B6</f>
        <v>MO</v>
      </c>
      <c r="C5" t="s">
        <v>57</v>
      </c>
      <c r="D5">
        <f>'ACTUAL RETURN'!D4*(1/36)</f>
        <v>2.7387313392656862E-3</v>
      </c>
    </row>
    <row r="6" spans="1:4" x14ac:dyDescent="0.25">
      <c r="A6" s="1">
        <v>3</v>
      </c>
      <c r="B6" s="1" t="str">
        <f>ERBI!B7</f>
        <v>AXP</v>
      </c>
      <c r="C6" t="s">
        <v>92</v>
      </c>
      <c r="D6">
        <f>'ACTUAL RETURN'!D5*(1/36)</f>
        <v>1.7536645232732448E-2</v>
      </c>
    </row>
    <row r="7" spans="1:4" x14ac:dyDescent="0.25">
      <c r="A7" s="1">
        <v>4</v>
      </c>
      <c r="B7" s="1" t="str">
        <f>ERBI!B8</f>
        <v>AIG</v>
      </c>
      <c r="C7" t="s">
        <v>93</v>
      </c>
      <c r="D7">
        <f>'ACTUAL RETURN'!D6*(1/36)</f>
        <v>1.711114270723324E-2</v>
      </c>
    </row>
    <row r="8" spans="1:4" x14ac:dyDescent="0.25">
      <c r="A8" s="1">
        <v>5</v>
      </c>
      <c r="B8" s="1" t="str">
        <f>ERBI!B9</f>
        <v>CAT</v>
      </c>
      <c r="C8" t="s">
        <v>166</v>
      </c>
      <c r="D8">
        <f>'ACTUAL RETURN'!D7*(1/36)</f>
        <v>-4.783675905937838E-3</v>
      </c>
    </row>
    <row r="9" spans="1:4" x14ac:dyDescent="0.25">
      <c r="A9" s="1">
        <v>6</v>
      </c>
      <c r="B9" s="1" t="str">
        <f>ERBI!B10</f>
        <v>C</v>
      </c>
      <c r="C9" t="s">
        <v>167</v>
      </c>
      <c r="D9">
        <f>'ACTUAL RETURN'!D8*(1/36)</f>
        <v>1.921462909238902E-2</v>
      </c>
    </row>
    <row r="10" spans="1:4" x14ac:dyDescent="0.25">
      <c r="A10" s="1">
        <v>7</v>
      </c>
      <c r="B10" s="1" t="str">
        <f>ERBI!B11</f>
        <v>COKE</v>
      </c>
      <c r="C10" t="s">
        <v>274</v>
      </c>
      <c r="D10">
        <f>'ACTUAL RETURN'!D9*(1/36)</f>
        <v>5.6159864913274864E-3</v>
      </c>
    </row>
    <row r="11" spans="1:4" x14ac:dyDescent="0.25">
      <c r="A11" s="1">
        <v>8</v>
      </c>
      <c r="B11" s="1" t="str">
        <f>ERBI!B12</f>
        <v>DD</v>
      </c>
      <c r="C11" t="s">
        <v>275</v>
      </c>
      <c r="D11">
        <f>'ACTUAL RETURN'!D10*(1/36)</f>
        <v>4.4567463023061443E-2</v>
      </c>
    </row>
    <row r="12" spans="1:4" x14ac:dyDescent="0.25">
      <c r="A12" s="1">
        <v>9</v>
      </c>
      <c r="B12" s="1" t="str">
        <f>ERBI!B13</f>
        <v>XOM</v>
      </c>
      <c r="C12" t="s">
        <v>276</v>
      </c>
      <c r="D12">
        <f>'ACTUAL RETURN'!D11*(1/36)</f>
        <v>1.086236886932529E-2</v>
      </c>
    </row>
    <row r="13" spans="1:4" x14ac:dyDescent="0.25">
      <c r="A13" s="1">
        <v>10</v>
      </c>
      <c r="B13" s="1" t="str">
        <f>ERBI!B14</f>
        <v>GE</v>
      </c>
      <c r="C13" t="s">
        <v>575</v>
      </c>
      <c r="D13">
        <f>'ACTUAL RETURN'!D12*(1/36)</f>
        <v>1.1507063930774174E-2</v>
      </c>
    </row>
    <row r="14" spans="1:4" x14ac:dyDescent="0.25">
      <c r="A14" s="1">
        <v>11</v>
      </c>
      <c r="B14" s="1" t="str">
        <f>ERBI!B15</f>
        <v>GM</v>
      </c>
      <c r="C14" t="s">
        <v>377</v>
      </c>
      <c r="D14">
        <f>'ACTUAL RETURN'!D13*(1/36)</f>
        <v>1.52349501239972E-2</v>
      </c>
    </row>
    <row r="15" spans="1:4" x14ac:dyDescent="0.25">
      <c r="A15" s="1">
        <v>12</v>
      </c>
      <c r="B15" s="1" t="str">
        <f>ERBI!B16</f>
        <v>HON</v>
      </c>
      <c r="C15" t="s">
        <v>396</v>
      </c>
      <c r="D15">
        <f>'ACTUAL RETURN'!D14*(1/36)</f>
        <v>1.7140765734808064E-2</v>
      </c>
    </row>
    <row r="16" spans="1:4" x14ac:dyDescent="0.25">
      <c r="A16" s="1">
        <v>13</v>
      </c>
      <c r="B16" s="1" t="str">
        <f>ERBI!B17</f>
        <v>HPQ</v>
      </c>
      <c r="C16" t="s">
        <v>490</v>
      </c>
      <c r="D16">
        <f>'ACTUAL RETURN'!D15*(1/36)</f>
        <v>1.3935302088762624E-2</v>
      </c>
    </row>
    <row r="17" spans="1:4" x14ac:dyDescent="0.25">
      <c r="A17" s="1">
        <v>14</v>
      </c>
      <c r="B17" s="1" t="str">
        <f>ERBI!B18</f>
        <v>IBM</v>
      </c>
      <c r="C17" t="s">
        <v>491</v>
      </c>
      <c r="D17">
        <f>'ACTUAL RETURN'!D16*(1/36)</f>
        <v>1.9561500443073448E-2</v>
      </c>
    </row>
    <row r="18" spans="1:4" x14ac:dyDescent="0.25">
      <c r="A18" s="1">
        <v>15</v>
      </c>
      <c r="B18" s="1" t="str">
        <f>ERBI!B19</f>
        <v>INTC</v>
      </c>
      <c r="C18" t="s">
        <v>492</v>
      </c>
      <c r="D18">
        <f>'ACTUAL RETURN'!D17*(1/36)</f>
        <v>6.0492282703417917E-3</v>
      </c>
    </row>
    <row r="19" spans="1:4" x14ac:dyDescent="0.25">
      <c r="A19" s="1">
        <v>16</v>
      </c>
      <c r="B19" s="1" t="str">
        <f>ERBI!B20</f>
        <v>JNJ</v>
      </c>
      <c r="C19" t="s">
        <v>493</v>
      </c>
      <c r="D19">
        <f>'ACTUAL RETURN'!D18*(1/36)</f>
        <v>8.0011077432675416E-3</v>
      </c>
    </row>
    <row r="20" spans="1:4" x14ac:dyDescent="0.25">
      <c r="A20" s="1">
        <v>17</v>
      </c>
      <c r="B20" s="1" t="str">
        <f>ERBI!B21</f>
        <v>MCD</v>
      </c>
      <c r="C20" t="s">
        <v>494</v>
      </c>
      <c r="D20">
        <f>'ACTUAL RETURN'!D19*(1/36)</f>
        <v>1.1232351148587089E-2</v>
      </c>
    </row>
    <row r="21" spans="1:4" x14ac:dyDescent="0.25">
      <c r="A21" s="1">
        <v>18</v>
      </c>
      <c r="B21" s="1" t="str">
        <f>ERBI!B22</f>
        <v>PG</v>
      </c>
      <c r="C21" t="s">
        <v>495</v>
      </c>
      <c r="D21">
        <f>'ACTUAL RETURN'!D20*(1/36)</f>
        <v>1.4451545824281499E-2</v>
      </c>
    </row>
    <row r="22" spans="1:4" x14ac:dyDescent="0.25">
      <c r="A22" s="1">
        <v>19</v>
      </c>
      <c r="B22" s="1" t="str">
        <f>ERBI!B23</f>
        <v>PFE</v>
      </c>
      <c r="C22" t="s">
        <v>496</v>
      </c>
      <c r="D22">
        <f>'ACTUAL RETURN'!D21*(1/36)</f>
        <v>1.7812443931828657E-2</v>
      </c>
    </row>
    <row r="23" spans="1:4" x14ac:dyDescent="0.25">
      <c r="A23" s="1">
        <v>20</v>
      </c>
      <c r="B23" s="1" t="str">
        <f>ERBI!B24</f>
        <v>DIS</v>
      </c>
      <c r="C23" t="s">
        <v>497</v>
      </c>
      <c r="D23">
        <f>'ACTUAL RETURN'!D22*(1/36)</f>
        <v>1.3709400323427266E-2</v>
      </c>
    </row>
    <row r="24" spans="1:4" x14ac:dyDescent="0.25">
      <c r="A24" s="1">
        <v>21</v>
      </c>
      <c r="B24" s="1" t="str">
        <f>ERBI!B25</f>
        <v>WMT</v>
      </c>
      <c r="C24" t="s">
        <v>499</v>
      </c>
      <c r="D24">
        <f>'ACTUAL RETURN'!D23*(1/36)</f>
        <v>1.5760063190787356E-2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D4DAC-A918-474B-A9A0-6A08C62D2794}">
  <dimension ref="A2:D25"/>
  <sheetViews>
    <sheetView workbookViewId="0">
      <selection activeCell="D3" sqref="D3"/>
    </sheetView>
  </sheetViews>
  <sheetFormatPr defaultRowHeight="15" x14ac:dyDescent="0.25"/>
  <cols>
    <col min="3" max="3" width="33.85546875" customWidth="1"/>
    <col min="4" max="4" width="19.42578125" customWidth="1"/>
  </cols>
  <sheetData>
    <row r="2" spans="1:4" x14ac:dyDescent="0.25">
      <c r="A2" t="str">
        <f>BL!A2</f>
        <v>NO</v>
      </c>
      <c r="B2" t="s">
        <v>576</v>
      </c>
      <c r="C2" t="str">
        <f>BL!C2</f>
        <v>Nama Perusahaan</v>
      </c>
      <c r="D2" t="s">
        <v>542</v>
      </c>
    </row>
    <row r="3" spans="1:4" x14ac:dyDescent="0.25">
      <c r="A3">
        <f>BL!A4</f>
        <v>1</v>
      </c>
      <c r="B3" t="str">
        <f>'EXPECTED RETURN BL'!B4</f>
        <v>AA</v>
      </c>
      <c r="C3" t="str">
        <f>BL!C4</f>
        <v>Alcoa Corporation</v>
      </c>
      <c r="D3" s="11">
        <f>(BETA!D3^2)*'RISK FREE&amp;RBR'!C41*'RISK FREE&amp;RBR'!D40</f>
        <v>3.9273005962615564</v>
      </c>
    </row>
    <row r="4" spans="1:4" x14ac:dyDescent="0.25">
      <c r="A4">
        <f>BL!A5</f>
        <v>2</v>
      </c>
      <c r="B4" t="str">
        <f>'EXPECTED RETURN BL'!B5</f>
        <v>MO</v>
      </c>
      <c r="C4" t="str">
        <f>BL!C5</f>
        <v>Altria Group Inc</v>
      </c>
      <c r="D4" s="11">
        <f>(BETA!D4^2)*0.4*1.6</f>
        <v>0.30647296000000002</v>
      </c>
    </row>
    <row r="5" spans="1:4" x14ac:dyDescent="0.25">
      <c r="A5">
        <f>BL!A6</f>
        <v>3</v>
      </c>
      <c r="B5" t="str">
        <f>'EXPECTED RETURN BL'!B6</f>
        <v>AXP</v>
      </c>
      <c r="C5" t="str">
        <f>BL!C6</f>
        <v>American Express Company</v>
      </c>
      <c r="D5" s="11">
        <f>(BETA!D5^2)*0.4*1.6</f>
        <v>0.93702400000000008</v>
      </c>
    </row>
    <row r="6" spans="1:4" x14ac:dyDescent="0.25">
      <c r="A6">
        <f>BL!A7</f>
        <v>4</v>
      </c>
      <c r="B6" t="str">
        <f>'EXPECTED RETURN BL'!B7</f>
        <v>AIG</v>
      </c>
      <c r="C6" t="str">
        <f>BL!C7</f>
        <v>American International Group Inc</v>
      </c>
      <c r="D6" s="11">
        <f>(BETA!D6^2)*0.4*1.6</f>
        <v>0.93702400000000008</v>
      </c>
    </row>
    <row r="7" spans="1:4" x14ac:dyDescent="0.25">
      <c r="A7">
        <f>BL!A8</f>
        <v>5</v>
      </c>
      <c r="B7" t="str">
        <f>'EXPECTED RETURN BL'!B8</f>
        <v>CAT</v>
      </c>
      <c r="C7" t="str">
        <f>BL!C8</f>
        <v>Caterpillar</v>
      </c>
      <c r="D7" s="11">
        <f>(BETA!D7^2)*0.4*1.6</f>
        <v>0.74649600000000016</v>
      </c>
    </row>
    <row r="8" spans="1:4" x14ac:dyDescent="0.25">
      <c r="A8">
        <f>BL!A9</f>
        <v>6</v>
      </c>
      <c r="B8" t="str">
        <f>'EXPECTED RETURN BL'!B9</f>
        <v>C</v>
      </c>
      <c r="C8" t="str">
        <f>BL!C9</f>
        <v>Citigroup Inc</v>
      </c>
      <c r="D8" s="11">
        <f>(BETA!D8^2)*0.4*1.6</f>
        <v>1.5376000000000003</v>
      </c>
    </row>
    <row r="9" spans="1:4" x14ac:dyDescent="0.25">
      <c r="A9">
        <f>BL!A10</f>
        <v>7</v>
      </c>
      <c r="B9" t="str">
        <f>'EXPECTED RETURN BL'!B10</f>
        <v>COKE</v>
      </c>
      <c r="C9" t="str">
        <f>BL!C10</f>
        <v>Coca Cola Consolidated Inc</v>
      </c>
      <c r="D9" s="11">
        <f>(BETA!D9^2)*0.4*1.6</f>
        <v>1.1664000000000001</v>
      </c>
    </row>
    <row r="10" spans="1:4" x14ac:dyDescent="0.25">
      <c r="A10">
        <f>BL!A11</f>
        <v>8</v>
      </c>
      <c r="B10" t="str">
        <f>'EXPECTED RETURN BL'!B11</f>
        <v>DD</v>
      </c>
      <c r="C10" t="str">
        <f>BL!C11</f>
        <v>Dupont de Nemours Inc</v>
      </c>
      <c r="D10" s="11">
        <f>(BETA!D10^2)*0.4*1.6</f>
        <v>0.906304</v>
      </c>
    </row>
    <row r="11" spans="1:4" x14ac:dyDescent="0.25">
      <c r="A11">
        <f>BL!A12</f>
        <v>9</v>
      </c>
      <c r="B11" t="str">
        <f>'EXPECTED RETURN BL'!B12</f>
        <v>XOM</v>
      </c>
      <c r="C11" t="str">
        <f>BL!C12</f>
        <v>Exxon Mobil</v>
      </c>
      <c r="D11" s="11">
        <f>(BETA!D11^2)*0.4*1.6</f>
        <v>0.71910400000000019</v>
      </c>
    </row>
    <row r="12" spans="1:4" x14ac:dyDescent="0.25">
      <c r="A12">
        <f>BL!A13</f>
        <v>10</v>
      </c>
      <c r="B12" t="str">
        <f>'EXPECTED RETURN BL'!B13</f>
        <v>GE</v>
      </c>
      <c r="C12" t="str">
        <f>BL!C13</f>
        <v>Ge Electric Company</v>
      </c>
      <c r="D12" s="11">
        <f>(BETA!D12^2)*0.4*1.6</f>
        <v>0.92159999999999997</v>
      </c>
    </row>
    <row r="13" spans="1:4" x14ac:dyDescent="0.25">
      <c r="A13">
        <f>BL!A14</f>
        <v>11</v>
      </c>
      <c r="B13" t="str">
        <f>'EXPECTED RETURN BL'!B14</f>
        <v>GM</v>
      </c>
      <c r="C13" t="str">
        <f>BL!C14</f>
        <v>General Motor Company</v>
      </c>
      <c r="D13" s="11">
        <f>(BETA!D13^2)*0.4*1.6</f>
        <v>1.4208640000000001</v>
      </c>
    </row>
    <row r="14" spans="1:4" x14ac:dyDescent="0.25">
      <c r="A14">
        <f>BL!A15</f>
        <v>12</v>
      </c>
      <c r="B14" t="str">
        <f>'EXPECTED RETURN BL'!B15</f>
        <v>HON</v>
      </c>
      <c r="C14" t="str">
        <f>BL!C15</f>
        <v>Honeywell International Inc</v>
      </c>
      <c r="D14" s="11">
        <f>(BETA!D14^2)*0.4*1.6</f>
        <v>0.70560000000000012</v>
      </c>
    </row>
    <row r="15" spans="1:4" x14ac:dyDescent="0.25">
      <c r="A15">
        <f>BL!A16</f>
        <v>13</v>
      </c>
      <c r="B15" t="str">
        <f>'EXPECTED RETURN BL'!B16</f>
        <v>HPQ</v>
      </c>
      <c r="C15" t="str">
        <f>BL!C16</f>
        <v>HP Inc</v>
      </c>
      <c r="D15" s="11">
        <f>(BETA!D15^2)*0.4*1.6</f>
        <v>0.70560000000000012</v>
      </c>
    </row>
    <row r="16" spans="1:4" x14ac:dyDescent="0.25">
      <c r="A16">
        <f>BL!A17</f>
        <v>14</v>
      </c>
      <c r="B16" t="str">
        <f>'EXPECTED RETURN BL'!B17</f>
        <v>IBM</v>
      </c>
      <c r="C16" t="str">
        <f>BL!C17</f>
        <v>IBM</v>
      </c>
      <c r="D16" s="11">
        <f>(BETA!D16^2)*0.4*1.6</f>
        <v>0.37161216000000008</v>
      </c>
    </row>
    <row r="17" spans="1:4" x14ac:dyDescent="0.25">
      <c r="A17">
        <f>BL!A18</f>
        <v>15</v>
      </c>
      <c r="B17" t="str">
        <f>'EXPECTED RETURN BL'!B18</f>
        <v>INTC</v>
      </c>
      <c r="C17" t="str">
        <f>BL!C18</f>
        <v>INTEL</v>
      </c>
      <c r="D17" s="11">
        <f>(BETA!D17^2)*0.4*1.6</f>
        <v>0.51036736000000005</v>
      </c>
    </row>
    <row r="18" spans="1:4" x14ac:dyDescent="0.25">
      <c r="A18">
        <f>BL!A19</f>
        <v>16</v>
      </c>
      <c r="B18" t="str">
        <f>'EXPECTED RETURN BL'!B19</f>
        <v>JNJ</v>
      </c>
      <c r="C18" t="str">
        <f>BL!C19</f>
        <v>JOHNSON</v>
      </c>
      <c r="D18" s="11">
        <f>(BETA!D18^2)*0.4*1.6</f>
        <v>0.20939775999999999</v>
      </c>
    </row>
    <row r="19" spans="1:4" x14ac:dyDescent="0.25">
      <c r="A19">
        <f>BL!A20</f>
        <v>17</v>
      </c>
      <c r="B19" t="str">
        <f>'EXPECTED RETURN BL'!B20</f>
        <v>MCD</v>
      </c>
      <c r="C19" t="str">
        <f>BL!C20</f>
        <v>McDONALD’S CORPORATION</v>
      </c>
      <c r="D19" s="11">
        <f>(BETA!D19^2)*0.4*1.6</f>
        <v>0.95257600000000009</v>
      </c>
    </row>
    <row r="20" spans="1:4" x14ac:dyDescent="0.25">
      <c r="A20">
        <f>BL!A21</f>
        <v>18</v>
      </c>
      <c r="B20" t="str">
        <f>'EXPECTED RETURN BL'!B21</f>
        <v>PG</v>
      </c>
      <c r="C20" t="str">
        <f>BL!C21</f>
        <v>P&amp;G</v>
      </c>
      <c r="D20" s="11">
        <f>(BETA!D20^2)*0.4*1.6</f>
        <v>0.50694400000000006</v>
      </c>
    </row>
    <row r="21" spans="1:4" x14ac:dyDescent="0.25">
      <c r="A21">
        <f>BL!A22</f>
        <v>19</v>
      </c>
      <c r="B21" t="str">
        <f>'EXPECTED RETURN BL'!B22</f>
        <v>PFE</v>
      </c>
      <c r="C21" t="str">
        <f>BL!C22</f>
        <v>PFIZER INC</v>
      </c>
      <c r="D21" s="11">
        <f>(BETA!D21^2)*0.4*1.6</f>
        <v>0.21455423999999998</v>
      </c>
    </row>
    <row r="22" spans="1:4" x14ac:dyDescent="0.25">
      <c r="A22">
        <f>BL!A23</f>
        <v>20</v>
      </c>
      <c r="B22" t="str">
        <f>'EXPECTED RETURN BL'!B23</f>
        <v>DIS</v>
      </c>
      <c r="C22" t="str">
        <f>BL!C23</f>
        <v>THE WALT DISNEY COMPANY AND SUBSIDIARIES</v>
      </c>
      <c r="D22" s="11">
        <f>(BETA!D22^2)*0.4*1.6</f>
        <v>0.18870336000000004</v>
      </c>
    </row>
    <row r="23" spans="1:4" x14ac:dyDescent="0.25">
      <c r="A23">
        <f>BL!A24</f>
        <v>21</v>
      </c>
      <c r="B23" t="str">
        <f>'EXPECTED RETURN BL'!B24</f>
        <v>WMT</v>
      </c>
      <c r="C23" t="str">
        <f>BL!C24</f>
        <v>WALMART</v>
      </c>
      <c r="D23" s="11">
        <f>(BETA!D23^2)*0.4*1.6</f>
        <v>0.66585600000000011</v>
      </c>
    </row>
    <row r="24" spans="1:4" x14ac:dyDescent="0.25">
      <c r="D24" s="15"/>
    </row>
    <row r="25" spans="1:4" x14ac:dyDescent="0.25">
      <c r="C25" t="s">
        <v>543</v>
      </c>
      <c r="D25" s="15">
        <f>SUM(D3:D24)</f>
        <v>18.55740043626156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433C9-1471-4570-B192-C142F7810C9D}">
  <dimension ref="A2:G23"/>
  <sheetViews>
    <sheetView topLeftCell="D1" workbookViewId="0">
      <selection activeCell="J7" sqref="J7"/>
    </sheetView>
  </sheetViews>
  <sheetFormatPr defaultRowHeight="15" x14ac:dyDescent="0.25"/>
  <cols>
    <col min="3" max="3" width="29.85546875" customWidth="1"/>
    <col min="4" max="4" width="22.85546875" customWidth="1"/>
    <col min="6" max="6" width="12.42578125" customWidth="1"/>
  </cols>
  <sheetData>
    <row r="2" spans="1:7" x14ac:dyDescent="0.25">
      <c r="A2" t="str">
        <f>APT!A3</f>
        <v>NO</v>
      </c>
      <c r="B2" t="s">
        <v>576</v>
      </c>
      <c r="C2" t="str">
        <f>APT!C3</f>
        <v>Nama Perusahaan</v>
      </c>
      <c r="D2" t="s">
        <v>547</v>
      </c>
      <c r="E2" t="s">
        <v>548</v>
      </c>
      <c r="F2" t="s">
        <v>549</v>
      </c>
      <c r="G2" t="s">
        <v>522</v>
      </c>
    </row>
    <row r="3" spans="1:7" x14ac:dyDescent="0.25">
      <c r="A3">
        <f>APT!A4</f>
        <v>1</v>
      </c>
      <c r="B3" t="str">
        <f>'RESIKO PORTOFOLIO'!B3</f>
        <v>AA</v>
      </c>
      <c r="C3" t="str">
        <f>APT!C4</f>
        <v>Alcoa Corporation</v>
      </c>
      <c r="D3" s="17">
        <v>0.39705783116269699</v>
      </c>
      <c r="E3">
        <f>ERBI!F5</f>
        <v>0.11130302011644966</v>
      </c>
      <c r="F3" s="11">
        <f>APT!E4-Sheet9!D3</f>
        <v>-0.39561787120497438</v>
      </c>
      <c r="G3" s="11">
        <f>SUM(D3:F3)</f>
        <v>0.11274298007417227</v>
      </c>
    </row>
    <row r="4" spans="1:7" x14ac:dyDescent="0.25">
      <c r="A4">
        <f>APT!A5</f>
        <v>2</v>
      </c>
      <c r="B4" t="str">
        <f>'RESIKO PORTOFOLIO'!B4</f>
        <v>MO</v>
      </c>
      <c r="C4" t="str">
        <f>APT!C5</f>
        <v>Altria Group Inc</v>
      </c>
      <c r="D4" s="17">
        <v>0.39705783116269661</v>
      </c>
      <c r="E4">
        <f>ERBI!F6</f>
        <v>0.56691155587817721</v>
      </c>
      <c r="F4" s="11">
        <f>APT!E5-Sheet9!D4</f>
        <v>-0.3970509177301782</v>
      </c>
      <c r="G4" s="11">
        <f t="shared" ref="G4:G23" si="0">SUM(D4:F4)</f>
        <v>0.56691846931069567</v>
      </c>
    </row>
    <row r="5" spans="1:7" x14ac:dyDescent="0.25">
      <c r="A5">
        <f>APT!A6</f>
        <v>3</v>
      </c>
      <c r="B5" t="str">
        <f>'RESIKO PORTOFOLIO'!B5</f>
        <v>AXP</v>
      </c>
      <c r="C5" t="str">
        <f>APT!C6</f>
        <v>American Express Company</v>
      </c>
      <c r="D5" s="17">
        <v>0.39705783116269661</v>
      </c>
      <c r="E5">
        <f>ERBI!F7</f>
        <v>0.30343103162195378</v>
      </c>
      <c r="F5" s="11">
        <f>APT!E6-Sheet9!D5</f>
        <v>-0.39688422105617743</v>
      </c>
      <c r="G5" s="11">
        <f t="shared" si="0"/>
        <v>0.30360464172847296</v>
      </c>
    </row>
    <row r="6" spans="1:7" x14ac:dyDescent="0.25">
      <c r="A6">
        <f>APT!A7</f>
        <v>4</v>
      </c>
      <c r="B6" t="str">
        <f>'RESIKO PORTOFOLIO'!B6</f>
        <v>AIG</v>
      </c>
      <c r="C6" t="str">
        <f>APT!C7</f>
        <v>American International Group Inc</v>
      </c>
      <c r="D6" s="17">
        <v>0.39705783116269661</v>
      </c>
      <c r="E6">
        <f>ERBI!F8</f>
        <v>0.30191785925328157</v>
      </c>
      <c r="F6" s="11">
        <f>APT!E7-Sheet9!D6</f>
        <v>-0.39684972154481601</v>
      </c>
      <c r="G6" s="11">
        <f t="shared" si="0"/>
        <v>0.30212596887116216</v>
      </c>
    </row>
    <row r="7" spans="1:7" x14ac:dyDescent="0.25">
      <c r="A7">
        <f>APT!A8</f>
        <v>5</v>
      </c>
      <c r="B7" t="str">
        <f>'RESIKO PORTOFOLIO'!B7</f>
        <v>CAT</v>
      </c>
      <c r="C7" t="str">
        <f>APT!C8</f>
        <v>Caterpillar</v>
      </c>
      <c r="D7" s="17">
        <v>0.39705783116269661</v>
      </c>
      <c r="E7">
        <f>ERBI!F9</f>
        <v>0.37338933878629327</v>
      </c>
      <c r="F7" s="11">
        <f>APT!E8-Sheet9!D7</f>
        <v>-0.39705412522235345</v>
      </c>
      <c r="G7" s="11">
        <f t="shared" si="0"/>
        <v>0.37339304472663642</v>
      </c>
    </row>
    <row r="8" spans="1:7" x14ac:dyDescent="0.25">
      <c r="A8">
        <f>APT!A9</f>
        <v>6</v>
      </c>
      <c r="B8" t="str">
        <f>'RESIKO PORTOFOLIO'!B8</f>
        <v>C</v>
      </c>
      <c r="C8" t="str">
        <f>APT!C9</f>
        <v>Citigroup Inc</v>
      </c>
      <c r="D8" s="17">
        <v>0.39705783116269661</v>
      </c>
      <c r="E8">
        <f>ERBI!F10</f>
        <v>0.24125994530057909</v>
      </c>
      <c r="F8" s="11">
        <f>APT!E9-Sheet9!D8</f>
        <v>-0.39698488503175999</v>
      </c>
      <c r="G8" s="11">
        <f t="shared" si="0"/>
        <v>0.24133289143151571</v>
      </c>
    </row>
    <row r="9" spans="1:7" x14ac:dyDescent="0.25">
      <c r="A9">
        <f>APT!A10</f>
        <v>7</v>
      </c>
      <c r="B9" t="str">
        <f>'RESIKO PORTOFOLIO'!B9</f>
        <v>COKE</v>
      </c>
      <c r="C9" t="str">
        <f>APT!C10</f>
        <v>Coca Cola Consolidated Inc</v>
      </c>
      <c r="D9" s="17">
        <v>0.39705783116269661</v>
      </c>
      <c r="E9">
        <f>ERBI!F11</f>
        <v>0.29028585985516081</v>
      </c>
      <c r="F9" s="11">
        <f>APT!E10-Sheet9!D9</f>
        <v>-0.39705585129242238</v>
      </c>
      <c r="G9" s="11">
        <f t="shared" si="0"/>
        <v>0.29028783972543504</v>
      </c>
    </row>
    <row r="10" spans="1:7" x14ac:dyDescent="0.25">
      <c r="A10">
        <f>APT!A11</f>
        <v>8</v>
      </c>
      <c r="B10" t="str">
        <f>'RESIKO PORTOFOLIO'!B10</f>
        <v>DD</v>
      </c>
      <c r="C10" t="str">
        <f>APT!C11</f>
        <v>Dupont de Nemours Inc</v>
      </c>
      <c r="D10" s="17">
        <v>0.39705783116269661</v>
      </c>
      <c r="E10">
        <f>ERBI!F12</f>
        <v>0.2699959465815519</v>
      </c>
      <c r="F10" s="11">
        <f>APT!E11-Sheet9!D10</f>
        <v>-0.39587484558587654</v>
      </c>
      <c r="G10" s="11">
        <f t="shared" si="0"/>
        <v>0.27117893215837191</v>
      </c>
    </row>
    <row r="11" spans="1:7" x14ac:dyDescent="0.25">
      <c r="A11">
        <f>APT!A12</f>
        <v>9</v>
      </c>
      <c r="B11" t="str">
        <f>'RESIKO PORTOFOLIO'!B11</f>
        <v>XOM</v>
      </c>
      <c r="C11" t="str">
        <f>APT!C12</f>
        <v>Exxon Mobil</v>
      </c>
      <c r="D11" s="17">
        <v>0.39705783116269661</v>
      </c>
      <c r="E11">
        <f>ERBI!F13</f>
        <v>0.36875080276447519</v>
      </c>
      <c r="F11" s="11">
        <f>APT!E12-Sheet9!D11</f>
        <v>-0.39705869797067023</v>
      </c>
      <c r="G11" s="11">
        <f t="shared" si="0"/>
        <v>0.36874993595650157</v>
      </c>
    </row>
    <row r="12" spans="1:7" x14ac:dyDescent="0.25">
      <c r="A12">
        <f>APT!A13</f>
        <v>10</v>
      </c>
      <c r="B12" t="str">
        <f>'RESIKO PORTOFOLIO'!B12</f>
        <v>GE</v>
      </c>
      <c r="C12" t="str">
        <f>APT!C13</f>
        <v>Ge Electric Company</v>
      </c>
      <c r="D12" s="17">
        <v>0.39705783116269661</v>
      </c>
      <c r="E12">
        <f>ERBI!F14</f>
        <v>0.30886842260802677</v>
      </c>
      <c r="F12" s="11">
        <f>APT!E13-Sheet9!D12</f>
        <v>-0.3969471758233879</v>
      </c>
      <c r="G12" s="11">
        <f t="shared" si="0"/>
        <v>0.30897907794733548</v>
      </c>
    </row>
    <row r="13" spans="1:7" x14ac:dyDescent="0.25">
      <c r="A13">
        <f>APT!A14</f>
        <v>11</v>
      </c>
      <c r="B13" t="str">
        <f>'RESIKO PORTOFOLIO'!B13</f>
        <v>GM</v>
      </c>
      <c r="C13" t="str">
        <f>APT!C14</f>
        <v>General Motor Company</v>
      </c>
      <c r="D13" s="17">
        <v>0.39705783116269661</v>
      </c>
      <c r="E13">
        <f>ERBI!F15</f>
        <v>0.2551738771287182</v>
      </c>
      <c r="F13" s="11">
        <f>APT!E14-Sheet9!D13</f>
        <v>-0.39701721820259306</v>
      </c>
      <c r="G13" s="11">
        <f t="shared" si="0"/>
        <v>0.2552144900888218</v>
      </c>
    </row>
    <row r="14" spans="1:7" x14ac:dyDescent="0.25">
      <c r="A14">
        <f>APT!A15</f>
        <v>12</v>
      </c>
      <c r="B14" t="str">
        <f>'RESIKO PORTOFOLIO'!B14</f>
        <v>HON</v>
      </c>
      <c r="C14" t="str">
        <f>APT!C15</f>
        <v>Honeywell International Inc</v>
      </c>
      <c r="D14" s="17">
        <v>0.39705783116269661</v>
      </c>
      <c r="E14">
        <f>ERBI!F16</f>
        <v>0.36224090215743288</v>
      </c>
      <c r="F14" s="11">
        <f>APT!E15-Sheet9!D14</f>
        <v>-0.39702961377156037</v>
      </c>
      <c r="G14" s="11">
        <f t="shared" si="0"/>
        <v>0.36226911954856916</v>
      </c>
    </row>
    <row r="15" spans="1:7" x14ac:dyDescent="0.25">
      <c r="A15">
        <f>APT!A16</f>
        <v>13</v>
      </c>
      <c r="B15" t="str">
        <f>'RESIKO PORTOFOLIO'!B15</f>
        <v>HPQ</v>
      </c>
      <c r="C15" t="str">
        <f>APT!C16</f>
        <v>HP Inc</v>
      </c>
      <c r="D15" s="17">
        <v>0.39705783116269661</v>
      </c>
      <c r="E15">
        <f>ERBI!F17</f>
        <v>0.3649130732231276</v>
      </c>
      <c r="F15" s="11">
        <f>APT!E16-Sheet9!D15</f>
        <v>-0.39703723505313859</v>
      </c>
      <c r="G15" s="11">
        <f t="shared" si="0"/>
        <v>0.36493366933268567</v>
      </c>
    </row>
    <row r="16" spans="1:7" x14ac:dyDescent="0.25">
      <c r="A16">
        <f>APT!A17</f>
        <v>14</v>
      </c>
      <c r="B16" t="str">
        <f>'RESIKO PORTOFOLIO'!B16</f>
        <v>IBM</v>
      </c>
      <c r="C16" t="str">
        <f>APT!C17</f>
        <v>IBM</v>
      </c>
      <c r="D16" s="17">
        <v>0.39705783116269661</v>
      </c>
      <c r="E16">
        <f>ERBI!F18</f>
        <v>0.48327403489241011</v>
      </c>
      <c r="F16" s="11">
        <f>APT!E17-Sheet9!D16</f>
        <v>-0.39681081913245919</v>
      </c>
      <c r="G16" s="11">
        <f t="shared" si="0"/>
        <v>0.48352104692264752</v>
      </c>
    </row>
    <row r="17" spans="1:7" x14ac:dyDescent="0.25">
      <c r="A17">
        <f>APT!A18</f>
        <v>15</v>
      </c>
      <c r="B17" t="str">
        <f>'RESIKO PORTOFOLIO'!B17</f>
        <v>INTC</v>
      </c>
      <c r="C17" t="str">
        <f>APT!C18</f>
        <v>INTEL</v>
      </c>
      <c r="D17" s="17">
        <v>0.39705783116269661</v>
      </c>
      <c r="E17">
        <f>ERBI!F19</f>
        <v>0.4357316068077603</v>
      </c>
      <c r="F17" s="11">
        <f>APT!E18-Sheet9!D17</f>
        <v>-0.39704031583050492</v>
      </c>
      <c r="G17" s="11">
        <f t="shared" si="0"/>
        <v>0.43574912213995198</v>
      </c>
    </row>
    <row r="18" spans="1:7" x14ac:dyDescent="0.25">
      <c r="A18">
        <f>APT!A19</f>
        <v>16</v>
      </c>
      <c r="B18" t="str">
        <f>'RESIKO PORTOFOLIO'!B18</f>
        <v>JNJ</v>
      </c>
      <c r="C18" t="str">
        <f>APT!C19</f>
        <v>JOHNSON</v>
      </c>
      <c r="D18" s="17">
        <v>0.39705783116269661</v>
      </c>
      <c r="E18">
        <f>ERBI!F20</f>
        <v>0.68969253141877052</v>
      </c>
      <c r="F18" s="11">
        <f>APT!E19-Sheet9!D18</f>
        <v>-0.39707113845544434</v>
      </c>
      <c r="G18" s="11">
        <f t="shared" si="0"/>
        <v>0.68967922412602278</v>
      </c>
    </row>
    <row r="19" spans="1:7" x14ac:dyDescent="0.25">
      <c r="A19">
        <f>APT!A20</f>
        <v>17</v>
      </c>
      <c r="B19" t="str">
        <f>'RESIKO PORTOFOLIO'!B19</f>
        <v>MCD</v>
      </c>
      <c r="C19" t="str">
        <f>APT!C20</f>
        <v>McDONALD’S CORPORATION</v>
      </c>
      <c r="D19" s="17">
        <v>0.39705783116269661</v>
      </c>
      <c r="E19">
        <f>ERBI!F21</f>
        <v>0.31666137831387309</v>
      </c>
      <c r="F19" s="11">
        <f>APT!E20-Sheet9!D19</f>
        <v>-0.39704223716179399</v>
      </c>
      <c r="G19" s="11">
        <f t="shared" si="0"/>
        <v>0.31667697231477565</v>
      </c>
    </row>
    <row r="20" spans="1:7" x14ac:dyDescent="0.25">
      <c r="A20">
        <f>APT!A21</f>
        <v>18</v>
      </c>
      <c r="B20" t="str">
        <f>'RESIKO PORTOFOLIO'!B20</f>
        <v>PG</v>
      </c>
      <c r="C20" t="str">
        <f>APT!C21</f>
        <v>P&amp;G</v>
      </c>
      <c r="D20" s="17">
        <v>0.39705783116269661</v>
      </c>
      <c r="E20">
        <f>ERBI!F22</f>
        <v>0.42634257134311726</v>
      </c>
      <c r="F20" s="11">
        <f>APT!E21-Sheet9!D20</f>
        <v>-0.39698075064942945</v>
      </c>
      <c r="G20" s="11">
        <f t="shared" si="0"/>
        <v>0.42641965185638447</v>
      </c>
    </row>
    <row r="21" spans="1:7" x14ac:dyDescent="0.25">
      <c r="A21">
        <f>APT!A22</f>
        <v>19</v>
      </c>
      <c r="B21" t="str">
        <f>'RESIKO PORTOFOLIO'!B21</f>
        <v>PFE</v>
      </c>
      <c r="C21" t="str">
        <f>APT!C22</f>
        <v>PFIZER INC</v>
      </c>
      <c r="D21" s="17">
        <v>0.39705783116269661</v>
      </c>
      <c r="E21">
        <f>ERBI!F23</f>
        <v>0.65280401063326654</v>
      </c>
      <c r="F21" s="11">
        <f>APT!E22-Sheet9!D21</f>
        <v>-0.3969561953315594</v>
      </c>
      <c r="G21" s="11">
        <f t="shared" si="0"/>
        <v>0.65290564646440363</v>
      </c>
    </row>
    <row r="22" spans="1:7" x14ac:dyDescent="0.25">
      <c r="A22">
        <f>APT!A23</f>
        <v>20</v>
      </c>
      <c r="B22" t="str">
        <f>'RESIKO PORTOFOLIO'!B22</f>
        <v>DIS</v>
      </c>
      <c r="C22" t="str">
        <f>APT!C23</f>
        <v>THE WALT DISNEY COMPANY AND SUBSIDIARIES</v>
      </c>
      <c r="D22" s="17">
        <v>0.39705783116269661</v>
      </c>
      <c r="E22">
        <f>ERBI!F24</f>
        <v>0.69923868707310866</v>
      </c>
      <c r="F22" s="11">
        <f>APT!E23-Sheet9!D22</f>
        <v>-0.39692678886060134</v>
      </c>
      <c r="G22" s="11">
        <f t="shared" si="0"/>
        <v>0.69936972937520392</v>
      </c>
    </row>
    <row r="23" spans="1:7" x14ac:dyDescent="0.25">
      <c r="A23">
        <f>APT!A24</f>
        <v>21</v>
      </c>
      <c r="B23" t="str">
        <f>'RESIKO PORTOFOLIO'!B23</f>
        <v>WMT</v>
      </c>
      <c r="C23" t="str">
        <f>APT!C24</f>
        <v>WALMART</v>
      </c>
      <c r="D23" s="17">
        <v>0.39705783116269661</v>
      </c>
      <c r="E23">
        <f>ERBI!F25</f>
        <v>0.38166592289091178</v>
      </c>
      <c r="F23" s="11">
        <f>APT!E24-Sheet9!D23</f>
        <v>-0.3971012009166211</v>
      </c>
      <c r="G23" s="11">
        <f t="shared" si="0"/>
        <v>0.38162255313698729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77D25-DDC8-40B1-B282-3F446E9F5296}">
  <dimension ref="A2:H24"/>
  <sheetViews>
    <sheetView workbookViewId="0">
      <selection activeCell="G4" sqref="G4:G24"/>
    </sheetView>
  </sheetViews>
  <sheetFormatPr defaultRowHeight="15" x14ac:dyDescent="0.25"/>
  <cols>
    <col min="3" max="3" width="36.28515625" customWidth="1"/>
    <col min="6" max="7" width="9.5703125" bestFit="1" customWidth="1"/>
    <col min="8" max="8" width="17.7109375" customWidth="1"/>
  </cols>
  <sheetData>
    <row r="2" spans="1:8" x14ac:dyDescent="0.25">
      <c r="A2" s="29" t="s">
        <v>526</v>
      </c>
      <c r="B2" s="30" t="s">
        <v>576</v>
      </c>
      <c r="C2" s="26" t="s">
        <v>1</v>
      </c>
    </row>
    <row r="3" spans="1:8" x14ac:dyDescent="0.25">
      <c r="A3" s="29"/>
      <c r="B3" s="30"/>
      <c r="C3" s="26"/>
      <c r="D3" t="s">
        <v>579</v>
      </c>
      <c r="E3" t="s">
        <v>531</v>
      </c>
      <c r="F3" t="s">
        <v>539</v>
      </c>
      <c r="G3" t="s">
        <v>541</v>
      </c>
      <c r="H3" t="s">
        <v>542</v>
      </c>
    </row>
    <row r="4" spans="1:8" s="21" customFormat="1" x14ac:dyDescent="0.25">
      <c r="A4" s="21">
        <v>1</v>
      </c>
      <c r="B4" s="21" t="str">
        <f>Sheet9!B3</f>
        <v>AA</v>
      </c>
      <c r="C4" s="22" t="s">
        <v>14</v>
      </c>
      <c r="D4" s="17">
        <f>'EXPECTED RETURN BL'!D4</f>
        <v>5.5345122164353333E-2</v>
      </c>
      <c r="E4" s="21">
        <f>BETA!D3/0.582^2*(ERBI!D5-ERBI!F5)</f>
        <v>0.22942675843893751</v>
      </c>
      <c r="F4" s="17">
        <f>E4/0.3</f>
        <v>0.76475586146312502</v>
      </c>
      <c r="G4" s="38">
        <f>('ACTUAL RETURN'!E3+BETA!D3)*0.794</f>
        <v>1.9894322836233225</v>
      </c>
      <c r="H4" s="16">
        <f>'RESIKO PORTOFOLIO'!D3</f>
        <v>3.9273005962615564</v>
      </c>
    </row>
    <row r="5" spans="1:8" s="32" customFormat="1" x14ac:dyDescent="0.25">
      <c r="A5" s="32">
        <v>2</v>
      </c>
      <c r="B5" s="32" t="str">
        <f>Sheet9!B4</f>
        <v>MO</v>
      </c>
      <c r="C5" s="33" t="s">
        <v>57</v>
      </c>
      <c r="D5" s="34">
        <f>'EXPECTED RETURN BL'!D5</f>
        <v>2.7387313392656862E-3</v>
      </c>
      <c r="E5" s="32">
        <f>BETA!D4/0.582^2*(ERBI!D6-ERBI!F6)</f>
        <v>9.98771420679684E-3</v>
      </c>
      <c r="F5" s="34">
        <f t="shared" ref="F5:F24" si="0">E5/0.3</f>
        <v>3.3292380689322804E-2</v>
      </c>
      <c r="G5" s="35">
        <f>('ACTUAL RETURN'!E4+BETA!D4)*0.794</f>
        <v>0.55057081511130279</v>
      </c>
      <c r="H5" s="36">
        <f>'RESIKO PORTOFOLIO'!D4</f>
        <v>0.30647296000000002</v>
      </c>
    </row>
    <row r="6" spans="1:8" s="32" customFormat="1" x14ac:dyDescent="0.25">
      <c r="A6" s="32">
        <v>3</v>
      </c>
      <c r="B6" s="32" t="str">
        <f>Sheet9!B5</f>
        <v>AXP</v>
      </c>
      <c r="C6" s="33" t="s">
        <v>92</v>
      </c>
      <c r="D6" s="34">
        <f>'EXPECTED RETURN BL'!D6</f>
        <v>1.7536645232732448E-2</v>
      </c>
      <c r="E6" s="32">
        <f>BETA!D5/0.582^2*(ERBI!D7-ERBI!F7)</f>
        <v>3.3098785734857063E-2</v>
      </c>
      <c r="F6" s="34">
        <f t="shared" si="0"/>
        <v>0.11032928578285688</v>
      </c>
      <c r="G6" s="35">
        <f>('ACTUAL RETURN'!E5+BETA!D5)*0.794</f>
        <v>0.97561725631871676</v>
      </c>
      <c r="H6" s="36">
        <f>'RESIKO PORTOFOLIO'!D5</f>
        <v>0.93702400000000008</v>
      </c>
    </row>
    <row r="7" spans="1:8" s="32" customFormat="1" x14ac:dyDescent="0.25">
      <c r="A7" s="32">
        <v>4</v>
      </c>
      <c r="B7" s="32" t="str">
        <f>Sheet9!B6</f>
        <v>AIG</v>
      </c>
      <c r="C7" s="33" t="s">
        <v>93</v>
      </c>
      <c r="D7" s="34">
        <f>'EXPECTED RETURN BL'!D7</f>
        <v>1.711114270723324E-2</v>
      </c>
      <c r="E7" s="32">
        <f>BETA!D6/0.582^2*(ERBI!D8-ERBI!F8)</f>
        <v>4.4494330798020142E-2</v>
      </c>
      <c r="F7" s="34">
        <f t="shared" si="0"/>
        <v>0.14831443599340047</v>
      </c>
      <c r="G7" s="35">
        <f>('ACTUAL RETURN'!E6+BETA!D6)*0.794</f>
        <v>0.97400622552305083</v>
      </c>
      <c r="H7" s="36">
        <f>'RESIKO PORTOFOLIO'!D6</f>
        <v>0.93702400000000008</v>
      </c>
    </row>
    <row r="8" spans="1:8" s="21" customFormat="1" x14ac:dyDescent="0.25">
      <c r="A8" s="21">
        <v>5</v>
      </c>
      <c r="B8" s="21" t="str">
        <f>Sheet9!B7</f>
        <v>CAT</v>
      </c>
      <c r="C8" s="22" t="s">
        <v>166</v>
      </c>
      <c r="D8" s="17">
        <f>'EXPECTED RETURN BL'!D8</f>
        <v>-4.783675905937838E-3</v>
      </c>
      <c r="E8" s="21">
        <f>BETA!D7/0.582^2*(ERBI!D9-ERBI!F9)</f>
        <v>-2.1791563800158372E-3</v>
      </c>
      <c r="F8" s="17">
        <f t="shared" si="0"/>
        <v>-7.2638546000527906E-3</v>
      </c>
      <c r="G8" s="38">
        <f>('ACTUAL RETURN'!E7+BETA!D7)*0.794</f>
        <v>0.85321465146111553</v>
      </c>
      <c r="H8" s="16">
        <f>'RESIKO PORTOFOLIO'!D7</f>
        <v>0.74649600000000016</v>
      </c>
    </row>
    <row r="9" spans="1:8" s="21" customFormat="1" x14ac:dyDescent="0.25">
      <c r="A9" s="21">
        <v>6</v>
      </c>
      <c r="B9" s="21" t="str">
        <f>Sheet9!B8</f>
        <v>C</v>
      </c>
      <c r="C9" s="22" t="s">
        <v>167</v>
      </c>
      <c r="D9" s="17">
        <f>'EXPECTED RETURN BL'!D9</f>
        <v>1.921462909238902E-2</v>
      </c>
      <c r="E9" s="21">
        <f>BETA!D8/0.582^2*(ERBI!D10-ERBI!F10)</f>
        <v>2.0677710727006502E-2</v>
      </c>
      <c r="F9" s="17">
        <f t="shared" si="0"/>
        <v>6.8925702423355009E-2</v>
      </c>
      <c r="G9" s="38">
        <f>('ACTUAL RETURN'!E8+BETA!D8)*0.794</f>
        <v>1.2435175800292715</v>
      </c>
      <c r="H9" s="16">
        <f>'RESIKO PORTOFOLIO'!D8</f>
        <v>1.5376000000000003</v>
      </c>
    </row>
    <row r="10" spans="1:8" s="21" customFormat="1" x14ac:dyDescent="0.25">
      <c r="A10" s="21">
        <v>7</v>
      </c>
      <c r="B10" s="21" t="str">
        <f>Sheet9!B9</f>
        <v>COKE</v>
      </c>
      <c r="C10" s="22" t="s">
        <v>274</v>
      </c>
      <c r="D10" s="17">
        <f>'EXPECTED RETURN BL'!D10</f>
        <v>5.6159864913274864E-3</v>
      </c>
      <c r="E10" s="21">
        <f>BETA!D9/0.582^2*(ERBI!D11-ERBI!F11)</f>
        <v>1.7014338689910859E-3</v>
      </c>
      <c r="F10" s="17">
        <f t="shared" si="0"/>
        <v>5.6714462299702869E-3</v>
      </c>
      <c r="G10" s="38">
        <f>('ACTUAL RETURN'!E9+BETA!D9)*0.794</f>
        <v>1.0755823915314962</v>
      </c>
      <c r="H10" s="16">
        <f>'RESIKO PORTOFOLIO'!D9</f>
        <v>1.1664000000000001</v>
      </c>
    </row>
    <row r="11" spans="1:8" s="32" customFormat="1" x14ac:dyDescent="0.25">
      <c r="A11" s="32">
        <v>8</v>
      </c>
      <c r="B11" s="32" t="str">
        <f>Sheet9!B10</f>
        <v>DD</v>
      </c>
      <c r="C11" s="33" t="s">
        <v>275</v>
      </c>
      <c r="D11" s="34">
        <f>'EXPECTED RETURN BL'!D11</f>
        <v>4.4567463023061443E-2</v>
      </c>
      <c r="E11" s="32">
        <f>BETA!D10/0.582^2*(ERBI!D12-ERBI!F12)</f>
        <v>9.6043164253840282E-2</v>
      </c>
      <c r="F11" s="34">
        <f t="shared" si="0"/>
        <v>0.32014388084613427</v>
      </c>
      <c r="G11" s="35">
        <f>('ACTUAL RETURN'!E10+BETA!D10)*0.794</f>
        <v>0.97921852284659283</v>
      </c>
      <c r="H11" s="36">
        <f>'RESIKO PORTOFOLIO'!D10</f>
        <v>0.906304</v>
      </c>
    </row>
    <row r="12" spans="1:8" s="21" customFormat="1" x14ac:dyDescent="0.25">
      <c r="A12" s="21">
        <v>9</v>
      </c>
      <c r="B12" s="21" t="str">
        <f>Sheet9!B11</f>
        <v>XOM</v>
      </c>
      <c r="C12" s="22" t="s">
        <v>276</v>
      </c>
      <c r="D12" s="17">
        <f>'EXPECTED RETURN BL'!D12</f>
        <v>1.086236886932529E-2</v>
      </c>
      <c r="E12" s="21">
        <f>BETA!D11/0.582^2*(ERBI!D13-ERBI!F13)</f>
        <v>-4.2594222200227096E-4</v>
      </c>
      <c r="F12" s="17">
        <f t="shared" si="0"/>
        <v>-1.4198074066742365E-3</v>
      </c>
      <c r="G12" s="38">
        <f>('ACTUAL RETURN'!E11+BETA!D11)*0.794</f>
        <v>0.84669653018275237</v>
      </c>
      <c r="H12" s="16">
        <f>'RESIKO PORTOFOLIO'!D11</f>
        <v>0.71910400000000019</v>
      </c>
    </row>
    <row r="13" spans="1:8" s="32" customFormat="1" x14ac:dyDescent="0.25">
      <c r="A13" s="32">
        <v>10</v>
      </c>
      <c r="B13" s="32" t="str">
        <f>Sheet9!B12</f>
        <v>GE</v>
      </c>
      <c r="C13" s="33" t="s">
        <v>575</v>
      </c>
      <c r="D13" s="34">
        <f>'EXPECTED RETURN BL'!D13</f>
        <v>1.1507063930774174E-2</v>
      </c>
      <c r="E13" s="32">
        <f>BETA!D12/0.582^2*(ERBI!D14-ERBI!F14)</f>
        <v>5.8237774353570845E-2</v>
      </c>
      <c r="F13" s="34">
        <f t="shared" si="0"/>
        <v>0.19412591451190284</v>
      </c>
      <c r="G13" s="35">
        <f>('ACTUAL RETURN'!E12+BETA!D12)*0.794</f>
        <v>0.95814470062624191</v>
      </c>
      <c r="H13" s="36">
        <f>'RESIKO PORTOFOLIO'!D12</f>
        <v>0.92159999999999997</v>
      </c>
    </row>
    <row r="14" spans="1:8" s="32" customFormat="1" x14ac:dyDescent="0.25">
      <c r="A14" s="32">
        <v>11</v>
      </c>
      <c r="B14" s="32" t="str">
        <f>Sheet9!B13</f>
        <v>GM</v>
      </c>
      <c r="C14" s="33" t="s">
        <v>377</v>
      </c>
      <c r="D14" s="34">
        <f>'EXPECTED RETURN BL'!D14</f>
        <v>1.52349501239972E-2</v>
      </c>
      <c r="E14" s="32">
        <f>BETA!D13/0.582^2*(ERBI!D15-ERBI!F15)</f>
        <v>1.5225444316909347E-2</v>
      </c>
      <c r="F14" s="34">
        <f t="shared" si="0"/>
        <v>5.0751481056364491E-2</v>
      </c>
      <c r="G14" s="35">
        <f>('ACTUAL RETURN'!E13+BETA!D13)*0.794</f>
        <v>1.192376557543863</v>
      </c>
      <c r="H14" s="36">
        <f>'RESIKO PORTOFOLIO'!D13</f>
        <v>1.4208640000000001</v>
      </c>
    </row>
    <row r="15" spans="1:8" s="32" customFormat="1" x14ac:dyDescent="0.25">
      <c r="A15" s="32">
        <v>12</v>
      </c>
      <c r="B15" s="32" t="str">
        <f>Sheet9!B14</f>
        <v>HON</v>
      </c>
      <c r="C15" s="33" t="s">
        <v>396</v>
      </c>
      <c r="D15" s="34">
        <f>'EXPECTED RETURN BL'!D15</f>
        <v>1.7140765734808064E-2</v>
      </c>
      <c r="E15" s="32">
        <f>BETA!D14/0.582^2*(ERBI!D16-ERBI!F16)</f>
        <v>5.9356086808888568E-3</v>
      </c>
      <c r="F15" s="34">
        <f t="shared" si="0"/>
        <v>1.9785362269629524E-2</v>
      </c>
      <c r="G15" s="35">
        <f>('ACTUAL RETURN'!E14+BETA!D14)*0.794</f>
        <v>0.84540079657817691</v>
      </c>
      <c r="H15" s="36">
        <f>'RESIKO PORTOFOLIO'!D14</f>
        <v>0.70560000000000012</v>
      </c>
    </row>
    <row r="16" spans="1:8" s="32" customFormat="1" x14ac:dyDescent="0.25">
      <c r="A16" s="32">
        <v>13</v>
      </c>
      <c r="B16" s="32" t="str">
        <f>Sheet9!B15</f>
        <v>HPQ</v>
      </c>
      <c r="C16" s="33" t="s">
        <v>490</v>
      </c>
      <c r="D16" s="34">
        <f>'EXPECTED RETURN BL'!D16</f>
        <v>1.3935302088762624E-2</v>
      </c>
      <c r="E16" s="32">
        <f>BETA!D15/0.582^2*(ERBI!D17-ERBI!F17)</f>
        <v>5.2490020500572544E-3</v>
      </c>
      <c r="F16" s="34">
        <f t="shared" si="0"/>
        <v>1.7496673500190848E-2</v>
      </c>
      <c r="G16" s="35">
        <f>('ACTUAL RETURN'!E15+BETA!D15)*0.794</f>
        <v>0.84335766825537817</v>
      </c>
      <c r="H16" s="36">
        <f>'RESIKO PORTOFOLIO'!D15</f>
        <v>0.70560000000000012</v>
      </c>
    </row>
    <row r="17" spans="1:8" s="32" customFormat="1" x14ac:dyDescent="0.25">
      <c r="A17" s="32">
        <v>14</v>
      </c>
      <c r="B17" s="32" t="str">
        <f>Sheet9!B16</f>
        <v>IBM</v>
      </c>
      <c r="C17" s="33" t="s">
        <v>491</v>
      </c>
      <c r="D17" s="34">
        <f>'EXPECTED RETURN BL'!D17</f>
        <v>1.9561500443073448E-2</v>
      </c>
      <c r="E17" s="32">
        <f>BETA!D16/0.582^2*(ERBI!D18-ERBI!F18)</f>
        <v>2.944645410547065E-2</v>
      </c>
      <c r="F17" s="34">
        <f t="shared" si="0"/>
        <v>9.81548470182355E-2</v>
      </c>
      <c r="G17" s="35">
        <f>('ACTUAL RETURN'!E16+BETA!D16)*0.794</f>
        <v>0.62001154596510033</v>
      </c>
      <c r="H17" s="36">
        <f>'RESIKO PORTOFOLIO'!D16</f>
        <v>0.37161216000000008</v>
      </c>
    </row>
    <row r="18" spans="1:8" s="32" customFormat="1" x14ac:dyDescent="0.25">
      <c r="A18" s="32">
        <v>15</v>
      </c>
      <c r="B18" s="32" t="str">
        <f>Sheet9!B17</f>
        <v>INTC</v>
      </c>
      <c r="C18" s="33" t="s">
        <v>492</v>
      </c>
      <c r="D18" s="34">
        <f>'EXPECTED RETURN BL'!D18</f>
        <v>6.0492282703417917E-3</v>
      </c>
      <c r="E18" s="32">
        <f>BETA!D17/0.582^2*(ERBI!D19-ERBI!F19)</f>
        <v>1.3481142642271278E-2</v>
      </c>
      <c r="F18" s="34">
        <f t="shared" si="0"/>
        <v>4.493714214090426E-2</v>
      </c>
      <c r="G18" s="35">
        <f>('ACTUAL RETURN'!E17+BETA!D17)*0.794</f>
        <v>0.7117616791168857</v>
      </c>
      <c r="H18" s="36">
        <f>'RESIKO PORTOFOLIO'!D17</f>
        <v>0.51036736000000005</v>
      </c>
    </row>
    <row r="19" spans="1:8" s="21" customFormat="1" x14ac:dyDescent="0.25">
      <c r="A19" s="21">
        <v>16</v>
      </c>
      <c r="B19" s="21" t="str">
        <f>Sheet9!B18</f>
        <v>JNJ</v>
      </c>
      <c r="C19" s="22" t="s">
        <v>493</v>
      </c>
      <c r="D19" s="17">
        <f>'EXPECTED RETURN BL'!D19</f>
        <v>8.0011077432675416E-3</v>
      </c>
      <c r="E19" s="21">
        <f>BETA!D18/0.582^2*(ERBI!D20-ERBI!F20)</f>
        <v>-5.169593400119174E-3</v>
      </c>
      <c r="F19" s="17">
        <f t="shared" si="0"/>
        <v>-1.7231978000397247E-2</v>
      </c>
      <c r="G19" s="38">
        <f>('ACTUAL RETURN'!E18+BETA!D18)*0.794</f>
        <v>0.45761946828236022</v>
      </c>
      <c r="H19" s="16">
        <f>'RESIKO PORTOFOLIO'!D18</f>
        <v>0.20939775999999999</v>
      </c>
    </row>
    <row r="20" spans="1:8" s="32" customFormat="1" x14ac:dyDescent="0.25">
      <c r="A20" s="32">
        <v>17</v>
      </c>
      <c r="B20" s="32" t="str">
        <f>Sheet9!B19</f>
        <v>MCD</v>
      </c>
      <c r="C20" s="33" t="s">
        <v>494</v>
      </c>
      <c r="D20" s="34">
        <f>'EXPECTED RETURN BL'!D20</f>
        <v>1.1232351148587089E-2</v>
      </c>
      <c r="E20" s="32">
        <f>BETA!D19/0.582^2*(ERBI!D21-ERBI!F21)</f>
        <v>6.5711595301736906E-3</v>
      </c>
      <c r="F20" s="34">
        <f t="shared" si="0"/>
        <v>2.190386510057897E-2</v>
      </c>
      <c r="G20" s="35">
        <f>('ACTUAL RETURN'!E19+BETA!D19)*0.794</f>
        <v>0.97546656335900284</v>
      </c>
      <c r="H20" s="36">
        <f>'RESIKO PORTOFOLIO'!D19</f>
        <v>0.95257600000000009</v>
      </c>
    </row>
    <row r="21" spans="1:8" s="32" customFormat="1" x14ac:dyDescent="0.25">
      <c r="A21" s="32">
        <v>18</v>
      </c>
      <c r="B21" s="32" t="str">
        <f>Sheet9!B20</f>
        <v>PG</v>
      </c>
      <c r="C21" s="33" t="s">
        <v>495</v>
      </c>
      <c r="D21" s="34">
        <f>'EXPECTED RETURN BL'!D21</f>
        <v>1.4451545824281499E-2</v>
      </c>
      <c r="E21" s="32">
        <f>BETA!D20/0.582^2*(ERBI!D22-ERBI!F22)</f>
        <v>1.7046384319620096E-2</v>
      </c>
      <c r="F21" s="34">
        <f t="shared" si="0"/>
        <v>5.6821281065400318E-2</v>
      </c>
      <c r="G21" s="35">
        <f>('ACTUAL RETURN'!E20+BETA!D20)*0.794</f>
        <v>0.71609358706574333</v>
      </c>
      <c r="H21" s="36">
        <f>'RESIKO PORTOFOLIO'!D20</f>
        <v>0.50694400000000006</v>
      </c>
    </row>
    <row r="22" spans="1:8" s="32" customFormat="1" x14ac:dyDescent="0.25">
      <c r="A22" s="32">
        <v>19</v>
      </c>
      <c r="B22" s="32" t="str">
        <f>Sheet9!B21</f>
        <v>PFE</v>
      </c>
      <c r="C22" s="33" t="s">
        <v>496</v>
      </c>
      <c r="D22" s="34">
        <f>'EXPECTED RETURN BL'!D22</f>
        <v>1.7812443931828657E-2</v>
      </c>
      <c r="E22" s="32">
        <f>BETA!D21/0.582^2*(ERBI!D23-ERBI!F23)</f>
        <v>1.1374638535333865E-2</v>
      </c>
      <c r="F22" s="34">
        <f t="shared" si="0"/>
        <v>3.7915461784446221E-2</v>
      </c>
      <c r="G22" s="35">
        <f>('ACTUAL RETURN'!E21+BETA!D21)*0.794</f>
        <v>0.47185325013539642</v>
      </c>
      <c r="H22" s="36">
        <f>'RESIKO PORTOFOLIO'!D21</f>
        <v>0.21455423999999998</v>
      </c>
    </row>
    <row r="23" spans="1:8" s="32" customFormat="1" ht="21" customHeight="1" x14ac:dyDescent="0.25">
      <c r="A23" s="32">
        <v>20</v>
      </c>
      <c r="B23" s="32" t="str">
        <f>Sheet9!B22</f>
        <v>DIS</v>
      </c>
      <c r="C23" s="37" t="s">
        <v>497</v>
      </c>
      <c r="D23" s="34">
        <f>'EXPECTED RETURN BL'!D23</f>
        <v>1.3709400323427266E-2</v>
      </c>
      <c r="E23" s="32">
        <f>BETA!D22/0.582^2*(ERBI!D24-ERBI!F24)</f>
        <v>1.9337788444723569E-2</v>
      </c>
      <c r="F23" s="34">
        <f t="shared" si="0"/>
        <v>6.4459294815745236E-2</v>
      </c>
      <c r="G23" s="35">
        <f>('ACTUAL RETURN'!E22+BETA!D22)*0.794</f>
        <v>0.43976739657372432</v>
      </c>
      <c r="H23" s="36">
        <f>'RESIKO PORTOFOLIO'!D22</f>
        <v>0.18870336000000004</v>
      </c>
    </row>
    <row r="24" spans="1:8" s="21" customFormat="1" x14ac:dyDescent="0.25">
      <c r="A24" s="21">
        <v>21</v>
      </c>
      <c r="B24" s="21" t="str">
        <f>Sheet9!B23</f>
        <v>WMT</v>
      </c>
      <c r="C24" s="22" t="s">
        <v>499</v>
      </c>
      <c r="D24" s="17">
        <f>'EXPECTED RETURN BL'!D24</f>
        <v>1.5760063190787356E-2</v>
      </c>
      <c r="E24" s="21">
        <f>BETA!D23/0.582^2*(ERBI!D25-ERBI!F25)</f>
        <v>-1.1248126147093376E-2</v>
      </c>
      <c r="F24" s="17">
        <f t="shared" si="0"/>
        <v>-3.7493753823644588E-2</v>
      </c>
      <c r="G24" s="38">
        <f>('ACTUAL RETURN'!E23+BETA!D23)*0.794</f>
        <v>0.81909895053226067</v>
      </c>
      <c r="H24" s="16">
        <f>'RESIKO PORTOFOLIO'!D23</f>
        <v>0.66585600000000011</v>
      </c>
    </row>
  </sheetData>
  <mergeCells count="3">
    <mergeCell ref="A2:A3"/>
    <mergeCell ref="C2:C3"/>
    <mergeCell ref="B2:B3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925F7-F999-4EC1-BAA0-CBB26D48F3C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996B-DCD4-4694-8BD0-C8EFD9A64E87}">
  <dimension ref="A1:P25"/>
  <sheetViews>
    <sheetView zoomScale="70" zoomScaleNormal="70" workbookViewId="0">
      <selection activeCell="B3" sqref="B3:C25"/>
    </sheetView>
  </sheetViews>
  <sheetFormatPr defaultRowHeight="15" x14ac:dyDescent="0.25"/>
  <cols>
    <col min="1" max="1" width="5.42578125" customWidth="1"/>
    <col min="2" max="2" width="10.140625" customWidth="1"/>
    <col min="3" max="3" width="29.28515625" customWidth="1"/>
    <col min="13" max="13" width="10.85546875" customWidth="1"/>
    <col min="15" max="15" width="11.5703125" customWidth="1"/>
    <col min="16" max="16" width="10.42578125" customWidth="1"/>
  </cols>
  <sheetData>
    <row r="1" spans="1:16" x14ac:dyDescent="0.25">
      <c r="A1" s="26" t="s">
        <v>0</v>
      </c>
      <c r="B1" s="27" t="s">
        <v>576</v>
      </c>
      <c r="C1" s="26" t="s">
        <v>1</v>
      </c>
      <c r="D1" s="26" t="s">
        <v>15</v>
      </c>
      <c r="E1" s="25" t="s">
        <v>30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x14ac:dyDescent="0.25">
      <c r="A2" s="26"/>
      <c r="B2" s="28"/>
      <c r="C2" s="26"/>
      <c r="D2" s="26"/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  <c r="O2" s="4" t="s">
        <v>12</v>
      </c>
      <c r="P2" s="4" t="s">
        <v>13</v>
      </c>
    </row>
    <row r="3" spans="1:16" x14ac:dyDescent="0.25">
      <c r="A3" s="2">
        <v>1</v>
      </c>
      <c r="B3" s="2" t="s">
        <v>552</v>
      </c>
      <c r="C3" s="3" t="s">
        <v>14</v>
      </c>
      <c r="D3" s="2" t="s">
        <v>16</v>
      </c>
      <c r="E3" s="5" t="s">
        <v>32</v>
      </c>
      <c r="F3" s="5" t="s">
        <v>34</v>
      </c>
      <c r="G3" s="5" t="s">
        <v>35</v>
      </c>
      <c r="H3" s="5" t="s">
        <v>36</v>
      </c>
      <c r="I3" s="5" t="s">
        <v>37</v>
      </c>
      <c r="J3" s="5" t="s">
        <v>38</v>
      </c>
      <c r="K3" s="5" t="s">
        <v>39</v>
      </c>
      <c r="L3" s="5" t="s">
        <v>40</v>
      </c>
      <c r="M3" s="5" t="s">
        <v>41</v>
      </c>
      <c r="N3" s="5" t="s">
        <v>42</v>
      </c>
      <c r="O3" s="5" t="s">
        <v>43</v>
      </c>
      <c r="P3" s="5" t="s">
        <v>44</v>
      </c>
    </row>
    <row r="4" spans="1:16" x14ac:dyDescent="0.25">
      <c r="A4" s="2">
        <v>2</v>
      </c>
      <c r="B4" s="2" t="s">
        <v>559</v>
      </c>
      <c r="C4" s="3" t="s">
        <v>57</v>
      </c>
      <c r="D4" s="2" t="s">
        <v>16</v>
      </c>
      <c r="E4" s="5" t="s">
        <v>70</v>
      </c>
      <c r="F4" s="5" t="s">
        <v>71</v>
      </c>
      <c r="G4" s="5" t="s">
        <v>72</v>
      </c>
      <c r="H4" s="5" t="s">
        <v>73</v>
      </c>
      <c r="I4" s="5" t="s">
        <v>74</v>
      </c>
      <c r="J4" s="5" t="s">
        <v>73</v>
      </c>
      <c r="K4" s="5" t="s">
        <v>75</v>
      </c>
      <c r="L4" s="5" t="s">
        <v>65</v>
      </c>
      <c r="M4" s="5" t="s">
        <v>76</v>
      </c>
      <c r="N4" s="5" t="s">
        <v>77</v>
      </c>
      <c r="O4" s="5" t="s">
        <v>78</v>
      </c>
      <c r="P4" s="5" t="s">
        <v>79</v>
      </c>
    </row>
    <row r="5" spans="1:16" x14ac:dyDescent="0.25">
      <c r="A5" s="2">
        <v>3</v>
      </c>
      <c r="B5" s="2" t="s">
        <v>561</v>
      </c>
      <c r="C5" s="3" t="s">
        <v>92</v>
      </c>
      <c r="D5" s="2" t="s">
        <v>16</v>
      </c>
      <c r="E5" s="5" t="s">
        <v>106</v>
      </c>
      <c r="F5" s="5" t="s">
        <v>107</v>
      </c>
      <c r="G5" s="5" t="s">
        <v>108</v>
      </c>
      <c r="H5" s="5" t="s">
        <v>109</v>
      </c>
      <c r="I5" s="5" t="s">
        <v>110</v>
      </c>
      <c r="J5" s="5" t="s">
        <v>111</v>
      </c>
      <c r="K5" s="5" t="s">
        <v>112</v>
      </c>
      <c r="L5" s="5" t="s">
        <v>113</v>
      </c>
      <c r="M5" s="5" t="s">
        <v>114</v>
      </c>
      <c r="N5" s="5" t="s">
        <v>115</v>
      </c>
      <c r="O5" s="5" t="s">
        <v>116</v>
      </c>
      <c r="P5" s="5" t="s">
        <v>117</v>
      </c>
    </row>
    <row r="6" spans="1:16" x14ac:dyDescent="0.25">
      <c r="A6" s="2">
        <v>4</v>
      </c>
      <c r="B6" s="2" t="s">
        <v>562</v>
      </c>
      <c r="C6" s="3" t="s">
        <v>93</v>
      </c>
      <c r="D6" s="2" t="s">
        <v>16</v>
      </c>
      <c r="E6" s="5" t="s">
        <v>143</v>
      </c>
      <c r="F6" s="5" t="s">
        <v>144</v>
      </c>
      <c r="G6" s="5" t="s">
        <v>146</v>
      </c>
      <c r="H6" s="5" t="s">
        <v>147</v>
      </c>
      <c r="I6" s="5" t="s">
        <v>148</v>
      </c>
      <c r="J6" s="5" t="s">
        <v>149</v>
      </c>
      <c r="K6" s="5" t="s">
        <v>150</v>
      </c>
      <c r="L6" s="5" t="s">
        <v>151</v>
      </c>
      <c r="M6" s="5" t="s">
        <v>152</v>
      </c>
      <c r="N6" s="5" t="s">
        <v>153</v>
      </c>
      <c r="O6" s="5" t="s">
        <v>154</v>
      </c>
      <c r="P6" s="5" t="s">
        <v>155</v>
      </c>
    </row>
    <row r="7" spans="1:16" x14ac:dyDescent="0.25">
      <c r="A7" s="2">
        <v>5</v>
      </c>
      <c r="B7" s="2" t="s">
        <v>563</v>
      </c>
      <c r="C7" s="3" t="s">
        <v>560</v>
      </c>
      <c r="D7" s="2" t="s">
        <v>16</v>
      </c>
      <c r="E7" s="5" t="s">
        <v>190</v>
      </c>
      <c r="F7" s="5" t="s">
        <v>189</v>
      </c>
      <c r="G7" s="5" t="s">
        <v>188</v>
      </c>
      <c r="H7" s="5" t="s">
        <v>187</v>
      </c>
      <c r="I7" s="5" t="s">
        <v>186</v>
      </c>
      <c r="J7" s="5" t="s">
        <v>185</v>
      </c>
      <c r="K7" s="5">
        <v>158</v>
      </c>
      <c r="L7" s="5" t="s">
        <v>184</v>
      </c>
      <c r="M7" s="5" t="s">
        <v>183</v>
      </c>
      <c r="N7" s="5" t="s">
        <v>182</v>
      </c>
      <c r="O7" s="5" t="s">
        <v>181</v>
      </c>
      <c r="P7" s="5" t="s">
        <v>180</v>
      </c>
    </row>
    <row r="8" spans="1:16" x14ac:dyDescent="0.25">
      <c r="A8" s="2">
        <v>6</v>
      </c>
      <c r="B8" s="2" t="s">
        <v>554</v>
      </c>
      <c r="C8" s="3" t="s">
        <v>166</v>
      </c>
      <c r="D8" s="2" t="s">
        <v>16</v>
      </c>
      <c r="E8" s="5" t="s">
        <v>214</v>
      </c>
      <c r="F8" s="5" t="s">
        <v>215</v>
      </c>
      <c r="G8" s="5" t="s">
        <v>216</v>
      </c>
      <c r="H8" s="5" t="s">
        <v>217</v>
      </c>
      <c r="I8" s="5" t="s">
        <v>218</v>
      </c>
      <c r="J8" s="5" t="s">
        <v>219</v>
      </c>
      <c r="K8" s="5" t="s">
        <v>220</v>
      </c>
      <c r="L8" s="5" t="s">
        <v>221</v>
      </c>
      <c r="M8" s="5" t="s">
        <v>222</v>
      </c>
      <c r="N8" s="5" t="s">
        <v>223</v>
      </c>
      <c r="O8" s="5" t="s">
        <v>224</v>
      </c>
      <c r="P8" s="5" t="s">
        <v>225</v>
      </c>
    </row>
    <row r="9" spans="1:16" x14ac:dyDescent="0.25">
      <c r="A9" s="2">
        <v>7</v>
      </c>
      <c r="B9" s="2" t="s">
        <v>558</v>
      </c>
      <c r="C9" s="3" t="s">
        <v>167</v>
      </c>
      <c r="D9" s="2" t="s">
        <v>16</v>
      </c>
      <c r="E9" s="5" t="s">
        <v>250</v>
      </c>
      <c r="F9" s="5" t="s">
        <v>251</v>
      </c>
      <c r="G9" s="5" t="s">
        <v>252</v>
      </c>
      <c r="H9" s="5" t="s">
        <v>253</v>
      </c>
      <c r="I9" s="5" t="s">
        <v>254</v>
      </c>
      <c r="J9" s="5" t="s">
        <v>255</v>
      </c>
      <c r="K9" s="5" t="s">
        <v>256</v>
      </c>
      <c r="L9" s="5" t="s">
        <v>257</v>
      </c>
      <c r="M9" s="5" t="s">
        <v>258</v>
      </c>
      <c r="N9" s="5" t="s">
        <v>259</v>
      </c>
      <c r="O9" s="5" t="s">
        <v>260</v>
      </c>
      <c r="P9" s="5" t="s">
        <v>261</v>
      </c>
    </row>
    <row r="10" spans="1:16" x14ac:dyDescent="0.25">
      <c r="A10" s="2">
        <v>8</v>
      </c>
      <c r="B10" s="2" t="s">
        <v>564</v>
      </c>
      <c r="C10" s="3" t="s">
        <v>274</v>
      </c>
      <c r="D10" s="2" t="s">
        <v>16</v>
      </c>
      <c r="E10" s="5" t="s">
        <v>290</v>
      </c>
      <c r="F10" s="5" t="s">
        <v>291</v>
      </c>
      <c r="G10" s="5" t="s">
        <v>292</v>
      </c>
      <c r="H10" s="5" t="s">
        <v>293</v>
      </c>
      <c r="I10" s="5" t="s">
        <v>294</v>
      </c>
      <c r="J10" s="5" t="s">
        <v>295</v>
      </c>
      <c r="K10" s="5" t="s">
        <v>296</v>
      </c>
      <c r="L10" s="5" t="s">
        <v>297</v>
      </c>
      <c r="M10" s="5" t="s">
        <v>298</v>
      </c>
      <c r="N10" s="5" t="s">
        <v>299</v>
      </c>
      <c r="O10" s="5" t="s">
        <v>300</v>
      </c>
      <c r="P10" s="5" t="s">
        <v>301</v>
      </c>
    </row>
    <row r="11" spans="1:16" x14ac:dyDescent="0.25">
      <c r="A11" s="2">
        <v>9</v>
      </c>
      <c r="B11" s="2" t="s">
        <v>553</v>
      </c>
      <c r="C11" s="3" t="s">
        <v>275</v>
      </c>
      <c r="D11" s="2" t="s">
        <v>16</v>
      </c>
      <c r="E11" s="5" t="s">
        <v>318</v>
      </c>
      <c r="F11" s="5" t="s">
        <v>461</v>
      </c>
      <c r="G11" s="5" t="s">
        <v>458</v>
      </c>
      <c r="H11" s="5" t="s">
        <v>319</v>
      </c>
      <c r="I11" s="5" t="s">
        <v>453</v>
      </c>
      <c r="J11" s="5" t="s">
        <v>320</v>
      </c>
      <c r="K11" s="5" t="s">
        <v>449</v>
      </c>
      <c r="L11" s="5" t="s">
        <v>446</v>
      </c>
      <c r="M11" s="5" t="s">
        <v>442</v>
      </c>
      <c r="N11" s="5" t="s">
        <v>439</v>
      </c>
      <c r="O11" s="5" t="s">
        <v>321</v>
      </c>
      <c r="P11" s="5" t="s">
        <v>433</v>
      </c>
    </row>
    <row r="12" spans="1:16" x14ac:dyDescent="0.25">
      <c r="A12" s="2">
        <v>10</v>
      </c>
      <c r="B12" s="2" t="s">
        <v>565</v>
      </c>
      <c r="C12" s="3" t="s">
        <v>276</v>
      </c>
      <c r="D12" s="2" t="s">
        <v>16</v>
      </c>
      <c r="E12" s="5" t="s">
        <v>463</v>
      </c>
      <c r="F12" s="5" t="s">
        <v>337</v>
      </c>
      <c r="G12" s="5" t="s">
        <v>338</v>
      </c>
      <c r="H12" s="5" t="s">
        <v>457</v>
      </c>
      <c r="I12" s="5" t="s">
        <v>454</v>
      </c>
      <c r="J12" s="5" t="s">
        <v>450</v>
      </c>
      <c r="K12" s="5" t="s">
        <v>339</v>
      </c>
      <c r="L12" s="5" t="s">
        <v>340</v>
      </c>
      <c r="M12" s="5" t="s">
        <v>443</v>
      </c>
      <c r="N12" s="5" t="s">
        <v>440</v>
      </c>
      <c r="O12" s="5" t="s">
        <v>436</v>
      </c>
      <c r="P12" s="5" t="s">
        <v>341</v>
      </c>
    </row>
    <row r="13" spans="1:16" x14ac:dyDescent="0.25">
      <c r="A13" s="2">
        <v>11</v>
      </c>
      <c r="B13" s="2" t="s">
        <v>566</v>
      </c>
      <c r="C13" s="3" t="s">
        <v>575</v>
      </c>
      <c r="D13" s="2" t="s">
        <v>16</v>
      </c>
      <c r="E13" s="5" t="s">
        <v>358</v>
      </c>
      <c r="F13" s="5" t="s">
        <v>359</v>
      </c>
      <c r="G13" s="5" t="s">
        <v>459</v>
      </c>
      <c r="H13" s="5" t="s">
        <v>360</v>
      </c>
      <c r="I13" s="5" t="s">
        <v>361</v>
      </c>
      <c r="J13" s="5" t="s">
        <v>451</v>
      </c>
      <c r="K13" s="5" t="s">
        <v>362</v>
      </c>
      <c r="L13" s="5" t="s">
        <v>363</v>
      </c>
      <c r="M13" s="5" t="s">
        <v>364</v>
      </c>
      <c r="N13" s="5" t="s">
        <v>365</v>
      </c>
      <c r="O13" s="5" t="s">
        <v>366</v>
      </c>
      <c r="P13" s="5" t="s">
        <v>434</v>
      </c>
    </row>
    <row r="14" spans="1:16" x14ac:dyDescent="0.25">
      <c r="A14" s="2">
        <v>12</v>
      </c>
      <c r="B14" s="2" t="s">
        <v>567</v>
      </c>
      <c r="C14" s="3" t="s">
        <v>377</v>
      </c>
      <c r="D14" s="2" t="s">
        <v>16</v>
      </c>
      <c r="E14" s="5" t="s">
        <v>382</v>
      </c>
      <c r="F14" s="5" t="s">
        <v>383</v>
      </c>
      <c r="G14" s="5" t="s">
        <v>384</v>
      </c>
      <c r="H14" s="5" t="s">
        <v>385</v>
      </c>
      <c r="I14" s="5" t="s">
        <v>455</v>
      </c>
      <c r="J14" s="5" t="s">
        <v>386</v>
      </c>
      <c r="K14" s="5" t="s">
        <v>387</v>
      </c>
      <c r="L14" s="5" t="s">
        <v>447</v>
      </c>
      <c r="M14" s="5" t="s">
        <v>444</v>
      </c>
      <c r="N14" s="5" t="s">
        <v>441</v>
      </c>
      <c r="O14" s="5" t="s">
        <v>437</v>
      </c>
      <c r="P14" s="5" t="s">
        <v>388</v>
      </c>
    </row>
    <row r="15" spans="1:16" x14ac:dyDescent="0.25">
      <c r="A15" s="2">
        <v>13</v>
      </c>
      <c r="B15" s="2" t="s">
        <v>555</v>
      </c>
      <c r="C15" s="3" t="s">
        <v>396</v>
      </c>
      <c r="D15" s="2" t="s">
        <v>16</v>
      </c>
      <c r="E15" s="5" t="s">
        <v>464</v>
      </c>
      <c r="F15" s="5" t="s">
        <v>462</v>
      </c>
      <c r="G15" s="5" t="s">
        <v>460</v>
      </c>
      <c r="H15" s="5" t="s">
        <v>186</v>
      </c>
      <c r="I15" s="5" t="s">
        <v>456</v>
      </c>
      <c r="J15" s="5" t="s">
        <v>452</v>
      </c>
      <c r="K15" s="5" t="s">
        <v>404</v>
      </c>
      <c r="L15" s="5" t="s">
        <v>448</v>
      </c>
      <c r="M15" s="5" t="s">
        <v>445</v>
      </c>
      <c r="N15" s="5" t="s">
        <v>405</v>
      </c>
      <c r="O15" s="5" t="s">
        <v>438</v>
      </c>
      <c r="P15" s="5" t="s">
        <v>435</v>
      </c>
    </row>
    <row r="16" spans="1:16" x14ac:dyDescent="0.25">
      <c r="A16" s="2">
        <v>14</v>
      </c>
      <c r="B16" s="2" t="s">
        <v>568</v>
      </c>
      <c r="C16" s="3" t="s">
        <v>490</v>
      </c>
      <c r="D16" s="2" t="s">
        <v>16</v>
      </c>
      <c r="E16" s="3">
        <v>20.79</v>
      </c>
      <c r="F16" s="3">
        <v>17.36</v>
      </c>
      <c r="G16" s="3">
        <v>15.51</v>
      </c>
      <c r="H16" s="3">
        <v>15.14</v>
      </c>
      <c r="I16" s="3">
        <v>17.43</v>
      </c>
      <c r="J16" s="3">
        <v>17.579999999999998</v>
      </c>
      <c r="K16" s="3">
        <v>19.55</v>
      </c>
      <c r="L16" s="3">
        <v>18.989999999999998</v>
      </c>
      <c r="M16" s="3">
        <v>17.96</v>
      </c>
      <c r="N16" s="3">
        <v>21.93</v>
      </c>
      <c r="O16" s="3">
        <v>24.59</v>
      </c>
      <c r="P16" s="3">
        <v>24.34</v>
      </c>
    </row>
    <row r="17" spans="1:16" x14ac:dyDescent="0.25">
      <c r="A17" s="2">
        <v>15</v>
      </c>
      <c r="B17" s="2" t="s">
        <v>491</v>
      </c>
      <c r="C17" s="3" t="s">
        <v>491</v>
      </c>
      <c r="D17" s="2" t="s">
        <v>16</v>
      </c>
      <c r="E17" s="3">
        <v>124.43</v>
      </c>
      <c r="F17" s="3">
        <v>106.05</v>
      </c>
      <c r="G17" s="3">
        <v>120.04</v>
      </c>
      <c r="H17" s="3">
        <v>119.41</v>
      </c>
      <c r="I17" s="6">
        <v>115.46</v>
      </c>
      <c r="J17" s="3">
        <v>117.53</v>
      </c>
      <c r="K17" s="3">
        <v>117.89</v>
      </c>
      <c r="L17" s="3">
        <v>116.32</v>
      </c>
      <c r="M17" s="3">
        <v>106.75</v>
      </c>
      <c r="N17" s="3">
        <v>118.09</v>
      </c>
      <c r="O17" s="3">
        <v>120.34</v>
      </c>
      <c r="P17" s="3">
        <v>113.87</v>
      </c>
    </row>
    <row r="18" spans="1:16" x14ac:dyDescent="0.25">
      <c r="A18" s="2">
        <v>16</v>
      </c>
      <c r="B18" s="2" t="s">
        <v>569</v>
      </c>
      <c r="C18" s="3" t="s">
        <v>492</v>
      </c>
      <c r="D18" s="2" t="s">
        <v>16</v>
      </c>
      <c r="E18" s="3">
        <v>55.52</v>
      </c>
      <c r="F18" s="3">
        <v>54.12</v>
      </c>
      <c r="G18" s="3">
        <v>59.98</v>
      </c>
      <c r="H18" s="3">
        <v>62.93</v>
      </c>
      <c r="I18" s="3">
        <v>59.83</v>
      </c>
      <c r="J18" s="3">
        <v>47.73</v>
      </c>
      <c r="K18" s="3">
        <v>50.95</v>
      </c>
      <c r="L18" s="3">
        <v>51.78</v>
      </c>
      <c r="M18" s="3">
        <v>44.28</v>
      </c>
      <c r="N18" s="3">
        <v>48.35</v>
      </c>
      <c r="O18" s="3">
        <v>49.82</v>
      </c>
      <c r="P18" s="3">
        <v>55.51</v>
      </c>
    </row>
    <row r="19" spans="1:16" x14ac:dyDescent="0.25">
      <c r="A19" s="2">
        <v>17</v>
      </c>
      <c r="B19" s="2" t="s">
        <v>570</v>
      </c>
      <c r="C19" s="3" t="s">
        <v>493</v>
      </c>
      <c r="D19" s="2" t="s">
        <v>16</v>
      </c>
      <c r="E19" s="3">
        <v>134.47999999999999</v>
      </c>
      <c r="F19" s="3">
        <v>131.13</v>
      </c>
      <c r="G19" s="3">
        <v>150.04</v>
      </c>
      <c r="H19" s="3">
        <v>148.75</v>
      </c>
      <c r="I19" s="3">
        <v>140.63</v>
      </c>
      <c r="J19" s="3">
        <v>145.76</v>
      </c>
      <c r="K19" s="3">
        <v>153.41</v>
      </c>
      <c r="L19" s="3">
        <v>148.88</v>
      </c>
      <c r="M19" s="3">
        <v>137.11000000000001</v>
      </c>
      <c r="N19" s="3">
        <v>144.68</v>
      </c>
      <c r="O19" s="3">
        <v>157.38</v>
      </c>
      <c r="P19" s="3">
        <v>163.13</v>
      </c>
    </row>
    <row r="20" spans="1:16" x14ac:dyDescent="0.25">
      <c r="A20" s="2">
        <v>18</v>
      </c>
      <c r="B20" s="2" t="s">
        <v>556</v>
      </c>
      <c r="C20" s="3" t="s">
        <v>494</v>
      </c>
      <c r="D20" s="2" t="s">
        <v>16</v>
      </c>
      <c r="E20" s="3">
        <v>194.17</v>
      </c>
      <c r="F20" s="3">
        <v>165.35</v>
      </c>
      <c r="G20" s="3">
        <v>187.56</v>
      </c>
      <c r="H20" s="3">
        <v>186.32</v>
      </c>
      <c r="I20" s="3">
        <v>184.47</v>
      </c>
      <c r="J20" s="3">
        <v>194.28</v>
      </c>
      <c r="K20" s="3">
        <v>213.52</v>
      </c>
      <c r="L20" s="3">
        <v>219.49</v>
      </c>
      <c r="M20" s="3">
        <v>213</v>
      </c>
      <c r="N20" s="3">
        <v>217.44</v>
      </c>
      <c r="O20" s="3">
        <v>214.58</v>
      </c>
      <c r="P20" s="3">
        <v>207.84</v>
      </c>
    </row>
    <row r="21" spans="1:16" x14ac:dyDescent="0.25">
      <c r="A21" s="2">
        <v>19</v>
      </c>
      <c r="B21" s="2" t="s">
        <v>557</v>
      </c>
      <c r="C21" s="3" t="s">
        <v>495</v>
      </c>
      <c r="D21" s="2" t="s">
        <v>16</v>
      </c>
      <c r="E21" s="3">
        <v>113.23</v>
      </c>
      <c r="F21" s="3">
        <v>110</v>
      </c>
      <c r="G21" s="3">
        <v>117.87</v>
      </c>
      <c r="H21" s="3">
        <v>115.92</v>
      </c>
      <c r="I21" s="3">
        <v>119.57</v>
      </c>
      <c r="J21" s="3">
        <v>131.12</v>
      </c>
      <c r="K21" s="3">
        <v>138.33000000000001</v>
      </c>
      <c r="L21" s="3">
        <v>138.99</v>
      </c>
      <c r="M21" s="3">
        <v>137.1</v>
      </c>
      <c r="N21" s="3">
        <v>138.87</v>
      </c>
      <c r="O21" s="3">
        <v>139.13999999999999</v>
      </c>
      <c r="P21" s="3">
        <v>128.21</v>
      </c>
    </row>
    <row r="22" spans="1:16" x14ac:dyDescent="0.25">
      <c r="A22" s="2">
        <v>20</v>
      </c>
      <c r="B22" s="2" t="s">
        <v>571</v>
      </c>
      <c r="C22" s="3" t="s">
        <v>496</v>
      </c>
      <c r="D22" s="2" t="s">
        <v>16</v>
      </c>
      <c r="E22" s="6">
        <v>31.71</v>
      </c>
      <c r="F22" s="3">
        <v>30.97</v>
      </c>
      <c r="G22" s="3">
        <v>36.39</v>
      </c>
      <c r="H22" s="3">
        <v>36.229999999999997</v>
      </c>
      <c r="I22" s="3">
        <v>31.02</v>
      </c>
      <c r="J22" s="3">
        <v>36.51</v>
      </c>
      <c r="K22" s="3">
        <v>35.85</v>
      </c>
      <c r="L22" s="3">
        <v>34.82</v>
      </c>
      <c r="M22" s="3">
        <v>33.659999999999997</v>
      </c>
      <c r="N22" s="3">
        <v>38.31</v>
      </c>
      <c r="O22" s="3">
        <v>36.81</v>
      </c>
      <c r="P22" s="3">
        <v>35.9</v>
      </c>
    </row>
    <row r="23" spans="1:16" ht="30" x14ac:dyDescent="0.25">
      <c r="A23" s="2">
        <v>21</v>
      </c>
      <c r="B23" s="2" t="s">
        <v>572</v>
      </c>
      <c r="C23" s="8" t="s">
        <v>497</v>
      </c>
      <c r="D23" s="2" t="s">
        <v>16</v>
      </c>
      <c r="E23" s="3">
        <v>117.65</v>
      </c>
      <c r="F23" s="3">
        <v>96.6</v>
      </c>
      <c r="G23" s="3">
        <v>108.15</v>
      </c>
      <c r="H23" s="3">
        <v>117.3</v>
      </c>
      <c r="I23" s="3">
        <v>111.51</v>
      </c>
      <c r="J23" s="3">
        <v>116.94</v>
      </c>
      <c r="K23" s="3">
        <v>131.87</v>
      </c>
      <c r="L23" s="3">
        <v>124.08</v>
      </c>
      <c r="M23" s="7">
        <v>121.25</v>
      </c>
      <c r="N23" s="3">
        <v>148.01</v>
      </c>
      <c r="O23" s="3">
        <v>181.18</v>
      </c>
      <c r="P23" s="3">
        <v>168.17</v>
      </c>
    </row>
    <row r="24" spans="1:16" x14ac:dyDescent="0.25">
      <c r="A24" s="2">
        <v>22</v>
      </c>
      <c r="B24" s="2" t="s">
        <v>573</v>
      </c>
      <c r="C24" s="3" t="s">
        <v>498</v>
      </c>
      <c r="D24" s="2" t="s">
        <v>16</v>
      </c>
      <c r="E24" s="3">
        <v>59.44</v>
      </c>
      <c r="F24" s="3">
        <v>54.16</v>
      </c>
      <c r="G24" s="3">
        <v>53.73</v>
      </c>
      <c r="H24" s="3">
        <v>57.45</v>
      </c>
      <c r="I24" s="9">
        <v>57.38</v>
      </c>
      <c r="J24" s="3">
        <v>55.13</v>
      </c>
      <c r="K24" s="3">
        <v>57.48</v>
      </c>
      <c r="L24" s="9">
        <v>59.27</v>
      </c>
      <c r="M24" s="3">
        <v>59.49</v>
      </c>
      <c r="N24" s="3">
        <v>56.99</v>
      </c>
      <c r="O24" s="3">
        <v>60.41</v>
      </c>
      <c r="P24" s="3">
        <v>58.75</v>
      </c>
    </row>
    <row r="25" spans="1:16" x14ac:dyDescent="0.25">
      <c r="A25" s="2">
        <v>23</v>
      </c>
      <c r="B25" s="2" t="s">
        <v>574</v>
      </c>
      <c r="C25" s="3" t="s">
        <v>499</v>
      </c>
      <c r="D25" s="2" t="s">
        <v>16</v>
      </c>
      <c r="E25" s="3">
        <v>114.49</v>
      </c>
      <c r="F25" s="3">
        <v>107.68</v>
      </c>
      <c r="G25" s="3">
        <v>113.62</v>
      </c>
      <c r="H25" s="3">
        <v>121.55</v>
      </c>
      <c r="I25" s="6">
        <v>124.06</v>
      </c>
      <c r="J25" s="3">
        <v>119.78</v>
      </c>
      <c r="K25" s="3">
        <v>129.4</v>
      </c>
      <c r="L25" s="3">
        <v>138.85</v>
      </c>
      <c r="M25" s="3">
        <v>139.91</v>
      </c>
      <c r="N25" s="3">
        <v>138.75</v>
      </c>
      <c r="O25" s="3">
        <v>152.79</v>
      </c>
      <c r="P25" s="3">
        <v>144.15</v>
      </c>
    </row>
  </sheetData>
  <mergeCells count="5">
    <mergeCell ref="A1:A2"/>
    <mergeCell ref="C1:C2"/>
    <mergeCell ref="D1:D2"/>
    <mergeCell ref="E1:P1"/>
    <mergeCell ref="B1:B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53706-6540-46A4-83F8-6A659AC9D28A}">
  <dimension ref="A3:H24"/>
  <sheetViews>
    <sheetView topLeftCell="A4" workbookViewId="0">
      <selection activeCell="H4" sqref="H4:H24"/>
    </sheetView>
  </sheetViews>
  <sheetFormatPr defaultRowHeight="15" x14ac:dyDescent="0.25"/>
  <cols>
    <col min="3" max="3" width="31.140625" customWidth="1"/>
    <col min="8" max="8" width="29.28515625" customWidth="1"/>
  </cols>
  <sheetData>
    <row r="3" spans="1:8" x14ac:dyDescent="0.25">
      <c r="A3" t="str">
        <f>'RESIKO PORTOFOLIO'!A2</f>
        <v>NO</v>
      </c>
      <c r="B3" t="s">
        <v>576</v>
      </c>
      <c r="C3" t="str">
        <f>'RESIKO PORTOFOLIO'!C2</f>
        <v>Nama Perusahaan</v>
      </c>
      <c r="D3" t="s">
        <v>522</v>
      </c>
      <c r="E3" t="s">
        <v>544</v>
      </c>
      <c r="F3" t="s">
        <v>545</v>
      </c>
      <c r="G3" t="s">
        <v>546</v>
      </c>
      <c r="H3" t="s">
        <v>550</v>
      </c>
    </row>
    <row r="4" spans="1:8" s="21" customFormat="1" x14ac:dyDescent="0.25">
      <c r="A4" s="21">
        <f>'RESIKO PORTOFOLIO'!A3</f>
        <v>1</v>
      </c>
      <c r="B4" s="21" t="str">
        <f>Sheet9!B3</f>
        <v>AA</v>
      </c>
      <c r="C4" s="21" t="str">
        <f>'RESIKO PORTOFOLIO'!C3</f>
        <v>Alcoa Corporation</v>
      </c>
      <c r="D4" s="21">
        <f>Sheet9!G3</f>
        <v>0.11274298007417227</v>
      </c>
      <c r="E4" s="24">
        <f>'ACTUAL RETURN'!E3*ERBI!E5</f>
        <v>1.4399599577226182E-3</v>
      </c>
      <c r="F4" s="21">
        <f>'ACTUAL RETURN'!D3-'EXPECTED RETURN BL'!D4</f>
        <v>1.9370792757523669</v>
      </c>
      <c r="G4" s="16">
        <f>ERBI!G5</f>
        <v>-3.7865796312647526</v>
      </c>
      <c r="H4" s="21">
        <f>SUM(D4:G4)</f>
        <v>-1.7353174154804907</v>
      </c>
    </row>
    <row r="5" spans="1:8" x14ac:dyDescent="0.25">
      <c r="A5">
        <f>'RESIKO PORTOFOLIO'!A4</f>
        <v>2</v>
      </c>
      <c r="B5" s="21" t="str">
        <f>Sheet9!B4</f>
        <v>MO</v>
      </c>
      <c r="C5" t="str">
        <f>'RESIKO PORTOFOLIO'!C4</f>
        <v>Altria Group Inc</v>
      </c>
      <c r="D5">
        <f>Sheet9!G4</f>
        <v>0.56691846931069567</v>
      </c>
      <c r="E5" s="20">
        <f>'ACTUAL RETURN'!E4*ERBI!E6</f>
        <v>6.9134325183896845E-6</v>
      </c>
      <c r="F5">
        <f>'ACTUAL RETURN'!D4-'EXPECTED RETURN BL'!D5</f>
        <v>9.5855596874299009E-2</v>
      </c>
      <c r="G5" s="15">
        <f>ERBI!G6</f>
        <v>-0.30189310470400005</v>
      </c>
      <c r="H5">
        <f t="shared" ref="H5:H24" si="0">SUM(D5:G5)</f>
        <v>0.36088787491351298</v>
      </c>
    </row>
    <row r="6" spans="1:8" s="21" customFormat="1" x14ac:dyDescent="0.25">
      <c r="A6" s="21">
        <f>'RESIKO PORTOFOLIO'!A5</f>
        <v>3</v>
      </c>
      <c r="B6" s="21" t="str">
        <f>Sheet9!B5</f>
        <v>AXP</v>
      </c>
      <c r="C6" s="21" t="str">
        <f>'RESIKO PORTOFOLIO'!C5</f>
        <v>American Express Company</v>
      </c>
      <c r="D6" s="21">
        <f>Sheet9!G5</f>
        <v>0.30360464172847296</v>
      </c>
      <c r="E6" s="24">
        <f>'ACTUAL RETURN'!E5*ERBI!E7</f>
        <v>1.7361010651917988E-4</v>
      </c>
      <c r="F6" s="21">
        <f>'ACTUAL RETURN'!D5-'EXPECTED RETURN BL'!D6</f>
        <v>0.61378258314563572</v>
      </c>
      <c r="G6" s="16">
        <f>ERBI!G7</f>
        <v>-0.9230213476000001</v>
      </c>
      <c r="H6" s="21">
        <f t="shared" si="0"/>
        <v>-5.4605126193721931E-3</v>
      </c>
    </row>
    <row r="7" spans="1:8" s="21" customFormat="1" x14ac:dyDescent="0.25">
      <c r="A7" s="21">
        <f>'RESIKO PORTOFOLIO'!A6</f>
        <v>4</v>
      </c>
      <c r="B7" s="21" t="str">
        <f>Sheet9!B6</f>
        <v>AIG</v>
      </c>
      <c r="C7" s="21" t="str">
        <f>'RESIKO PORTOFOLIO'!C6</f>
        <v>American International Group Inc</v>
      </c>
      <c r="D7" s="21">
        <f>Sheet9!G6</f>
        <v>0.30212596887116216</v>
      </c>
      <c r="E7" s="24">
        <f>'ACTUAL RETURN'!E6*ERBI!E8</f>
        <v>2.0810961788059285E-4</v>
      </c>
      <c r="F7" s="21">
        <f>'ACTUAL RETURN'!D6-'EXPECTED RETURN BL'!D7</f>
        <v>0.5988899947531634</v>
      </c>
      <c r="G7" s="16">
        <f>ERBI!G8</f>
        <v>-0.9230213476000001</v>
      </c>
      <c r="H7" s="21">
        <f t="shared" si="0"/>
        <v>-2.1797274357793994E-2</v>
      </c>
    </row>
    <row r="8" spans="1:8" s="21" customFormat="1" x14ac:dyDescent="0.25">
      <c r="A8" s="21">
        <f>'RESIKO PORTOFOLIO'!A7</f>
        <v>5</v>
      </c>
      <c r="B8" s="21" t="str">
        <f>Sheet9!B7</f>
        <v>CAT</v>
      </c>
      <c r="C8" s="21" t="str">
        <f>'RESIKO PORTOFOLIO'!C7</f>
        <v>Caterpillar</v>
      </c>
      <c r="D8" s="21">
        <f>Sheet9!G7</f>
        <v>0.37339304472663642</v>
      </c>
      <c r="E8" s="24">
        <f>'ACTUAL RETURN'!E7*ERBI!E9</f>
        <v>3.7059403431834943E-6</v>
      </c>
      <c r="F8" s="21">
        <f>'ACTUAL RETURN'!D7-'EXPECTED RETURN BL'!D8</f>
        <v>-0.16742865670782434</v>
      </c>
      <c r="G8" s="16">
        <f>ERBI!G9</f>
        <v>-0.73534055040000024</v>
      </c>
      <c r="H8" s="21">
        <f t="shared" si="0"/>
        <v>-0.52937245644084496</v>
      </c>
    </row>
    <row r="9" spans="1:8" s="21" customFormat="1" x14ac:dyDescent="0.25">
      <c r="A9" s="21">
        <f>'RESIKO PORTOFOLIO'!A8</f>
        <v>6</v>
      </c>
      <c r="B9" s="21" t="str">
        <f>Sheet9!B8</f>
        <v>C</v>
      </c>
      <c r="C9" s="21" t="str">
        <f>'RESIKO PORTOFOLIO'!C8</f>
        <v>Citigroup Inc</v>
      </c>
      <c r="D9" s="21">
        <f>Sheet9!G8</f>
        <v>0.24133289143151571</v>
      </c>
      <c r="E9" s="24">
        <f>'ACTUAL RETURN'!E8*ERBI!E10</f>
        <v>7.2946130936609051E-5</v>
      </c>
      <c r="F9" s="21">
        <f>'ACTUAL RETURN'!D8-'EXPECTED RETURN BL'!D9</f>
        <v>0.67251201823361573</v>
      </c>
      <c r="G9" s="16">
        <f>ERBI!G10</f>
        <v>-1.5146224900000005</v>
      </c>
      <c r="H9" s="21">
        <f t="shared" si="0"/>
        <v>-0.60070463420393239</v>
      </c>
    </row>
    <row r="10" spans="1:8" s="21" customFormat="1" x14ac:dyDescent="0.25">
      <c r="A10" s="21">
        <f>'RESIKO PORTOFOLIO'!A9</f>
        <v>7</v>
      </c>
      <c r="B10" s="21" t="str">
        <f>Sheet9!B9</f>
        <v>COKE</v>
      </c>
      <c r="C10" s="21" t="str">
        <f>'RESIKO PORTOFOLIO'!C9</f>
        <v>Coca Cola Consolidated Inc</v>
      </c>
      <c r="D10" s="21">
        <f>Sheet9!G9</f>
        <v>0.29028783972543504</v>
      </c>
      <c r="E10" s="24">
        <f>'ACTUAL RETURN'!E9*ERBI!E11</f>
        <v>1.9798702742040077E-6</v>
      </c>
      <c r="F10" s="21">
        <f>'ACTUAL RETURN'!D9-'EXPECTED RETURN BL'!D10</f>
        <v>0.19655952719646202</v>
      </c>
      <c r="G10" s="16">
        <f>ERBI!G11</f>
        <v>-1.1489696100000004</v>
      </c>
      <c r="H10" s="21">
        <f t="shared" si="0"/>
        <v>-0.66212026320782913</v>
      </c>
    </row>
    <row r="11" spans="1:8" x14ac:dyDescent="0.25">
      <c r="A11">
        <f>'RESIKO PORTOFOLIO'!A10</f>
        <v>8</v>
      </c>
      <c r="B11" s="21" t="str">
        <f>Sheet9!B10</f>
        <v>DD</v>
      </c>
      <c r="C11" t="str">
        <f>'RESIKO PORTOFOLIO'!C10</f>
        <v>Dupont de Nemours Inc</v>
      </c>
      <c r="D11">
        <f>Sheet9!G10</f>
        <v>0.27117893215837191</v>
      </c>
      <c r="E11" s="20">
        <f>'ACTUAL RETURN'!E10*ERBI!E12</f>
        <v>1.1829855768200606E-3</v>
      </c>
      <c r="F11">
        <f>'ACTUAL RETURN'!D10-'EXPECTED RETURN BL'!D11</f>
        <v>1.5598612058071506</v>
      </c>
      <c r="G11" s="15">
        <f>ERBI!G12</f>
        <v>-0.89276041960000008</v>
      </c>
      <c r="H11">
        <f t="shared" si="0"/>
        <v>0.93946270394234244</v>
      </c>
    </row>
    <row r="12" spans="1:8" x14ac:dyDescent="0.25">
      <c r="A12">
        <f>'RESIKO PORTOFOLIO'!A11</f>
        <v>9</v>
      </c>
      <c r="B12" s="21" t="str">
        <f>Sheet9!B11</f>
        <v>XOM</v>
      </c>
      <c r="C12" t="str">
        <f>'RESIKO PORTOFOLIO'!C11</f>
        <v>Exxon Mobil</v>
      </c>
      <c r="D12">
        <f>Sheet9!G11</f>
        <v>0.36874993595650157</v>
      </c>
      <c r="E12" s="20">
        <f>'ACTUAL RETURN'!E11*ERBI!E13</f>
        <v>-8.6680797360650886E-7</v>
      </c>
      <c r="F12">
        <f>'ACTUAL RETURN'!D11-'EXPECTED RETURN BL'!D12</f>
        <v>0.38018291042638513</v>
      </c>
      <c r="G12" s="15">
        <f>ERBI!G13</f>
        <v>-0.70835788960000023</v>
      </c>
      <c r="H12">
        <f t="shared" si="0"/>
        <v>4.0574089974912853E-2</v>
      </c>
    </row>
    <row r="13" spans="1:8" s="21" customFormat="1" x14ac:dyDescent="0.25">
      <c r="A13" s="21">
        <f>'RESIKO PORTOFOLIO'!A12</f>
        <v>10</v>
      </c>
      <c r="B13" s="21" t="str">
        <f>Sheet9!B12</f>
        <v>GE</v>
      </c>
      <c r="C13" s="21" t="str">
        <f>'RESIKO PORTOFOLIO'!C12</f>
        <v>Ge Electric Company</v>
      </c>
      <c r="D13" s="21">
        <f>Sheet9!G12</f>
        <v>0.30897907794733548</v>
      </c>
      <c r="E13" s="24">
        <f>'ACTUAL RETURN'!E12*ERBI!E14</f>
        <v>1.106553393087297E-4</v>
      </c>
      <c r="F13" s="21">
        <f>'ACTUAL RETURN'!D12-'EXPECTED RETURN BL'!D13</f>
        <v>0.40274723757709613</v>
      </c>
      <c r="G13" s="16">
        <f>ERBI!G14</f>
        <v>-0.90782784000000016</v>
      </c>
      <c r="H13" s="21">
        <f t="shared" si="0"/>
        <v>-0.19599086913625985</v>
      </c>
    </row>
    <row r="14" spans="1:8" s="21" customFormat="1" x14ac:dyDescent="0.25">
      <c r="A14" s="21">
        <f>'RESIKO PORTOFOLIO'!A13</f>
        <v>11</v>
      </c>
      <c r="B14" s="21" t="str">
        <f>Sheet9!B13</f>
        <v>GM</v>
      </c>
      <c r="C14" s="21" t="str">
        <f>'RESIKO PORTOFOLIO'!C13</f>
        <v>General Motor Company</v>
      </c>
      <c r="D14" s="21">
        <f>Sheet9!G13</f>
        <v>0.2552144900888218</v>
      </c>
      <c r="E14" s="24">
        <f>'ACTUAL RETURN'!E13*ERBI!E15</f>
        <v>4.0612960103559505E-5</v>
      </c>
      <c r="F14" s="21">
        <f>'ACTUAL RETURN'!D13-'EXPECTED RETURN BL'!D14</f>
        <v>0.53322325433990203</v>
      </c>
      <c r="G14" s="16">
        <f>ERBI!G15</f>
        <v>-1.3996309636000002</v>
      </c>
      <c r="H14" s="21">
        <f t="shared" si="0"/>
        <v>-0.61115260621117273</v>
      </c>
    </row>
    <row r="15" spans="1:8" x14ac:dyDescent="0.25">
      <c r="A15">
        <f>'RESIKO PORTOFOLIO'!A14</f>
        <v>12</v>
      </c>
      <c r="B15" s="21" t="str">
        <f>Sheet9!B14</f>
        <v>HON</v>
      </c>
      <c r="C15" t="str">
        <f>'RESIKO PORTOFOLIO'!C14</f>
        <v>Honeywell International Inc</v>
      </c>
      <c r="D15">
        <f>Sheet9!G14</f>
        <v>0.36226911954856916</v>
      </c>
      <c r="E15" s="20">
        <f>'ACTUAL RETURN'!E14*ERBI!E16</f>
        <v>2.8217391136212707E-5</v>
      </c>
      <c r="F15">
        <f>'ACTUAL RETURN'!D14-'EXPECTED RETURN BL'!D15</f>
        <v>0.5999268007182823</v>
      </c>
      <c r="G15" s="15">
        <f>ERBI!G16</f>
        <v>-0.69505569000000011</v>
      </c>
      <c r="H15">
        <f t="shared" si="0"/>
        <v>0.26716844765798753</v>
      </c>
    </row>
    <row r="16" spans="1:8" x14ac:dyDescent="0.25">
      <c r="A16">
        <f>'RESIKO PORTOFOLIO'!A15</f>
        <v>13</v>
      </c>
      <c r="B16" s="21" t="str">
        <f>Sheet9!B15</f>
        <v>HPQ</v>
      </c>
      <c r="C16" t="str">
        <f>'RESIKO PORTOFOLIO'!C15</f>
        <v>HP Inc</v>
      </c>
      <c r="D16">
        <f>Sheet9!G15</f>
        <v>0.36493366933268567</v>
      </c>
      <c r="E16" s="20">
        <f>'ACTUAL RETURN'!E15*ERBI!E17</f>
        <v>2.0596109557999578E-5</v>
      </c>
      <c r="F16">
        <f>'ACTUAL RETURN'!D15-'EXPECTED RETURN BL'!D16</f>
        <v>0.48773557310669186</v>
      </c>
      <c r="G16" s="15">
        <f>ERBI!G17</f>
        <v>-0.69505569000000011</v>
      </c>
      <c r="H16">
        <f t="shared" si="0"/>
        <v>0.15763414854893543</v>
      </c>
    </row>
    <row r="17" spans="1:8" x14ac:dyDescent="0.25">
      <c r="A17">
        <f>'RESIKO PORTOFOLIO'!A16</f>
        <v>14</v>
      </c>
      <c r="B17" s="21" t="str">
        <f>Sheet9!B16</f>
        <v>IBM</v>
      </c>
      <c r="C17" t="str">
        <f>'RESIKO PORTOFOLIO'!C16</f>
        <v>IBM</v>
      </c>
      <c r="D17">
        <f>Sheet9!G16</f>
        <v>0.48352104692264752</v>
      </c>
      <c r="E17" s="20">
        <f>'ACTUAL RETURN'!E16*ERBI!E18</f>
        <v>2.4701203023742759E-4</v>
      </c>
      <c r="F17">
        <f>'ACTUAL RETURN'!D16-'EXPECTED RETURN BL'!D17</f>
        <v>0.68465251550757067</v>
      </c>
      <c r="G17" s="15">
        <f>ERBI!G18</f>
        <v>-0.36605888078400012</v>
      </c>
      <c r="H17">
        <f t="shared" si="0"/>
        <v>0.80236169367645549</v>
      </c>
    </row>
    <row r="18" spans="1:8" x14ac:dyDescent="0.25">
      <c r="A18">
        <f>'RESIKO PORTOFOLIO'!A17</f>
        <v>15</v>
      </c>
      <c r="B18" s="21" t="str">
        <f>Sheet9!B17</f>
        <v>INTC</v>
      </c>
      <c r="C18" t="str">
        <f>'RESIKO PORTOFOLIO'!C17</f>
        <v>INTEL</v>
      </c>
      <c r="D18">
        <f>Sheet9!G17</f>
        <v>0.43574912213995198</v>
      </c>
      <c r="E18" s="20">
        <f>'ACTUAL RETURN'!E17*ERBI!E19</f>
        <v>1.7515332191661691E-5</v>
      </c>
      <c r="F18">
        <f>'ACTUAL RETURN'!D17-'EXPECTED RETURN BL'!D18</f>
        <v>0.21172298946196272</v>
      </c>
      <c r="G18" s="15">
        <f>ERBI!G19</f>
        <v>-0.50274055776400017</v>
      </c>
      <c r="H18">
        <f t="shared" si="0"/>
        <v>0.14474906917010621</v>
      </c>
    </row>
    <row r="19" spans="1:8" x14ac:dyDescent="0.25">
      <c r="A19">
        <f>'RESIKO PORTOFOLIO'!A18</f>
        <v>16</v>
      </c>
      <c r="B19" s="21" t="str">
        <f>Sheet9!B18</f>
        <v>JNJ</v>
      </c>
      <c r="C19" t="str">
        <f>'RESIKO PORTOFOLIO'!C18</f>
        <v>JOHNSON</v>
      </c>
      <c r="D19">
        <f>Sheet9!G18</f>
        <v>0.68967922412602278</v>
      </c>
      <c r="E19" s="20">
        <f>'ACTUAL RETURN'!E18*ERBI!E20</f>
        <v>-1.3307292747718643E-5</v>
      </c>
      <c r="F19">
        <f>'ACTUAL RETURN'!D18-'EXPECTED RETURN BL'!D19</f>
        <v>0.28003877101436397</v>
      </c>
      <c r="G19" s="15">
        <f>ERBI!G20</f>
        <v>-0.206268572224</v>
      </c>
      <c r="H19">
        <f t="shared" si="0"/>
        <v>0.763436115623639</v>
      </c>
    </row>
    <row r="20" spans="1:8" s="21" customFormat="1" x14ac:dyDescent="0.25">
      <c r="A20" s="21">
        <f>'RESIKO PORTOFOLIO'!A19</f>
        <v>17</v>
      </c>
      <c r="B20" s="21" t="str">
        <f>Sheet9!B19</f>
        <v>MCD</v>
      </c>
      <c r="C20" s="21" t="str">
        <f>'RESIKO PORTOFOLIO'!C19</f>
        <v>McDONALD’S CORPORATION</v>
      </c>
      <c r="D20" s="21">
        <f>Sheet9!G19</f>
        <v>0.31667697231477565</v>
      </c>
      <c r="E20" s="24">
        <f>'ACTUAL RETURN'!E19*ERBI!E21</f>
        <v>1.5594000902637841E-5</v>
      </c>
      <c r="F20" s="21">
        <f>'ACTUAL RETURN'!D19-'EXPECTED RETURN BL'!D20</f>
        <v>0.39313229020054807</v>
      </c>
      <c r="G20" s="16">
        <f>ERBI!G21</f>
        <v>-0.9383409424000001</v>
      </c>
      <c r="H20" s="21">
        <f t="shared" si="0"/>
        <v>-0.2285160858837737</v>
      </c>
    </row>
    <row r="21" spans="1:8" x14ac:dyDescent="0.25">
      <c r="A21">
        <f>'RESIKO PORTOFOLIO'!A20</f>
        <v>18</v>
      </c>
      <c r="B21" s="21" t="str">
        <f>Sheet9!B20</f>
        <v>PG</v>
      </c>
      <c r="C21" t="str">
        <f>'RESIKO PORTOFOLIO'!C20</f>
        <v>P&amp;G</v>
      </c>
      <c r="D21">
        <f>Sheet9!G20</f>
        <v>0.42641965185638447</v>
      </c>
      <c r="E21" s="20">
        <f>'ACTUAL RETURN'!E20*ERBI!E22</f>
        <v>7.708051326716747E-5</v>
      </c>
      <c r="F21">
        <f>'ACTUAL RETURN'!D20-'EXPECTED RETURN BL'!D21</f>
        <v>0.50580410384985242</v>
      </c>
      <c r="G21" s="15">
        <f>ERBI!G22</f>
        <v>-0.49936835560000009</v>
      </c>
      <c r="H21">
        <f t="shared" si="0"/>
        <v>0.4329324806195039</v>
      </c>
    </row>
    <row r="22" spans="1:8" x14ac:dyDescent="0.25">
      <c r="A22">
        <f>'RESIKO PORTOFOLIO'!A21</f>
        <v>19</v>
      </c>
      <c r="B22" s="21" t="str">
        <f>Sheet9!B21</f>
        <v>PFE</v>
      </c>
      <c r="C22" t="str">
        <f>'RESIKO PORTOFOLIO'!C21</f>
        <v>PFIZER INC</v>
      </c>
      <c r="D22">
        <f>Sheet9!G21</f>
        <v>0.65290564646440363</v>
      </c>
      <c r="E22" s="20">
        <f>'ACTUAL RETURN'!E21*ERBI!E23</f>
        <v>1.0163583113717815E-4</v>
      </c>
      <c r="F22">
        <f>'ACTUAL RETURN'!D21-'EXPECTED RETURN BL'!D22</f>
        <v>0.62343553761400305</v>
      </c>
      <c r="G22" s="15">
        <f>ERBI!G23</f>
        <v>-0.21134799507599999</v>
      </c>
      <c r="H22">
        <f t="shared" si="0"/>
        <v>1.0650948248335439</v>
      </c>
    </row>
    <row r="23" spans="1:8" x14ac:dyDescent="0.25">
      <c r="A23">
        <f>'RESIKO PORTOFOLIO'!A22</f>
        <v>20</v>
      </c>
      <c r="B23" s="21" t="str">
        <f>Sheet9!B22</f>
        <v>DIS</v>
      </c>
      <c r="C23" t="str">
        <f>'RESIKO PORTOFOLIO'!C22</f>
        <v>THE WALT DISNEY COMPANY AND SUBSIDIARIES</v>
      </c>
      <c r="D23">
        <f>Sheet9!G22</f>
        <v>0.69936972937520392</v>
      </c>
      <c r="E23" s="20">
        <f>'ACTUAL RETURN'!E22*ERBI!E24</f>
        <v>1.3104230209523909E-4</v>
      </c>
      <c r="F23">
        <f>'ACTUAL RETURN'!D22-'EXPECTED RETURN BL'!D23</f>
        <v>0.47982901131995431</v>
      </c>
      <c r="G23" s="15">
        <f>ERBI!G24</f>
        <v>-0.18588342416400006</v>
      </c>
      <c r="H23">
        <f t="shared" si="0"/>
        <v>0.9934463588332535</v>
      </c>
    </row>
    <row r="24" spans="1:8" x14ac:dyDescent="0.25">
      <c r="A24">
        <f>'RESIKO PORTOFOLIO'!A23</f>
        <v>21</v>
      </c>
      <c r="B24" s="21" t="str">
        <f>Sheet9!B23</f>
        <v>WMT</v>
      </c>
      <c r="C24" t="str">
        <f>'RESIKO PORTOFOLIO'!C23</f>
        <v>WALMART</v>
      </c>
      <c r="D24">
        <f>Sheet9!G23</f>
        <v>0.38162255313698729</v>
      </c>
      <c r="E24" s="20">
        <f>'ACTUAL RETURN'!E23*ERBI!E25</f>
        <v>-4.3369753924514897E-5</v>
      </c>
      <c r="F24">
        <f>'ACTUAL RETURN'!D23-'EXPECTED RETURN BL'!D24</f>
        <v>0.55160221167755741</v>
      </c>
      <c r="G24" s="15">
        <f>ERBI!G25</f>
        <v>-0.65590561440000006</v>
      </c>
      <c r="H24">
        <f t="shared" si="0"/>
        <v>0.2772757806606202</v>
      </c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5B07B-B88A-486D-B662-00B2782884F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D99A-06FB-49E4-9F43-6386478471FA}">
  <dimension ref="A1:F32"/>
  <sheetViews>
    <sheetView topLeftCell="A16" workbookViewId="0">
      <selection activeCell="E19" sqref="E19:E31"/>
    </sheetView>
  </sheetViews>
  <sheetFormatPr defaultRowHeight="15" x14ac:dyDescent="0.25"/>
  <cols>
    <col min="2" max="2" width="6.7109375" customWidth="1"/>
    <col min="3" max="3" width="42" customWidth="1"/>
    <col min="4" max="4" width="35.5703125" customWidth="1"/>
    <col min="5" max="5" width="21.28515625" customWidth="1"/>
    <col min="6" max="6" width="19.28515625" customWidth="1"/>
  </cols>
  <sheetData>
    <row r="1" spans="1:6" x14ac:dyDescent="0.25">
      <c r="A1" t="s">
        <v>526</v>
      </c>
      <c r="B1" t="s">
        <v>576</v>
      </c>
      <c r="C1" t="s">
        <v>1</v>
      </c>
      <c r="D1" t="s">
        <v>582</v>
      </c>
      <c r="E1" s="46" t="s">
        <v>579</v>
      </c>
      <c r="F1" t="s">
        <v>580</v>
      </c>
    </row>
    <row r="2" spans="1:6" x14ac:dyDescent="0.25">
      <c r="A2">
        <v>2</v>
      </c>
      <c r="B2" t="s">
        <v>559</v>
      </c>
      <c r="C2" t="s">
        <v>57</v>
      </c>
      <c r="D2" s="44">
        <f>E2/E16</f>
        <v>1.1148149076186365E-3</v>
      </c>
      <c r="E2">
        <f>BL!D5</f>
        <v>2.7387313392656862E-3</v>
      </c>
      <c r="F2" t="s">
        <v>581</v>
      </c>
    </row>
    <row r="3" spans="1:6" x14ac:dyDescent="0.25">
      <c r="A3">
        <v>3</v>
      </c>
      <c r="B3" t="s">
        <v>561</v>
      </c>
      <c r="C3" t="s">
        <v>92</v>
      </c>
      <c r="D3" s="44">
        <f>E3/E16</f>
        <v>7.1383831100100669E-3</v>
      </c>
      <c r="E3">
        <f>BL!D6</f>
        <v>1.7536645232732448E-2</v>
      </c>
      <c r="F3" t="s">
        <v>581</v>
      </c>
    </row>
    <row r="4" spans="1:6" x14ac:dyDescent="0.25">
      <c r="A4">
        <v>4</v>
      </c>
      <c r="B4" t="s">
        <v>562</v>
      </c>
      <c r="C4" t="s">
        <v>93</v>
      </c>
      <c r="D4" s="44">
        <f>E4/E16</f>
        <v>6.9651800828073032E-3</v>
      </c>
      <c r="E4">
        <f>BL!D7</f>
        <v>1.711114270723324E-2</v>
      </c>
      <c r="F4" t="s">
        <v>581</v>
      </c>
    </row>
    <row r="5" spans="1:6" x14ac:dyDescent="0.25">
      <c r="A5">
        <v>5</v>
      </c>
      <c r="B5" t="s">
        <v>558</v>
      </c>
      <c r="C5" t="s">
        <v>167</v>
      </c>
      <c r="D5" s="44">
        <f>E5/E16</f>
        <v>7.821415211285895E-3</v>
      </c>
      <c r="E5">
        <f>BL!D9</f>
        <v>1.921462909238902E-2</v>
      </c>
      <c r="F5" t="s">
        <v>581</v>
      </c>
    </row>
    <row r="6" spans="1:6" x14ac:dyDescent="0.25">
      <c r="A6">
        <v>7</v>
      </c>
      <c r="B6" t="s">
        <v>553</v>
      </c>
      <c r="C6" t="s">
        <v>275</v>
      </c>
      <c r="D6" s="44">
        <f>E6/E16</f>
        <v>1.8141418787785416E-2</v>
      </c>
      <c r="E6">
        <f>BL!D11</f>
        <v>4.4567463023061443E-2</v>
      </c>
      <c r="F6" t="s">
        <v>581</v>
      </c>
    </row>
    <row r="7" spans="1:6" x14ac:dyDescent="0.25">
      <c r="A7">
        <v>8</v>
      </c>
      <c r="B7" t="s">
        <v>566</v>
      </c>
      <c r="C7" t="s">
        <v>575</v>
      </c>
      <c r="D7" s="44">
        <f>E7/E16</f>
        <v>0.39001780857489349</v>
      </c>
      <c r="E7">
        <v>0.95814469999999996</v>
      </c>
      <c r="F7" t="s">
        <v>581</v>
      </c>
    </row>
    <row r="8" spans="1:6" x14ac:dyDescent="0.25">
      <c r="A8">
        <v>10</v>
      </c>
      <c r="B8" t="s">
        <v>555</v>
      </c>
      <c r="C8" t="s">
        <v>396</v>
      </c>
      <c r="D8" s="44">
        <f>E8/E16</f>
        <v>6.9772382910279268E-3</v>
      </c>
      <c r="E8">
        <f>BL!D15</f>
        <v>1.7140765734808064E-2</v>
      </c>
      <c r="F8" t="s">
        <v>581</v>
      </c>
    </row>
    <row r="9" spans="1:6" x14ac:dyDescent="0.25">
      <c r="A9">
        <v>11</v>
      </c>
      <c r="B9" t="s">
        <v>568</v>
      </c>
      <c r="C9" t="s">
        <v>490</v>
      </c>
      <c r="D9" s="44">
        <f>E9/E16</f>
        <v>0.34329316020718215</v>
      </c>
      <c r="E9">
        <v>0.84335769999999999</v>
      </c>
      <c r="F9" t="s">
        <v>581</v>
      </c>
    </row>
    <row r="10" spans="1:6" x14ac:dyDescent="0.25">
      <c r="A10">
        <v>12</v>
      </c>
      <c r="B10" t="s">
        <v>491</v>
      </c>
      <c r="C10" t="s">
        <v>491</v>
      </c>
      <c r="D10" s="44">
        <f>E10/E16</f>
        <v>7.9626110077572979E-3</v>
      </c>
      <c r="E10">
        <f>BL!D17</f>
        <v>1.9561500443073448E-2</v>
      </c>
      <c r="F10" t="s">
        <v>581</v>
      </c>
    </row>
    <row r="11" spans="1:6" x14ac:dyDescent="0.25">
      <c r="A11">
        <v>13</v>
      </c>
      <c r="B11" t="s">
        <v>569</v>
      </c>
      <c r="C11" t="s">
        <v>492</v>
      </c>
      <c r="D11" s="44">
        <f>E11/E16</f>
        <v>2.4623699881322716E-3</v>
      </c>
      <c r="E11">
        <f>BL!D18</f>
        <v>6.0492282703417917E-3</v>
      </c>
      <c r="F11" t="s">
        <v>581</v>
      </c>
    </row>
    <row r="12" spans="1:6" x14ac:dyDescent="0.25">
      <c r="A12">
        <v>14</v>
      </c>
      <c r="B12" t="s">
        <v>556</v>
      </c>
      <c r="C12" t="s">
        <v>494</v>
      </c>
      <c r="D12" s="44">
        <f>E12/E16</f>
        <v>4.5721872490821318E-3</v>
      </c>
      <c r="E12">
        <f>BL!D20</f>
        <v>1.1232351148587089E-2</v>
      </c>
      <c r="F12" t="s">
        <v>581</v>
      </c>
    </row>
    <row r="13" spans="1:6" x14ac:dyDescent="0.25">
      <c r="A13">
        <v>15</v>
      </c>
      <c r="B13" t="s">
        <v>557</v>
      </c>
      <c r="C13" t="s">
        <v>495</v>
      </c>
      <c r="D13" s="44">
        <f>E13/E16</f>
        <v>5.8825772692850291E-3</v>
      </c>
      <c r="E13">
        <f>BL!D21</f>
        <v>1.4451545824281499E-2</v>
      </c>
      <c r="F13" t="s">
        <v>581</v>
      </c>
    </row>
    <row r="14" spans="1:6" x14ac:dyDescent="0.25">
      <c r="A14">
        <v>16</v>
      </c>
      <c r="B14" t="s">
        <v>571</v>
      </c>
      <c r="C14" t="s">
        <v>496</v>
      </c>
      <c r="D14" s="44">
        <f>E14/E16</f>
        <v>0.1920703522493333</v>
      </c>
      <c r="E14">
        <v>0.47185329999999998</v>
      </c>
      <c r="F14" t="s">
        <v>581</v>
      </c>
    </row>
    <row r="15" spans="1:6" x14ac:dyDescent="0.25">
      <c r="A15">
        <v>17</v>
      </c>
      <c r="B15" t="s">
        <v>572</v>
      </c>
      <c r="C15" t="s">
        <v>497</v>
      </c>
      <c r="D15" s="44">
        <f>E15/E16</f>
        <v>5.5804830637992764E-3</v>
      </c>
      <c r="E15">
        <f>BL!D23</f>
        <v>1.3709400323427266E-2</v>
      </c>
      <c r="F15" t="s">
        <v>581</v>
      </c>
    </row>
    <row r="16" spans="1:6" x14ac:dyDescent="0.25">
      <c r="D16" s="45">
        <f>SUM(D2:D15)</f>
        <v>1.0000000000000002</v>
      </c>
      <c r="E16">
        <f>SUM(E2:E15)</f>
        <v>2.4566691031392005</v>
      </c>
    </row>
    <row r="18" spans="1:5" ht="15.75" thickBot="1" x14ac:dyDescent="0.3"/>
    <row r="19" spans="1:5" ht="15.75" thickBot="1" x14ac:dyDescent="0.3">
      <c r="A19" s="47" t="s">
        <v>526</v>
      </c>
      <c r="B19" s="39" t="s">
        <v>576</v>
      </c>
      <c r="C19" s="39" t="s">
        <v>1</v>
      </c>
      <c r="D19" s="39" t="s">
        <v>583</v>
      </c>
      <c r="E19" t="s">
        <v>582</v>
      </c>
    </row>
    <row r="20" spans="1:5" ht="15.75" thickBot="1" x14ac:dyDescent="0.3">
      <c r="A20" s="40">
        <v>1</v>
      </c>
      <c r="B20" s="41" t="s">
        <v>559</v>
      </c>
      <c r="C20" s="41" t="s">
        <v>57</v>
      </c>
      <c r="D20" s="42">
        <v>0.36088787500000002</v>
      </c>
      <c r="E20" s="43">
        <f>D20/D32</f>
        <v>5.7788072333320353E-2</v>
      </c>
    </row>
    <row r="21" spans="1:5" ht="15.75" thickBot="1" x14ac:dyDescent="0.3">
      <c r="A21" s="40">
        <v>2</v>
      </c>
      <c r="B21" s="41" t="s">
        <v>553</v>
      </c>
      <c r="C21" s="41" t="s">
        <v>275</v>
      </c>
      <c r="D21" s="42">
        <v>0.93946270399999998</v>
      </c>
      <c r="E21" s="43">
        <f>D21/D32</f>
        <v>0.15043381186804552</v>
      </c>
    </row>
    <row r="22" spans="1:5" ht="15.75" thickBot="1" x14ac:dyDescent="0.3">
      <c r="A22" s="40">
        <v>3</v>
      </c>
      <c r="B22" s="41" t="s">
        <v>565</v>
      </c>
      <c r="C22" s="41" t="s">
        <v>276</v>
      </c>
      <c r="D22" s="42">
        <v>4.057409E-2</v>
      </c>
      <c r="E22" s="43">
        <f>D22/D32</f>
        <v>6.4970274985787484E-3</v>
      </c>
    </row>
    <row r="23" spans="1:5" ht="15.75" thickBot="1" x14ac:dyDescent="0.3">
      <c r="A23" s="40">
        <v>4</v>
      </c>
      <c r="B23" s="41" t="s">
        <v>555</v>
      </c>
      <c r="C23" s="41" t="s">
        <v>396</v>
      </c>
      <c r="D23" s="42">
        <v>0.267168448</v>
      </c>
      <c r="E23" s="43">
        <f>D23/D32</f>
        <v>4.2781015012501977E-2</v>
      </c>
    </row>
    <row r="24" spans="1:5" ht="15.75" thickBot="1" x14ac:dyDescent="0.3">
      <c r="A24" s="40">
        <v>5</v>
      </c>
      <c r="B24" s="41" t="s">
        <v>568</v>
      </c>
      <c r="C24" s="41" t="s">
        <v>490</v>
      </c>
      <c r="D24" s="42">
        <v>0.157634149</v>
      </c>
      <c r="E24" s="43">
        <f>D24/D32</f>
        <v>2.524156181366137E-2</v>
      </c>
    </row>
    <row r="25" spans="1:5" ht="15.75" thickBot="1" x14ac:dyDescent="0.3">
      <c r="A25" s="40">
        <v>6</v>
      </c>
      <c r="B25" s="41" t="s">
        <v>491</v>
      </c>
      <c r="C25" s="41" t="s">
        <v>491</v>
      </c>
      <c r="D25" s="42">
        <v>0.80236169400000001</v>
      </c>
      <c r="E25" s="43">
        <f>D25/D32</f>
        <v>0.12848017022006475</v>
      </c>
    </row>
    <row r="26" spans="1:5" ht="15.75" thickBot="1" x14ac:dyDescent="0.3">
      <c r="A26" s="40">
        <v>7</v>
      </c>
      <c r="B26" s="41" t="s">
        <v>569</v>
      </c>
      <c r="C26" s="41" t="s">
        <v>492</v>
      </c>
      <c r="D26" s="42">
        <v>0.14474906900000001</v>
      </c>
      <c r="E26" s="43">
        <f>D26/D32</f>
        <v>2.3178306197050202E-2</v>
      </c>
    </row>
    <row r="27" spans="1:5" ht="15.75" thickBot="1" x14ac:dyDescent="0.3">
      <c r="A27" s="40">
        <v>8</v>
      </c>
      <c r="B27" s="41" t="s">
        <v>570</v>
      </c>
      <c r="C27" s="41" t="s">
        <v>493</v>
      </c>
      <c r="D27" s="42">
        <v>0.76343611600000005</v>
      </c>
      <c r="E27" s="43">
        <f>D27/D32</f>
        <v>0.12224711482278852</v>
      </c>
    </row>
    <row r="28" spans="1:5" ht="15.75" thickBot="1" x14ac:dyDescent="0.3">
      <c r="A28" s="40">
        <v>9</v>
      </c>
      <c r="B28" s="41" t="s">
        <v>557</v>
      </c>
      <c r="C28" s="41" t="s">
        <v>495</v>
      </c>
      <c r="D28" s="42">
        <v>0.43293248099999998</v>
      </c>
      <c r="E28" s="43">
        <f>D28/D32</f>
        <v>6.9324394806757741E-2</v>
      </c>
    </row>
    <row r="29" spans="1:5" ht="15.75" thickBot="1" x14ac:dyDescent="0.3">
      <c r="A29" s="40">
        <v>10</v>
      </c>
      <c r="B29" s="41" t="s">
        <v>571</v>
      </c>
      <c r="C29" s="41" t="s">
        <v>496</v>
      </c>
      <c r="D29" s="42">
        <v>1.0650948250000001</v>
      </c>
      <c r="E29" s="43">
        <f>D29/D32</f>
        <v>0.17055096902035066</v>
      </c>
    </row>
    <row r="30" spans="1:5" ht="15.75" thickBot="1" x14ac:dyDescent="0.3">
      <c r="A30" s="40">
        <v>11</v>
      </c>
      <c r="B30" s="41" t="s">
        <v>572</v>
      </c>
      <c r="C30" s="41" t="s">
        <v>497</v>
      </c>
      <c r="D30" s="42">
        <v>0.993446359</v>
      </c>
      <c r="E30" s="43">
        <f>D30/D32</f>
        <v>0.15907807945380747</v>
      </c>
    </row>
    <row r="31" spans="1:5" ht="15.75" thickBot="1" x14ac:dyDescent="0.3">
      <c r="A31" s="40">
        <v>12</v>
      </c>
      <c r="B31" s="41" t="s">
        <v>574</v>
      </c>
      <c r="C31" s="41" t="s">
        <v>499</v>
      </c>
      <c r="D31" s="42">
        <v>0.277275781</v>
      </c>
      <c r="E31" s="43">
        <f>D31/D32</f>
        <v>4.4399476953072732E-2</v>
      </c>
    </row>
    <row r="32" spans="1:5" x14ac:dyDescent="0.25">
      <c r="D32">
        <f>SUM(D20:D31)</f>
        <v>6.2450235909999998</v>
      </c>
      <c r="E32" s="43">
        <f>SUM(E20:E31)</f>
        <v>1.0000000000000002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73D18-6C93-4BE2-A117-FBB142277111}">
  <dimension ref="A2:K16"/>
  <sheetViews>
    <sheetView tabSelected="1" workbookViewId="0">
      <selection activeCell="A12" sqref="A12:J16"/>
    </sheetView>
  </sheetViews>
  <sheetFormatPr defaultRowHeight="15" x14ac:dyDescent="0.25"/>
  <sheetData>
    <row r="2" spans="1:11" x14ac:dyDescent="0.25">
      <c r="A2" s="48" t="s">
        <v>586</v>
      </c>
      <c r="B2" s="48"/>
      <c r="C2" s="48"/>
      <c r="D2" s="48"/>
      <c r="E2" s="48"/>
      <c r="F2" s="48"/>
      <c r="G2" s="49"/>
    </row>
    <row r="3" spans="1:11" ht="24.75" x14ac:dyDescent="0.25">
      <c r="A3" s="50" t="s">
        <v>585</v>
      </c>
      <c r="B3" s="50"/>
      <c r="C3" s="51" t="s">
        <v>587</v>
      </c>
      <c r="D3" s="52" t="s">
        <v>588</v>
      </c>
      <c r="E3" s="52" t="s">
        <v>589</v>
      </c>
      <c r="F3" s="53" t="s">
        <v>590</v>
      </c>
      <c r="G3" s="49"/>
    </row>
    <row r="4" spans="1:11" x14ac:dyDescent="0.25">
      <c r="A4" s="54" t="s">
        <v>591</v>
      </c>
      <c r="B4" s="55" t="s">
        <v>530</v>
      </c>
      <c r="C4" s="56">
        <v>0.88280041428571443</v>
      </c>
      <c r="D4" s="57">
        <v>21</v>
      </c>
      <c r="E4" s="58">
        <v>0.34057691421148217</v>
      </c>
      <c r="F4" s="59">
        <v>7.4319975682314215E-2</v>
      </c>
      <c r="G4" s="49"/>
    </row>
    <row r="5" spans="1:11" x14ac:dyDescent="0.25">
      <c r="A5" s="60"/>
      <c r="B5" s="61" t="s">
        <v>584</v>
      </c>
      <c r="C5" s="62">
        <v>7.8790070238095228E-2</v>
      </c>
      <c r="D5" s="63">
        <v>21</v>
      </c>
      <c r="E5" s="64">
        <v>0.67709085210983333</v>
      </c>
      <c r="F5" s="65">
        <v>0.14775333724549816</v>
      </c>
      <c r="G5" s="49"/>
    </row>
    <row r="8" spans="1:11" x14ac:dyDescent="0.25">
      <c r="A8" s="48" t="s">
        <v>592</v>
      </c>
      <c r="B8" s="48"/>
      <c r="C8" s="48"/>
      <c r="D8" s="48"/>
      <c r="E8" s="48"/>
      <c r="F8" s="49"/>
    </row>
    <row r="9" spans="1:11" ht="24.75" x14ac:dyDescent="0.25">
      <c r="A9" s="50" t="s">
        <v>585</v>
      </c>
      <c r="B9" s="50"/>
      <c r="C9" s="51" t="s">
        <v>588</v>
      </c>
      <c r="D9" s="52" t="s">
        <v>593</v>
      </c>
      <c r="E9" s="53" t="s">
        <v>594</v>
      </c>
      <c r="F9" s="49"/>
    </row>
    <row r="10" spans="1:11" x14ac:dyDescent="0.25">
      <c r="A10" s="66" t="s">
        <v>591</v>
      </c>
      <c r="B10" s="66" t="s">
        <v>595</v>
      </c>
      <c r="C10" s="67">
        <v>21</v>
      </c>
      <c r="D10" s="68">
        <v>-0.87846828742986782</v>
      </c>
      <c r="E10" s="69">
        <v>1.6325942778678699E-7</v>
      </c>
      <c r="F10" s="49"/>
    </row>
    <row r="12" spans="1:11" x14ac:dyDescent="0.25">
      <c r="A12" s="48" t="s">
        <v>596</v>
      </c>
      <c r="B12" s="48"/>
      <c r="C12" s="48"/>
      <c r="D12" s="48"/>
      <c r="E12" s="48"/>
      <c r="F12" s="48"/>
      <c r="G12" s="48"/>
      <c r="H12" s="48"/>
      <c r="I12" s="48"/>
      <c r="J12" s="48"/>
      <c r="K12" s="49"/>
    </row>
    <row r="13" spans="1:11" x14ac:dyDescent="0.25">
      <c r="A13" s="70" t="s">
        <v>585</v>
      </c>
      <c r="B13" s="70"/>
      <c r="C13" s="71" t="s">
        <v>597</v>
      </c>
      <c r="D13" s="72"/>
      <c r="E13" s="72"/>
      <c r="F13" s="72"/>
      <c r="G13" s="72"/>
      <c r="H13" s="72" t="s">
        <v>598</v>
      </c>
      <c r="I13" s="72" t="s">
        <v>599</v>
      </c>
      <c r="J13" s="73" t="s">
        <v>600</v>
      </c>
      <c r="K13" s="49"/>
    </row>
    <row r="14" spans="1:11" x14ac:dyDescent="0.25">
      <c r="A14" s="70"/>
      <c r="B14" s="70"/>
      <c r="C14" s="71" t="s">
        <v>587</v>
      </c>
      <c r="D14" s="72" t="s">
        <v>589</v>
      </c>
      <c r="E14" s="72" t="s">
        <v>590</v>
      </c>
      <c r="F14" s="72" t="s">
        <v>601</v>
      </c>
      <c r="G14" s="72"/>
      <c r="H14" s="72"/>
      <c r="I14" s="72"/>
      <c r="J14" s="73"/>
      <c r="K14" s="49"/>
    </row>
    <row r="15" spans="1:11" x14ac:dyDescent="0.25">
      <c r="A15" s="50"/>
      <c r="B15" s="50"/>
      <c r="C15" s="74"/>
      <c r="D15" s="75"/>
      <c r="E15" s="75"/>
      <c r="F15" s="52" t="s">
        <v>602</v>
      </c>
      <c r="G15" s="52" t="s">
        <v>603</v>
      </c>
      <c r="H15" s="75"/>
      <c r="I15" s="75"/>
      <c r="J15" s="76"/>
      <c r="K15" s="49"/>
    </row>
    <row r="16" spans="1:11" x14ac:dyDescent="0.25">
      <c r="A16" s="66" t="s">
        <v>591</v>
      </c>
      <c r="B16" s="66" t="s">
        <v>604</v>
      </c>
      <c r="C16" s="77">
        <v>0.80401034404761917</v>
      </c>
      <c r="D16" s="78">
        <v>0.98974587092059862</v>
      </c>
      <c r="E16" s="78">
        <v>0.21598025582207789</v>
      </c>
      <c r="F16" s="78">
        <v>0.35348342507165331</v>
      </c>
      <c r="G16" s="78">
        <v>1.2545372630235851</v>
      </c>
      <c r="H16" s="68">
        <v>3.7226103885623409</v>
      </c>
      <c r="I16" s="79">
        <v>20</v>
      </c>
      <c r="J16" s="69">
        <v>1.3445082099666269E-3</v>
      </c>
      <c r="K16" s="49"/>
    </row>
  </sheetData>
  <mergeCells count="15">
    <mergeCell ref="A13:B15"/>
    <mergeCell ref="C13:G13"/>
    <mergeCell ref="H13:H15"/>
    <mergeCell ref="I13:I15"/>
    <mergeCell ref="J13:J15"/>
    <mergeCell ref="C14:C15"/>
    <mergeCell ref="D14:D15"/>
    <mergeCell ref="E14:E15"/>
    <mergeCell ref="F14:G14"/>
    <mergeCell ref="A2:F2"/>
    <mergeCell ref="A3:B3"/>
    <mergeCell ref="A4:A5"/>
    <mergeCell ref="A8:E8"/>
    <mergeCell ref="A9:B9"/>
    <mergeCell ref="A12:J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5AB88-82EA-43DE-9EBF-564876F049FB}">
  <dimension ref="A1:P25"/>
  <sheetViews>
    <sheetView zoomScale="70" zoomScaleNormal="70" workbookViewId="0">
      <selection activeCell="C13" sqref="C13"/>
    </sheetView>
  </sheetViews>
  <sheetFormatPr defaultRowHeight="15" x14ac:dyDescent="0.25"/>
  <cols>
    <col min="1" max="1" width="4.140625" customWidth="1"/>
    <col min="2" max="2" width="9.85546875" customWidth="1"/>
    <col min="3" max="3" width="30.85546875" customWidth="1"/>
    <col min="13" max="13" width="11.42578125" customWidth="1"/>
    <col min="15" max="15" width="12.5703125" customWidth="1"/>
    <col min="16" max="16" width="11.85546875" customWidth="1"/>
  </cols>
  <sheetData>
    <row r="1" spans="1:16" x14ac:dyDescent="0.25">
      <c r="A1" s="26" t="s">
        <v>0</v>
      </c>
      <c r="B1" s="27" t="s">
        <v>576</v>
      </c>
      <c r="C1" s="26" t="s">
        <v>1</v>
      </c>
      <c r="D1" s="26" t="s">
        <v>15</v>
      </c>
      <c r="E1" s="25" t="s">
        <v>31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x14ac:dyDescent="0.25">
      <c r="A2" s="26"/>
      <c r="B2" s="28"/>
      <c r="C2" s="26"/>
      <c r="D2" s="26"/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  <c r="O2" s="4" t="s">
        <v>12</v>
      </c>
      <c r="P2" s="4" t="s">
        <v>13</v>
      </c>
    </row>
    <row r="3" spans="1:16" x14ac:dyDescent="0.25">
      <c r="A3" s="2">
        <v>1</v>
      </c>
      <c r="B3" s="2" t="s">
        <v>552</v>
      </c>
      <c r="C3" s="3" t="s">
        <v>14</v>
      </c>
      <c r="D3" s="2" t="s">
        <v>16</v>
      </c>
      <c r="E3" s="5" t="s">
        <v>45</v>
      </c>
      <c r="F3" s="5" t="s">
        <v>46</v>
      </c>
      <c r="G3" s="5" t="s">
        <v>47</v>
      </c>
      <c r="H3" s="5" t="s">
        <v>48</v>
      </c>
      <c r="I3" s="5" t="s">
        <v>49</v>
      </c>
      <c r="J3" s="5" t="s">
        <v>50</v>
      </c>
      <c r="K3" s="5" t="s">
        <v>51</v>
      </c>
      <c r="L3" s="5" t="s">
        <v>52</v>
      </c>
      <c r="M3" s="5" t="s">
        <v>53</v>
      </c>
      <c r="N3" s="5" t="s">
        <v>54</v>
      </c>
      <c r="O3" s="5" t="s">
        <v>55</v>
      </c>
      <c r="P3" s="5" t="s">
        <v>56</v>
      </c>
    </row>
    <row r="4" spans="1:16" x14ac:dyDescent="0.25">
      <c r="A4" s="2">
        <v>2</v>
      </c>
      <c r="B4" s="2" t="s">
        <v>559</v>
      </c>
      <c r="C4" s="3" t="s">
        <v>57</v>
      </c>
      <c r="D4" s="2" t="s">
        <v>16</v>
      </c>
      <c r="E4" s="5" t="s">
        <v>80</v>
      </c>
      <c r="F4" s="5" t="s">
        <v>81</v>
      </c>
      <c r="G4" s="5" t="s">
        <v>82</v>
      </c>
      <c r="H4" s="5" t="s">
        <v>83</v>
      </c>
      <c r="I4" s="5" t="s">
        <v>84</v>
      </c>
      <c r="J4" s="5" t="s">
        <v>85</v>
      </c>
      <c r="K4" s="5" t="s">
        <v>86</v>
      </c>
      <c r="L4" s="5" t="s">
        <v>87</v>
      </c>
      <c r="M4" s="5" t="s">
        <v>88</v>
      </c>
      <c r="N4" s="5" t="s">
        <v>89</v>
      </c>
      <c r="O4" s="5" t="s">
        <v>90</v>
      </c>
      <c r="P4" s="5" t="s">
        <v>91</v>
      </c>
    </row>
    <row r="5" spans="1:16" x14ac:dyDescent="0.25">
      <c r="A5" s="2">
        <v>3</v>
      </c>
      <c r="B5" s="2" t="s">
        <v>561</v>
      </c>
      <c r="C5" s="3" t="s">
        <v>92</v>
      </c>
      <c r="D5" s="2" t="s">
        <v>16</v>
      </c>
      <c r="E5" s="5" t="s">
        <v>118</v>
      </c>
      <c r="F5" s="5" t="s">
        <v>119</v>
      </c>
      <c r="G5" s="5" t="s">
        <v>120</v>
      </c>
      <c r="H5" s="5" t="s">
        <v>121</v>
      </c>
      <c r="I5" s="5" t="s">
        <v>122</v>
      </c>
      <c r="J5" s="5" t="s">
        <v>123</v>
      </c>
      <c r="K5" s="5" t="s">
        <v>124</v>
      </c>
      <c r="L5" s="5" t="s">
        <v>125</v>
      </c>
      <c r="M5" s="5" t="s">
        <v>126</v>
      </c>
      <c r="N5" s="5" t="s">
        <v>127</v>
      </c>
      <c r="O5" s="5" t="s">
        <v>128</v>
      </c>
      <c r="P5" s="5" t="s">
        <v>129</v>
      </c>
    </row>
    <row r="6" spans="1:16" x14ac:dyDescent="0.25">
      <c r="A6" s="2">
        <v>4</v>
      </c>
      <c r="B6" s="2" t="s">
        <v>562</v>
      </c>
      <c r="C6" s="3" t="s">
        <v>93</v>
      </c>
      <c r="D6" s="2" t="s">
        <v>16</v>
      </c>
      <c r="E6" s="5" t="s">
        <v>156</v>
      </c>
      <c r="F6" s="5" t="s">
        <v>33</v>
      </c>
      <c r="G6" s="5" t="s">
        <v>157</v>
      </c>
      <c r="H6" s="5" t="s">
        <v>158</v>
      </c>
      <c r="I6" s="5" t="s">
        <v>159</v>
      </c>
      <c r="J6" s="5" t="s">
        <v>160</v>
      </c>
      <c r="K6" s="5" t="s">
        <v>63</v>
      </c>
      <c r="L6" s="5" t="s">
        <v>161</v>
      </c>
      <c r="M6" s="5" t="s">
        <v>162</v>
      </c>
      <c r="N6" s="5" t="s">
        <v>163</v>
      </c>
      <c r="O6" s="5" t="s">
        <v>164</v>
      </c>
      <c r="P6" s="5" t="s">
        <v>165</v>
      </c>
    </row>
    <row r="7" spans="1:16" x14ac:dyDescent="0.25">
      <c r="A7" s="2">
        <v>5</v>
      </c>
      <c r="B7" s="2" t="s">
        <v>563</v>
      </c>
      <c r="C7" s="3" t="s">
        <v>560</v>
      </c>
      <c r="D7" s="2" t="s">
        <v>16</v>
      </c>
      <c r="E7" s="5" t="s">
        <v>191</v>
      </c>
      <c r="F7" s="5" t="s">
        <v>192</v>
      </c>
      <c r="G7" s="5" t="s">
        <v>193</v>
      </c>
      <c r="H7" s="5" t="s">
        <v>194</v>
      </c>
      <c r="I7" s="5" t="s">
        <v>195</v>
      </c>
      <c r="J7" s="5" t="s">
        <v>196</v>
      </c>
      <c r="K7" s="5" t="s">
        <v>197</v>
      </c>
      <c r="L7" s="5" t="s">
        <v>198</v>
      </c>
      <c r="M7" s="5" t="s">
        <v>199</v>
      </c>
      <c r="N7" s="5" t="s">
        <v>200</v>
      </c>
      <c r="O7" s="5" t="s">
        <v>201</v>
      </c>
      <c r="P7" s="5" t="s">
        <v>202</v>
      </c>
    </row>
    <row r="8" spans="1:16" x14ac:dyDescent="0.25">
      <c r="A8" s="2">
        <v>6</v>
      </c>
      <c r="B8" s="2" t="s">
        <v>554</v>
      </c>
      <c r="C8" s="3" t="s">
        <v>166</v>
      </c>
      <c r="D8" s="2" t="s">
        <v>16</v>
      </c>
      <c r="E8" s="5" t="s">
        <v>226</v>
      </c>
      <c r="F8" s="5" t="s">
        <v>227</v>
      </c>
      <c r="G8" s="5" t="s">
        <v>228</v>
      </c>
      <c r="H8" s="5" t="s">
        <v>229</v>
      </c>
      <c r="I8" s="5" t="s">
        <v>230</v>
      </c>
      <c r="J8" s="5" t="s">
        <v>231</v>
      </c>
      <c r="K8" s="5" t="s">
        <v>232</v>
      </c>
      <c r="L8" s="5" t="s">
        <v>233</v>
      </c>
      <c r="M8" s="5" t="s">
        <v>234</v>
      </c>
      <c r="N8" s="5" t="s">
        <v>235</v>
      </c>
      <c r="O8" s="5" t="s">
        <v>236</v>
      </c>
      <c r="P8" s="5" t="s">
        <v>237</v>
      </c>
    </row>
    <row r="9" spans="1:16" x14ac:dyDescent="0.25">
      <c r="A9" s="2">
        <v>7</v>
      </c>
      <c r="B9" s="2" t="s">
        <v>558</v>
      </c>
      <c r="C9" s="3" t="s">
        <v>167</v>
      </c>
      <c r="D9" s="2" t="s">
        <v>16</v>
      </c>
      <c r="E9" s="5" t="s">
        <v>262</v>
      </c>
      <c r="F9" s="5" t="s">
        <v>263</v>
      </c>
      <c r="G9" s="5" t="s">
        <v>264</v>
      </c>
      <c r="H9" s="5" t="s">
        <v>265</v>
      </c>
      <c r="I9" s="5" t="s">
        <v>266</v>
      </c>
      <c r="J9" s="5" t="s">
        <v>267</v>
      </c>
      <c r="K9" s="5" t="s">
        <v>268</v>
      </c>
      <c r="L9" s="5" t="s">
        <v>269</v>
      </c>
      <c r="M9" s="5" t="s">
        <v>270</v>
      </c>
      <c r="N9" s="5" t="s">
        <v>271</v>
      </c>
      <c r="O9" s="5" t="s">
        <v>272</v>
      </c>
      <c r="P9" s="5" t="s">
        <v>273</v>
      </c>
    </row>
    <row r="10" spans="1:16" x14ac:dyDescent="0.25">
      <c r="A10" s="2">
        <v>8</v>
      </c>
      <c r="B10" s="2" t="s">
        <v>564</v>
      </c>
      <c r="C10" s="3" t="s">
        <v>274</v>
      </c>
      <c r="D10" s="2" t="s">
        <v>16</v>
      </c>
      <c r="E10" s="5" t="s">
        <v>302</v>
      </c>
      <c r="F10" s="5" t="s">
        <v>303</v>
      </c>
      <c r="G10" s="5" t="s">
        <v>304</v>
      </c>
      <c r="H10" s="5" t="s">
        <v>305</v>
      </c>
      <c r="I10" s="5" t="s">
        <v>306</v>
      </c>
      <c r="J10" s="5" t="s">
        <v>307</v>
      </c>
      <c r="K10" s="5" t="s">
        <v>308</v>
      </c>
      <c r="L10" s="5" t="s">
        <v>309</v>
      </c>
      <c r="M10" s="5" t="s">
        <v>310</v>
      </c>
      <c r="N10" s="5" t="s">
        <v>311</v>
      </c>
      <c r="O10" s="5" t="s">
        <v>312</v>
      </c>
      <c r="P10" s="5" t="s">
        <v>313</v>
      </c>
    </row>
    <row r="11" spans="1:16" x14ac:dyDescent="0.25">
      <c r="A11" s="2">
        <v>9</v>
      </c>
      <c r="B11" s="2" t="s">
        <v>553</v>
      </c>
      <c r="C11" s="3" t="s">
        <v>275</v>
      </c>
      <c r="D11" s="2" t="s">
        <v>16</v>
      </c>
      <c r="E11" s="5" t="s">
        <v>409</v>
      </c>
      <c r="F11" s="5" t="s">
        <v>322</v>
      </c>
      <c r="G11" s="5" t="s">
        <v>414</v>
      </c>
      <c r="H11" s="5" t="s">
        <v>323</v>
      </c>
      <c r="I11" s="5" t="s">
        <v>324</v>
      </c>
      <c r="J11" s="5" t="s">
        <v>325</v>
      </c>
      <c r="K11" s="5" t="s">
        <v>326</v>
      </c>
      <c r="L11" s="5" t="s">
        <v>327</v>
      </c>
      <c r="M11" s="5" t="s">
        <v>427</v>
      </c>
      <c r="N11" s="5" t="s">
        <v>428</v>
      </c>
      <c r="O11" s="5" t="s">
        <v>328</v>
      </c>
      <c r="P11" s="5" t="s">
        <v>329</v>
      </c>
    </row>
    <row r="12" spans="1:16" x14ac:dyDescent="0.25">
      <c r="A12" s="2">
        <v>10</v>
      </c>
      <c r="B12" s="2" t="s">
        <v>565</v>
      </c>
      <c r="C12" s="3" t="s">
        <v>276</v>
      </c>
      <c r="D12" s="2" t="s">
        <v>16</v>
      </c>
      <c r="E12" s="5" t="s">
        <v>342</v>
      </c>
      <c r="F12" s="5" t="s">
        <v>421</v>
      </c>
      <c r="G12" s="5" t="s">
        <v>416</v>
      </c>
      <c r="H12" s="5" t="s">
        <v>417</v>
      </c>
      <c r="I12" s="5" t="s">
        <v>343</v>
      </c>
      <c r="J12" s="5" t="s">
        <v>134</v>
      </c>
      <c r="K12" s="5" t="s">
        <v>422</v>
      </c>
      <c r="L12" s="5" t="s">
        <v>424</v>
      </c>
      <c r="M12" s="5" t="s">
        <v>344</v>
      </c>
      <c r="N12" s="5" t="s">
        <v>345</v>
      </c>
      <c r="O12" s="5" t="s">
        <v>430</v>
      </c>
      <c r="P12" s="5" t="s">
        <v>346</v>
      </c>
    </row>
    <row r="13" spans="1:16" x14ac:dyDescent="0.25">
      <c r="A13" s="2">
        <v>11</v>
      </c>
      <c r="B13" s="2" t="s">
        <v>566</v>
      </c>
      <c r="C13" s="3" t="s">
        <v>575</v>
      </c>
      <c r="D13" s="2" t="s">
        <v>16</v>
      </c>
      <c r="E13" s="5" t="s">
        <v>367</v>
      </c>
      <c r="F13" s="5" t="s">
        <v>368</v>
      </c>
      <c r="G13" s="5" t="s">
        <v>369</v>
      </c>
      <c r="H13" s="5" t="s">
        <v>370</v>
      </c>
      <c r="I13" s="5" t="s">
        <v>419</v>
      </c>
      <c r="J13" s="5" t="s">
        <v>371</v>
      </c>
      <c r="K13" s="5" t="s">
        <v>372</v>
      </c>
      <c r="L13" s="5" t="s">
        <v>373</v>
      </c>
      <c r="M13" s="5" t="s">
        <v>374</v>
      </c>
      <c r="N13" s="5" t="s">
        <v>375</v>
      </c>
      <c r="O13" s="5" t="s">
        <v>376</v>
      </c>
      <c r="P13" s="5" t="s">
        <v>376</v>
      </c>
    </row>
    <row r="14" spans="1:16" x14ac:dyDescent="0.25">
      <c r="A14" s="2">
        <v>12</v>
      </c>
      <c r="B14" s="2" t="s">
        <v>567</v>
      </c>
      <c r="C14" s="3" t="s">
        <v>377</v>
      </c>
      <c r="D14" s="2" t="s">
        <v>16</v>
      </c>
      <c r="E14" s="5" t="s">
        <v>410</v>
      </c>
      <c r="F14" s="5" t="s">
        <v>412</v>
      </c>
      <c r="G14" s="5" t="s">
        <v>415</v>
      </c>
      <c r="H14" s="5" t="s">
        <v>418</v>
      </c>
      <c r="I14" s="5" t="s">
        <v>420</v>
      </c>
      <c r="J14" s="5" t="s">
        <v>389</v>
      </c>
      <c r="K14" s="5" t="s">
        <v>390</v>
      </c>
      <c r="L14" s="5" t="s">
        <v>391</v>
      </c>
      <c r="M14" s="5" t="s">
        <v>392</v>
      </c>
      <c r="N14" s="5" t="s">
        <v>393</v>
      </c>
      <c r="O14" s="5" t="s">
        <v>394</v>
      </c>
      <c r="P14" s="5" t="s">
        <v>395</v>
      </c>
    </row>
    <row r="15" spans="1:16" x14ac:dyDescent="0.25">
      <c r="A15" s="2">
        <v>13</v>
      </c>
      <c r="B15" s="2" t="s">
        <v>555</v>
      </c>
      <c r="C15" s="3" t="s">
        <v>396</v>
      </c>
      <c r="D15" s="2" t="s">
        <v>16</v>
      </c>
      <c r="E15" s="5" t="s">
        <v>411</v>
      </c>
      <c r="F15" s="5" t="s">
        <v>413</v>
      </c>
      <c r="G15" s="5" t="s">
        <v>406</v>
      </c>
      <c r="H15" s="5" t="s">
        <v>407</v>
      </c>
      <c r="I15" s="5" t="s">
        <v>408</v>
      </c>
      <c r="J15" s="5" t="s">
        <v>403</v>
      </c>
      <c r="K15" s="5" t="s">
        <v>423</v>
      </c>
      <c r="L15" s="5" t="s">
        <v>425</v>
      </c>
      <c r="M15" s="5" t="s">
        <v>426</v>
      </c>
      <c r="N15" s="5" t="s">
        <v>429</v>
      </c>
      <c r="O15" s="5" t="s">
        <v>431</v>
      </c>
      <c r="P15" s="5" t="s">
        <v>432</v>
      </c>
    </row>
    <row r="16" spans="1:16" x14ac:dyDescent="0.25">
      <c r="A16" s="2">
        <v>14</v>
      </c>
      <c r="B16" s="2" t="s">
        <v>568</v>
      </c>
      <c r="C16" s="3" t="s">
        <v>490</v>
      </c>
      <c r="D16" s="2" t="s">
        <v>16</v>
      </c>
      <c r="E16" s="3">
        <v>28.97</v>
      </c>
      <c r="F16" s="3">
        <v>31.75</v>
      </c>
      <c r="G16" s="3">
        <v>34.11</v>
      </c>
      <c r="H16" s="3">
        <v>29.23</v>
      </c>
      <c r="I16" s="3">
        <v>30.19</v>
      </c>
      <c r="J16" s="3">
        <v>28.87</v>
      </c>
      <c r="K16" s="3">
        <v>29.74</v>
      </c>
      <c r="L16" s="3">
        <v>27.36</v>
      </c>
      <c r="M16" s="3">
        <v>30.33</v>
      </c>
      <c r="N16" s="3">
        <v>35.28</v>
      </c>
      <c r="O16" s="3">
        <v>37.67</v>
      </c>
      <c r="P16" s="3">
        <v>36.729999999999997</v>
      </c>
    </row>
    <row r="17" spans="1:16" x14ac:dyDescent="0.25">
      <c r="A17" s="2">
        <v>15</v>
      </c>
      <c r="B17" s="2" t="s">
        <v>491</v>
      </c>
      <c r="C17" s="3" t="s">
        <v>491</v>
      </c>
      <c r="D17" s="2" t="s">
        <v>16</v>
      </c>
      <c r="E17" s="3">
        <v>113.7</v>
      </c>
      <c r="F17" s="3">
        <v>127.4</v>
      </c>
      <c r="G17" s="3">
        <v>135.63999999999999</v>
      </c>
      <c r="H17" s="3">
        <v>137.41999999999999</v>
      </c>
      <c r="I17" s="3">
        <v>140.13999999999999</v>
      </c>
      <c r="J17" s="3">
        <v>134.69999999999999</v>
      </c>
      <c r="K17" s="3">
        <v>134.16999999999999</v>
      </c>
      <c r="L17" s="3">
        <v>132.82</v>
      </c>
      <c r="M17" s="3">
        <v>119.6</v>
      </c>
      <c r="N17" s="3">
        <v>117.1</v>
      </c>
      <c r="O17" s="3">
        <v>133.66</v>
      </c>
      <c r="P17" s="3">
        <v>133.57</v>
      </c>
    </row>
    <row r="18" spans="1:16" x14ac:dyDescent="0.25">
      <c r="A18" s="2">
        <v>16</v>
      </c>
      <c r="B18" s="2" t="s">
        <v>569</v>
      </c>
      <c r="C18" s="3" t="s">
        <v>492</v>
      </c>
      <c r="D18" s="2" t="s">
        <v>16</v>
      </c>
      <c r="E18" s="3">
        <v>60.78</v>
      </c>
      <c r="F18" s="3">
        <v>64</v>
      </c>
      <c r="G18" s="3">
        <v>57.53</v>
      </c>
      <c r="H18" s="3">
        <v>57.12</v>
      </c>
      <c r="I18" s="3">
        <v>56.14</v>
      </c>
      <c r="J18" s="3">
        <v>53.72</v>
      </c>
      <c r="K18" s="3">
        <v>54.06</v>
      </c>
      <c r="L18" s="3">
        <v>53.28</v>
      </c>
      <c r="M18" s="3">
        <v>49</v>
      </c>
      <c r="N18" s="3">
        <v>49.2</v>
      </c>
      <c r="O18" s="3">
        <v>51.5</v>
      </c>
      <c r="P18" s="3">
        <v>48.82</v>
      </c>
    </row>
    <row r="19" spans="1:16" x14ac:dyDescent="0.25">
      <c r="A19" s="2">
        <v>17</v>
      </c>
      <c r="B19" s="2" t="s">
        <v>570</v>
      </c>
      <c r="C19" s="3" t="s">
        <v>493</v>
      </c>
      <c r="D19" s="2" t="s">
        <v>16</v>
      </c>
      <c r="E19" s="3">
        <v>158.46</v>
      </c>
      <c r="F19" s="3">
        <v>164.35</v>
      </c>
      <c r="G19" s="3">
        <v>162.72999999999999</v>
      </c>
      <c r="H19" s="3">
        <v>169.25</v>
      </c>
      <c r="I19" s="3">
        <v>164.74</v>
      </c>
      <c r="J19" s="3">
        <v>172.2</v>
      </c>
      <c r="K19" s="3">
        <v>173.13</v>
      </c>
      <c r="L19" s="3">
        <v>161.5</v>
      </c>
      <c r="M19" s="3">
        <v>162.88</v>
      </c>
      <c r="N19" s="3">
        <v>155.93</v>
      </c>
      <c r="O19" s="3">
        <v>171</v>
      </c>
      <c r="P19" s="3">
        <v>172.29</v>
      </c>
    </row>
    <row r="20" spans="1:16" x14ac:dyDescent="0.25">
      <c r="A20" s="2">
        <v>18</v>
      </c>
      <c r="B20" s="2" t="s">
        <v>556</v>
      </c>
      <c r="C20" s="3" t="s">
        <v>494</v>
      </c>
      <c r="D20" s="2" t="s">
        <v>16</v>
      </c>
      <c r="E20" s="3">
        <v>206.14</v>
      </c>
      <c r="F20" s="3">
        <v>224.14</v>
      </c>
      <c r="G20" s="3">
        <v>236.08</v>
      </c>
      <c r="H20" s="3">
        <v>233.89</v>
      </c>
      <c r="I20" s="3">
        <v>230.99</v>
      </c>
      <c r="J20" s="3">
        <v>242.71</v>
      </c>
      <c r="K20" s="3">
        <v>237.46</v>
      </c>
      <c r="L20" s="3">
        <v>241.11</v>
      </c>
      <c r="M20" s="3">
        <v>245.55</v>
      </c>
      <c r="N20" s="3">
        <v>244.6</v>
      </c>
      <c r="O20" s="3">
        <v>268.07</v>
      </c>
      <c r="P20" s="3">
        <v>259.45</v>
      </c>
    </row>
    <row r="21" spans="1:16" x14ac:dyDescent="0.25">
      <c r="A21" s="2">
        <v>19</v>
      </c>
      <c r="B21" s="2" t="s">
        <v>557</v>
      </c>
      <c r="C21" s="3" t="s">
        <v>495</v>
      </c>
      <c r="D21" s="2" t="s">
        <v>16</v>
      </c>
      <c r="E21" s="3">
        <v>123.53</v>
      </c>
      <c r="F21" s="3">
        <v>135.43</v>
      </c>
      <c r="G21" s="3">
        <v>133.41999999999999</v>
      </c>
      <c r="H21" s="3">
        <v>134.85</v>
      </c>
      <c r="I21" s="3">
        <v>134.93</v>
      </c>
      <c r="J21" s="3">
        <v>142.22999999999999</v>
      </c>
      <c r="K21" s="3">
        <v>142.38999999999999</v>
      </c>
      <c r="L21" s="3">
        <v>139.80000000000001</v>
      </c>
      <c r="M21" s="3">
        <v>142.99</v>
      </c>
      <c r="N21" s="3">
        <v>144.58000000000001</v>
      </c>
      <c r="O21" s="3">
        <v>163.58000000000001</v>
      </c>
      <c r="P21" s="3">
        <v>160.44999999999999</v>
      </c>
    </row>
    <row r="22" spans="1:16" x14ac:dyDescent="0.25">
      <c r="A22" s="2">
        <v>20</v>
      </c>
      <c r="B22" s="2" t="s">
        <v>571</v>
      </c>
      <c r="C22" s="3" t="s">
        <v>496</v>
      </c>
      <c r="D22" s="2" t="s">
        <v>16</v>
      </c>
      <c r="E22" s="3">
        <v>33.49</v>
      </c>
      <c r="F22" s="3">
        <v>36.229999999999997</v>
      </c>
      <c r="G22" s="3">
        <v>38.65</v>
      </c>
      <c r="H22" s="3">
        <v>38.729999999999997</v>
      </c>
      <c r="I22" s="3">
        <v>39.159999999999997</v>
      </c>
      <c r="J22" s="3">
        <v>42.81</v>
      </c>
      <c r="K22" s="3">
        <v>46.07</v>
      </c>
      <c r="L22" s="3">
        <v>43.01</v>
      </c>
      <c r="M22" s="3">
        <v>43.74</v>
      </c>
      <c r="N22" s="3">
        <v>53.73</v>
      </c>
      <c r="O22" s="3">
        <v>59.05</v>
      </c>
      <c r="P22" s="3">
        <v>52.69</v>
      </c>
    </row>
    <row r="23" spans="1:16" ht="30" x14ac:dyDescent="0.25">
      <c r="A23" s="2">
        <v>21</v>
      </c>
      <c r="B23" s="2" t="s">
        <v>572</v>
      </c>
      <c r="C23" s="8" t="s">
        <v>497</v>
      </c>
      <c r="D23" s="2" t="s">
        <v>16</v>
      </c>
      <c r="E23" s="3">
        <v>189.04</v>
      </c>
      <c r="F23" s="3">
        <v>184.52</v>
      </c>
      <c r="G23" s="3">
        <v>186.02</v>
      </c>
      <c r="H23" s="3">
        <v>178.65</v>
      </c>
      <c r="I23" s="3">
        <v>175.77</v>
      </c>
      <c r="J23" s="3">
        <v>176.02</v>
      </c>
      <c r="K23" s="3">
        <v>181.3</v>
      </c>
      <c r="L23" s="3">
        <v>169.17</v>
      </c>
      <c r="M23" s="3">
        <v>169.07</v>
      </c>
      <c r="N23" s="3">
        <v>144.9</v>
      </c>
      <c r="O23" s="3">
        <v>154.88999999999999</v>
      </c>
      <c r="P23" s="3">
        <v>142.97</v>
      </c>
    </row>
    <row r="24" spans="1:16" x14ac:dyDescent="0.25">
      <c r="A24" s="2">
        <v>22</v>
      </c>
      <c r="B24" s="2" t="s">
        <v>573</v>
      </c>
      <c r="C24" s="3" t="s">
        <v>498</v>
      </c>
      <c r="D24" s="2" t="s">
        <v>16</v>
      </c>
      <c r="E24" s="3">
        <v>54.75</v>
      </c>
      <c r="F24" s="3">
        <v>55.3</v>
      </c>
      <c r="G24" s="3">
        <v>58.15</v>
      </c>
      <c r="H24" s="3">
        <v>57.79</v>
      </c>
      <c r="I24" s="3">
        <v>56.49</v>
      </c>
      <c r="J24" s="3">
        <v>56.03</v>
      </c>
      <c r="K24" s="3">
        <v>55.78</v>
      </c>
      <c r="L24" s="3">
        <v>55</v>
      </c>
      <c r="M24" s="3">
        <v>54.01</v>
      </c>
      <c r="N24" s="3">
        <v>52.99</v>
      </c>
      <c r="O24" s="3">
        <v>50.27</v>
      </c>
      <c r="P24" s="3">
        <v>51.96</v>
      </c>
    </row>
    <row r="25" spans="1:16" x14ac:dyDescent="0.25">
      <c r="A25" s="2">
        <v>23</v>
      </c>
      <c r="B25" s="2" t="s">
        <v>574</v>
      </c>
      <c r="C25" s="3" t="s">
        <v>499</v>
      </c>
      <c r="D25" s="2" t="s">
        <v>16</v>
      </c>
      <c r="E25" s="3">
        <v>140.49</v>
      </c>
      <c r="F25" s="3">
        <v>129.91999999999999</v>
      </c>
      <c r="G25" s="3">
        <v>135.83000000000001</v>
      </c>
      <c r="H25" s="3">
        <v>139.91</v>
      </c>
      <c r="I25" s="6">
        <v>142.03</v>
      </c>
      <c r="J25" s="3">
        <v>141.02000000000001</v>
      </c>
      <c r="K25" s="3">
        <v>142.55000000000001</v>
      </c>
      <c r="L25" s="3">
        <v>148.1</v>
      </c>
      <c r="M25" s="3">
        <v>139.38</v>
      </c>
      <c r="N25" s="3">
        <v>149.41999999999999</v>
      </c>
      <c r="O25" s="6">
        <v>140.63</v>
      </c>
      <c r="P25" s="3">
        <v>143.16999999999999</v>
      </c>
    </row>
  </sheetData>
  <mergeCells count="5">
    <mergeCell ref="A1:A2"/>
    <mergeCell ref="C1:C2"/>
    <mergeCell ref="D1:D2"/>
    <mergeCell ref="E1:P1"/>
    <mergeCell ref="B1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A5E7A-BCC3-4604-9178-F864D7F5F84F}">
  <dimension ref="A1:P28"/>
  <sheetViews>
    <sheetView zoomScale="85" zoomScaleNormal="85" workbookViewId="0">
      <selection activeCell="B27" sqref="B27"/>
    </sheetView>
  </sheetViews>
  <sheetFormatPr defaultRowHeight="15" x14ac:dyDescent="0.25"/>
  <cols>
    <col min="3" max="3" width="32" customWidth="1"/>
  </cols>
  <sheetData>
    <row r="1" spans="1:16" x14ac:dyDescent="0.25">
      <c r="A1" t="s">
        <v>501</v>
      </c>
    </row>
    <row r="2" spans="1:16" x14ac:dyDescent="0.25">
      <c r="A2" s="26" t="s">
        <v>0</v>
      </c>
      <c r="B2" s="27" t="s">
        <v>576</v>
      </c>
      <c r="C2" s="26" t="s">
        <v>1</v>
      </c>
      <c r="D2" s="25" t="s">
        <v>29</v>
      </c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6" x14ac:dyDescent="0.25">
      <c r="A3" s="26"/>
      <c r="B3" s="28"/>
      <c r="C3" s="26"/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13" t="s">
        <v>508</v>
      </c>
    </row>
    <row r="4" spans="1:16" x14ac:dyDescent="0.25">
      <c r="A4" s="2">
        <v>1</v>
      </c>
      <c r="B4" s="2" t="s">
        <v>552</v>
      </c>
      <c r="C4" s="3" t="s">
        <v>14</v>
      </c>
      <c r="D4">
        <f>('Harga Saham 2019'!E3-'Harga Saham 2019'!R3)/'Harga Saham 2019'!R3</f>
        <v>4.364183596689241E-2</v>
      </c>
      <c r="E4">
        <f>('Harga Saham 2019'!F3-'Harga Saham 2019'!E3)/'Harga Saham 2019'!E3</f>
        <v>6.3446286950252409E-2</v>
      </c>
      <c r="F4">
        <f>('Harga Saham 2019'!G3-'Harga Saham 2019'!F3)/'Harga Saham 2019'!F3</f>
        <v>-4.5423728813559321E-2</v>
      </c>
      <c r="G4">
        <f>('Harga Saham 2019'!H3-'Harga Saham 2019'!G3)/'Harga Saham 2019'!G3</f>
        <v>-5.2556818181818198E-2</v>
      </c>
      <c r="H4">
        <f>('Harga Saham 2019'!I3-'Harga Saham 2019'!H3)/'Harga Saham 2019'!H3</f>
        <v>-0.20577211394302844</v>
      </c>
      <c r="I4">
        <f>('Harga Saham 2019'!J3-'Harga Saham 2019'!I3)/'Harga Saham 2019'!I3</f>
        <v>0.1047663992449268</v>
      </c>
      <c r="J4">
        <f>('Harga Saham 2019'!K3-'Harga Saham 2019'!J3)/'Harga Saham 2019'!J3</f>
        <v>-3.9299444681760005E-2</v>
      </c>
      <c r="K4">
        <f>('Harga Saham 2019'!L3-'Harga Saham 2019'!K3)/'Harga Saham 2019'!K3</f>
        <v>-0.20275678079146284</v>
      </c>
      <c r="L4">
        <f>('Harga Saham 2019'!M3-'Harga Saham 2019'!L3)/'Harga Saham 2019'!L3</f>
        <v>0.1193530395984384</v>
      </c>
      <c r="M4">
        <f>('Harga Saham 2019'!N3-'Harga Saham 2019'!M3)/'Harga Saham 2019'!M3</f>
        <v>3.5874439461883352E-2</v>
      </c>
      <c r="N4">
        <f>('Harga Saham 2019'!O3-'Harga Saham 2019'!N3)/'Harga Saham 2019'!N3</f>
        <v>-2.1164021164021055E-2</v>
      </c>
      <c r="O4">
        <f>('Harga Saham 2019'!P3-'Harga Saham 2019'!O3)/'Harga Saham 2019'!O3</f>
        <v>5.7002457002457006E-2</v>
      </c>
      <c r="P4">
        <f>SUM(D4:O4)</f>
        <v>-0.1428884493507995</v>
      </c>
    </row>
    <row r="5" spans="1:16" x14ac:dyDescent="0.25">
      <c r="A5" s="2">
        <v>2</v>
      </c>
      <c r="B5" s="2" t="s">
        <v>559</v>
      </c>
      <c r="C5" s="3" t="s">
        <v>57</v>
      </c>
      <c r="D5">
        <f>('Harga Saham 2019'!E4-'Harga Saham 2019'!R4)/'Harga Saham 2019'!R4</f>
        <v>-8.0988054261994628E-4</v>
      </c>
      <c r="E5">
        <f>('Harga Saham 2019'!F4-'Harga Saham 2019'!E4)/'Harga Saham 2019'!E4</f>
        <v>6.2006079027355526E-2</v>
      </c>
      <c r="F5">
        <f>('Harga Saham 2019'!G4-'Harga Saham 2019'!F4)/'Harga Saham 2019'!F4</f>
        <v>9.5783247471856583E-2</v>
      </c>
      <c r="G5">
        <f>('Harga Saham 2019'!H4-'Harga Saham 2019'!G4)/'Harga Saham 2019'!G4</f>
        <v>-5.3978756747344619E-2</v>
      </c>
      <c r="H5">
        <f>('Harga Saham 2019'!I4-'Harga Saham 2019'!H4)/'Harga Saham 2019'!H4</f>
        <v>-9.6999815939628128E-2</v>
      </c>
      <c r="I5">
        <f>('Harga Saham 2019'!J4-'Harga Saham 2019'!I4)/'Harga Saham 2019'!I4</f>
        <v>-3.4855279249898098E-2</v>
      </c>
      <c r="J5">
        <f>('Harga Saham 2019'!K4-'Harga Saham 2019'!J4)/'Harga Saham 2019'!J4</f>
        <v>-5.9134107708553561E-3</v>
      </c>
      <c r="K5">
        <f>('Harga Saham 2019'!L4-'Harga Saham 2019'!K4)/'Harga Saham 2019'!K4</f>
        <v>-7.074569789674949E-2</v>
      </c>
      <c r="L5">
        <f>('Harga Saham 2019'!M4-'Harga Saham 2019'!L4)/'Harga Saham 2019'!L4</f>
        <v>-6.4929126657521791E-2</v>
      </c>
      <c r="M5">
        <f>('Harga Saham 2019'!N4-'Harga Saham 2019'!M4)/'Harga Saham 2019'!M4</f>
        <v>9.5110024449877761E-2</v>
      </c>
      <c r="N5">
        <f>('Harga Saham 2019'!O4-'Harga Saham 2019'!N4)/'Harga Saham 2019'!N4</f>
        <v>0.10962268363473998</v>
      </c>
      <c r="O5">
        <f>('Harga Saham 2019'!P4-'Harga Saham 2019'!O4)/'Harga Saham 2019'!O4</f>
        <v>4.2253521126759301E-3</v>
      </c>
      <c r="P5">
        <f t="shared" ref="P5:P26" si="0">SUM(D5:O5)</f>
        <v>3.8515418891888357E-2</v>
      </c>
    </row>
    <row r="6" spans="1:16" x14ac:dyDescent="0.25">
      <c r="A6" s="2">
        <v>3</v>
      </c>
      <c r="B6" s="2" t="s">
        <v>561</v>
      </c>
      <c r="C6" s="3" t="s">
        <v>92</v>
      </c>
      <c r="D6">
        <f>('Harga Saham 2019'!E5-'Harga Saham 2019'!R5)/'Harga Saham 2019'!R5</f>
        <v>7.7423415862358486E-2</v>
      </c>
      <c r="E6">
        <f>('Harga Saham 2019'!F5-'Harga Saham 2019'!E5)/'Harga Saham 2019'!E5</f>
        <v>4.9074975657254057E-2</v>
      </c>
      <c r="F6">
        <f>('Harga Saham 2019'!G5-'Harga Saham 2019'!F5)/'Harga Saham 2019'!F5</f>
        <v>1.4479302023389663E-2</v>
      </c>
      <c r="G6">
        <f>('Harga Saham 2019'!H5-'Harga Saham 2019'!G5)/'Harga Saham 2019'!G5</f>
        <v>7.2552607502287342E-2</v>
      </c>
      <c r="H6">
        <f>('Harga Saham 2019'!I5-'Harga Saham 2019'!H5)/'Harga Saham 2019'!H5</f>
        <v>-2.1496204043333703E-2</v>
      </c>
      <c r="I6">
        <f>('Harga Saham 2019'!J5-'Harga Saham 2019'!I5)/'Harga Saham 2019'!I5</f>
        <v>7.6104960334757249E-2</v>
      </c>
      <c r="J6">
        <f>('Harga Saham 2019'!K5-'Harga Saham 2019'!J5)/'Harga Saham 2019'!J5</f>
        <v>7.534024627349375E-3</v>
      </c>
      <c r="K6">
        <f>('Harga Saham 2019'!L5-'Harga Saham 2019'!K5)/'Harga Saham 2019'!K5</f>
        <v>-3.216209696872236E-2</v>
      </c>
      <c r="L6">
        <f>('Harga Saham 2019'!M5-'Harga Saham 2019'!L5)/'Harga Saham 2019'!L5</f>
        <v>-1.7363130348093406E-2</v>
      </c>
      <c r="M6">
        <f>('Harga Saham 2019'!N5-'Harga Saham 2019'!M5)/'Harga Saham 2019'!M5</f>
        <v>-8.4545147108555964E-3</v>
      </c>
      <c r="N6">
        <f>('Harga Saham 2019'!O5-'Harga Saham 2019'!N5)/'Harga Saham 2019'!N5</f>
        <v>2.4215552523874518E-2</v>
      </c>
      <c r="O6">
        <f>('Harga Saham 2019'!P5-'Harga Saham 2019'!O5)/'Harga Saham 2019'!O5</f>
        <v>3.63802863802863E-2</v>
      </c>
      <c r="P6">
        <f t="shared" si="0"/>
        <v>0.27828917884055193</v>
      </c>
    </row>
    <row r="7" spans="1:16" x14ac:dyDescent="0.25">
      <c r="A7" s="2">
        <v>4</v>
      </c>
      <c r="B7" s="2" t="s">
        <v>562</v>
      </c>
      <c r="C7" s="3" t="s">
        <v>93</v>
      </c>
      <c r="D7">
        <f>('Harga Saham 2019'!E6-'Harga Saham 2019'!R6)/'Harga Saham 2019'!R6</f>
        <v>9.6929713270743484E-2</v>
      </c>
      <c r="E7">
        <f>('Harga Saham 2019'!F6-'Harga Saham 2019'!E6)/'Harga Saham 2019'!E6</f>
        <v>-6.9396252602345668E-4</v>
      </c>
      <c r="F7">
        <f>('Harga Saham 2019'!G6-'Harga Saham 2019'!F6)/'Harga Saham 2019'!F6</f>
        <v>-3.2407407407407537E-3</v>
      </c>
      <c r="G7">
        <f>('Harga Saham 2019'!H6-'Harga Saham 2019'!G6)/'Harga Saham 2019'!G6</f>
        <v>0.10473757547607984</v>
      </c>
      <c r="H7">
        <f>('Harga Saham 2019'!I6-'Harga Saham 2019'!H6)/'Harga Saham 2019'!H6</f>
        <v>7.3575783056548244E-2</v>
      </c>
      <c r="I7">
        <f>('Harga Saham 2019'!J6-'Harga Saham 2019'!I6)/'Harga Saham 2019'!I6</f>
        <v>4.3273937732524005E-2</v>
      </c>
      <c r="J7">
        <f>('Harga Saham 2019'!K6-'Harga Saham 2019'!J6)/'Harga Saham 2019'!J6</f>
        <v>5.0863363363363376E-2</v>
      </c>
      <c r="K7">
        <f>('Harga Saham 2019'!L6-'Harga Saham 2019'!K6)/'Harga Saham 2019'!K6</f>
        <v>-7.0548312198606938E-2</v>
      </c>
      <c r="L7">
        <f>('Harga Saham 2019'!M6-'Harga Saham 2019'!L6)/'Harga Saham 2019'!L6</f>
        <v>7.0330514988470483E-2</v>
      </c>
      <c r="M7">
        <f>('Harga Saham 2019'!N6-'Harga Saham 2019'!M6)/'Harga Saham 2019'!M6</f>
        <v>-4.9192100538599674E-2</v>
      </c>
      <c r="N7">
        <f>('Harga Saham 2019'!O6-'Harga Saham 2019'!N6)/'Harga Saham 2019'!N6</f>
        <v>-5.6646525679759112E-3</v>
      </c>
      <c r="O7">
        <f>('Harga Saham 2019'!P6-'Harga Saham 2019'!O6)/'Harga Saham 2019'!O6</f>
        <v>-3.1522977592100203E-2</v>
      </c>
      <c r="P7">
        <f t="shared" si="0"/>
        <v>0.27884814172368244</v>
      </c>
    </row>
    <row r="8" spans="1:16" x14ac:dyDescent="0.25">
      <c r="A8" s="2">
        <v>5</v>
      </c>
      <c r="B8" s="2" t="s">
        <v>563</v>
      </c>
      <c r="C8" s="3" t="s">
        <v>560</v>
      </c>
      <c r="D8">
        <f>('Harga Saham 2019'!E7-'Harga Saham 2019'!R7)/'Harga Saham 2019'!R7</f>
        <v>7.1285698410934628E-2</v>
      </c>
      <c r="E8">
        <f>('Harga Saham 2019'!F7-'Harga Saham 2019'!E7)/'Harga Saham 2019'!E7</f>
        <v>0.14091592759711627</v>
      </c>
      <c r="F8">
        <f>('Harga Saham 2019'!G7-'Harga Saham 2019'!F7)/'Harga Saham 2019'!F7</f>
        <v>-0.13305755068642597</v>
      </c>
      <c r="G8">
        <f>('Harga Saham 2019'!H7-'Harga Saham 2019'!G7)/'Harga Saham 2019'!G7</f>
        <v>-9.7792459755650409E-3</v>
      </c>
      <c r="H8">
        <f>('Harga Saham 2019'!I7-'Harga Saham 2019'!H7)/'Harga Saham 2019'!H7</f>
        <v>-9.5528078582964818E-2</v>
      </c>
      <c r="I8">
        <f>('Harga Saham 2019'!J7-'Harga Saham 2019'!I7)/'Harga Saham 2019'!I7</f>
        <v>6.5571850941131632E-2</v>
      </c>
      <c r="J8">
        <f>('Harga Saham 2019'!K7-'Harga Saham 2019'!J7)/'Harga Saham 2019'!J7</f>
        <v>-6.2718057196230831E-2</v>
      </c>
      <c r="K8">
        <f>('Harga Saham 2019'!L7-'Harga Saham 2019'!K7)/'Harga Saham 2019'!K7</f>
        <v>6.7149305352013508E-2</v>
      </c>
      <c r="L8">
        <f>('Harga Saham 2019'!M7-'Harga Saham 2019'!L7)/'Harga Saham 2019'!L7</f>
        <v>4.4988876376720187E-2</v>
      </c>
      <c r="M8">
        <f>('Harga Saham 2019'!N7-'Harga Saham 2019'!M7)/'Harga Saham 2019'!M7</f>
        <v>-0.10660498856677267</v>
      </c>
      <c r="N8">
        <f>('Harga Saham 2019'!O7-'Harga Saham 2019'!N7)/'Harga Saham 2019'!N7</f>
        <v>7.728516371980812E-2</v>
      </c>
      <c r="O8">
        <f>('Harga Saham 2019'!P7-'Harga Saham 2019'!O7)/'Harga Saham 2019'!O7</f>
        <v>-0.11038287181167736</v>
      </c>
      <c r="P8">
        <f t="shared" si="0"/>
        <v>-5.0873970421912329E-2</v>
      </c>
    </row>
    <row r="9" spans="1:16" x14ac:dyDescent="0.25">
      <c r="A9" s="2">
        <v>6</v>
      </c>
      <c r="B9" s="2" t="s">
        <v>554</v>
      </c>
      <c r="C9" s="3" t="s">
        <v>166</v>
      </c>
      <c r="D9">
        <f>('Harga Saham 2019'!E8-'Harga Saham 2019'!R8)/'Harga Saham 2019'!R8</f>
        <v>4.7926339812701689E-2</v>
      </c>
      <c r="E9">
        <f>('Harga Saham 2019'!F8-'Harga Saham 2019'!E8)/'Harga Saham 2019'!E8</f>
        <v>3.1390808050465659E-2</v>
      </c>
      <c r="F9">
        <f>('Harga Saham 2019'!G8-'Harga Saham 2019'!F8)/'Harga Saham 2019'!F8</f>
        <v>-1.3470219892238199E-2</v>
      </c>
      <c r="G9">
        <f>('Harga Saham 2019'!H8-'Harga Saham 2019'!G8)/'Harga Saham 2019'!G8</f>
        <v>2.9005830688611543E-2</v>
      </c>
      <c r="H9">
        <f>('Harga Saham 2019'!I8-'Harga Saham 2019'!H8)/'Harga Saham 2019'!H8</f>
        <v>-0.14065413857409256</v>
      </c>
      <c r="I9">
        <f>('Harga Saham 2019'!J8-'Harga Saham 2019'!I8)/'Harga Saham 2019'!I8</f>
        <v>0.13755112261080035</v>
      </c>
      <c r="J9">
        <f>('Harga Saham 2019'!K8-'Harga Saham 2019'!J8)/'Harga Saham 2019'!J8</f>
        <v>-3.3898305084745797E-2</v>
      </c>
      <c r="K9">
        <f>('Harga Saham 2019'!L8-'Harga Saham 2019'!K8)/'Harga Saham 2019'!K8</f>
        <v>-9.6225412014885617E-2</v>
      </c>
      <c r="L9">
        <f>('Harga Saham 2019'!M8-'Harga Saham 2019'!L8)/'Harga Saham 2019'!L8</f>
        <v>6.142857142857145E-2</v>
      </c>
      <c r="M9">
        <f>('Harga Saham 2019'!N8-'Harga Saham 2019'!M8)/'Harga Saham 2019'!M8</f>
        <v>9.0966669305676581E-2</v>
      </c>
      <c r="N9">
        <f>('Harga Saham 2019'!O8-'Harga Saham 2019'!N8)/'Harga Saham 2019'!N8</f>
        <v>5.0290275761973716E-2</v>
      </c>
      <c r="O9">
        <f>('Harga Saham 2019'!P8-'Harga Saham 2019'!O8)/'Harga Saham 2019'!O8</f>
        <v>2.0382781731500155E-2</v>
      </c>
      <c r="P9">
        <f t="shared" si="0"/>
        <v>0.18469432382433898</v>
      </c>
    </row>
    <row r="10" spans="1:16" x14ac:dyDescent="0.25">
      <c r="A10" s="2">
        <v>7</v>
      </c>
      <c r="B10" s="2" t="s">
        <v>558</v>
      </c>
      <c r="C10" s="3" t="s">
        <v>167</v>
      </c>
      <c r="D10">
        <f>('Harga Saham 2019'!E9-'Harga Saham 2019'!R9)/'Harga Saham 2019'!R9</f>
        <v>-9.463233012720949E-3</v>
      </c>
      <c r="E10">
        <f>('Harga Saham 2019'!F9-'Harga Saham 2019'!E9)/'Harga Saham 2019'!E9</f>
        <v>1.064996084573218E-2</v>
      </c>
      <c r="F10">
        <f>('Harga Saham 2019'!G9-'Harga Saham 2019'!F9)/'Harga Saham 2019'!F9</f>
        <v>-6.5086006508600691E-2</v>
      </c>
      <c r="G10">
        <f>('Harga Saham 2019'!H9-'Harga Saham 2019'!G9)/'Harga Saham 2019'!G9</f>
        <v>0.17735786507541859</v>
      </c>
      <c r="H10">
        <f>('Harga Saham 2019'!I9-'Harga Saham 2019'!H9)/'Harga Saham 2019'!H9</f>
        <v>-0.10192876249472056</v>
      </c>
      <c r="I10">
        <f>('Harga Saham 2019'!J9-'Harga Saham 2019'!I9)/'Harga Saham 2019'!I9</f>
        <v>5.6748706693839121E-2</v>
      </c>
      <c r="J10">
        <f>('Harga Saham 2019'!K9-'Harga Saham 2019'!J9)/'Harga Saham 2019'!J9</f>
        <v>6.4530485091232881E-2</v>
      </c>
      <c r="K10">
        <f>('Harga Saham 2019'!L9-'Harga Saham 2019'!K9)/'Harga Saham 2019'!K9</f>
        <v>-0.12597547380156085</v>
      </c>
      <c r="L10">
        <f>('Harga Saham 2019'!M9-'Harga Saham 2019'!L9)/'Harga Saham 2019'!L9</f>
        <v>0.10140306122448979</v>
      </c>
      <c r="M10">
        <f>('Harga Saham 2019'!N9-'Harga Saham 2019'!M9)/'Harga Saham 2019'!M9</f>
        <v>6.5286624203821725E-2</v>
      </c>
      <c r="N10">
        <f>('Harga Saham 2019'!O9-'Harga Saham 2019'!N9)/'Harga Saham 2019'!N9</f>
        <v>1.2637586628617917E-2</v>
      </c>
      <c r="O10">
        <f>('Harga Saham 2019'!P9-'Harga Saham 2019'!O9)/'Harga Saham 2019'!O9</f>
        <v>6.6961889425657672E-2</v>
      </c>
      <c r="P10">
        <f t="shared" si="0"/>
        <v>0.25312270337120679</v>
      </c>
    </row>
    <row r="11" spans="1:16" x14ac:dyDescent="0.25">
      <c r="A11" s="2">
        <v>8</v>
      </c>
      <c r="B11" s="2" t="s">
        <v>564</v>
      </c>
      <c r="C11" s="3" t="s">
        <v>274</v>
      </c>
      <c r="D11">
        <f>('Harga Saham 2019'!E10-'Harga Saham 2019'!R10)/'Harga Saham 2019'!R10</f>
        <v>0.1915661292141167</v>
      </c>
      <c r="E11">
        <f>('Harga Saham 2019'!F10-'Harga Saham 2019'!E10)/'Harga Saham 2019'!E10</f>
        <v>0.1726911430734292</v>
      </c>
      <c r="F11">
        <f>('Harga Saham 2019'!G10-'Harga Saham 2019'!F10)/'Harga Saham 2019'!F10</f>
        <v>0.16126038892923411</v>
      </c>
      <c r="G11">
        <f>('Harga Saham 2019'!H10-'Harga Saham 2019'!G10)/'Harga Saham 2019'!G10</f>
        <v>0.1292429559114755</v>
      </c>
      <c r="H11">
        <f>('Harga Saham 2019'!I10-'Harga Saham 2019'!H10)/'Harga Saham 2019'!H10</f>
        <v>-7.0824231609389846E-2</v>
      </c>
      <c r="I11">
        <f>('Harga Saham 2019'!J10-'Harga Saham 2019'!I10)/'Harga Saham 2019'!I10</f>
        <v>-9.1387702393960161E-3</v>
      </c>
      <c r="J11">
        <f>('Harga Saham 2019'!K10-'Harga Saham 2019'!J10)/'Harga Saham 2019'!J10</f>
        <v>-1.9114452798663417E-2</v>
      </c>
      <c r="K11">
        <f>('Harga Saham 2019'!L10-'Harga Saham 2019'!K10)/'Harga Saham 2019'!K10</f>
        <v>0.14676523694341309</v>
      </c>
      <c r="L11">
        <f>('Harga Saham 2019'!M10-'Harga Saham 2019'!L10)/'Harga Saham 2019'!L10</f>
        <v>-9.7263895903270864E-2</v>
      </c>
      <c r="M11">
        <f>('Harga Saham 2019'!N10-'Harga Saham 2019'!M10)/'Harga Saham 2019'!M10</f>
        <v>-9.7113897390331355E-2</v>
      </c>
      <c r="N11">
        <f>('Harga Saham 2019'!O10-'Harga Saham 2019'!N10)/'Harga Saham 2019'!N10</f>
        <v>-1.5308353987461687E-2</v>
      </c>
      <c r="O11">
        <f>('Harga Saham 2019'!P10-'Harga Saham 2019'!O10)/'Harga Saham 2019'!O10</f>
        <v>5.1413976902576194E-2</v>
      </c>
      <c r="P11">
        <f t="shared" si="0"/>
        <v>0.54417622904573149</v>
      </c>
    </row>
    <row r="12" spans="1:16" x14ac:dyDescent="0.25">
      <c r="A12" s="2">
        <v>9</v>
      </c>
      <c r="B12" s="2" t="s">
        <v>553</v>
      </c>
      <c r="C12" s="3" t="s">
        <v>275</v>
      </c>
      <c r="D12">
        <f>('Harga Saham 2019'!E11-'Harga Saham 2019'!R11)/'Harga Saham 2019'!R11</f>
        <v>-4.729374671571196E-3</v>
      </c>
      <c r="E12">
        <f>('Harga Saham 2019'!F11-'Harga Saham 2019'!E11)/'Harga Saham 2019'!E11</f>
        <v>1.4519535374867929E-3</v>
      </c>
      <c r="F12">
        <f>('Harga Saham 2019'!G11-'Harga Saham 2019'!F11)/'Harga Saham 2019'!F11</f>
        <v>7.2624225649136551E-2</v>
      </c>
      <c r="G12">
        <f>('Harga Saham 2019'!H11-'Harga Saham 2019'!G11)/'Harga Saham 2019'!G11</f>
        <v>-0.20631604816908322</v>
      </c>
      <c r="H12">
        <f>('Harga Saham 2019'!I11-'Harga Saham 2019'!H11)/'Harga Saham 2019'!H11</f>
        <v>0.1622542189193372</v>
      </c>
      <c r="I12">
        <f>('Harga Saham 2019'!J11-'Harga Saham 2019'!I11)/'Harga Saham 2019'!I11</f>
        <v>-3.8763820434261312E-2</v>
      </c>
      <c r="J12">
        <f>('Harga Saham 2019'!K11-'Harga Saham 2019'!J11)/'Harga Saham 2019'!J11</f>
        <v>-5.8619733924611832E-2</v>
      </c>
      <c r="K12">
        <f>('Harga Saham 2019'!L11-'Harga Saham 2019'!K11)/'Harga Saham 2019'!K11</f>
        <v>4.9757102900044092E-2</v>
      </c>
      <c r="L12">
        <f>('Harga Saham 2019'!M11-'Harga Saham 2019'!L11)/'Harga Saham 2019'!L11</f>
        <v>-7.572570466975187E-2</v>
      </c>
      <c r="M12">
        <f>('Harga Saham 2019'!N11-'Harga Saham 2019'!M11)/'Harga Saham 2019'!M11</f>
        <v>-1.6689424973448556E-2</v>
      </c>
      <c r="N12">
        <f>('Harga Saham 2019'!O11-'Harga Saham 2019'!N11)/'Harga Saham 2019'!N11</f>
        <v>-9.4121277580620187E-3</v>
      </c>
      <c r="O12">
        <f>('Harga Saham 2019'!P11-'Harga Saham 2019'!O11)/'Harga Saham 2019'!O11</f>
        <v>-0.20280373831775705</v>
      </c>
      <c r="P12">
        <f t="shared" si="0"/>
        <v>-0.32697247191254242</v>
      </c>
    </row>
    <row r="13" spans="1:16" x14ac:dyDescent="0.25">
      <c r="A13" s="2">
        <v>10</v>
      </c>
      <c r="B13" s="2" t="s">
        <v>565</v>
      </c>
      <c r="C13" s="3" t="s">
        <v>276</v>
      </c>
      <c r="D13">
        <f>('Harga Saham 2019'!E12-'Harga Saham 2019'!R12)/'Harga Saham 2019'!R12</f>
        <v>7.8466157205240167E-2</v>
      </c>
      <c r="E13">
        <f>('Harga Saham 2019'!F12-'Harga Saham 2019'!E12)/'Harga Saham 2019'!E12</f>
        <v>2.2396558269011716E-2</v>
      </c>
      <c r="F13">
        <f>('Harga Saham 2019'!G12-'Harga Saham 2019'!F12)/'Harga Saham 2019'!F12</f>
        <v>-6.4356435643563867E-3</v>
      </c>
      <c r="G13">
        <f>('Harga Saham 2019'!H12-'Harga Saham 2019'!G12)/'Harga Saham 2019'!G12</f>
        <v>-0.1184603886397609</v>
      </c>
      <c r="H13">
        <f>('Harga Saham 2019'!I12-'Harga Saham 2019'!H12)/'Harga Saham 2019'!H12</f>
        <v>8.2803447788610984E-2</v>
      </c>
      <c r="I13">
        <f>('Harga Saham 2019'!J12-'Harga Saham 2019'!I12)/'Harga Saham 2019'!I12</f>
        <v>-2.9622863108443118E-2</v>
      </c>
      <c r="J13">
        <f>('Harga Saham 2019'!K12-'Harga Saham 2019'!J12)/'Harga Saham 2019'!J12</f>
        <v>-7.9074771382463632E-2</v>
      </c>
      <c r="K13">
        <f>('Harga Saham 2019'!L12-'Harga Saham 2019'!K12)/'Harga Saham 2019'!K12</f>
        <v>3.1103971962616755E-2</v>
      </c>
      <c r="L13">
        <f>('Harga Saham 2019'!M12-'Harga Saham 2019'!L12)/'Harga Saham 2019'!L12</f>
        <v>-4.305339187083991E-2</v>
      </c>
      <c r="M13">
        <f>('Harga Saham 2019'!N12-'Harga Saham 2019'!M12)/'Harga Saham 2019'!M12</f>
        <v>8.287701642740895E-3</v>
      </c>
      <c r="N13">
        <f>('Harga Saham 2019'!O12-'Harga Saham 2019'!N12)/'Harga Saham 2019'!N12</f>
        <v>2.4218405988551385E-2</v>
      </c>
      <c r="O13">
        <f>('Harga Saham 2019'!P12-'Harga Saham 2019'!O12)/'Harga Saham 2019'!O12</f>
        <v>-0.10977357408999719</v>
      </c>
      <c r="P13">
        <f t="shared" si="0"/>
        <v>-0.13914438979908922</v>
      </c>
    </row>
    <row r="14" spans="1:16" x14ac:dyDescent="0.25">
      <c r="A14" s="2">
        <v>11</v>
      </c>
      <c r="B14" s="2" t="s">
        <v>566</v>
      </c>
      <c r="C14" s="3" t="s">
        <v>575</v>
      </c>
      <c r="D14">
        <f>('Harga Saham 2019'!E13-'Harga Saham 2019'!R13)/'Harga Saham 2019'!R13</f>
        <v>6.3596131781675183E-2</v>
      </c>
      <c r="E14">
        <f>('Harga Saham 2019'!F13-'Harga Saham 2019'!E13)/'Harga Saham 2019'!E13</f>
        <v>-3.852673755586377E-2</v>
      </c>
      <c r="F14">
        <f>('Harga Saham 2019'!G13-'Harga Saham 2019'!F13)/'Harga Saham 2019'!F13</f>
        <v>1.7951594806860031E-2</v>
      </c>
      <c r="G14">
        <f>('Harga Saham 2019'!H13-'Harga Saham 2019'!G13)/'Harga Saham 2019'!G13</f>
        <v>-7.1799716580066064E-2</v>
      </c>
      <c r="H14">
        <f>('Harga Saham 2019'!I13-'Harga Saham 2019'!H13)/'Harga Saham 2019'!H13</f>
        <v>0.11229855810008464</v>
      </c>
      <c r="I14">
        <f>('Harga Saham 2019'!J13-'Harga Saham 2019'!I13)/'Harga Saham 2019'!I13</f>
        <v>-4.7277718468810145E-3</v>
      </c>
      <c r="J14">
        <f>('Harga Saham 2019'!K13-'Harga Saham 2019'!J13)/'Harga Saham 2019'!J13</f>
        <v>-0.21054244560220658</v>
      </c>
      <c r="K14">
        <f>('Harga Saham 2019'!L13-'Harga Saham 2019'!K13)/'Harga Saham 2019'!K13</f>
        <v>8.3656832298136544E-2</v>
      </c>
      <c r="L14">
        <f>('Harga Saham 2019'!M13-'Harga Saham 2019'!L13)/'Harga Saham 2019'!L13</f>
        <v>0.11642486118574244</v>
      </c>
      <c r="M14">
        <f>('Harga Saham 2019'!N13-'Harga Saham 2019'!M13)/'Harga Saham 2019'!M13</f>
        <v>0.1291512915129151</v>
      </c>
      <c r="N14">
        <f>('Harga Saham 2019'!O13-'Harga Saham 2019'!N13)/'Harga Saham 2019'!N13</f>
        <v>-9.661835748792166E-3</v>
      </c>
      <c r="O14">
        <f>('Harga Saham 2019'!P13-'Harga Saham 2019'!O13)/'Harga Saham 2019'!O13</f>
        <v>0.11549497847919651</v>
      </c>
      <c r="P14">
        <f t="shared" si="0"/>
        <v>0.30331574083080087</v>
      </c>
    </row>
    <row r="15" spans="1:16" x14ac:dyDescent="0.25">
      <c r="A15" s="2">
        <v>12</v>
      </c>
      <c r="B15" s="2" t="s">
        <v>567</v>
      </c>
      <c r="C15" s="3" t="s">
        <v>377</v>
      </c>
      <c r="D15">
        <f>('Harga Saham 2019'!E14-'Harga Saham 2019'!R14)/'Harga Saham 2019'!R14</f>
        <v>1.1788826242952171E-2</v>
      </c>
      <c r="E15">
        <f>('Harga Saham 2019'!F14-'Harga Saham 2019'!E14)/'Harga Saham 2019'!E14</f>
        <v>-6.0283687943262304E-2</v>
      </c>
      <c r="F15">
        <f>('Harga Saham 2019'!G14-'Harga Saham 2019'!F14)/'Harga Saham 2019'!F14</f>
        <v>4.9865229110512166E-2</v>
      </c>
      <c r="G15">
        <f>('Harga Saham 2019'!H14-'Harga Saham 2019'!G14)/'Harga Saham 2019'!G14</f>
        <v>-0.1440308087291399</v>
      </c>
      <c r="H15">
        <f>('Harga Saham 2019'!I14-'Harga Saham 2019'!H14)/'Harga Saham 2019'!H14</f>
        <v>0.15566886622675458</v>
      </c>
      <c r="I15">
        <f>('Harga Saham 2019'!J14-'Harga Saham 2019'!I14)/'Harga Saham 2019'!I14</f>
        <v>4.6976382039968914E-2</v>
      </c>
      <c r="J15">
        <f>('Harga Saham 2019'!K14-'Harga Saham 2019'!J14)/'Harga Saham 2019'!J14</f>
        <v>-8.0565195835399103E-2</v>
      </c>
      <c r="K15">
        <f>('Harga Saham 2019'!L14-'Harga Saham 2019'!K14)/'Harga Saham 2019'!K14</f>
        <v>1.0514963602048892E-2</v>
      </c>
      <c r="L15">
        <f>('Harga Saham 2019'!M14-'Harga Saham 2019'!L14)/'Harga Saham 2019'!L14</f>
        <v>-8.5378868729989402E-3</v>
      </c>
      <c r="M15">
        <f>('Harga Saham 2019'!N14-'Harga Saham 2019'!M14)/'Harga Saham 2019'!M14</f>
        <v>-3.1216361679224883E-2</v>
      </c>
      <c r="N15">
        <f>('Harga Saham 2019'!O14-'Harga Saham 2019'!N14)/'Harga Saham 2019'!N14</f>
        <v>1.6666666666666705E-2</v>
      </c>
      <c r="O15">
        <f>('Harga Saham 2019'!P14-'Harga Saham 2019'!O14)/'Harga Saham 2019'!O14</f>
        <v>-8.7704918032786905E-2</v>
      </c>
      <c r="P15">
        <f t="shared" si="0"/>
        <v>-0.12085792520390859</v>
      </c>
    </row>
    <row r="16" spans="1:16" x14ac:dyDescent="0.25">
      <c r="A16" s="2">
        <v>13</v>
      </c>
      <c r="B16" s="2" t="s">
        <v>555</v>
      </c>
      <c r="C16" s="3" t="s">
        <v>396</v>
      </c>
      <c r="D16">
        <f>('Harga Saham 2019'!E15-'Harga Saham 2019'!R15)/'Harga Saham 2019'!R15</f>
        <v>7.2686764603495074E-2</v>
      </c>
      <c r="E16">
        <f>('Harga Saham 2019'!F15-'Harga Saham 2019'!E15)/'Harga Saham 2019'!E15</f>
        <v>3.1479197767248619E-2</v>
      </c>
      <c r="F16">
        <f>('Harga Saham 2019'!G15-'Harga Saham 2019'!F15)/'Harga Saham 2019'!F15</f>
        <v>9.2562295494588526E-2</v>
      </c>
      <c r="G16">
        <f>('Harga Saham 2019'!H15-'Harga Saham 2019'!G15)/'Harga Saham 2019'!G15</f>
        <v>-5.3677359903242489E-2</v>
      </c>
      <c r="H16">
        <f>('Harga Saham 2019'!I15-'Harga Saham 2019'!H15)/'Harga Saham 2019'!H15</f>
        <v>6.2564664353965072E-2</v>
      </c>
      <c r="I16">
        <f>('Harga Saham 2019'!J15-'Harga Saham 2019'!I15)/'Harga Saham 2019'!I15</f>
        <v>-1.2200011455409792E-2</v>
      </c>
      <c r="J16">
        <f>('Harga Saham 2019'!K15-'Harga Saham 2019'!J15)/'Harga Saham 2019'!J15</f>
        <v>-4.5459816769105897E-2</v>
      </c>
      <c r="K16">
        <f>('Harga Saham 2019'!L15-'Harga Saham 2019'!K15)/'Harga Saham 2019'!K15</f>
        <v>2.7821649860284195E-2</v>
      </c>
      <c r="L16">
        <f>('Harga Saham 2019'!M15-'Harga Saham 2019'!L15)/'Harga Saham 2019'!L15</f>
        <v>2.086288416075651E-2</v>
      </c>
      <c r="M16">
        <f>('Harga Saham 2019'!N15-'Harga Saham 2019'!M15)/'Harga Saham 2019'!M15</f>
        <v>3.369420482834494E-2</v>
      </c>
      <c r="N16">
        <f>('Harga Saham 2019'!O15-'Harga Saham 2019'!N15)/'Harga Saham 2019'!N15</f>
        <v>-8.6810417250070635E-3</v>
      </c>
      <c r="O16">
        <f>('Harga Saham 2019'!P15-'Harga Saham 2019'!O15)/'Harga Saham 2019'!O15</f>
        <v>-2.1355932203389837E-2</v>
      </c>
      <c r="P16">
        <f t="shared" si="0"/>
        <v>0.20029749901252786</v>
      </c>
    </row>
    <row r="17" spans="1:16" x14ac:dyDescent="0.25">
      <c r="A17" s="2">
        <v>14</v>
      </c>
      <c r="B17" s="2" t="s">
        <v>568</v>
      </c>
      <c r="C17" s="3" t="s">
        <v>490</v>
      </c>
      <c r="D17">
        <f>('Harga Saham 2019'!E16-'Harga Saham 2019'!R16)/'Harga Saham 2019'!R16</f>
        <v>-0.10440308669995463</v>
      </c>
      <c r="E17">
        <f>('Harga Saham 2019'!F16-'Harga Saham 2019'!E16)/'Harga Saham 2019'!E16</f>
        <v>-1.5205271160669068E-2</v>
      </c>
      <c r="F17">
        <f>('Harga Saham 2019'!G16-'Harga Saham 2019'!F16)/'Harga Saham 2019'!F16</f>
        <v>2.6762738033968069E-2</v>
      </c>
      <c r="G17">
        <f>('Harga Saham 2019'!H16-'Harga Saham 2019'!G16)/'Harga Saham 2019'!G16</f>
        <v>-6.3659147869674165E-2</v>
      </c>
      <c r="H17">
        <f>('Harga Saham 2019'!I16-'Harga Saham 2019'!H16)/'Harga Saham 2019'!H16</f>
        <v>0.11295503211991431</v>
      </c>
      <c r="I17">
        <f>('Harga Saham 2019'!J16-'Harga Saham 2019'!I16)/'Harga Saham 2019'!I16</f>
        <v>1.2025012025012025E-2</v>
      </c>
      <c r="J17">
        <f>('Harga Saham 2019'!K16-'Harga Saham 2019'!J16)/'Harga Saham 2019'!J16</f>
        <v>-0.13070342205323193</v>
      </c>
      <c r="K17">
        <f>('Harga Saham 2019'!L16-'Harga Saham 2019'!K16)/'Harga Saham 2019'!K16</f>
        <v>3.4445051940951481E-2</v>
      </c>
      <c r="L17">
        <f>('Harga Saham 2019'!M16-'Harga Saham 2019'!L16)/'Harga Saham 2019'!L16</f>
        <v>-8.1923890063424973E-2</v>
      </c>
      <c r="M17">
        <f>('Harga Saham 2019'!N16-'Harga Saham 2019'!M16)/'Harga Saham 2019'!M16</f>
        <v>0.15601611974668952</v>
      </c>
      <c r="N17">
        <f>('Harga Saham 2019'!O16-'Harga Saham 2019'!N16)/'Harga Saham 2019'!N16</f>
        <v>2.3406374501992153E-2</v>
      </c>
      <c r="O17">
        <f>('Harga Saham 2019'!P16-'Harga Saham 2019'!O16)/'Harga Saham 2019'!O16</f>
        <v>3.7469586374695843E-2</v>
      </c>
      <c r="P17">
        <f t="shared" si="0"/>
        <v>7.1850968962686342E-3</v>
      </c>
    </row>
    <row r="18" spans="1:16" x14ac:dyDescent="0.25">
      <c r="A18" s="2">
        <v>15</v>
      </c>
      <c r="B18" s="2" t="s">
        <v>491</v>
      </c>
      <c r="C18" s="3" t="s">
        <v>491</v>
      </c>
      <c r="D18">
        <f>('Harga Saham 2019'!E17-'Harga Saham 2019'!R17)/'Harga Saham 2019'!R17</f>
        <v>2.7624309392265282E-2</v>
      </c>
      <c r="E18">
        <f>('Harga Saham 2019'!F17-'Harga Saham 2019'!E17)/'Harga Saham 2019'!E17</f>
        <v>2.1429653187944753E-2</v>
      </c>
      <c r="F18">
        <f>('Harga Saham 2019'!G17-'Harga Saham 2019'!F17)/'Harga Saham 2019'!F17</f>
        <v>-5.8566239157831724E-3</v>
      </c>
      <c r="G18">
        <f>('Harga Saham 2019'!H17-'Harga Saham 2019'!G17)/'Harga Saham 2019'!G17</f>
        <v>-9.4630872483221468E-2</v>
      </c>
      <c r="H18">
        <f>('Harga Saham 2019'!I17-'Harga Saham 2019'!H17)/'Harga Saham 2019'!H17</f>
        <v>8.5907256403920662E-2</v>
      </c>
      <c r="I18">
        <f>('Harga Saham 2019'!J17-'Harga Saham 2019'!I17)/'Harga Saham 2019'!I17</f>
        <v>7.4939320388349481E-2</v>
      </c>
      <c r="J18">
        <f>('Harga Saham 2019'!K17-'Harga Saham 2019'!J17)/'Harga Saham 2019'!J17</f>
        <v>-8.5732430143945854E-2</v>
      </c>
      <c r="K18">
        <f>('Harga Saham 2019'!L17-'Harga Saham 2019'!K17)/'Harga Saham 2019'!K17</f>
        <v>7.2933549432739192E-2</v>
      </c>
      <c r="L18">
        <f>('Harga Saham 2019'!M17-'Harga Saham 2019'!L17)/'Harga Saham 2019'!L17</f>
        <v>-8.0348151345130306E-2</v>
      </c>
      <c r="M18">
        <f>('Harga Saham 2019'!N17-'Harga Saham 2019'!M17)/'Harga Saham 2019'!M17</f>
        <v>5.3969495502541867E-3</v>
      </c>
      <c r="N18">
        <f>('Harga Saham 2019'!O17-'Harga Saham 2019'!N17)/'Harga Saham 2019'!N17</f>
        <v>-3.0340749961100541E-3</v>
      </c>
      <c r="O18">
        <f>('Harga Saham 2019'!P17-'Harga Saham 2019'!O17)/'Harga Saham 2019'!O17</f>
        <v>7.2259071400702229E-2</v>
      </c>
      <c r="P18">
        <f t="shared" si="0"/>
        <v>9.0887956871984935E-2</v>
      </c>
    </row>
    <row r="19" spans="1:16" x14ac:dyDescent="0.25">
      <c r="A19" s="2">
        <v>16</v>
      </c>
      <c r="B19" s="2" t="s">
        <v>569</v>
      </c>
      <c r="C19" s="3" t="s">
        <v>492</v>
      </c>
      <c r="D19">
        <f>('Harga Saham 2019'!E18-'Harga Saham 2019'!R18)/'Harga Saham 2019'!R18</f>
        <v>0.12393887945670636</v>
      </c>
      <c r="E19">
        <f>('Harga Saham 2019'!F18-'Harga Saham 2019'!E18)/'Harga Saham 2019'!E18</f>
        <v>1.3972809667673754E-2</v>
      </c>
      <c r="F19">
        <f>('Harga Saham 2019'!G18-'Harga Saham 2019'!F18)/'Harga Saham 2019'!F18</f>
        <v>-4.9534450651769153E-2</v>
      </c>
      <c r="G19">
        <f>('Harga Saham 2019'!H18-'Harga Saham 2019'!G18)/'Harga Saham 2019'!G18</f>
        <v>-0.13714733542319749</v>
      </c>
      <c r="H19">
        <f>('Harga Saham 2019'!I18-'Harga Saham 2019'!H18)/'Harga Saham 2019'!H18</f>
        <v>8.69663941871026E-2</v>
      </c>
      <c r="I19">
        <f>('Harga Saham 2019'!J18-'Harga Saham 2019'!I18)/'Harga Saham 2019'!I18</f>
        <v>5.5984959264675158E-2</v>
      </c>
      <c r="J19">
        <f>('Harga Saham 2019'!K18-'Harga Saham 2019'!J18)/'Harga Saham 2019'!J18</f>
        <v>-6.2116716122650857E-2</v>
      </c>
      <c r="K19">
        <f>('Harga Saham 2019'!L18-'Harga Saham 2019'!K18)/'Harga Saham 2019'!K18</f>
        <v>8.6901497574351505E-2</v>
      </c>
      <c r="L19">
        <f>('Harga Saham 2019'!M18-'Harga Saham 2019'!L18)/'Harga Saham 2019'!L18</f>
        <v>9.7030855812148264E-2</v>
      </c>
      <c r="M19">
        <f>('Harga Saham 2019'!N18-'Harga Saham 2019'!M18)/'Harga Saham 2019'!M18</f>
        <v>2.6888377852467647E-2</v>
      </c>
      <c r="N19">
        <f>('Harga Saham 2019'!O18-'Harga Saham 2019'!N18)/'Harga Saham 2019'!N18</f>
        <v>3.1007751937984572E-2</v>
      </c>
      <c r="O19">
        <f>('Harga Saham 2019'!P18-'Harga Saham 2019'!O18)/'Harga Saham 2019'!O18</f>
        <v>6.8170426065162881E-2</v>
      </c>
      <c r="P19">
        <f t="shared" si="0"/>
        <v>0.34206344962065527</v>
      </c>
    </row>
    <row r="20" spans="1:16" x14ac:dyDescent="0.25">
      <c r="A20" s="2">
        <v>17</v>
      </c>
      <c r="B20" s="2" t="s">
        <v>570</v>
      </c>
      <c r="C20" s="3" t="s">
        <v>493</v>
      </c>
      <c r="D20">
        <f>('Harga Saham 2019'!E19-'Harga Saham 2019'!R19)/'Harga Saham 2019'!R19</f>
        <v>2.6750826570483721E-2</v>
      </c>
      <c r="E20">
        <f>('Harga Saham 2019'!F19-'Harga Saham 2019'!E19)/'Harga Saham 2019'!E19</f>
        <v>2.3053278688524633E-2</v>
      </c>
      <c r="F20">
        <f>('Harga Saham 2019'!G19-'Harga Saham 2019'!F19)/'Harga Saham 2019'!F19</f>
        <v>1.0086558409042112E-2</v>
      </c>
      <c r="G20">
        <f>('Harga Saham 2019'!H19-'Harga Saham 2019'!G19)/'Harga Saham 2019'!G19</f>
        <v>-7.1175637393767588E-2</v>
      </c>
      <c r="H20">
        <f>('Harga Saham 2019'!I19-'Harga Saham 2019'!H19)/'Harga Saham 2019'!H19</f>
        <v>6.1990087685855851E-2</v>
      </c>
      <c r="I20">
        <f>('Harga Saham 2019'!J19-'Harga Saham 2019'!I19)/'Harga Saham 2019'!I19</f>
        <v>-6.5048822515795537E-2</v>
      </c>
      <c r="J20">
        <f>('Harga Saham 2019'!K19-'Harga Saham 2019'!J19)/'Harga Saham 2019'!J19</f>
        <v>-1.4283520196590273E-2</v>
      </c>
      <c r="K20">
        <f>('Harga Saham 2019'!L19-'Harga Saham 2019'!K19)/'Harga Saham 2019'!K19</f>
        <v>7.9464007478963986E-3</v>
      </c>
      <c r="L20">
        <f>('Harga Saham 2019'!M19-'Harga Saham 2019'!L19)/'Harga Saham 2019'!L19</f>
        <v>2.0559591899829931E-2</v>
      </c>
      <c r="M20">
        <f>('Harga Saham 2019'!N19-'Harga Saham 2019'!M19)/'Harga Saham 2019'!M19</f>
        <v>4.1275371099666898E-2</v>
      </c>
      <c r="N20">
        <f>('Harga Saham 2019'!O19-'Harga Saham 2019'!N19)/'Harga Saham 2019'!N19</f>
        <v>6.0949887264528289E-2</v>
      </c>
      <c r="O20">
        <f>('Harga Saham 2019'!P19-'Harga Saham 2019'!O19)/'Harga Saham 2019'!O19</f>
        <v>2.0566257626653869E-2</v>
      </c>
      <c r="P20">
        <f t="shared" si="0"/>
        <v>0.12267027988632831</v>
      </c>
    </row>
    <row r="21" spans="1:16" x14ac:dyDescent="0.25">
      <c r="A21" s="2">
        <v>18</v>
      </c>
      <c r="B21" s="2" t="s">
        <v>556</v>
      </c>
      <c r="C21" s="3" t="s">
        <v>494</v>
      </c>
      <c r="D21">
        <f>('Harga Saham 2019'!E20-'Harga Saham 2019'!R20)/'Harga Saham 2019'!R20</f>
        <v>2.8302942163552981E-2</v>
      </c>
      <c r="E21">
        <f>('Harga Saham 2019'!F20-'Harga Saham 2019'!E20)/'Harga Saham 2019'!E20</f>
        <v>3.2963446475195834E-2</v>
      </c>
      <c r="F21">
        <f>('Harga Saham 2019'!G20-'Harga Saham 2019'!F20)/'Harga Saham 2019'!F20</f>
        <v>4.0389678778304301E-2</v>
      </c>
      <c r="G21">
        <f>('Harga Saham 2019'!H20-'Harga Saham 2019'!G20)/'Harga Saham 2019'!G20</f>
        <v>3.5430480336084277E-3</v>
      </c>
      <c r="H21">
        <f>('Harga Saham 2019'!I20-'Harga Saham 2019'!H20)/'Harga Saham 2019'!H20</f>
        <v>4.7359661068240209E-2</v>
      </c>
      <c r="I21">
        <f>('Harga Saham 2019'!J20-'Harga Saham 2019'!I20)/'Harga Saham 2019'!I20</f>
        <v>1.473562554175095E-2</v>
      </c>
      <c r="J21">
        <f>('Harga Saham 2019'!K20-'Harga Saham 2019'!J20)/'Harga Saham 2019'!J20</f>
        <v>3.4405846621108578E-2</v>
      </c>
      <c r="K21">
        <f>('Harga Saham 2019'!L20-'Harga Saham 2019'!K20)/'Harga Saham 2019'!K20</f>
        <v>-1.4956186631187737E-2</v>
      </c>
      <c r="L21">
        <f>('Harga Saham 2019'!M20-'Harga Saham 2019'!L20)/'Harga Saham 2019'!L20</f>
        <v>-8.3880583112104792E-2</v>
      </c>
      <c r="M21">
        <f>('Harga Saham 2019'!N20-'Harga Saham 2019'!M20)/'Harga Saham 2019'!M20</f>
        <v>-1.1286222674123025E-2</v>
      </c>
      <c r="N21">
        <f>('Harga Saham 2019'!O20-'Harga Saham 2019'!N20)/'Harga Saham 2019'!N20</f>
        <v>1.6094199917729451E-2</v>
      </c>
      <c r="O21">
        <f>('Harga Saham 2019'!P20-'Harga Saham 2019'!O20)/'Harga Saham 2019'!O20</f>
        <v>8.2789332523657624E-2</v>
      </c>
      <c r="P21">
        <f t="shared" si="0"/>
        <v>0.1904607887057328</v>
      </c>
    </row>
    <row r="22" spans="1:16" x14ac:dyDescent="0.25">
      <c r="A22" s="2">
        <v>19</v>
      </c>
      <c r="B22" s="2" t="s">
        <v>557</v>
      </c>
      <c r="C22" s="3" t="s">
        <v>495</v>
      </c>
      <c r="D22">
        <f>('Harga Saham 2019'!E21-'Harga Saham 2019'!R21)/'Harga Saham 2019'!R21</f>
        <v>2.1561107079921201E-2</v>
      </c>
      <c r="E22">
        <f>('Harga Saham 2019'!F21-'Harga Saham 2019'!E21)/'Harga Saham 2019'!E21</f>
        <v>5.5809233891425676E-2</v>
      </c>
      <c r="F22">
        <f>('Harga Saham 2019'!G21-'Harga Saham 2019'!F21)/'Harga Saham 2019'!F21</f>
        <v>2.3354156655454174E-2</v>
      </c>
      <c r="G22">
        <f>('Harga Saham 2019'!H21-'Harga Saham 2019'!G21)/'Harga Saham 2019'!G21</f>
        <v>-3.3527422990232973E-2</v>
      </c>
      <c r="H22">
        <f>('Harga Saham 2019'!I21-'Harga Saham 2019'!H21)/'Harga Saham 2019'!H21</f>
        <v>6.5494121076669021E-2</v>
      </c>
      <c r="I22">
        <f>('Harga Saham 2019'!J21-'Harga Saham 2019'!I21)/'Harga Saham 2019'!I21</f>
        <v>7.6516187870497035E-2</v>
      </c>
      <c r="J22">
        <f>('Harga Saham 2019'!K21-'Harga Saham 2019'!J21)/'Harga Saham 2019'!J21</f>
        <v>1.8553032870213468E-2</v>
      </c>
      <c r="K22">
        <f>('Harga Saham 2019'!L21-'Harga Saham 2019'!K21)/'Harga Saham 2019'!K21</f>
        <v>3.4517175413790166E-2</v>
      </c>
      <c r="L22">
        <f>('Harga Saham 2019'!M21-'Harga Saham 2019'!L21)/'Harga Saham 2019'!L21</f>
        <v>1.0451841132015571E-3</v>
      </c>
      <c r="M22">
        <f>('Harga Saham 2019'!N21-'Harga Saham 2019'!M21)/'Harga Saham 2019'!M21</f>
        <v>-1.9677134366717555E-2</v>
      </c>
      <c r="N22">
        <f>('Harga Saham 2019'!O21-'Harga Saham 2019'!N21)/'Harga Saham 2019'!N21</f>
        <v>2.3267245616909744E-2</v>
      </c>
      <c r="O22">
        <f>('Harga Saham 2019'!P21-'Harga Saham 2019'!O21)/'Harga Saham 2019'!O21</f>
        <v>-2.2417934347478074E-3</v>
      </c>
      <c r="P22">
        <f t="shared" si="0"/>
        <v>0.26467109379638376</v>
      </c>
    </row>
    <row r="23" spans="1:16" x14ac:dyDescent="0.25">
      <c r="A23" s="2">
        <v>20</v>
      </c>
      <c r="B23" s="2" t="s">
        <v>571</v>
      </c>
      <c r="C23" s="3" t="s">
        <v>496</v>
      </c>
      <c r="D23">
        <f>('Harga Saham 2019'!E22-'Harga Saham 2019'!R22)/'Harga Saham 2019'!R22</f>
        <v>2.1102284011916619E-2</v>
      </c>
      <c r="E23">
        <f>('Harga Saham 2019'!F22-'Harga Saham 2019'!E22)/'Harga Saham 2019'!E22</f>
        <v>-2.0423048869438448E-2</v>
      </c>
      <c r="F23">
        <f>('Harga Saham 2019'!G22-'Harga Saham 2019'!F22)/'Harga Saham 2019'!F22</f>
        <v>-4.3683296103251376E-2</v>
      </c>
      <c r="G23">
        <f>('Harga Saham 2019'!H22-'Harga Saham 2019'!G22)/'Harga Saham 2019'!G22</f>
        <v>2.2320269919543199E-2</v>
      </c>
      <c r="H23">
        <f>('Harga Saham 2019'!I22-'Harga Saham 2019'!H22)/'Harga Saham 2019'!H22</f>
        <v>4.3412033511043432E-2</v>
      </c>
      <c r="I23">
        <f>('Harga Saham 2019'!J22-'Harga Saham 2019'!I22)/'Harga Saham 2019'!I22</f>
        <v>-0.10340632603406326</v>
      </c>
      <c r="J23">
        <f>('Harga Saham 2019'!K22-'Harga Saham 2019'!J22)/'Harga Saham 2019'!J22</f>
        <v>-8.4667571234735534E-2</v>
      </c>
      <c r="K23">
        <f>('Harga Saham 2019'!L22-'Harga Saham 2019'!K22)/'Harga Saham 2019'!K22</f>
        <v>1.0672991402312676E-2</v>
      </c>
      <c r="L23">
        <f>('Harga Saham 2019'!M22-'Harga Saham 2019'!L22)/'Harga Saham 2019'!L22</f>
        <v>6.776180698151936E-2</v>
      </c>
      <c r="M23">
        <f>('Harga Saham 2019'!N22-'Harga Saham 2019'!M22)/'Harga Saham 2019'!M22</f>
        <v>4.120879120879082E-3</v>
      </c>
      <c r="N23">
        <f>('Harga Saham 2019'!O22-'Harga Saham 2019'!N22)/'Harga Saham 2019'!N22</f>
        <v>1.6963064295485761E-2</v>
      </c>
      <c r="O23">
        <f>('Harga Saham 2019'!P22-'Harga Saham 2019'!O22)/'Harga Saham 2019'!O22</f>
        <v>-4.950228679042247E-2</v>
      </c>
      <c r="P23">
        <f t="shared" si="0"/>
        <v>-0.11532919978921098</v>
      </c>
    </row>
    <row r="24" spans="1:16" ht="27.75" customHeight="1" x14ac:dyDescent="0.25">
      <c r="A24" s="2">
        <v>21</v>
      </c>
      <c r="B24" s="2" t="s">
        <v>572</v>
      </c>
      <c r="C24" s="8" t="s">
        <v>497</v>
      </c>
      <c r="D24">
        <f>('Harga Saham 2019'!E23-'Harga Saham 2019'!R23)/'Harga Saham 2019'!R23</f>
        <v>1.1836441893830769E-2</v>
      </c>
      <c r="E24">
        <f>('Harga Saham 2019'!F23-'Harga Saham 2019'!E23)/'Harga Saham 2019'!E23</f>
        <v>-1.6040411201701545E-2</v>
      </c>
      <c r="F24">
        <f>('Harga Saham 2019'!G23-'Harga Saham 2019'!F23)/'Harga Saham 2019'!F23</f>
        <v>0.23363055030172022</v>
      </c>
      <c r="G24">
        <f>('Harga Saham 2019'!H23-'Harga Saham 2019'!G23)/'Harga Saham 2019'!G23</f>
        <v>-3.5993283200700936E-2</v>
      </c>
      <c r="H24">
        <f>('Harga Saham 2019'!I23-'Harga Saham 2019'!H23)/'Harga Saham 2019'!H23</f>
        <v>5.7558315661920594E-2</v>
      </c>
      <c r="I24">
        <f>('Harga Saham 2019'!J23-'Harga Saham 2019'!I23)/'Harga Saham 2019'!I23</f>
        <v>2.4133486107132663E-2</v>
      </c>
      <c r="J24">
        <f>('Harga Saham 2019'!K23-'Harga Saham 2019'!J23)/'Harga Saham 2019'!J23</f>
        <v>-4.0206978532969728E-2</v>
      </c>
      <c r="K24">
        <f>('Harga Saham 2019'!L23-'Harga Saham 2019'!K23)/'Harga Saham 2019'!K23</f>
        <v>-5.0560979163631052E-2</v>
      </c>
      <c r="L24">
        <f>('Harga Saham 2019'!M23-'Harga Saham 2019'!L23)/'Harga Saham 2019'!L23</f>
        <v>-3.0693677102517319E-3</v>
      </c>
      <c r="M24">
        <f>('Harga Saham 2019'!N23-'Harga Saham 2019'!M23)/'Harga Saham 2019'!M23</f>
        <v>0.1667179802955667</v>
      </c>
      <c r="N24">
        <f>('Harga Saham 2019'!O23-'Harga Saham 2019'!N23)/'Harga Saham 2019'!N23</f>
        <v>-4.5850376039055396E-2</v>
      </c>
      <c r="O24">
        <f>('Harga Saham 2019'!P23-'Harga Saham 2019'!O23)/'Harga Saham 2019'!O23</f>
        <v>-4.3697711401507251E-2</v>
      </c>
      <c r="P24">
        <f t="shared" si="0"/>
        <v>0.25845766701035333</v>
      </c>
    </row>
    <row r="25" spans="1:16" x14ac:dyDescent="0.25">
      <c r="A25" s="2">
        <v>22</v>
      </c>
      <c r="B25" s="2" t="s">
        <v>573</v>
      </c>
      <c r="C25" s="3" t="s">
        <v>498</v>
      </c>
      <c r="D25">
        <f>('Harga Saham 2019'!E24-'Harga Saham 2019'!R24)/'Harga Saham 2019'!R24</f>
        <v>-2.0633226609747361E-2</v>
      </c>
      <c r="E25">
        <f>('Harga Saham 2019'!F24-'Harga Saham 2019'!E24)/'Harga Saham 2019'!E24</f>
        <v>3.3781329458772234E-2</v>
      </c>
      <c r="F25">
        <f>('Harga Saham 2019'!G24-'Harga Saham 2019'!F24)/'Harga Saham 2019'!F24</f>
        <v>4.1198172874209397E-2</v>
      </c>
      <c r="G25">
        <f>('Harga Saham 2019'!H24-'Harga Saham 2019'!G24)/'Harga Saham 2019'!G24</f>
        <v>-3.5012233189909772E-2</v>
      </c>
      <c r="H25">
        <f>('Harga Saham 2019'!I24-'Harga Saham 2019'!H24)/'Harga Saham 2019'!H24</f>
        <v>-4.9659031299178112E-2</v>
      </c>
      <c r="I25">
        <f>('Harga Saham 2019'!J24-'Harga Saham 2019'!I24)/'Harga Saham 2019'!I24</f>
        <v>5.1149954001839949E-2</v>
      </c>
      <c r="J25">
        <f>('Harga Saham 2019'!K24-'Harga Saham 2019'!J24)/'Harga Saham 2019'!J24</f>
        <v>-3.2557325398214584E-2</v>
      </c>
      <c r="K25">
        <f>('Harga Saham 2019'!L24-'Harga Saham 2019'!K24)/'Harga Saham 2019'!K24</f>
        <v>5.2288764248235808E-2</v>
      </c>
      <c r="L25">
        <f>('Harga Saham 2019'!M24-'Harga Saham 2019'!L24)/'Harga Saham 2019'!L24</f>
        <v>3.7826685006877629E-2</v>
      </c>
      <c r="M25">
        <f>('Harga Saham 2019'!N24-'Harga Saham 2019'!M24)/'Harga Saham 2019'!M24</f>
        <v>1.8223989396951529E-3</v>
      </c>
      <c r="N25">
        <f>('Harga Saham 2019'!O24-'Harga Saham 2019'!N24)/'Harga Saham 2019'!N24</f>
        <v>-3.8035389449313194E-3</v>
      </c>
      <c r="O25">
        <f>('Harga Saham 2019'!P24-'Harga Saham 2019'!O24)/'Harga Saham 2019'!O24</f>
        <v>1.9256308100929556E-2</v>
      </c>
      <c r="P25">
        <f t="shared" si="0"/>
        <v>9.565825718857858E-2</v>
      </c>
    </row>
    <row r="26" spans="1:16" x14ac:dyDescent="0.25">
      <c r="A26" s="2">
        <v>23</v>
      </c>
      <c r="B26" s="2" t="s">
        <v>574</v>
      </c>
      <c r="C26" s="3" t="s">
        <v>499</v>
      </c>
      <c r="D26">
        <f>('Harga Saham 2019'!E25-'Harga Saham 2019'!R25)/'Harga Saham 2019'!R25</f>
        <v>2.8770799785292459E-2</v>
      </c>
      <c r="E26">
        <f>('Harga Saham 2019'!F25-'Harga Saham 2019'!E25)/'Harga Saham 2019'!E25</f>
        <v>3.2975060002086991E-2</v>
      </c>
      <c r="F26">
        <f>('Harga Saham 2019'!G25-'Harga Saham 2019'!F25)/'Harga Saham 2019'!F25</f>
        <v>-1.4748964541872854E-2</v>
      </c>
      <c r="G26">
        <f>('Harga Saham 2019'!H25-'Harga Saham 2019'!G25)/'Harga Saham 2019'!G25</f>
        <v>5.4444786219624751E-2</v>
      </c>
      <c r="H26">
        <f>('Harga Saham 2019'!I25-'Harga Saham 2019'!H25)/'Harga Saham 2019'!H25</f>
        <v>-1.3613380007779129E-2</v>
      </c>
      <c r="I26">
        <f>('Harga Saham 2019'!J25-'Harga Saham 2019'!I25)/'Harga Saham 2019'!I25</f>
        <v>8.9215299684542559E-2</v>
      </c>
      <c r="J26">
        <f>('Harga Saham 2019'!K25-'Harga Saham 2019'!J25)/'Harga Saham 2019'!J25</f>
        <v>-9.9556520952121864E-4</v>
      </c>
      <c r="K26">
        <f>('Harga Saham 2019'!L25-'Harga Saham 2019'!K25)/'Harga Saham 2019'!K25</f>
        <v>3.5151295524551637E-2</v>
      </c>
      <c r="L26">
        <f>('Harga Saham 2019'!M25-'Harga Saham 2019'!L25)/'Harga Saham 2019'!L25</f>
        <v>3.8683703833362518E-2</v>
      </c>
      <c r="M26">
        <f>('Harga Saham 2019'!N25-'Harga Saham 2019'!M25)/'Harga Saham 2019'!M25</f>
        <v>-1.1964947758678814E-2</v>
      </c>
      <c r="N26">
        <f>('Harga Saham 2019'!O25-'Harga Saham 2019'!N25)/'Harga Saham 2019'!N25</f>
        <v>1.5606344874637542E-2</v>
      </c>
      <c r="O26">
        <f>('Harga Saham 2019'!P25-'Harga Saham 2019'!O25)/'Harga Saham 2019'!O25</f>
        <v>-2.0992526660508857E-3</v>
      </c>
      <c r="P26">
        <f t="shared" si="0"/>
        <v>0.25142517974019557</v>
      </c>
    </row>
    <row r="28" spans="1:16" x14ac:dyDescent="0.25">
      <c r="C28" t="s">
        <v>504</v>
      </c>
    </row>
  </sheetData>
  <mergeCells count="4">
    <mergeCell ref="A2:A3"/>
    <mergeCell ref="C2:C3"/>
    <mergeCell ref="D2:O2"/>
    <mergeCell ref="B2:B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EBD4F-EFFF-4C9C-BBD3-576DC56B0CE7}">
  <dimension ref="A1:P26"/>
  <sheetViews>
    <sheetView topLeftCell="A2" workbookViewId="0">
      <selection activeCell="B4" sqref="B4:B26"/>
    </sheetView>
  </sheetViews>
  <sheetFormatPr defaultRowHeight="15" x14ac:dyDescent="0.25"/>
  <cols>
    <col min="3" max="3" width="32" customWidth="1"/>
  </cols>
  <sheetData>
    <row r="1" spans="1:16" x14ac:dyDescent="0.25">
      <c r="A1" t="s">
        <v>502</v>
      </c>
    </row>
    <row r="2" spans="1:16" x14ac:dyDescent="0.25">
      <c r="A2" s="26" t="s">
        <v>0</v>
      </c>
      <c r="B2" s="27" t="s">
        <v>576</v>
      </c>
      <c r="C2" s="26" t="s">
        <v>1</v>
      </c>
      <c r="D2" s="25" t="s">
        <v>30</v>
      </c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6" x14ac:dyDescent="0.25">
      <c r="A3" s="26"/>
      <c r="B3" s="28"/>
      <c r="C3" s="26"/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13" t="s">
        <v>508</v>
      </c>
    </row>
    <row r="4" spans="1:16" x14ac:dyDescent="0.25">
      <c r="A4" s="2">
        <v>1</v>
      </c>
      <c r="B4" s="2" t="str">
        <f>'RETURN REALISASI 2019'!B4</f>
        <v>AA</v>
      </c>
      <c r="C4" s="3" t="s">
        <v>14</v>
      </c>
      <c r="D4">
        <f>('Harga Saham 2020'!E3-'Harga Saham 2019'!P3)/'Harga Saham 2019'!P3</f>
        <v>-0.3514644351464436</v>
      </c>
      <c r="E4">
        <f>('Harga Saham 2020'!F3-'Harga Saham 2020'!E3)/'Harga Saham 2020'!E3</f>
        <v>-5.7347670250896109E-3</v>
      </c>
      <c r="F4">
        <f>('Harga Saham 2020'!G3-'Harga Saham 2020'!F3)/'Harga Saham 2020'!F3</f>
        <v>-0.55587599134823351</v>
      </c>
      <c r="G4">
        <f>('Harga Saham 2020'!H3-'Harga Saham 2020'!G3)/'Harga Saham 2020'!G3</f>
        <v>0.32305194805194809</v>
      </c>
      <c r="H4">
        <f>('Harga Saham 2020'!I3-'Harga Saham 2020'!H3)/'Harga Saham 2020'!H3</f>
        <v>0.13006134969325159</v>
      </c>
      <c r="I4">
        <f>('Harga Saham 2020'!J3-'Harga Saham 2020'!I3)/'Harga Saham 2020'!I3</f>
        <v>0.22041259500542879</v>
      </c>
      <c r="J4">
        <f>('Harga Saham 2020'!K3-'Harga Saham 2020'!J3)/'Harga Saham 2020'!J3</f>
        <v>0.1565836298932384</v>
      </c>
      <c r="K4">
        <f>('Harga Saham 2020'!L3-'Harga Saham 2020'!K3)/'Harga Saham 2020'!K3</f>
        <v>0.12461538461538456</v>
      </c>
      <c r="L4">
        <f>('Harga Saham 2020'!M3-'Harga Saham 2020'!L3)/'Harga Saham 2020'!L3</f>
        <v>-0.20451436388508881</v>
      </c>
      <c r="M4">
        <f>('Harga Saham 2020'!N3-'Harga Saham 2020'!M3)/'Harga Saham 2020'!M3</f>
        <v>0.11092003439380903</v>
      </c>
      <c r="N4">
        <f>('Harga Saham 2020'!O3-'Harga Saham 2020'!N3)/'Harga Saham 2020'!N3</f>
        <v>0.54024767801857576</v>
      </c>
      <c r="O4">
        <f>('Harga Saham 2020'!P3-'Harga Saham 2020'!O3)/'Harga Saham 2020'!O3</f>
        <v>0.15829145728643229</v>
      </c>
      <c r="P4">
        <f>SUM(E4:O4)</f>
        <v>0.99805895469965655</v>
      </c>
    </row>
    <row r="5" spans="1:16" x14ac:dyDescent="0.25">
      <c r="A5" s="2">
        <v>2</v>
      </c>
      <c r="B5" s="2" t="str">
        <f>'RETURN REALISASI 2019'!B5</f>
        <v>MO</v>
      </c>
      <c r="C5" s="3" t="s">
        <v>57</v>
      </c>
      <c r="D5">
        <f>('Harga Saham 2020'!E4-'Harga Saham 2019'!P4)/'Harga Saham 2019'!P4</f>
        <v>-4.7685834502103702E-2</v>
      </c>
      <c r="E5">
        <f>('Harga Saham 2020'!F4-'Harga Saham 2020'!E4)/'Harga Saham 2020'!E4</f>
        <v>-0.15064169997896074</v>
      </c>
      <c r="F5">
        <f>('Harga Saham 2020'!G4-'Harga Saham 2020'!F4)/'Harga Saham 2020'!F4</f>
        <v>-4.2110478077780428E-2</v>
      </c>
      <c r="G5">
        <f>('Harga Saham 2020'!H4-'Harga Saham 2020'!G4)/'Harga Saham 2020'!G4</f>
        <v>1.4998707008016506E-2</v>
      </c>
      <c r="H5">
        <f>('Harga Saham 2020'!I4-'Harga Saham 2020'!H4)/'Harga Saham 2020'!H4</f>
        <v>-5.0955414012739579E-3</v>
      </c>
      <c r="I5">
        <f>('Harga Saham 2020'!J4-'Harga Saham 2020'!I4)/'Harga Saham 2020'!I4</f>
        <v>5.1216389244558994E-3</v>
      </c>
      <c r="J5">
        <f>('Harga Saham 2020'!K4-'Harga Saham 2020'!J4)/'Harga Saham 2020'!J4</f>
        <v>4.8407643312101872E-2</v>
      </c>
      <c r="K5">
        <f>('Harga Saham 2020'!L4-'Harga Saham 2020'!K4)/'Harga Saham 2020'!K4</f>
        <v>6.2940461725394983E-2</v>
      </c>
      <c r="L5">
        <f>('Harga Saham 2020'!M4-'Harga Saham 2020'!L4)/'Harga Saham 2020'!L4</f>
        <v>-0.11659807956104255</v>
      </c>
      <c r="M5">
        <f>('Harga Saham 2020'!N4-'Harga Saham 2020'!M4)/'Harga Saham 2020'!M4</f>
        <v>-6.6252587991718487E-2</v>
      </c>
      <c r="N5">
        <f>('Harga Saham 2020'!O4-'Harga Saham 2020'!N4)/'Harga Saham 2020'!N4</f>
        <v>0.10393569844789358</v>
      </c>
      <c r="O5">
        <f>('Harga Saham 2020'!P4-'Harga Saham 2020'!O4)/'Harga Saham 2020'!O4</f>
        <v>2.9374843083103234E-2</v>
      </c>
      <c r="P5">
        <f t="shared" ref="P5:P26" si="0">SUM(E5:O5)</f>
        <v>-0.11591939450981009</v>
      </c>
    </row>
    <row r="6" spans="1:16" x14ac:dyDescent="0.25">
      <c r="A6" s="2">
        <v>3</v>
      </c>
      <c r="B6" s="2" t="str">
        <f>'RETURN REALISASI 2019'!B6</f>
        <v>AXP</v>
      </c>
      <c r="C6" s="3" t="s">
        <v>92</v>
      </c>
      <c r="D6">
        <f>('Harga Saham 2020'!E5-'Harga Saham 2019'!P5)/'Harga Saham 2019'!P5</f>
        <v>4.3216322596192541E-2</v>
      </c>
      <c r="E6">
        <f>('Harga Saham 2020'!F5-'Harga Saham 2020'!E5)/'Harga Saham 2020'!E5</f>
        <v>-0.1535381535381535</v>
      </c>
      <c r="F6">
        <f>('Harga Saham 2020'!G5-'Harga Saham 2020'!F5)/'Harga Saham 2020'!F5</f>
        <v>-0.221231692895479</v>
      </c>
      <c r="G6">
        <f>('Harga Saham 2020'!H5-'Harga Saham 2020'!G5)/'Harga Saham 2020'!G5</f>
        <v>6.5880154187594908E-2</v>
      </c>
      <c r="H6">
        <f>('Harga Saham 2020'!I5-'Harga Saham 2020'!H5)/'Harga Saham 2020'!H5</f>
        <v>4.1863013698630061E-2</v>
      </c>
      <c r="I6">
        <f>('Harga Saham 2020'!J5-'Harga Saham 2020'!I5)/'Harga Saham 2020'!I5</f>
        <v>1.3674134848007749E-3</v>
      </c>
      <c r="J6">
        <f>('Harga Saham 2020'!K5-'Harga Saham 2020'!J5)/'Harga Saham 2020'!J5</f>
        <v>-1.9747899159663965E-2</v>
      </c>
      <c r="K6">
        <f>('Harga Saham 2020'!L5-'Harga Saham 2020'!K5)/'Harga Saham 2020'!K5</f>
        <v>8.8619802828975677E-2</v>
      </c>
      <c r="L6">
        <f>('Harga Saham 2020'!M5-'Harga Saham 2020'!L5)/'Harga Saham 2020'!L5</f>
        <v>-1.3190274633330085E-2</v>
      </c>
      <c r="M6">
        <f>('Harga Saham 2020'!N5-'Harga Saham 2020'!M5)/'Harga Saham 2020'!M5</f>
        <v>-8.9875311720698306E-2</v>
      </c>
      <c r="N6">
        <f>('Harga Saham 2020'!O5-'Harga Saham 2020'!N5)/'Harga Saham 2020'!N5</f>
        <v>0.29975887768522591</v>
      </c>
      <c r="O6">
        <f>('Harga Saham 2020'!P5-'Harga Saham 2020'!O5)/'Harga Saham 2020'!O5</f>
        <v>1.9563200944430332E-2</v>
      </c>
      <c r="P6">
        <f t="shared" si="0"/>
        <v>1.9469130882332781E-2</v>
      </c>
    </row>
    <row r="7" spans="1:16" x14ac:dyDescent="0.25">
      <c r="A7" s="2">
        <v>4</v>
      </c>
      <c r="B7" s="2" t="str">
        <f>'RETURN REALISASI 2019'!B7</f>
        <v>AIG</v>
      </c>
      <c r="C7" s="3" t="s">
        <v>93</v>
      </c>
      <c r="D7">
        <f>('Harga Saham 2020'!E6-'Harga Saham 2019'!P6)/'Harga Saham 2019'!P6</f>
        <v>-1.4509803921568667E-2</v>
      </c>
      <c r="E7">
        <f>('Harga Saham 2020'!F6-'Harga Saham 2020'!E6)/'Harga Saham 2020'!E6</f>
        <v>-0.16116195781933948</v>
      </c>
      <c r="F7">
        <f>('Harga Saham 2020'!G6-'Harga Saham 2020'!F6)/'Harga Saham 2020'!F6</f>
        <v>-0.39018026565464886</v>
      </c>
      <c r="G7">
        <f>('Harga Saham 2020'!H6-'Harga Saham 2020'!G6)/'Harga Saham 2020'!G6</f>
        <v>-1.0890704006223302E-2</v>
      </c>
      <c r="H7">
        <f>('Harga Saham 2020'!I6-'Harga Saham 2020'!H6)/'Harga Saham 2020'!H6</f>
        <v>0.18206842312229646</v>
      </c>
      <c r="I7">
        <f>('Harga Saham 2020'!J6-'Harga Saham 2020'!I6)/'Harga Saham 2020'!I6</f>
        <v>3.7258815701929508E-2</v>
      </c>
      <c r="J7">
        <f>('Harga Saham 2020'!K6-'Harga Saham 2020'!J6)/'Harga Saham 2020'!J6</f>
        <v>3.0788967286722285E-2</v>
      </c>
      <c r="K7">
        <f>('Harga Saham 2020'!L6-'Harga Saham 2020'!K6)/'Harga Saham 2020'!K6</f>
        <v>-9.3341630367143741E-2</v>
      </c>
      <c r="L7">
        <f>('Harga Saham 2020'!M6-'Harga Saham 2020'!L6)/'Harga Saham 2020'!L6</f>
        <v>-5.5250514756348644E-2</v>
      </c>
      <c r="M7">
        <f>('Harga Saham 2020'!N6-'Harga Saham 2020'!M6)/'Harga Saham 2020'!M6</f>
        <v>0.14384308027606238</v>
      </c>
      <c r="N7">
        <f>('Harga Saham 2020'!O6-'Harga Saham 2020'!N6)/'Harga Saham 2020'!N6</f>
        <v>0.22070498570974911</v>
      </c>
      <c r="O7">
        <f>('Harga Saham 2020'!P6-'Harga Saham 2020'!O6)/'Harga Saham 2020'!O6</f>
        <v>-1.5088449531737731E-2</v>
      </c>
      <c r="P7">
        <f t="shared" si="0"/>
        <v>-0.11124925003868198</v>
      </c>
    </row>
    <row r="8" spans="1:16" x14ac:dyDescent="0.25">
      <c r="A8" s="2">
        <v>5</v>
      </c>
      <c r="B8" s="2" t="str">
        <f>'RETURN REALISASI 2019'!B8</f>
        <v>BA</v>
      </c>
      <c r="C8" s="3" t="s">
        <v>560</v>
      </c>
      <c r="D8">
        <f>('Harga Saham 2020'!E7-'Harga Saham 2019'!P7)/'Harga Saham 2019'!P7</f>
        <v>-2.2992387033398849E-2</v>
      </c>
      <c r="E8">
        <f>('Harga Saham 2020'!F7-'Harga Saham 2020'!E7)/'Harga Saham 2020'!E7</f>
        <v>-0.13560813146070938</v>
      </c>
      <c r="F8">
        <f>('Harga Saham 2020'!G7-'Harga Saham 2020'!F7)/'Harga Saham 2020'!F7</f>
        <v>-0.45788957144414971</v>
      </c>
      <c r="G8">
        <f>('Harga Saham 2020'!H7-'Harga Saham 2020'!G7)/'Harga Saham 2020'!G7</f>
        <v>-5.4445487461445466E-2</v>
      </c>
      <c r="H8">
        <f>('Harga Saham 2020'!I7-'Harga Saham 2020'!H7)/'Harga Saham 2020'!H7</f>
        <v>3.4250460927527898E-2</v>
      </c>
      <c r="I8">
        <f>('Harga Saham 2020'!J7-'Harga Saham 2020'!I7)/'Harga Saham 2020'!I7</f>
        <v>0.2567706547823107</v>
      </c>
      <c r="J8">
        <f>('Harga Saham 2020'!K7-'Harga Saham 2020'!J7)/'Harga Saham 2020'!J7</f>
        <v>-0.13802509547190403</v>
      </c>
      <c r="K8">
        <f>('Harga Saham 2020'!L7-'Harga Saham 2020'!K7)/'Harga Saham 2020'!K7</f>
        <v>8.7468354430379702E-2</v>
      </c>
      <c r="L8">
        <f>('Harga Saham 2020'!M7-'Harga Saham 2020'!L7)/'Harga Saham 2020'!L7</f>
        <v>-3.8179490164125265E-2</v>
      </c>
      <c r="M8">
        <f>('Harga Saham 2020'!N7-'Harga Saham 2020'!M7)/'Harga Saham 2020'!M7</f>
        <v>-0.12628585259590952</v>
      </c>
      <c r="N8">
        <f>('Harga Saham 2020'!O7-'Harga Saham 2020'!N7)/'Harga Saham 2020'!N7</f>
        <v>0.45931158667497768</v>
      </c>
      <c r="O8">
        <f>('Harga Saham 2020'!P7-'Harga Saham 2020'!O7)/'Harga Saham 2020'!O7</f>
        <v>1.5898628446680243E-2</v>
      </c>
      <c r="P8">
        <f t="shared" si="0"/>
        <v>-9.6733943336367229E-2</v>
      </c>
    </row>
    <row r="9" spans="1:16" x14ac:dyDescent="0.25">
      <c r="A9" s="2">
        <v>6</v>
      </c>
      <c r="B9" s="2" t="str">
        <f>'RETURN REALISASI 2019'!B9</f>
        <v>CAT</v>
      </c>
      <c r="C9" s="3" t="s">
        <v>166</v>
      </c>
      <c r="D9">
        <f>('Harga Saham 2020'!E8-'Harga Saham 2019'!P8)/'Harga Saham 2019'!P8</f>
        <v>-0.11057692307692316</v>
      </c>
      <c r="E9">
        <f>('Harga Saham 2020'!F8-'Harga Saham 2020'!E8)/'Harga Saham 2020'!E8</f>
        <v>-5.4130186524552718E-2</v>
      </c>
      <c r="F9">
        <f>('Harga Saham 2020'!G8-'Harga Saham 2020'!F8)/'Harga Saham 2020'!F8</f>
        <v>-6.6001287830006347E-2</v>
      </c>
      <c r="G9">
        <f>('Harga Saham 2020'!H8-'Harga Saham 2020'!G8)/'Harga Saham 2020'!G8</f>
        <v>2.930024129610386E-3</v>
      </c>
      <c r="H9">
        <f>('Harga Saham 2020'!I8-'Harga Saham 2020'!H8)/'Harga Saham 2020'!H8</f>
        <v>3.2222031276851693E-2</v>
      </c>
      <c r="I9">
        <f>('Harga Saham 2020'!J8-'Harga Saham 2020'!I8)/'Harga Saham 2020'!I8</f>
        <v>5.3025888620660988E-2</v>
      </c>
      <c r="J9">
        <f>('Harga Saham 2020'!K8-'Harga Saham 2020'!J8)/'Harga Saham 2020'!J8</f>
        <v>5.0434782608695619E-2</v>
      </c>
      <c r="K9">
        <f>('Harga Saham 2020'!L8-'Harga Saham 2020'!K8)/'Harga Saham 2020'!K8</f>
        <v>7.0966285370258939E-2</v>
      </c>
      <c r="L9">
        <f>('Harga Saham 2020'!M8-'Harga Saham 2020'!L8)/'Harga Saham 2020'!L8</f>
        <v>4.8064085447263039E-2</v>
      </c>
      <c r="M9">
        <f>('Harga Saham 2020'!N8-'Harga Saham 2020'!M8)/'Harga Saham 2020'!M8</f>
        <v>5.2966811934294374E-2</v>
      </c>
      <c r="N9">
        <f>('Harga Saham 2020'!O8-'Harga Saham 2020'!N8)/'Harga Saham 2020'!N8</f>
        <v>0.10531677809614766</v>
      </c>
      <c r="O9">
        <f>('Harga Saham 2020'!P8-'Harga Saham 2020'!O8)/'Harga Saham 2020'!O8</f>
        <v>4.8562705224955392E-2</v>
      </c>
      <c r="P9">
        <f t="shared" si="0"/>
        <v>0.344357918354179</v>
      </c>
    </row>
    <row r="10" spans="1:16" x14ac:dyDescent="0.25">
      <c r="A10" s="2">
        <v>7</v>
      </c>
      <c r="B10" s="2" t="str">
        <f>'RETURN REALISASI 2019'!B10</f>
        <v>C</v>
      </c>
      <c r="C10" s="3" t="s">
        <v>167</v>
      </c>
      <c r="D10">
        <f>('Harga Saham 2020'!E9-'Harga Saham 2019'!P9)/'Harga Saham 2019'!P9</f>
        <v>-3.5215696138850602E-2</v>
      </c>
      <c r="E10">
        <f>('Harga Saham 2020'!F9-'Harga Saham 2020'!E9)/'Harga Saham 2020'!E9</f>
        <v>-5.4490939903532695E-2</v>
      </c>
      <c r="F10">
        <f>('Harga Saham 2020'!G9-'Harga Saham 2020'!F9)/'Harga Saham 2020'!F9</f>
        <v>-0.39225148214531919</v>
      </c>
      <c r="G10">
        <f>('Harga Saham 2020'!H9-'Harga Saham 2020'!G9)/'Harga Saham 2020'!G9</f>
        <v>5.6261343012704267E-2</v>
      </c>
      <c r="H10">
        <f>('Harga Saham 2020'!I9-'Harga Saham 2020'!H9)/'Harga Saham 2020'!H9</f>
        <v>3.4579037800687273E-2</v>
      </c>
      <c r="I10">
        <f>('Harga Saham 2020'!J9-'Harga Saham 2020'!I9)/'Harga Saham 2020'!I9</f>
        <v>4.4010795100685021E-2</v>
      </c>
      <c r="J10">
        <f>('Harga Saham 2020'!K9-'Harga Saham 2020'!J9)/'Harga Saham 2020'!J9</f>
        <v>1.9884668920262479E-2</v>
      </c>
      <c r="K10">
        <f>('Harga Saham 2020'!L9-'Harga Saham 2020'!K9)/'Harga Saham 2020'!K9</f>
        <v>-3.3144862546305655E-3</v>
      </c>
      <c r="L10">
        <f>('Harga Saham 2020'!M9-'Harga Saham 2020'!L9)/'Harga Saham 2020'!L9</f>
        <v>-0.15219092331768377</v>
      </c>
      <c r="M10">
        <f>('Harga Saham 2020'!N9-'Harga Saham 2020'!M9)/'Harga Saham 2020'!M9</f>
        <v>-1.8458698661745591E-3</v>
      </c>
      <c r="N10">
        <f>('Harga Saham 2020'!O9-'Harga Saham 2020'!N9)/'Harga Saham 2020'!N9</f>
        <v>0.27300046232085073</v>
      </c>
      <c r="O10">
        <f>('Harga Saham 2020'!P9-'Harga Saham 2020'!O9)/'Harga Saham 2020'!O9</f>
        <v>0.11004176502633016</v>
      </c>
      <c r="P10">
        <f t="shared" si="0"/>
        <v>-6.6315629305820925E-2</v>
      </c>
    </row>
    <row r="11" spans="1:16" x14ac:dyDescent="0.25">
      <c r="A11" s="2">
        <v>8</v>
      </c>
      <c r="B11" s="2" t="str">
        <f>'RETURN REALISASI 2019'!B11</f>
        <v>COKE</v>
      </c>
      <c r="C11" s="3" t="s">
        <v>274</v>
      </c>
      <c r="D11">
        <f>('Harga Saham 2020'!E10-'Harga Saham 2019'!P10)/'Harga Saham 2019'!P10</f>
        <v>-4.6611512057736344E-2</v>
      </c>
      <c r="E11">
        <f>('Harga Saham 2020'!F10-'Harga Saham 2020'!E10)/'Harga Saham 2020'!E10</f>
        <v>-0.2748421402459289</v>
      </c>
      <c r="F11">
        <f>('Harga Saham 2020'!G10-'Harga Saham 2020'!F10)/'Harga Saham 2020'!F10</f>
        <v>6.1869844179651724E-2</v>
      </c>
      <c r="G11">
        <f>('Harga Saham 2020'!H10-'Harga Saham 2020'!G10)/'Harga Saham 2020'!G10</f>
        <v>0.12919004459789957</v>
      </c>
      <c r="H11">
        <f>('Harga Saham 2020'!I10-'Harga Saham 2020'!H10)/'Harga Saham 2020'!H10</f>
        <v>3.3804730963604743E-2</v>
      </c>
      <c r="I11">
        <f>('Harga Saham 2020'!J10-'Harga Saham 2020'!I10)/'Harga Saham 2020'!I10</f>
        <v>-5.8497309288091069E-2</v>
      </c>
      <c r="J11">
        <f>('Harga Saham 2020'!K10-'Harga Saham 2020'!J10)/'Harga Saham 2020'!J10</f>
        <v>1.614381081199025E-3</v>
      </c>
      <c r="K11">
        <f>('Harga Saham 2020'!L10-'Harga Saham 2020'!K10)/'Harga Saham 2020'!K10</f>
        <v>0.19053842132775747</v>
      </c>
      <c r="L11">
        <f>('Harga Saham 2020'!M10-'Harga Saham 2020'!L10)/'Harga Saham 2020'!L10</f>
        <v>-0.11935601902671059</v>
      </c>
      <c r="M11">
        <f>('Harga Saham 2020'!N10-'Harga Saham 2020'!M10)/'Harga Saham 2020'!M10</f>
        <v>-4.8736912082433179E-2</v>
      </c>
      <c r="N11">
        <f>('Harga Saham 2020'!O10-'Harga Saham 2020'!N10)/'Harga Saham 2020'!N10</f>
        <v>0.14300065516488322</v>
      </c>
      <c r="O11">
        <f>('Harga Saham 2020'!P10-'Harga Saham 2020'!O10)/'Harga Saham 2020'!O10</f>
        <v>1.7501624059001047E-2</v>
      </c>
      <c r="P11">
        <f t="shared" si="0"/>
        <v>7.6087320730833075E-2</v>
      </c>
    </row>
    <row r="12" spans="1:16" x14ac:dyDescent="0.25">
      <c r="A12" s="2">
        <v>9</v>
      </c>
      <c r="B12" s="2" t="str">
        <f>'RETURN REALISASI 2019'!B12</f>
        <v>DD</v>
      </c>
      <c r="C12" s="3" t="s">
        <v>275</v>
      </c>
      <c r="D12">
        <f>('Harga Saham 2020'!E11-'Harga Saham 2019'!P11)/'Harga Saham 2019'!P11</f>
        <v>-0.16178194607268467</v>
      </c>
      <c r="E12">
        <f>('Harga Saham 2020'!F11-'Harga Saham 2020'!E11)/'Harga Saham 2020'!E11</f>
        <v>-0.20512820512820507</v>
      </c>
      <c r="F12">
        <f>('Harga Saham 2020'!G11-'Harga Saham 2020'!F11)/'Harga Saham 2020'!F11</f>
        <v>0.37888563049853374</v>
      </c>
      <c r="G12">
        <f>('Harga Saham 2020'!H11-'Harga Saham 2020'!G11)/'Harga Saham 2020'!G11</f>
        <v>7.8902594640578333E-2</v>
      </c>
      <c r="H12">
        <f>('Harga Saham 2020'!I11-'Harga Saham 2020'!H11)/'Harga Saham 2020'!H11</f>
        <v>4.7309284447072851E-2</v>
      </c>
      <c r="I12">
        <f>('Harga Saham 2020'!J11-'Harga Saham 2020'!I11)/'Harga Saham 2020'!I11</f>
        <v>6.5876152832673495E-3</v>
      </c>
      <c r="J12">
        <f>('Harga Saham 2020'!K11-'Harga Saham 2020'!J11)/'Harga Saham 2020'!J11</f>
        <v>4.2632759910246842E-2</v>
      </c>
      <c r="K12">
        <f>('Harga Saham 2020'!L11-'Harga Saham 2020'!K11)/'Harga Saham 2020'!K11</f>
        <v>-5.021520803443349E-3</v>
      </c>
      <c r="L12">
        <f>('Harga Saham 2020'!M11-'Harga Saham 2020'!L11)/'Harga Saham 2020'!L11</f>
        <v>2.5234318673395921E-2</v>
      </c>
      <c r="M12">
        <f>('Harga Saham 2020'!N11-'Harga Saham 2020'!M11)/'Harga Saham 2020'!M11</f>
        <v>0.11533052039381145</v>
      </c>
      <c r="N12">
        <f>('Harga Saham 2020'!O11-'Harga Saham 2020'!N11)/'Harga Saham 2020'!N11</f>
        <v>0.12090163934426233</v>
      </c>
      <c r="O12">
        <f>('Harga Saham 2020'!P11-'Harga Saham 2020'!O11)/'Harga Saham 2020'!O11</f>
        <v>0.11728308254816486</v>
      </c>
      <c r="P12">
        <f t="shared" si="0"/>
        <v>0.72291771980768527</v>
      </c>
    </row>
    <row r="13" spans="1:16" x14ac:dyDescent="0.25">
      <c r="A13" s="2">
        <v>10</v>
      </c>
      <c r="B13" s="2" t="str">
        <f>'RETURN REALISASI 2019'!B13</f>
        <v>XOM</v>
      </c>
      <c r="C13" s="3" t="s">
        <v>276</v>
      </c>
      <c r="D13">
        <f>('Harga Saham 2020'!E12-'Harga Saham 2019'!P12)/'Harga Saham 2019'!P12</f>
        <v>-0.17192530585962654</v>
      </c>
      <c r="E13">
        <f>('Harga Saham 2020'!F12-'Harga Saham 2020'!E12)/'Harga Saham 2020'!E12</f>
        <v>-0.26185847589424571</v>
      </c>
      <c r="F13">
        <f>('Harga Saham 2020'!G12-'Harga Saham 2020'!F12)/'Harga Saham 2020'!F12</f>
        <v>0.22386094284961813</v>
      </c>
      <c r="G13">
        <f>('Harga Saham 2020'!H12-'Harga Saham 2020'!G12)/'Harga Saham 2020'!G12</f>
        <v>-2.1519259737465032E-2</v>
      </c>
      <c r="H13">
        <f>('Harga Saham 2020'!I12-'Harga Saham 2020'!H12)/'Harga Saham 2020'!H12</f>
        <v>-1.6494391906751706E-2</v>
      </c>
      <c r="I13">
        <f>('Harga Saham 2020'!J12-'Harga Saham 2020'!I12)/'Harga Saham 2020'!I12</f>
        <v>-5.9033989266547418E-2</v>
      </c>
      <c r="J13">
        <f>('Harga Saham 2020'!K12-'Harga Saham 2020'!J12)/'Harga Saham 2020'!J12</f>
        <v>-5.0855513307984809E-2</v>
      </c>
      <c r="K13">
        <f>('Harga Saham 2020'!L12-'Harga Saham 2020'!K12)/'Harga Saham 2020'!K12</f>
        <v>-0.14046069103655481</v>
      </c>
      <c r="L13">
        <f>('Harga Saham 2020'!M12-'Harga Saham 2020'!L12)/'Harga Saham 2020'!L12</f>
        <v>-4.9810661229245587E-2</v>
      </c>
      <c r="M13">
        <f>('Harga Saham 2020'!N12-'Harga Saham 2020'!M12)/'Harga Saham 2020'!M12</f>
        <v>0.16891477621091372</v>
      </c>
      <c r="N13">
        <f>('Harga Saham 2020'!O12-'Harga Saham 2020'!N12)/'Harga Saham 2020'!N12</f>
        <v>8.1038552321006985E-2</v>
      </c>
      <c r="O13">
        <f>('Harga Saham 2020'!P12-'Harga Saham 2020'!O12)/'Harga Saham 2020'!O12</f>
        <v>8.7821445900048631E-2</v>
      </c>
      <c r="P13">
        <f t="shared" si="0"/>
        <v>-3.8397265097207658E-2</v>
      </c>
    </row>
    <row r="14" spans="1:16" x14ac:dyDescent="0.25">
      <c r="A14" s="2">
        <v>11</v>
      </c>
      <c r="B14" s="2" t="str">
        <f>'RETURN REALISASI 2019'!B14</f>
        <v>GE</v>
      </c>
      <c r="C14" s="3" t="s">
        <v>575</v>
      </c>
      <c r="D14">
        <f>('Harga Saham 2020'!E13-'Harga Saham 2019'!P13)/'Harga Saham 2019'!P13</f>
        <v>-0.12604501607717039</v>
      </c>
      <c r="E14">
        <f>('Harga Saham 2020'!F13-'Harga Saham 2020'!E13)/'Harga Saham 2020'!E13</f>
        <v>-0.27019867549668874</v>
      </c>
      <c r="F14">
        <f>('Harga Saham 2020'!G13-'Harga Saham 2020'!F13)/'Harga Saham 2020'!F13</f>
        <v>-0.14357733413994767</v>
      </c>
      <c r="G14">
        <f>('Harga Saham 2020'!H13-'Harga Saham 2020'!G13)/'Harga Saham 2020'!G13</f>
        <v>-3.390628679067572E-2</v>
      </c>
      <c r="H14">
        <f>('Harga Saham 2020'!I13-'Harga Saham 2020'!H13)/'Harga Saham 2020'!H13</f>
        <v>3.9483304898854432E-2</v>
      </c>
      <c r="I14">
        <f>('Harga Saham 2020'!J13-'Harga Saham 2020'!I13)/'Harga Saham 2020'!I13</f>
        <v>-0.11113716295427907</v>
      </c>
      <c r="J14">
        <f>('Harga Saham 2020'!K13-'Harga Saham 2020'!J13)/'Harga Saham 2020'!J13</f>
        <v>4.4315484041150273E-2</v>
      </c>
      <c r="K14">
        <f>('Harga Saham 2020'!L13-'Harga Saham 2020'!K13)/'Harga Saham 2020'!K13</f>
        <v>-1.7176054559232299E-2</v>
      </c>
      <c r="L14">
        <f>('Harga Saham 2020'!M13-'Harga Saham 2020'!L13)/'Harga Saham 2020'!L13</f>
        <v>0.19095348239527132</v>
      </c>
      <c r="M14">
        <f>('Harga Saham 2020'!N13-'Harga Saham 2020'!M13)/'Harga Saham 2020'!M13</f>
        <v>0.37203280103582204</v>
      </c>
      <c r="N14">
        <f>('Harga Saham 2020'!O13-'Harga Saham 2020'!N13)/'Harga Saham 2020'!N13</f>
        <v>6.0868197546398314E-2</v>
      </c>
      <c r="O14">
        <f>('Harga Saham 2020'!P13-'Harga Saham 2020'!O13)/'Harga Saham 2020'!O13</f>
        <v>-1.1119347664936989E-2</v>
      </c>
      <c r="P14">
        <f t="shared" si="0"/>
        <v>0.1205384083117359</v>
      </c>
    </row>
    <row r="15" spans="1:16" x14ac:dyDescent="0.25">
      <c r="A15" s="2">
        <v>12</v>
      </c>
      <c r="B15" s="2" t="str">
        <f>'RETURN REALISASI 2019'!B15</f>
        <v>GM</v>
      </c>
      <c r="C15" s="3" t="s">
        <v>377</v>
      </c>
      <c r="D15">
        <f>('Harga Saham 2020'!E14-'Harga Saham 2019'!P14)/'Harga Saham 2019'!P14</f>
        <v>-8.6552860137765808E-2</v>
      </c>
      <c r="E15">
        <f>('Harga Saham 2020'!F14-'Harga Saham 2020'!E14)/'Harga Saham 2020'!E14</f>
        <v>-0.31868852459016389</v>
      </c>
      <c r="F15">
        <f>('Harga Saham 2020'!G14-'Harga Saham 2020'!F14)/'Harga Saham 2020'!F14</f>
        <v>7.2666025024061498E-2</v>
      </c>
      <c r="G15">
        <f>('Harga Saham 2020'!H14-'Harga Saham 2020'!G14)/'Harga Saham 2020'!G14</f>
        <v>0.1610587707492149</v>
      </c>
      <c r="H15">
        <f>('Harga Saham 2020'!I14-'Harga Saham 2020'!H14)/'Harga Saham 2020'!H14</f>
        <v>-2.2411128284389424E-2</v>
      </c>
      <c r="I15">
        <f>('Harga Saham 2020'!J14-'Harga Saham 2020'!I14)/'Harga Saham 2020'!I14</f>
        <v>-1.6205533596837948E-2</v>
      </c>
      <c r="J15">
        <f>('Harga Saham 2020'!K14-'Harga Saham 2020'!J14)/'Harga Saham 2020'!J14</f>
        <v>0.1904379268782643</v>
      </c>
      <c r="K15">
        <f>('Harga Saham 2020'!L14-'Harga Saham 2020'!K14)/'Harga Saham 2020'!K14</f>
        <v>-1.3499831252109062E-3</v>
      </c>
      <c r="L15">
        <f>('Harga Saham 2020'!M14-'Harga Saham 2020'!L14)/'Harga Saham 2020'!L14</f>
        <v>0.16694829334234543</v>
      </c>
      <c r="M15">
        <f>('Harga Saham 2020'!N14-'Harga Saham 2020'!M14)/'Harga Saham 2020'!M14</f>
        <v>0.26962061975094126</v>
      </c>
      <c r="N15">
        <f>('Harga Saham 2020'!O14-'Harga Saham 2020'!N14)/'Harga Saham 2020'!N14</f>
        <v>-5.0182481751824881E-2</v>
      </c>
      <c r="O15">
        <f>('Harga Saham 2020'!P14-'Harga Saham 2020'!O14)/'Harga Saham 2020'!O14</f>
        <v>0.21709894332372717</v>
      </c>
      <c r="P15">
        <f t="shared" si="0"/>
        <v>0.66899292772012753</v>
      </c>
    </row>
    <row r="16" spans="1:16" x14ac:dyDescent="0.25">
      <c r="A16" s="2">
        <v>13</v>
      </c>
      <c r="B16" s="2" t="str">
        <f>'RETURN REALISASI 2019'!B16</f>
        <v>HON</v>
      </c>
      <c r="C16" s="3" t="s">
        <v>396</v>
      </c>
      <c r="D16">
        <f>('Harga Saham 2020'!E15-'Harga Saham 2019'!P15)/'Harga Saham 2019'!P15</f>
        <v>-6.3791709964207438E-2</v>
      </c>
      <c r="E16">
        <f>('Harga Saham 2020'!F15-'Harga Saham 2020'!E15)/'Harga Saham 2020'!E15</f>
        <v>-0.17500154159215636</v>
      </c>
      <c r="F16">
        <f>('Harga Saham 2020'!G15-'Harga Saham 2020'!F15)/'Harga Saham 2020'!F15</f>
        <v>6.0617385454817353E-2</v>
      </c>
      <c r="G16">
        <f>('Harga Saham 2020'!H15-'Harga Saham 2020'!G15)/'Harga Saham 2020'!G15</f>
        <v>2.7836504580690546E-2</v>
      </c>
      <c r="H16">
        <f>('Harga Saham 2020'!I15-'Harga Saham 2020'!H15)/'Harga Saham 2020'!H15</f>
        <v>-8.6390126842645926E-3</v>
      </c>
      <c r="I16">
        <f>('Harga Saham 2020'!J15-'Harga Saham 2020'!I15)/'Harga Saham 2020'!I15</f>
        <v>3.3058994397952839E-2</v>
      </c>
      <c r="J16">
        <f>('Harga Saham 2020'!K15-'Harga Saham 2020'!J15)/'Harga Saham 2020'!J15</f>
        <v>0.1083216174599987</v>
      </c>
      <c r="K16">
        <f>('Harga Saham 2020'!L15-'Harga Saham 2020'!K15)/'Harga Saham 2020'!K15</f>
        <v>-5.6780428873451985E-3</v>
      </c>
      <c r="L16">
        <f>('Harga Saham 2020'!M15-'Harga Saham 2020'!L15)/'Harga Saham 2020'!L15</f>
        <v>2.065488123443138E-3</v>
      </c>
      <c r="M16">
        <f>('Harga Saham 2020'!N15-'Harga Saham 2020'!M15)/'Harga Saham 2020'!M15</f>
        <v>0.23625341012428008</v>
      </c>
      <c r="N16">
        <f>('Harga Saham 2020'!O15-'Harga Saham 2020'!N15)/'Harga Saham 2020'!N15</f>
        <v>4.3056100431541788E-2</v>
      </c>
      <c r="O16">
        <f>('Harga Saham 2020'!P15-'Harga Saham 2020'!O15)/'Harga Saham 2020'!O15</f>
        <v>-8.1476257639868294E-2</v>
      </c>
      <c r="P16">
        <f t="shared" si="0"/>
        <v>0.24041464576908997</v>
      </c>
    </row>
    <row r="17" spans="1:16" x14ac:dyDescent="0.25">
      <c r="A17" s="2">
        <v>14</v>
      </c>
      <c r="B17" s="2" t="str">
        <f>'RETURN REALISASI 2019'!B17</f>
        <v>HPQ</v>
      </c>
      <c r="C17" s="3" t="s">
        <v>490</v>
      </c>
      <c r="D17">
        <f>('Harga Saham 2020'!E16-'Harga Saham 2019'!P16)/'Harga Saham 2019'!P16</f>
        <v>-2.4859287054409058E-2</v>
      </c>
      <c r="E17">
        <f>('Harga Saham 2020'!F16-'Harga Saham 2020'!E16)/'Harga Saham 2020'!E16</f>
        <v>-0.16498316498316498</v>
      </c>
      <c r="F17">
        <f>('Harga Saham 2020'!G16-'Harga Saham 2020'!F16)/'Harga Saham 2020'!F16</f>
        <v>-0.10656682027649768</v>
      </c>
      <c r="G17">
        <f>('Harga Saham 2020'!H16-'Harga Saham 2020'!G16)/'Harga Saham 2020'!G16</f>
        <v>-2.3855577047066357E-2</v>
      </c>
      <c r="H17">
        <f>('Harga Saham 2020'!I16-'Harga Saham 2020'!H16)/'Harga Saham 2020'!H16</f>
        <v>0.15125495376486123</v>
      </c>
      <c r="I17">
        <f>('Harga Saham 2020'!J16-'Harga Saham 2020'!I16)/'Harga Saham 2020'!I16</f>
        <v>8.6058519793458747E-3</v>
      </c>
      <c r="J17">
        <f>('Harga Saham 2020'!K16-'Harga Saham 2020'!J16)/'Harga Saham 2020'!J16</f>
        <v>0.11205915813424361</v>
      </c>
      <c r="K17">
        <f>('Harga Saham 2020'!L16-'Harga Saham 2020'!K16)/'Harga Saham 2020'!K16</f>
        <v>-2.8644501278772494E-2</v>
      </c>
      <c r="L17">
        <f>('Harga Saham 2020'!M16-'Harga Saham 2020'!L16)/'Harga Saham 2020'!L16</f>
        <v>-5.4239073196419046E-2</v>
      </c>
      <c r="M17">
        <f>('Harga Saham 2020'!N16-'Harga Saham 2020'!M16)/'Harga Saham 2020'!M16</f>
        <v>0.22104677060133623</v>
      </c>
      <c r="N17">
        <f>('Harga Saham 2020'!O16-'Harga Saham 2020'!N16)/'Harga Saham 2020'!N16</f>
        <v>0.12129502963976289</v>
      </c>
      <c r="O17">
        <f>('Harga Saham 2020'!P16-'Harga Saham 2020'!O16)/'Harga Saham 2020'!O16</f>
        <v>-1.0166734444896299E-2</v>
      </c>
      <c r="P17">
        <f t="shared" si="0"/>
        <v>0.22580589289273295</v>
      </c>
    </row>
    <row r="18" spans="1:16" x14ac:dyDescent="0.25">
      <c r="A18" s="2">
        <v>15</v>
      </c>
      <c r="B18" s="2" t="str">
        <f>'RETURN REALISASI 2019'!B18</f>
        <v>IBM</v>
      </c>
      <c r="C18" s="3" t="s">
        <v>491</v>
      </c>
      <c r="D18">
        <f>('Harga Saham 2020'!E17-'Harga Saham 2019'!P17)/'Harga Saham 2019'!P17</f>
        <v>-9.4461829561167235E-2</v>
      </c>
      <c r="E18">
        <f>('Harga Saham 2020'!F17-'Harga Saham 2020'!E17)/'Harga Saham 2020'!E17</f>
        <v>-0.14771357389697026</v>
      </c>
      <c r="F18">
        <f>('Harga Saham 2020'!G17-'Harga Saham 2020'!F17)/'Harga Saham 2020'!F17</f>
        <v>0.13191890617633201</v>
      </c>
      <c r="G18">
        <f>('Harga Saham 2020'!H17-'Harga Saham 2020'!G17)/'Harga Saham 2020'!G17</f>
        <v>-5.2482505831390339E-3</v>
      </c>
      <c r="H18">
        <f>('Harga Saham 2020'!I17-'Harga Saham 2020'!H17)/'Harga Saham 2020'!H17</f>
        <v>-3.3079306590737816E-2</v>
      </c>
      <c r="I18">
        <f>('Harga Saham 2020'!J17-'Harga Saham 2020'!I17)/'Harga Saham 2020'!I17</f>
        <v>1.7928286852589705E-2</v>
      </c>
      <c r="J18">
        <f>('Harga Saham 2020'!K17-'Harga Saham 2020'!J17)/'Harga Saham 2020'!J17</f>
        <v>3.0630477324938266E-3</v>
      </c>
      <c r="K18">
        <f>('Harga Saham 2020'!L17-'Harga Saham 2020'!K17)/'Harga Saham 2020'!K17</f>
        <v>-1.3317499363813788E-2</v>
      </c>
      <c r="L18">
        <f>('Harga Saham 2020'!M17-'Harga Saham 2020'!L17)/'Harga Saham 2020'!L17</f>
        <v>-8.2273039889958682E-2</v>
      </c>
      <c r="M18">
        <f>('Harga Saham 2020'!N17-'Harga Saham 2020'!M17)/'Harga Saham 2020'!M17</f>
        <v>0.10622950819672135</v>
      </c>
      <c r="N18">
        <f>('Harga Saham 2020'!O17-'Harga Saham 2020'!N17)/'Harga Saham 2020'!N17</f>
        <v>1.9053264459310694E-2</v>
      </c>
      <c r="O18">
        <f>('Harga Saham 2020'!P17-'Harga Saham 2020'!O17)/'Harga Saham 2020'!O17</f>
        <v>-5.3764334385906588E-2</v>
      </c>
      <c r="P18">
        <f t="shared" si="0"/>
        <v>-5.7202991293078584E-2</v>
      </c>
    </row>
    <row r="19" spans="1:16" x14ac:dyDescent="0.25">
      <c r="A19" s="2">
        <v>16</v>
      </c>
      <c r="B19" s="2" t="str">
        <f>'RETURN REALISASI 2019'!B19</f>
        <v>INTC</v>
      </c>
      <c r="C19" s="3" t="s">
        <v>492</v>
      </c>
      <c r="D19">
        <f>('Harga Saham 2020'!E18-'Harga Saham 2019'!P18)/'Harga Saham 2019'!P18</f>
        <v>-0.13155013295792267</v>
      </c>
      <c r="E19">
        <f>('Harga Saham 2020'!F18-'Harga Saham 2020'!E18)/'Harga Saham 2020'!E18</f>
        <v>-2.5216138328530362E-2</v>
      </c>
      <c r="F19">
        <f>('Harga Saham 2020'!G18-'Harga Saham 2020'!F18)/'Harga Saham 2020'!F18</f>
        <v>0.10827790096082779</v>
      </c>
      <c r="G19">
        <f>('Harga Saham 2020'!H18-'Harga Saham 2020'!G18)/'Harga Saham 2020'!G18</f>
        <v>4.918306102034016E-2</v>
      </c>
      <c r="H19">
        <f>('Harga Saham 2020'!I18-'Harga Saham 2020'!H18)/'Harga Saham 2020'!H18</f>
        <v>-4.9261083743842388E-2</v>
      </c>
      <c r="I19">
        <f>('Harga Saham 2020'!J18-'Harga Saham 2020'!I18)/'Harga Saham 2020'!I18</f>
        <v>-0.20223967909075719</v>
      </c>
      <c r="J19">
        <f>('Harga Saham 2020'!K18-'Harga Saham 2020'!J18)/'Harga Saham 2020'!J18</f>
        <v>6.7462811648858284E-2</v>
      </c>
      <c r="K19">
        <f>('Harga Saham 2020'!L18-'Harga Saham 2020'!K18)/'Harga Saham 2020'!K18</f>
        <v>1.6290480863591722E-2</v>
      </c>
      <c r="L19">
        <f>('Harga Saham 2020'!M18-'Harga Saham 2020'!L18)/'Harga Saham 2020'!L18</f>
        <v>-0.14484356894553882</v>
      </c>
      <c r="M19">
        <f>('Harga Saham 2020'!N18-'Harga Saham 2020'!M18)/'Harga Saham 2020'!M18</f>
        <v>9.1915085817524847E-2</v>
      </c>
      <c r="N19">
        <f>('Harga Saham 2020'!O18-'Harga Saham 2020'!N18)/'Harga Saham 2020'!N18</f>
        <v>3.040330920372283E-2</v>
      </c>
      <c r="O19">
        <f>('Harga Saham 2020'!P18-'Harga Saham 2020'!O18)/'Harga Saham 2020'!O18</f>
        <v>0.11421116017663584</v>
      </c>
      <c r="P19">
        <f t="shared" si="0"/>
        <v>5.6183339582832698E-2</v>
      </c>
    </row>
    <row r="20" spans="1:16" x14ac:dyDescent="0.25">
      <c r="A20" s="2">
        <v>17</v>
      </c>
      <c r="B20" s="2" t="str">
        <f>'RETURN REALISASI 2019'!B20</f>
        <v>JNJ</v>
      </c>
      <c r="C20" s="3" t="s">
        <v>493</v>
      </c>
      <c r="D20">
        <f>('Harga Saham 2020'!E19-'Harga Saham 2019'!P19)/'Harga Saham 2019'!P19</f>
        <v>-9.6661516759589006E-2</v>
      </c>
      <c r="E20">
        <f>('Harga Saham 2020'!F19-'Harga Saham 2020'!E19)/'Harga Saham 2020'!E19</f>
        <v>-2.491076740035689E-2</v>
      </c>
      <c r="F20">
        <f>('Harga Saham 2020'!G19-'Harga Saham 2020'!F19)/'Harga Saham 2020'!F19</f>
        <v>0.14420803782505909</v>
      </c>
      <c r="G20">
        <f>('Harga Saham 2020'!H19-'Harga Saham 2020'!G19)/'Harga Saham 2020'!G19</f>
        <v>-8.5977072780591308E-3</v>
      </c>
      <c r="H20">
        <f>('Harga Saham 2020'!I19-'Harga Saham 2020'!H19)/'Harga Saham 2020'!H19</f>
        <v>-5.458823529411768E-2</v>
      </c>
      <c r="I20">
        <f>('Harga Saham 2020'!J19-'Harga Saham 2020'!I19)/'Harga Saham 2020'!I19</f>
        <v>3.6478702979449586E-2</v>
      </c>
      <c r="J20">
        <f>('Harga Saham 2020'!K19-'Harga Saham 2020'!J19)/'Harga Saham 2020'!J19</f>
        <v>5.2483534577387532E-2</v>
      </c>
      <c r="K20">
        <f>('Harga Saham 2020'!L19-'Harga Saham 2020'!K19)/'Harga Saham 2020'!K19</f>
        <v>-2.9528713903917616E-2</v>
      </c>
      <c r="L20">
        <f>('Harga Saham 2020'!M19-'Harga Saham 2020'!L19)/'Harga Saham 2020'!L19</f>
        <v>-7.9056958624395365E-2</v>
      </c>
      <c r="M20">
        <f>('Harga Saham 2020'!N19-'Harga Saham 2020'!M19)/'Harga Saham 2020'!M19</f>
        <v>5.5211144336663937E-2</v>
      </c>
      <c r="N20">
        <f>('Harga Saham 2020'!O19-'Harga Saham 2020'!N19)/'Harga Saham 2020'!N19</f>
        <v>8.777992811722414E-2</v>
      </c>
      <c r="O20">
        <f>('Harga Saham 2020'!P19-'Harga Saham 2020'!O19)/'Harga Saham 2020'!O19</f>
        <v>3.6535773287584193E-2</v>
      </c>
      <c r="P20">
        <f t="shared" si="0"/>
        <v>0.2160147386225218</v>
      </c>
    </row>
    <row r="21" spans="1:16" x14ac:dyDescent="0.25">
      <c r="A21" s="2">
        <v>18</v>
      </c>
      <c r="B21" s="2" t="str">
        <f>'RETURN REALISASI 2019'!B21</f>
        <v>MCD</v>
      </c>
      <c r="C21" s="3" t="s">
        <v>494</v>
      </c>
      <c r="D21">
        <f>('Harga Saham 2020'!E20-'Harga Saham 2019'!P20)/'Harga Saham 2019'!P20</f>
        <v>-9.2536336869654678E-2</v>
      </c>
      <c r="E21">
        <f>('Harga Saham 2020'!F20-'Harga Saham 2020'!E20)/'Harga Saham 2020'!E20</f>
        <v>-0.14842663645259307</v>
      </c>
      <c r="F21">
        <f>('Harga Saham 2020'!G20-'Harga Saham 2020'!F20)/'Harga Saham 2020'!F20</f>
        <v>0.13432113698215911</v>
      </c>
      <c r="G21">
        <f>('Harga Saham 2020'!H20-'Harga Saham 2020'!G20)/'Harga Saham 2020'!G20</f>
        <v>-6.6112177436554124E-3</v>
      </c>
      <c r="H21">
        <f>('Harga Saham 2020'!I20-'Harga Saham 2020'!H20)/'Harga Saham 2020'!H20</f>
        <v>-9.9291541434091586E-3</v>
      </c>
      <c r="I21">
        <f>('Harga Saham 2020'!J20-'Harga Saham 2020'!I20)/'Harga Saham 2020'!I20</f>
        <v>5.3179378760774124E-2</v>
      </c>
      <c r="J21">
        <f>('Harga Saham 2020'!K20-'Harga Saham 2020'!J20)/'Harga Saham 2020'!J20</f>
        <v>9.9032324480131814E-2</v>
      </c>
      <c r="K21">
        <f>('Harga Saham 2020'!L20-'Harga Saham 2020'!K20)/'Harga Saham 2020'!K20</f>
        <v>2.7959910078681146E-2</v>
      </c>
      <c r="L21">
        <f>('Harga Saham 2020'!M20-'Harga Saham 2020'!L20)/'Harga Saham 2020'!L20</f>
        <v>-2.9568545264021182E-2</v>
      </c>
      <c r="M21">
        <f>('Harga Saham 2020'!N20-'Harga Saham 2020'!M20)/'Harga Saham 2020'!M20</f>
        <v>2.0845070422535202E-2</v>
      </c>
      <c r="N21">
        <f>('Harga Saham 2020'!O20-'Harga Saham 2020'!N20)/'Harga Saham 2020'!N20</f>
        <v>-1.3153053715967556E-2</v>
      </c>
      <c r="O21">
        <f>('Harga Saham 2020'!P20-'Harga Saham 2020'!O20)/'Harga Saham 2020'!O20</f>
        <v>-3.1410196663249179E-2</v>
      </c>
      <c r="P21">
        <f t="shared" si="0"/>
        <v>9.6239016741385824E-2</v>
      </c>
    </row>
    <row r="22" spans="1:16" x14ac:dyDescent="0.25">
      <c r="A22" s="2">
        <v>19</v>
      </c>
      <c r="B22" s="2" t="str">
        <f>'RETURN REALISASI 2019'!B22</f>
        <v>PG</v>
      </c>
      <c r="C22" s="3" t="s">
        <v>495</v>
      </c>
      <c r="D22">
        <f>('Harga Saham 2020'!E21-'Harga Saham 2019'!P21)/'Harga Saham 2019'!P21</f>
        <v>-9.1397849462365593E-2</v>
      </c>
      <c r="E22">
        <f>('Harga Saham 2020'!F21-'Harga Saham 2020'!E21)/'Harga Saham 2020'!E21</f>
        <v>-2.8526009008213404E-2</v>
      </c>
      <c r="F22">
        <f>('Harga Saham 2020'!G21-'Harga Saham 2020'!F21)/'Harga Saham 2020'!F21</f>
        <v>7.1545454545454593E-2</v>
      </c>
      <c r="G22">
        <f>('Harga Saham 2020'!H21-'Harga Saham 2020'!G21)/'Harga Saham 2020'!G21</f>
        <v>-1.6543649783659988E-2</v>
      </c>
      <c r="H22">
        <f>('Harga Saham 2020'!I21-'Harga Saham 2020'!H21)/'Harga Saham 2020'!H21</f>
        <v>3.148723257418902E-2</v>
      </c>
      <c r="I22">
        <f>('Harga Saham 2020'!J21-'Harga Saham 2020'!I21)/'Harga Saham 2020'!I21</f>
        <v>9.6596136154553924E-2</v>
      </c>
      <c r="J22">
        <f>('Harga Saham 2020'!K21-'Harga Saham 2020'!J21)/'Harga Saham 2020'!J21</f>
        <v>5.4987797437461926E-2</v>
      </c>
      <c r="K22">
        <f>('Harga Saham 2020'!L21-'Harga Saham 2020'!K21)/'Harga Saham 2020'!K21</f>
        <v>4.7711993060073482E-3</v>
      </c>
      <c r="L22">
        <f>('Harga Saham 2020'!M21-'Harga Saham 2020'!L21)/'Harga Saham 2020'!L21</f>
        <v>-1.3598100582775845E-2</v>
      </c>
      <c r="M22">
        <f>('Harga Saham 2020'!N21-'Harga Saham 2020'!M21)/'Harga Saham 2020'!M21</f>
        <v>1.2910284463895043E-2</v>
      </c>
      <c r="N22">
        <f>('Harga Saham 2020'!O21-'Harga Saham 2020'!N21)/'Harga Saham 2020'!N21</f>
        <v>1.9442644199609838E-3</v>
      </c>
      <c r="O22">
        <f>('Harga Saham 2020'!P21-'Harga Saham 2020'!O21)/'Harga Saham 2020'!O21</f>
        <v>-7.8553974414258876E-2</v>
      </c>
      <c r="P22">
        <f t="shared" si="0"/>
        <v>0.13702063511261475</v>
      </c>
    </row>
    <row r="23" spans="1:16" x14ac:dyDescent="0.25">
      <c r="A23" s="2">
        <v>20</v>
      </c>
      <c r="B23" s="2" t="str">
        <f>'RETURN REALISASI 2019'!B23</f>
        <v>PFE</v>
      </c>
      <c r="C23" s="3" t="s">
        <v>496</v>
      </c>
      <c r="D23">
        <f>('Harga Saham 2020'!E22-'Harga Saham 2019'!P22)/'Harga Saham 2019'!P22</f>
        <v>-0.1024624964619303</v>
      </c>
      <c r="E23">
        <f>('Harga Saham 2020'!F22-'Harga Saham 2020'!E22)/'Harga Saham 2020'!E22</f>
        <v>-2.3336486912645914E-2</v>
      </c>
      <c r="F23">
        <f>('Harga Saham 2020'!G22-'Harga Saham 2020'!F22)/'Harga Saham 2020'!F22</f>
        <v>0.17500807232805948</v>
      </c>
      <c r="G23">
        <f>('Harga Saham 2020'!H22-'Harga Saham 2020'!G22)/'Harga Saham 2020'!G22</f>
        <v>-4.3968123110745723E-3</v>
      </c>
      <c r="H23">
        <f>('Harga Saham 2020'!I22-'Harga Saham 2020'!H22)/'Harga Saham 2020'!H22</f>
        <v>-0.14380347778084454</v>
      </c>
      <c r="I23">
        <f>('Harga Saham 2020'!J22-'Harga Saham 2020'!I22)/'Harga Saham 2020'!I22</f>
        <v>0.17698259187620885</v>
      </c>
      <c r="J23">
        <f>('Harga Saham 2020'!K22-'Harga Saham 2020'!J22)/'Harga Saham 2020'!J22</f>
        <v>-1.8077239112571804E-2</v>
      </c>
      <c r="K23">
        <f>('Harga Saham 2020'!L22-'Harga Saham 2020'!K22)/'Harga Saham 2020'!K22</f>
        <v>-2.8730822873082318E-2</v>
      </c>
      <c r="L23">
        <f>('Harga Saham 2020'!M22-'Harga Saham 2020'!L22)/'Harga Saham 2020'!L22</f>
        <v>-3.3314187248707744E-2</v>
      </c>
      <c r="M23">
        <f>('Harga Saham 2020'!N22-'Harga Saham 2020'!M22)/'Harga Saham 2020'!M22</f>
        <v>0.13814616755793244</v>
      </c>
      <c r="N23">
        <f>('Harga Saham 2020'!O22-'Harga Saham 2020'!N22)/'Harga Saham 2020'!N22</f>
        <v>-3.9154267815191851E-2</v>
      </c>
      <c r="O23">
        <f>('Harga Saham 2020'!P22-'Harga Saham 2020'!O22)/'Harga Saham 2020'!O22</f>
        <v>-2.4721543058951471E-2</v>
      </c>
      <c r="P23">
        <f t="shared" si="0"/>
        <v>0.17460199464913054</v>
      </c>
    </row>
    <row r="24" spans="1:16" ht="27.75" customHeight="1" x14ac:dyDescent="0.25">
      <c r="A24" s="2">
        <v>21</v>
      </c>
      <c r="B24" s="2" t="str">
        <f>'RETURN REALISASI 2019'!B24</f>
        <v>DIS</v>
      </c>
      <c r="C24" s="8" t="s">
        <v>497</v>
      </c>
      <c r="D24">
        <f>('Harga Saham 2020'!E23-'Harga Saham 2019'!P23)/'Harga Saham 2019'!P23</f>
        <v>-0.14937459330489478</v>
      </c>
      <c r="E24">
        <f>('Harga Saham 2020'!F23-'Harga Saham 2020'!E23)/'Harga Saham 2020'!E23</f>
        <v>-0.17892052698682542</v>
      </c>
      <c r="F24">
        <f>('Harga Saham 2020'!G23-'Harga Saham 2020'!F23)/'Harga Saham 2020'!F23</f>
        <v>0.11956521739130448</v>
      </c>
      <c r="G24">
        <f>('Harga Saham 2020'!H23-'Harga Saham 2020'!G23)/'Harga Saham 2020'!G23</f>
        <v>8.4604715672676759E-2</v>
      </c>
      <c r="H24">
        <f>('Harga Saham 2020'!I23-'Harga Saham 2020'!H23)/'Harga Saham 2020'!H23</f>
        <v>-4.9360613810741624E-2</v>
      </c>
      <c r="I24">
        <f>('Harga Saham 2020'!J23-'Harga Saham 2020'!I23)/'Harga Saham 2020'!I23</f>
        <v>4.869518428840456E-2</v>
      </c>
      <c r="J24">
        <f>('Harga Saham 2020'!K23-'Harga Saham 2020'!J23)/'Harga Saham 2020'!J23</f>
        <v>0.12767231058662568</v>
      </c>
      <c r="K24">
        <f>('Harga Saham 2020'!L23-'Harga Saham 2020'!K23)/'Harga Saham 2020'!K23</f>
        <v>-5.9073329794494624E-2</v>
      </c>
      <c r="L24">
        <f>('Harga Saham 2020'!M23-'Harga Saham 2020'!L23)/'Harga Saham 2020'!L23</f>
        <v>-2.2807865892972262E-2</v>
      </c>
      <c r="M24">
        <f>('Harga Saham 2020'!N23-'Harga Saham 2020'!M23)/'Harga Saham 2020'!M23</f>
        <v>0.22070103092783497</v>
      </c>
      <c r="N24">
        <f>('Harga Saham 2020'!O23-'Harga Saham 2020'!N23)/'Harga Saham 2020'!N23</f>
        <v>0.22410647929193986</v>
      </c>
      <c r="O24">
        <f>('Harga Saham 2020'!P23-'Harga Saham 2020'!O23)/'Harga Saham 2020'!O23</f>
        <v>-7.1807042719947117E-2</v>
      </c>
      <c r="P24">
        <f t="shared" si="0"/>
        <v>0.44337555895380532</v>
      </c>
    </row>
    <row r="25" spans="1:16" x14ac:dyDescent="0.25">
      <c r="A25" s="2">
        <v>22</v>
      </c>
      <c r="B25" s="2" t="str">
        <f>'RETURN REALISASI 2019'!B25</f>
        <v>VZ</v>
      </c>
      <c r="C25" s="3" t="s">
        <v>498</v>
      </c>
      <c r="D25" s="11">
        <f>('Harga Saham 2020'!E24-'Harga Saham 2019'!P24)/'Harga Saham 2019'!P24</f>
        <v>-3.1921824104234539E-2</v>
      </c>
      <c r="E25">
        <f>('Harga Saham 2020'!F24-'Harga Saham 2020'!E24)/'Harga Saham 2020'!E24</f>
        <v>-8.8829071332436088E-2</v>
      </c>
      <c r="F25">
        <f>('Harga Saham 2020'!G24-'Harga Saham 2020'!F24)/'Harga Saham 2020'!F24</f>
        <v>-7.9394387001477055E-3</v>
      </c>
      <c r="G25">
        <f>('Harga Saham 2020'!H24-'Harga Saham 2020'!G24)/'Harga Saham 2020'!G24</f>
        <v>6.923506420993869E-2</v>
      </c>
      <c r="H25">
        <f>('Harga Saham 2020'!I24-'Harga Saham 2020'!H24)/'Harga Saham 2020'!H24</f>
        <v>-1.218450826805923E-3</v>
      </c>
      <c r="I25">
        <f>('Harga Saham 2020'!J24-'Harga Saham 2020'!I24)/'Harga Saham 2020'!I24</f>
        <v>-3.9212269083304288E-2</v>
      </c>
      <c r="J25">
        <f>('Harga Saham 2020'!K24-'Harga Saham 2020'!J24)/'Harga Saham 2020'!J24</f>
        <v>4.2626519136586147E-2</v>
      </c>
      <c r="K25">
        <f>('Harga Saham 2020'!L24-'Harga Saham 2020'!K24)/'Harga Saham 2020'!K24</f>
        <v>3.1141266527487933E-2</v>
      </c>
      <c r="L25">
        <f>('Harga Saham 2020'!M24-'Harga Saham 2020'!L24)/'Harga Saham 2020'!L24</f>
        <v>3.711827231314305E-3</v>
      </c>
      <c r="M25">
        <f>('Harga Saham 2020'!N24-'Harga Saham 2020'!M24)/'Harga Saham 2020'!M24</f>
        <v>-4.2023869557908891E-2</v>
      </c>
      <c r="N25">
        <f>('Harga Saham 2020'!O24-'Harga Saham 2020'!N24)/'Harga Saham 2020'!N24</f>
        <v>6.0010528162835489E-2</v>
      </c>
      <c r="O25">
        <f>('Harga Saham 2020'!P24-'Harga Saham 2020'!O24)/'Harga Saham 2020'!O24</f>
        <v>-2.7478894222810739E-2</v>
      </c>
      <c r="P25">
        <f t="shared" si="0"/>
        <v>2.3211544748921731E-5</v>
      </c>
    </row>
    <row r="26" spans="1:16" x14ac:dyDescent="0.25">
      <c r="A26" s="2">
        <v>23</v>
      </c>
      <c r="B26" s="2" t="str">
        <f>'RETURN REALISASI 2019'!B26</f>
        <v>WMT</v>
      </c>
      <c r="C26" s="3" t="s">
        <v>499</v>
      </c>
      <c r="D26">
        <f>('Harga Saham 2020'!E25-'Harga Saham 2019'!P25)/'Harga Saham 2019'!P25</f>
        <v>-3.6603837091888324E-2</v>
      </c>
      <c r="E26">
        <f>('Harga Saham 2020'!F25-'Harga Saham 2020'!E25)/'Harga Saham 2020'!E25</f>
        <v>-5.9481177395405607E-2</v>
      </c>
      <c r="F26">
        <f>('Harga Saham 2020'!G25-'Harga Saham 2020'!F25)/'Harga Saham 2020'!F25</f>
        <v>5.5163447251114391E-2</v>
      </c>
      <c r="G26">
        <f>('Harga Saham 2020'!H25-'Harga Saham 2020'!G25)/'Harga Saham 2020'!G25</f>
        <v>6.9794050343249356E-2</v>
      </c>
      <c r="H26">
        <f>('Harga Saham 2020'!I25-'Harga Saham 2020'!H25)/'Harga Saham 2020'!H25</f>
        <v>2.0649938296997163E-2</v>
      </c>
      <c r="I26">
        <f>('Harga Saham 2020'!J25-'Harga Saham 2020'!I25)/'Harga Saham 2020'!I25</f>
        <v>-3.4499435756891836E-2</v>
      </c>
      <c r="J26">
        <f>('Harga Saham 2020'!K25-'Harga Saham 2020'!J25)/'Harga Saham 2020'!J25</f>
        <v>8.0313908832860284E-2</v>
      </c>
      <c r="K26">
        <f>('Harga Saham 2020'!L25-'Harga Saham 2020'!K25)/'Harga Saham 2020'!K25</f>
        <v>7.3029366306027729E-2</v>
      </c>
      <c r="L26">
        <f>('Harga Saham 2020'!M25-'Harga Saham 2020'!L25)/'Harga Saham 2020'!L25</f>
        <v>7.6341375585164016E-3</v>
      </c>
      <c r="M26">
        <f>('Harga Saham 2020'!N25-'Harga Saham 2020'!M25)/'Harga Saham 2020'!M25</f>
        <v>-8.2910442427274432E-3</v>
      </c>
      <c r="N26">
        <f>('Harga Saham 2020'!O25-'Harga Saham 2020'!N25)/'Harga Saham 2020'!N25</f>
        <v>0.10118918918918914</v>
      </c>
      <c r="O26">
        <f>('Harga Saham 2020'!P25-'Harga Saham 2020'!O25)/'Harga Saham 2020'!O25</f>
        <v>-5.654820341645387E-2</v>
      </c>
      <c r="P26">
        <f t="shared" si="0"/>
        <v>0.24895417696647568</v>
      </c>
    </row>
  </sheetData>
  <mergeCells count="4">
    <mergeCell ref="A2:A3"/>
    <mergeCell ref="C2:C3"/>
    <mergeCell ref="D2:O2"/>
    <mergeCell ref="B2:B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8DF0C-2B8D-46E5-AEFF-41D7B9946EA7}">
  <dimension ref="A1:R26"/>
  <sheetViews>
    <sheetView topLeftCell="A8" workbookViewId="0">
      <selection activeCell="C18" sqref="C18"/>
    </sheetView>
  </sheetViews>
  <sheetFormatPr defaultRowHeight="15" x14ac:dyDescent="0.25"/>
  <cols>
    <col min="3" max="3" width="32" customWidth="1"/>
    <col min="17" max="17" width="18.140625" customWidth="1"/>
  </cols>
  <sheetData>
    <row r="1" spans="1:18" x14ac:dyDescent="0.25">
      <c r="A1" t="s">
        <v>503</v>
      </c>
    </row>
    <row r="2" spans="1:18" x14ac:dyDescent="0.25">
      <c r="A2" s="26" t="s">
        <v>0</v>
      </c>
      <c r="B2" s="27" t="s">
        <v>576</v>
      </c>
      <c r="C2" s="26" t="s">
        <v>1</v>
      </c>
      <c r="D2" s="25" t="s">
        <v>31</v>
      </c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8" x14ac:dyDescent="0.25">
      <c r="A3" s="26"/>
      <c r="B3" s="28"/>
      <c r="C3" s="26"/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13" t="s">
        <v>508</v>
      </c>
      <c r="Q3" s="19" t="s">
        <v>527</v>
      </c>
      <c r="R3" s="18" t="s">
        <v>527</v>
      </c>
    </row>
    <row r="4" spans="1:18" x14ac:dyDescent="0.25">
      <c r="A4" s="2">
        <v>1</v>
      </c>
      <c r="B4" s="2" t="str">
        <f>'RETURN REALISASI 2020'!B4</f>
        <v>AA</v>
      </c>
      <c r="C4" s="3" t="s">
        <v>14</v>
      </c>
      <c r="D4">
        <f>('Harga Saham 2021'!E3-'Harga Saham 2020'!P3)/'Harga Saham 2020'!P3</f>
        <v>-0.21908893709327551</v>
      </c>
      <c r="E4">
        <f>('Harga Saham 2021'!F3-'Harga Saham 2021'!E3)/'Harga Saham 2021'!E3</f>
        <v>0.36388888888888893</v>
      </c>
      <c r="F4">
        <f>('Harga Saham 2021'!G3-'Harga Saham 2021'!F3)/'Harga Saham 2021'!F3</f>
        <v>0.32342158859470471</v>
      </c>
      <c r="G4">
        <f>('Harga Saham 2021'!H3-'Harga Saham 2021'!G3)/'Harga Saham 2021'!G3</f>
        <v>0.12773160972606951</v>
      </c>
      <c r="H4">
        <f>('Harga Saham 2021'!I3-'Harga Saham 2021'!H3)/'Harga Saham 2021'!H3</f>
        <v>8.2696506550218374E-2</v>
      </c>
      <c r="I4">
        <f>('Harga Saham 2021'!J3-'Harga Saham 2021'!I3)/'Harga Saham 2021'!I3</f>
        <v>-7.1338542979581504E-2</v>
      </c>
      <c r="J4">
        <f>('Harga Saham 2021'!K3-'Harga Saham 2021'!J3)/'Harga Saham 2021'!J3</f>
        <v>8.9847991313789219E-2</v>
      </c>
      <c r="K4">
        <f>('Harga Saham 2021'!L3-'Harga Saham 2021'!K3)/'Harga Saham 2021'!K3</f>
        <v>0.1051058530510585</v>
      </c>
      <c r="L4">
        <f>('Harga Saham 2021'!M3-'Harga Saham 2021'!L3)/'Harga Saham 2021'!L3</f>
        <v>0.10299752084741944</v>
      </c>
      <c r="M4">
        <f>('Harga Saham 2021'!N3-'Harga Saham 2021'!M3)/'Harga Saham 2021'!M3</f>
        <v>-6.1095218635063238E-2</v>
      </c>
      <c r="N4">
        <f>('Harga Saham 2021'!O3-'Harga Saham 2021'!N3)/'Harga Saham 2021'!N3</f>
        <v>1.2622415669205621E-2</v>
      </c>
      <c r="O4">
        <f>('Harga Saham 2021'!P3-'Harga Saham 2021'!O3)/'Harga Saham 2021'!O3</f>
        <v>0.28046421663442933</v>
      </c>
      <c r="P4">
        <f>SUM(D4:O4)</f>
        <v>1.1372538925678632</v>
      </c>
      <c r="Q4">
        <f>N4-M4</f>
        <v>7.3717634304268864E-2</v>
      </c>
      <c r="R4">
        <f>O4-N4</f>
        <v>0.2678418009652237</v>
      </c>
    </row>
    <row r="5" spans="1:18" x14ac:dyDescent="0.25">
      <c r="A5" s="2">
        <v>2</v>
      </c>
      <c r="B5" s="2" t="str">
        <f>'RETURN REALISASI 2020'!B5</f>
        <v>MO</v>
      </c>
      <c r="C5" s="3" t="s">
        <v>57</v>
      </c>
      <c r="D5">
        <f>('Harga Saham 2021'!E4-'Harga Saham 2020'!P4)/'Harga Saham 2020'!P4</f>
        <v>1.9512195121950803E-3</v>
      </c>
      <c r="E5">
        <f>('Harga Saham 2021'!F4-'Harga Saham 2021'!E4)/'Harga Saham 2021'!E4</f>
        <v>6.1343719571567749E-2</v>
      </c>
      <c r="F5">
        <f>('Harga Saham 2021'!G4-'Harga Saham 2021'!F4)/'Harga Saham 2021'!F4</f>
        <v>0.17339449541284391</v>
      </c>
      <c r="G5">
        <f>('Harga Saham 2021'!H4-'Harga Saham 2021'!G4)/'Harga Saham 2021'!G4</f>
        <v>-6.6653635652853732E-2</v>
      </c>
      <c r="H5">
        <f>('Harga Saham 2021'!I4-'Harga Saham 2021'!H4)/'Harga Saham 2021'!H4</f>
        <v>3.07853403141361E-2</v>
      </c>
      <c r="I5">
        <f>('Harga Saham 2021'!J4-'Harga Saham 2021'!I4)/'Harga Saham 2021'!I4</f>
        <v>-3.128809427062168E-2</v>
      </c>
      <c r="J5">
        <f>('Harga Saham 2021'!K4-'Harga Saham 2021'!J4)/'Harga Saham 2021'!J4</f>
        <v>7.5503355704697869E-3</v>
      </c>
      <c r="K5">
        <f>('Harga Saham 2021'!L4-'Harga Saham 2021'!K4)/'Harga Saham 2021'!K4</f>
        <v>4.5587010824313025E-2</v>
      </c>
      <c r="L5">
        <f>('Harga Saham 2021'!M4-'Harga Saham 2021'!L4)/'Harga Saham 2021'!L4</f>
        <v>-9.3768664144933192E-2</v>
      </c>
      <c r="M5">
        <f>('Harga Saham 2021'!N4-'Harga Saham 2021'!M4)/'Harga Saham 2021'!M4</f>
        <v>-3.0975395430580043E-2</v>
      </c>
      <c r="N5">
        <f>('Harga Saham 2021'!O4-'Harga Saham 2021'!N4)/'Harga Saham 2021'!N4</f>
        <v>-3.3325776467921078E-2</v>
      </c>
      <c r="O5">
        <f>('Harga Saham 2021'!P4-'Harga Saham 2021'!O4)/'Harga Saham 2021'!O4</f>
        <v>0.11139774859287055</v>
      </c>
      <c r="P5">
        <f t="shared" ref="P5:P26" si="0">SUM(D5:O5)</f>
        <v>0.17599830383148643</v>
      </c>
      <c r="Q5">
        <f t="shared" ref="Q5:Q26" si="1">N5-M5</f>
        <v>-2.3503810373410351E-3</v>
      </c>
      <c r="R5">
        <f t="shared" ref="R5:R26" si="2">O5-N5</f>
        <v>0.14472352506079161</v>
      </c>
    </row>
    <row r="6" spans="1:18" x14ac:dyDescent="0.25">
      <c r="A6" s="2">
        <v>3</v>
      </c>
      <c r="B6" s="2" t="str">
        <f>'RETURN REALISASI 2020'!B6</f>
        <v>AXP</v>
      </c>
      <c r="C6" s="3" t="s">
        <v>92</v>
      </c>
      <c r="D6">
        <f>('Harga Saham 2021'!E5-'Harga Saham 2020'!P5)/'Harga Saham 2020'!P5</f>
        <v>-3.8458357455958908E-2</v>
      </c>
      <c r="E6">
        <f>('Harga Saham 2021'!F5-'Harga Saham 2021'!E5)/'Harga Saham 2021'!E5</f>
        <v>0.16342680199552714</v>
      </c>
      <c r="F6">
        <f>('Harga Saham 2021'!G5-'Harga Saham 2021'!F5)/'Harga Saham 2021'!F5</f>
        <v>4.5689782640839914E-2</v>
      </c>
      <c r="G6">
        <f>('Harga Saham 2021'!H5-'Harga Saham 2021'!G5)/'Harga Saham 2021'!G5</f>
        <v>8.4205316742081426E-2</v>
      </c>
      <c r="H6">
        <f>('Harga Saham 2021'!I5-'Harga Saham 2021'!H5)/'Harga Saham 2021'!H5</f>
        <v>4.4212585588522993E-2</v>
      </c>
      <c r="I6">
        <f>('Harga Saham 2021'!J5-'Harga Saham 2021'!I5)/'Harga Saham 2021'!I5</f>
        <v>3.1849122587897301E-2</v>
      </c>
      <c r="J6">
        <f>('Harga Saham 2021'!K5-'Harga Saham 2021'!J5)/'Harga Saham 2021'!J5</f>
        <v>3.2076499425043946E-2</v>
      </c>
      <c r="K6">
        <f>('Harga Saham 2021'!L5-'Harga Saham 2021'!K5)/'Harga Saham 2021'!K5</f>
        <v>-2.6798803729549014E-2</v>
      </c>
      <c r="L6">
        <f>('Harga Saham 2021'!M5-'Harga Saham 2021'!L5)/'Harga Saham 2021'!L5</f>
        <v>9.4601108700891369E-3</v>
      </c>
      <c r="M6">
        <f>('Harga Saham 2021'!N5-'Harga Saham 2021'!M5)/'Harga Saham 2021'!M5</f>
        <v>3.7306751029666331E-2</v>
      </c>
      <c r="N6">
        <f>('Harga Saham 2021'!O5-'Harga Saham 2021'!N5)/'Harga Saham 2021'!N5</f>
        <v>-0.1236045574864771</v>
      </c>
      <c r="O6">
        <f>('Harga Saham 2021'!P5-'Harga Saham 2021'!O5)/'Harga Saham 2021'!O5</f>
        <v>7.4195666447800276E-2</v>
      </c>
      <c r="P6">
        <f t="shared" si="0"/>
        <v>0.33356091865548343</v>
      </c>
      <c r="Q6">
        <f t="shared" si="1"/>
        <v>-0.16091130851614344</v>
      </c>
      <c r="R6">
        <f t="shared" si="2"/>
        <v>0.19780022393427737</v>
      </c>
    </row>
    <row r="7" spans="1:18" x14ac:dyDescent="0.25">
      <c r="A7" s="2">
        <v>4</v>
      </c>
      <c r="B7" s="2" t="str">
        <f>'RETURN REALISASI 2020'!B7</f>
        <v>AIG</v>
      </c>
      <c r="C7" s="3" t="s">
        <v>93</v>
      </c>
      <c r="D7">
        <f>('Harga Saham 2021'!E6-'Harga Saham 2020'!P6)/'Harga Saham 2020'!P6</f>
        <v>-1.1093502377179126E-2</v>
      </c>
      <c r="E7">
        <f>('Harga Saham 2021'!F6-'Harga Saham 2021'!E6)/'Harga Saham 2021'!E6</f>
        <v>0.17387820512820529</v>
      </c>
      <c r="F7">
        <f>('Harga Saham 2021'!G6-'Harga Saham 2021'!F6)/'Harga Saham 2021'!F6</f>
        <v>5.1422070534698473E-2</v>
      </c>
      <c r="G7">
        <f>('Harga Saham 2021'!H6-'Harga Saham 2021'!G6)/'Harga Saham 2021'!G6</f>
        <v>4.8474356199956763E-2</v>
      </c>
      <c r="H7">
        <f>('Harga Saham 2021'!I6-'Harga Saham 2021'!H6)/'Harga Saham 2021'!H6</f>
        <v>9.060887512899897E-2</v>
      </c>
      <c r="I7">
        <f>('Harga Saham 2021'!J6-'Harga Saham 2021'!I6)/'Harga Saham 2021'!I6</f>
        <v>-9.9167297501892543E-2</v>
      </c>
      <c r="J7">
        <f>('Harga Saham 2021'!K6-'Harga Saham 2021'!J6)/'Harga Saham 2021'!J6</f>
        <v>-5.252100840336134E-3</v>
      </c>
      <c r="K7">
        <f>('Harga Saham 2021'!L6-'Harga Saham 2021'!K6)/'Harga Saham 2021'!K6</f>
        <v>0.15227032734952484</v>
      </c>
      <c r="L7">
        <f>('Harga Saham 2021'!M6-'Harga Saham 2021'!L6)/'Harga Saham 2021'!L6</f>
        <v>6.0483870967741622E-3</v>
      </c>
      <c r="M7">
        <f>('Harga Saham 2021'!N6-'Harga Saham 2021'!M6)/'Harga Saham 2021'!M6</f>
        <v>7.6516669703042495E-2</v>
      </c>
      <c r="N7">
        <f>('Harga Saham 2021'!O6-'Harga Saham 2021'!N6)/'Harga Saham 2021'!N6</f>
        <v>-7.0062616347943821E-2</v>
      </c>
      <c r="O7">
        <f>('Harga Saham 2021'!P6-'Harga Saham 2021'!O6)/'Harga Saham 2021'!O6</f>
        <v>3.4758871701546797E-2</v>
      </c>
      <c r="P7">
        <f t="shared" si="0"/>
        <v>0.44840224577539622</v>
      </c>
      <c r="Q7">
        <f t="shared" si="1"/>
        <v>-0.1465792860509863</v>
      </c>
      <c r="R7">
        <f t="shared" si="2"/>
        <v>0.10482148804949062</v>
      </c>
    </row>
    <row r="8" spans="1:18" x14ac:dyDescent="0.25">
      <c r="A8" s="2">
        <v>5</v>
      </c>
      <c r="B8" s="2" t="str">
        <f>'RETURN REALISASI 2020'!B8</f>
        <v>BA</v>
      </c>
      <c r="C8" s="3" t="s">
        <v>560</v>
      </c>
      <c r="D8">
        <f>('Harga Saham 2021'!E7-'Harga Saham 2020'!P7)/'Harga Saham 2020'!P7</f>
        <v>-9.2824441745305075E-2</v>
      </c>
      <c r="E8">
        <f>('Harga Saham 2021'!F7-'Harga Saham 2021'!E7)/'Harga Saham 2021'!E7</f>
        <v>9.176579638498375E-2</v>
      </c>
      <c r="F8">
        <f>('Harga Saham 2021'!G7-'Harga Saham 2021'!F7)/'Harga Saham 2021'!F7</f>
        <v>0.20145276166218579</v>
      </c>
      <c r="G8">
        <f>('Harga Saham 2021'!H7-'Harga Saham 2021'!G7)/'Harga Saham 2021'!G7</f>
        <v>-8.0127198492462304E-2</v>
      </c>
      <c r="H8">
        <f>('Harga Saham 2021'!I7-'Harga Saham 2021'!H7)/'Harga Saham 2021'!H7</f>
        <v>5.4244377107251114E-2</v>
      </c>
      <c r="I8">
        <f>('Harga Saham 2021'!J7-'Harga Saham 2021'!I7)/'Harga Saham 2021'!I7</f>
        <v>-3.0199983806979223E-2</v>
      </c>
      <c r="J8">
        <f>('Harga Saham 2021'!K7-'Harga Saham 2021'!J7)/'Harga Saham 2021'!J7</f>
        <v>-5.4600100183670112E-2</v>
      </c>
      <c r="K8">
        <f>('Harga Saham 2021'!L7-'Harga Saham 2021'!K7)/'Harga Saham 2021'!K7</f>
        <v>-3.0819498410455625E-2</v>
      </c>
      <c r="L8">
        <f>('Harga Saham 2021'!M7-'Harga Saham 2021'!L7)/'Harga Saham 2021'!L7</f>
        <v>2.0045558086560261E-3</v>
      </c>
      <c r="M8">
        <f>('Harga Saham 2021'!N7-'Harga Saham 2021'!M7)/'Harga Saham 2021'!M7</f>
        <v>-5.8697826680003624E-2</v>
      </c>
      <c r="N8">
        <f>('Harga Saham 2021'!O7-'Harga Saham 2021'!N7)/'Harga Saham 2021'!N7</f>
        <v>-4.4341399797130886E-2</v>
      </c>
      <c r="O8">
        <f>('Harga Saham 2021'!P7-'Harga Saham 2021'!O7)/'Harga Saham 2021'!O7</f>
        <v>1.7538539297447555E-2</v>
      </c>
      <c r="P8">
        <f t="shared" si="0"/>
        <v>-2.4604418855482629E-2</v>
      </c>
      <c r="Q8">
        <f t="shared" si="1"/>
        <v>1.4356426882872739E-2</v>
      </c>
      <c r="R8">
        <f t="shared" si="2"/>
        <v>6.1879939094578437E-2</v>
      </c>
    </row>
    <row r="9" spans="1:18" x14ac:dyDescent="0.25">
      <c r="A9" s="2">
        <v>6</v>
      </c>
      <c r="B9" s="2" t="str">
        <f>'RETURN REALISASI 2020'!B9</f>
        <v>CAT</v>
      </c>
      <c r="C9" s="3" t="s">
        <v>166</v>
      </c>
      <c r="D9">
        <f>('Harga Saham 2021'!E8-'Harga Saham 2020'!P8)/'Harga Saham 2020'!P8</f>
        <v>4.5049994506097856E-3</v>
      </c>
      <c r="E9">
        <f>('Harga Saham 2021'!F8-'Harga Saham 2021'!E8)/'Harga Saham 2021'!E8</f>
        <v>0.18070444104134759</v>
      </c>
      <c r="F9">
        <f>('Harga Saham 2021'!G8-'Harga Saham 2021'!F8)/'Harga Saham 2021'!F8</f>
        <v>7.4068927181767691E-2</v>
      </c>
      <c r="G9">
        <f>('Harga Saham 2021'!H8-'Harga Saham 2021'!G8)/'Harga Saham 2021'!G8</f>
        <v>-1.6215983093975032E-2</v>
      </c>
      <c r="H9">
        <f>('Harga Saham 2021'!I8-'Harga Saham 2021'!H8)/'Harga Saham 2021'!H8</f>
        <v>5.6858533163824464E-2</v>
      </c>
      <c r="I9">
        <f>('Harga Saham 2021'!J8-'Harga Saham 2021'!I8)/'Harga Saham 2021'!I8</f>
        <v>-9.7270615563298551E-2</v>
      </c>
      <c r="J9">
        <f>('Harga Saham 2021'!K8-'Harga Saham 2021'!J8)/'Harga Saham 2021'!J8</f>
        <v>-4.9993107567890438E-2</v>
      </c>
      <c r="K9">
        <f>('Harga Saham 2021'!L8-'Harga Saham 2021'!K8)/'Harga Saham 2021'!K8</f>
        <v>1.9927448609431703E-2</v>
      </c>
      <c r="L9">
        <f>('Harga Saham 2021'!M8-'Harga Saham 2021'!L8)/'Harga Saham 2021'!L8</f>
        <v>-8.9628681177976982E-2</v>
      </c>
      <c r="M9">
        <f>('Harga Saham 2021'!N8-'Harga Saham 2021'!M8)/'Harga Saham 2021'!M8</f>
        <v>6.2718133041621049E-2</v>
      </c>
      <c r="N9">
        <f>('Harga Saham 2021'!O8-'Harga Saham 2021'!N8)/'Harga Saham 2021'!N8</f>
        <v>-5.2252340571540594E-2</v>
      </c>
      <c r="O9">
        <f>('Harga Saham 2021'!P8-'Harga Saham 2021'!O8)/'Harga Saham 2021'!O8</f>
        <v>6.9252650633566157E-2</v>
      </c>
      <c r="P9">
        <f t="shared" si="0"/>
        <v>0.16267440514748677</v>
      </c>
      <c r="Q9">
        <f t="shared" si="1"/>
        <v>-0.11497047361316165</v>
      </c>
      <c r="R9">
        <f t="shared" si="2"/>
        <v>0.12150499120510674</v>
      </c>
    </row>
    <row r="10" spans="1:18" x14ac:dyDescent="0.25">
      <c r="A10" s="2">
        <v>7</v>
      </c>
      <c r="B10" s="2" t="str">
        <f>'RETURN REALISASI 2020'!B10</f>
        <v>C</v>
      </c>
      <c r="C10" s="3" t="s">
        <v>167</v>
      </c>
      <c r="D10">
        <f>('Harga Saham 2021'!E9-'Harga Saham 2020'!P9)/'Harga Saham 2020'!P9</f>
        <v>-9.3243906428922014E-3</v>
      </c>
      <c r="E10">
        <f>('Harga Saham 2021'!F9-'Harga Saham 2021'!E9)/'Harga Saham 2021'!E9</f>
        <v>8.1902245706737015E-2</v>
      </c>
      <c r="F10">
        <f>('Harga Saham 2021'!G9-'Harga Saham 2021'!F9)/'Harga Saham 2021'!F9</f>
        <v>9.2490842490842537E-2</v>
      </c>
      <c r="G10">
        <f>('Harga Saham 2021'!H9-'Harga Saham 2021'!G9)/'Harga Saham 2021'!G9</f>
        <v>8.6616373288628742E-3</v>
      </c>
      <c r="H10">
        <f>('Harga Saham 2021'!I9-'Harga Saham 2021'!H9)/'Harga Saham 2021'!H9</f>
        <v>8.0747922437673106E-2</v>
      </c>
      <c r="I10">
        <f>('Harga Saham 2021'!J9-'Harga Saham 2021'!I9)/'Harga Saham 2021'!I9</f>
        <v>-8.3557606048955471E-2</v>
      </c>
      <c r="J10">
        <f>('Harga Saham 2021'!K9-'Harga Saham 2021'!J9)/'Harga Saham 2021'!J9</f>
        <v>-5.2300377569570816E-2</v>
      </c>
      <c r="K10">
        <f>('Harga Saham 2021'!L9-'Harga Saham 2021'!K9)/'Harga Saham 2021'!K9</f>
        <v>5.7547587428065601E-2</v>
      </c>
      <c r="L10">
        <f>('Harga Saham 2021'!M9-'Harga Saham 2021'!L9)/'Harga Saham 2021'!L9</f>
        <v>8.232175247662947E-3</v>
      </c>
      <c r="M10">
        <f>('Harga Saham 2021'!N9-'Harga Saham 2021'!M9)/'Harga Saham 2021'!M9</f>
        <v>-1.9789648491558356E-2</v>
      </c>
      <c r="N10">
        <f>('Harga Saham 2021'!O9-'Harga Saham 2021'!N9)/'Harga Saham 2021'!N9</f>
        <v>-8.1745023295213784E-2</v>
      </c>
      <c r="O10">
        <f>('Harga Saham 2021'!P9-'Harga Saham 2021'!O9)/'Harga Saham 2021'!O9</f>
        <v>-6.7496924969249805E-2</v>
      </c>
      <c r="P10">
        <f t="shared" si="0"/>
        <v>1.5368439622403626E-2</v>
      </c>
      <c r="Q10">
        <f t="shared" si="1"/>
        <v>-6.1955374803655427E-2</v>
      </c>
      <c r="R10">
        <f t="shared" si="2"/>
        <v>1.4248098325963979E-2</v>
      </c>
    </row>
    <row r="11" spans="1:18" x14ac:dyDescent="0.25">
      <c r="A11" s="2">
        <v>8</v>
      </c>
      <c r="B11" s="2" t="str">
        <f>'RETURN REALISASI 2020'!B11</f>
        <v>COKE</v>
      </c>
      <c r="C11" s="3" t="s">
        <v>274</v>
      </c>
      <c r="D11">
        <f>('Harga Saham 2021'!E10-'Harga Saham 2020'!P10)/'Harga Saham 2020'!P10</f>
        <v>2.2157959965449802E-3</v>
      </c>
      <c r="E11">
        <f>('Harga Saham 2021'!F10-'Harga Saham 2021'!E10)/'Harga Saham 2021'!E10</f>
        <v>-3.8222288840590528E-2</v>
      </c>
      <c r="F11">
        <f>('Harga Saham 2021'!G10-'Harga Saham 2021'!F10)/'Harga Saham 2021'!F10</f>
        <v>0.12514610769110865</v>
      </c>
      <c r="G11">
        <f>('Harga Saham 2021'!H10-'Harga Saham 2021'!G10)/'Harga Saham 2021'!G10</f>
        <v>1.5478911281944828E-2</v>
      </c>
      <c r="H11">
        <f>('Harga Saham 2021'!I10-'Harga Saham 2021'!H10)/'Harga Saham 2021'!H10</f>
        <v>0.38080136402387049</v>
      </c>
      <c r="I11">
        <f>('Harga Saham 2021'!J10-'Harga Saham 2021'!I10)/'Harga Saham 2021'!I10</f>
        <v>-6.8902499259113417E-3</v>
      </c>
      <c r="J11">
        <f>('Harga Saham 2021'!K10-'Harga Saham 2021'!J10)/'Harga Saham 2021'!J10</f>
        <v>-7.4105388804615877E-3</v>
      </c>
      <c r="K11">
        <f>('Harga Saham 2021'!L10-'Harga Saham 2021'!K10)/'Harga Saham 2021'!K10</f>
        <v>1.7562319929851054E-2</v>
      </c>
      <c r="L11">
        <f>('Harga Saham 2021'!M10-'Harga Saham 2021'!L10)/'Harga Saham 2021'!L10</f>
        <v>-2.9495765215678593E-2</v>
      </c>
      <c r="M11">
        <f>('Harga Saham 2021'!N10-'Harga Saham 2021'!M10)/'Harga Saham 2021'!M10</f>
        <v>1.8316505149931429E-2</v>
      </c>
      <c r="N11">
        <f>('Harga Saham 2021'!O10-'Harga Saham 2021'!N10)/'Harga Saham 2021'!N10</f>
        <v>0.42144992526158465</v>
      </c>
      <c r="O11">
        <f>('Harga Saham 2021'!P10-'Harga Saham 2021'!O10)/'Harga Saham 2021'!O10</f>
        <v>8.5213032581453629E-2</v>
      </c>
      <c r="P11">
        <f t="shared" si="0"/>
        <v>0.98416511905364767</v>
      </c>
      <c r="Q11">
        <f t="shared" si="1"/>
        <v>0.40313342011165321</v>
      </c>
      <c r="R11">
        <f t="shared" si="2"/>
        <v>-0.33623689268013102</v>
      </c>
    </row>
    <row r="12" spans="1:18" x14ac:dyDescent="0.25">
      <c r="A12" s="2">
        <v>9</v>
      </c>
      <c r="B12" s="2" t="str">
        <f>'RETURN REALISASI 2020'!B12</f>
        <v>DD</v>
      </c>
      <c r="C12" s="3" t="s">
        <v>275</v>
      </c>
      <c r="D12">
        <f>('Harga Saham 2021'!E11-'Harga Saham 2020'!P11)/'Harga Saham 2020'!P11</f>
        <v>-0.11491504090623045</v>
      </c>
      <c r="E12">
        <f>('Harga Saham 2021'!F11-'Harga Saham 2021'!E11)/'Harga Saham 2021'!E11</f>
        <v>9.8976109215017191E-2</v>
      </c>
      <c r="F12">
        <f>('Harga Saham 2021'!G11-'Harga Saham 2021'!F11)/'Harga Saham 2021'!F11</f>
        <v>-2.1997929606625481E-3</v>
      </c>
      <c r="G12">
        <f>('Harga Saham 2021'!H11-'Harga Saham 2021'!G11)/'Harga Saham 2021'!G11</f>
        <v>9.7004279600570661E-2</v>
      </c>
      <c r="H12">
        <f>('Harga Saham 2021'!I11-'Harga Saham 2021'!H11)/'Harga Saham 2021'!H11</f>
        <v>-8.4880009457382749E-2</v>
      </c>
      <c r="I12">
        <f>('Harga Saham 2021'!J11-'Harga Saham 2021'!I11)/'Harga Saham 2021'!I11</f>
        <v>-3.0487017181242727E-2</v>
      </c>
      <c r="J12">
        <f>('Harga Saham 2021'!K11-'Harga Saham 2021'!J11)/'Harga Saham 2021'!J11</f>
        <v>-1.3724183877415072E-2</v>
      </c>
      <c r="K12">
        <f>('Harga Saham 2021'!L11-'Harga Saham 2021'!K11)/'Harga Saham 2021'!K11</f>
        <v>-8.1464469062415584E-2</v>
      </c>
      <c r="L12">
        <f>('Harga Saham 2021'!M11-'Harga Saham 2021'!L11)/'Harga Saham 2021'!L11</f>
        <v>2.3679952934255032E-2</v>
      </c>
      <c r="M12">
        <f>('Harga Saham 2021'!N11-'Harga Saham 2021'!M11)/'Harga Saham 2021'!M11</f>
        <v>6.2643678160919536E-2</v>
      </c>
      <c r="N12">
        <f>('Harga Saham 2021'!O11-'Harga Saham 2021'!N11)/'Harga Saham 2021'!N11</f>
        <v>9.2212006489994697E-2</v>
      </c>
      <c r="O12">
        <f>('Harga Saham 2021'!P11-'Harga Saham 2021'!O11)/'Harga Saham 2021'!O11</f>
        <v>-5.1745481554840392E-2</v>
      </c>
      <c r="P12">
        <f t="shared" si="0"/>
        <v>-4.899968599432411E-3</v>
      </c>
      <c r="Q12">
        <f t="shared" si="1"/>
        <v>2.9568328329075161E-2</v>
      </c>
      <c r="R12">
        <f t="shared" si="2"/>
        <v>-0.1439574880448351</v>
      </c>
    </row>
    <row r="13" spans="1:18" x14ac:dyDescent="0.25">
      <c r="A13" s="2">
        <v>10</v>
      </c>
      <c r="B13" s="2" t="str">
        <f>'RETURN REALISASI 2020'!B13</f>
        <v>XOM</v>
      </c>
      <c r="C13" s="3" t="s">
        <v>276</v>
      </c>
      <c r="D13">
        <f>('Harga Saham 2021'!E12-'Harga Saham 2020'!P12)/'Harga Saham 2020'!P12</f>
        <v>0.21253345227475454</v>
      </c>
      <c r="E13">
        <f>('Harga Saham 2021'!F12-'Harga Saham 2021'!E12)/'Harga Saham 2021'!E12</f>
        <v>2.6853043958065127E-2</v>
      </c>
      <c r="F13">
        <f>('Harga Saham 2021'!G12-'Harga Saham 2021'!F12)/'Harga Saham 2021'!F12</f>
        <v>2.5255239118753426E-2</v>
      </c>
      <c r="G13">
        <f>('Harga Saham 2021'!H12-'Harga Saham 2021'!G12)/'Harga Saham 2021'!G12</f>
        <v>1.9741439552760226E-2</v>
      </c>
      <c r="H13">
        <f>('Harga Saham 2021'!I12-'Harga Saham 2021'!H12)/'Harga Saham 2021'!H12</f>
        <v>8.0692136371423695E-2</v>
      </c>
      <c r="I13">
        <f>('Harga Saham 2021'!J12-'Harga Saham 2021'!I12)/'Harga Saham 2021'!I12</f>
        <v>-8.7349397590361422E-2</v>
      </c>
      <c r="J13">
        <f>('Harga Saham 2021'!K12-'Harga Saham 2021'!J12)/'Harga Saham 2021'!J12</f>
        <v>-5.2978982108737138E-2</v>
      </c>
      <c r="K13">
        <f>('Harga Saham 2021'!L12-'Harga Saham 2021'!K12)/'Harga Saham 2021'!K12</f>
        <v>7.8870139398385858E-2</v>
      </c>
      <c r="L13">
        <f>('Harga Saham 2021'!M12-'Harga Saham 2021'!L12)/'Harga Saham 2021'!L12</f>
        <v>9.6055763345800724E-2</v>
      </c>
      <c r="M13">
        <f>('Harga Saham 2021'!N12-'Harga Saham 2021'!M12)/'Harga Saham 2021'!M12</f>
        <v>-7.1816348689312789E-2</v>
      </c>
      <c r="N13">
        <f>('Harga Saham 2021'!O12-'Harga Saham 2021'!N12)/'Harga Saham 2021'!N12</f>
        <v>2.2560160427807389E-2</v>
      </c>
      <c r="O13">
        <f>('Harga Saham 2021'!P12-'Harga Saham 2021'!O12)/'Harga Saham 2021'!O12</f>
        <v>0.24137931034482754</v>
      </c>
      <c r="P13">
        <f t="shared" si="0"/>
        <v>0.59179595640416716</v>
      </c>
      <c r="Q13">
        <f t="shared" si="1"/>
        <v>9.4376509117120172E-2</v>
      </c>
      <c r="R13">
        <f t="shared" si="2"/>
        <v>0.21881914991702014</v>
      </c>
    </row>
    <row r="14" spans="1:18" x14ac:dyDescent="0.25">
      <c r="A14" s="2">
        <v>11</v>
      </c>
      <c r="B14" s="2" t="str">
        <f>'RETURN REALISASI 2020'!B14</f>
        <v>GE</v>
      </c>
      <c r="C14" s="3" t="s">
        <v>575</v>
      </c>
      <c r="D14">
        <f>('Harga Saham 2021'!E13-'Harga Saham 2020'!P13)/'Harga Saham 2020'!P13</f>
        <v>0.1740629685157421</v>
      </c>
      <c r="E14">
        <f>('Harga Saham 2021'!F13-'Harga Saham 2021'!E13)/'Harga Saham 2021'!E13</f>
        <v>4.7120418848167506E-2</v>
      </c>
      <c r="F14">
        <f>('Harga Saham 2021'!G13-'Harga Saham 2021'!F13)/'Harga Saham 2021'!F13</f>
        <v>-7.3170731707319849E-4</v>
      </c>
      <c r="G14">
        <f>('Harga Saham 2021'!H13-'Harga Saham 2021'!G13)/'Harga Saham 2021'!G13</f>
        <v>7.1637783744203126E-2</v>
      </c>
      <c r="H14">
        <f>('Harga Saham 2021'!I13-'Harga Saham 2021'!H13)/'Harga Saham 2021'!H13</f>
        <v>-4.2705842159207377E-2</v>
      </c>
      <c r="I14">
        <f>('Harga Saham 2021'!J13-'Harga Saham 2021'!I13)/'Harga Saham 2021'!I13</f>
        <v>-3.7949083987627856E-2</v>
      </c>
      <c r="J14">
        <f>('Harga Saham 2021'!K13-'Harga Saham 2021'!J13)/'Harga Saham 2021'!J13</f>
        <v>1.7559045381476464E-2</v>
      </c>
      <c r="K14">
        <f>('Harga Saham 2021'!L13-'Harga Saham 2021'!K13)/'Harga Saham 2021'!K13</f>
        <v>-2.260298942763397E-2</v>
      </c>
      <c r="L14">
        <f>('Harga Saham 2021'!M13-'Harga Saham 2021'!L13)/'Harga Saham 2021'!L13</f>
        <v>1.7903767251025708E-2</v>
      </c>
      <c r="M14">
        <f>('Harga Saham 2021'!N13-'Harga Saham 2021'!M13)/'Harga Saham 2021'!M13</f>
        <v>-9.4295834860144118E-2</v>
      </c>
      <c r="N14">
        <f>('Harga Saham 2021'!O13-'Harga Saham 2021'!N13)/'Harga Saham 2021'!N13</f>
        <v>-5.3944706675658214E-3</v>
      </c>
      <c r="O14">
        <f>('Harga Saham 2021'!P13-'Harga Saham 2021'!O13)/'Harga Saham 2021'!O13</f>
        <v>0</v>
      </c>
      <c r="P14">
        <f t="shared" si="0"/>
        <v>0.12460405532136254</v>
      </c>
      <c r="Q14">
        <f t="shared" si="1"/>
        <v>8.8901364192578297E-2</v>
      </c>
      <c r="R14">
        <f t="shared" si="2"/>
        <v>5.3944706675658214E-3</v>
      </c>
    </row>
    <row r="15" spans="1:18" x14ac:dyDescent="0.25">
      <c r="A15" s="2">
        <v>12</v>
      </c>
      <c r="B15" s="2" t="str">
        <f>'RETURN REALISASI 2020'!B15</f>
        <v>GM</v>
      </c>
      <c r="C15" s="3" t="s">
        <v>377</v>
      </c>
      <c r="D15">
        <f>('Harga Saham 2021'!E14-'Harga Saham 2020'!P14)/'Harga Saham 2020'!P14</f>
        <v>1.2825572217837384E-2</v>
      </c>
      <c r="E15">
        <f>('Harga Saham 2021'!F14-'Harga Saham 2021'!E14)/'Harga Saham 2021'!E14</f>
        <v>0.11942333917786875</v>
      </c>
      <c r="F15">
        <f>('Harga Saham 2021'!G14-'Harga Saham 2021'!F14)/'Harga Saham 2021'!F14</f>
        <v>-4.1768186564567003E-3</v>
      </c>
      <c r="G15">
        <f>('Harga Saham 2021'!H14-'Harga Saham 2021'!G14)/'Harga Saham 2021'!G14</f>
        <v>3.6525690318070667E-2</v>
      </c>
      <c r="H15">
        <f>('Harga Saham 2021'!I14-'Harga Saham 2021'!H14)/'Harga Saham 2021'!H14</f>
        <v>-2.3604788399932651E-3</v>
      </c>
      <c r="I15">
        <f>('Harga Saham 2021'!J14-'Harga Saham 2021'!I14)/'Harga Saham 2021'!I14</f>
        <v>-3.9378063207706579E-2</v>
      </c>
      <c r="J15">
        <f>('Harga Saham 2021'!K14-'Harga Saham 2021'!J14)/'Harga Saham 2021'!J14</f>
        <v>-0.13775510204081642</v>
      </c>
      <c r="K15">
        <f>('Harga Saham 2021'!L14-'Harga Saham 2021'!K14)/'Harga Saham 2021'!K14</f>
        <v>7.5494796980208181E-2</v>
      </c>
      <c r="L15">
        <f>('Harga Saham 2021'!M14-'Harga Saham 2021'!L14)/'Harga Saham 2021'!L14</f>
        <v>3.2631379244925041E-2</v>
      </c>
      <c r="M15">
        <f>('Harga Saham 2021'!N14-'Harga Saham 2021'!M14)/'Harga Saham 2021'!M14</f>
        <v>6.3200440933308802E-2</v>
      </c>
      <c r="N15">
        <f>('Harga Saham 2021'!O14-'Harga Saham 2021'!N14)/'Harga Saham 2021'!N14</f>
        <v>1.3132884050458012E-2</v>
      </c>
      <c r="O15">
        <f>('Harga Saham 2021'!P14-'Harga Saham 2021'!O14)/'Harga Saham 2021'!O14</f>
        <v>-0.10063107624083244</v>
      </c>
      <c r="P15">
        <f t="shared" si="0"/>
        <v>6.8932563936871402E-2</v>
      </c>
      <c r="Q15">
        <f t="shared" si="1"/>
        <v>-5.0067556882850792E-2</v>
      </c>
      <c r="R15">
        <f t="shared" si="2"/>
        <v>-0.11376396029129045</v>
      </c>
    </row>
    <row r="16" spans="1:18" x14ac:dyDescent="0.25">
      <c r="A16" s="2">
        <v>13</v>
      </c>
      <c r="B16" s="2" t="str">
        <f>'RETURN REALISASI 2020'!B16</f>
        <v>HON</v>
      </c>
      <c r="C16" s="3" t="s">
        <v>396</v>
      </c>
      <c r="D16">
        <f>('Harga Saham 2021'!E15-'Harga Saham 2020'!P15)/'Harga Saham 2020'!P15</f>
        <v>3.5727081947074725E-2</v>
      </c>
      <c r="E16">
        <f>('Harga Saham 2021'!F15-'Harga Saham 2021'!E15)/'Harga Saham 2021'!E15</f>
        <v>7.2745243390165554E-2</v>
      </c>
      <c r="F16">
        <f>('Harga Saham 2021'!G15-'Harga Saham 2021'!F15)/'Harga Saham 2021'!F15</f>
        <v>2.7502648915096507E-2</v>
      </c>
      <c r="G16">
        <f>('Harga Saham 2021'!H15-'Harga Saham 2021'!G15)/'Harga Saham 2021'!G15</f>
        <v>3.5285150645624125E-2</v>
      </c>
      <c r="H16">
        <f>('Harga Saham 2021'!I15-'Harga Saham 2021'!H15)/'Harga Saham 2021'!H15</f>
        <v>-5.0062795028366039E-2</v>
      </c>
      <c r="I16">
        <f>('Harga Saham 2021'!J15-'Harga Saham 2021'!I15)/'Harga Saham 2021'!I15</f>
        <v>6.5830863916115784E-2</v>
      </c>
      <c r="J16">
        <f>('Harga Saham 2021'!K15-'Harga Saham 2021'!J15)/'Harga Saham 2021'!J15</f>
        <v>-8.0414046794131302E-3</v>
      </c>
      <c r="K16">
        <f>('Harga Saham 2021'!L15-'Harga Saham 2021'!K15)/'Harga Saham 2021'!K15</f>
        <v>-8.4644905351213814E-2</v>
      </c>
      <c r="L16">
        <f>('Harga Saham 2021'!M15-'Harga Saham 2021'!L15)/'Harga Saham 2021'!L15</f>
        <v>2.986621443376674E-2</v>
      </c>
      <c r="M16">
        <f>('Harga Saham 2021'!N15-'Harga Saham 2021'!M15)/'Harga Saham 2021'!M15</f>
        <v>-7.4924526575793599E-2</v>
      </c>
      <c r="N16">
        <f>('Harga Saham 2021'!O15-'Harga Saham 2021'!N15)/'Harga Saham 2021'!N15</f>
        <v>3.1002768987341681E-2</v>
      </c>
      <c r="O16">
        <f>('Harga Saham 2021'!P15-'Harga Saham 2021'!O15)/'Harga Saham 2021'!O15</f>
        <v>-1.9327610186561803E-2</v>
      </c>
      <c r="P16">
        <f t="shared" si="0"/>
        <v>6.0958730413836731E-2</v>
      </c>
      <c r="Q16">
        <f t="shared" si="1"/>
        <v>0.10592729556313528</v>
      </c>
      <c r="R16">
        <f t="shared" si="2"/>
        <v>-5.0330379173903483E-2</v>
      </c>
    </row>
    <row r="17" spans="1:18" x14ac:dyDescent="0.25">
      <c r="A17" s="2">
        <v>14</v>
      </c>
      <c r="B17" s="2" t="str">
        <f>'RETURN REALISASI 2020'!B17</f>
        <v>HPQ</v>
      </c>
      <c r="C17" s="3" t="s">
        <v>490</v>
      </c>
      <c r="D17">
        <f>('Harga Saham 2021'!E16-'Harga Saham 2020'!P16)/'Harga Saham 2020'!P16</f>
        <v>0.19022185702547242</v>
      </c>
      <c r="E17">
        <f>('Harga Saham 2021'!F16-'Harga Saham 2021'!E16)/'Harga Saham 2021'!E16</f>
        <v>9.5961339316534389E-2</v>
      </c>
      <c r="F17">
        <f>('Harga Saham 2021'!G16-'Harga Saham 2021'!F16)/'Harga Saham 2021'!F16</f>
        <v>7.4330708661417305E-2</v>
      </c>
      <c r="G17">
        <f>('Harga Saham 2021'!H16-'Harga Saham 2021'!G16)/'Harga Saham 2021'!G16</f>
        <v>-0.14306654939900321</v>
      </c>
      <c r="H17">
        <f>('Harga Saham 2021'!I16-'Harga Saham 2021'!H16)/'Harga Saham 2021'!H16</f>
        <v>3.2842969551830338E-2</v>
      </c>
      <c r="I17">
        <f>('Harga Saham 2021'!J16-'Harga Saham 2021'!I16)/'Harga Saham 2021'!I16</f>
        <v>-4.3723087114938726E-2</v>
      </c>
      <c r="J17">
        <f>('Harga Saham 2021'!K16-'Harga Saham 2021'!J16)/'Harga Saham 2021'!J16</f>
        <v>3.0135088326982938E-2</v>
      </c>
      <c r="K17">
        <f>('Harga Saham 2021'!L16-'Harga Saham 2021'!K16)/'Harga Saham 2021'!K16</f>
        <v>-8.0026899798251477E-2</v>
      </c>
      <c r="L17">
        <f>('Harga Saham 2021'!M16-'Harga Saham 2021'!L16)/'Harga Saham 2021'!L16</f>
        <v>0.10855263157894733</v>
      </c>
      <c r="M17">
        <f>('Harga Saham 2021'!N16-'Harga Saham 2021'!M16)/'Harga Saham 2021'!M16</f>
        <v>0.16320474777448082</v>
      </c>
      <c r="N17">
        <f>('Harga Saham 2021'!O16-'Harga Saham 2021'!N16)/'Harga Saham 2021'!N16</f>
        <v>6.7743764172335616E-2</v>
      </c>
      <c r="O17">
        <f>('Harga Saham 2021'!P16-'Harga Saham 2021'!O16)/'Harga Saham 2021'!O16</f>
        <v>-2.4953543934165247E-2</v>
      </c>
      <c r="P17">
        <f t="shared" si="0"/>
        <v>0.47122302616164258</v>
      </c>
      <c r="Q17">
        <f t="shared" si="1"/>
        <v>-9.5460983602145208E-2</v>
      </c>
      <c r="R17">
        <f t="shared" si="2"/>
        <v>-9.269730810650087E-2</v>
      </c>
    </row>
    <row r="18" spans="1:18" x14ac:dyDescent="0.25">
      <c r="A18" s="2">
        <v>15</v>
      </c>
      <c r="B18" s="2" t="str">
        <f>'RETURN REALISASI 2020'!B18</f>
        <v>IBM</v>
      </c>
      <c r="C18" s="3" t="s">
        <v>491</v>
      </c>
      <c r="D18">
        <f>('Harga Saham 2021'!E17-'Harga Saham 2020'!P17)/'Harga Saham 2020'!P17</f>
        <v>-1.4929305348204242E-3</v>
      </c>
      <c r="E18">
        <f>('Harga Saham 2021'!F17-'Harga Saham 2021'!E17)/'Harga Saham 2021'!E17</f>
        <v>0.1204925241864556</v>
      </c>
      <c r="F18">
        <f>('Harga Saham 2021'!G17-'Harga Saham 2021'!F17)/'Harga Saham 2021'!F17</f>
        <v>6.4678178963893093E-2</v>
      </c>
      <c r="G18">
        <f>('Harga Saham 2021'!H17-'Harga Saham 2021'!G17)/'Harga Saham 2021'!G17</f>
        <v>1.312297257446182E-2</v>
      </c>
      <c r="H18">
        <f>('Harga Saham 2021'!I17-'Harga Saham 2021'!H17)/'Harga Saham 2021'!H17</f>
        <v>1.9793334303594812E-2</v>
      </c>
      <c r="I18">
        <f>('Harga Saham 2021'!J17-'Harga Saham 2021'!I17)/'Harga Saham 2021'!I17</f>
        <v>-3.8818324532610235E-2</v>
      </c>
      <c r="J18">
        <f>('Harga Saham 2021'!K17-'Harga Saham 2021'!J17)/'Harga Saham 2021'!J17</f>
        <v>-3.9346696362286653E-3</v>
      </c>
      <c r="K18">
        <f>('Harga Saham 2021'!L17-'Harga Saham 2021'!K17)/'Harga Saham 2021'!K17</f>
        <v>-1.0061861817097671E-2</v>
      </c>
      <c r="L18">
        <f>('Harga Saham 2021'!M17-'Harga Saham 2021'!L17)/'Harga Saham 2021'!L17</f>
        <v>-9.9533202830898962E-2</v>
      </c>
      <c r="M18">
        <f>('Harga Saham 2021'!N17-'Harga Saham 2021'!M17)/'Harga Saham 2021'!M17</f>
        <v>-2.0903010033444816E-2</v>
      </c>
      <c r="N18">
        <f>('Harga Saham 2021'!O17-'Harga Saham 2021'!N17)/'Harga Saham 2021'!N17</f>
        <v>0.14141759180187877</v>
      </c>
      <c r="O18">
        <f>('Harga Saham 2021'!P17-'Harga Saham 2021'!O17)/'Harga Saham 2021'!O17</f>
        <v>-6.73350291785152E-4</v>
      </c>
      <c r="P18">
        <f t="shared" si="0"/>
        <v>0.18408725215339816</v>
      </c>
      <c r="Q18">
        <f t="shared" si="1"/>
        <v>0.1623206018353236</v>
      </c>
      <c r="R18">
        <f t="shared" si="2"/>
        <v>-0.14209094209366391</v>
      </c>
    </row>
    <row r="19" spans="1:18" x14ac:dyDescent="0.25">
      <c r="A19" s="2">
        <v>16</v>
      </c>
      <c r="B19" s="2" t="str">
        <f>'RETURN REALISASI 2020'!B19</f>
        <v>INTC</v>
      </c>
      <c r="C19" s="3" t="s">
        <v>492</v>
      </c>
      <c r="D19">
        <f>('Harga Saham 2021'!E18-'Harga Saham 2020'!P18)/'Harga Saham 2020'!P18</f>
        <v>9.4937849036209748E-2</v>
      </c>
      <c r="E19">
        <f>('Harga Saham 2021'!F18-'Harga Saham 2021'!E18)/'Harga Saham 2021'!E18</f>
        <v>5.2977953274103304E-2</v>
      </c>
      <c r="F19">
        <f>('Harga Saham 2021'!G18-'Harga Saham 2021'!F18)/'Harga Saham 2021'!F18</f>
        <v>-0.10109374999999998</v>
      </c>
      <c r="G19">
        <f>('Harga Saham 2021'!H18-'Harga Saham 2021'!G18)/'Harga Saham 2021'!G18</f>
        <v>-7.1267164957414166E-3</v>
      </c>
      <c r="H19">
        <f>('Harga Saham 2021'!I18-'Harga Saham 2021'!H18)/'Harga Saham 2021'!H18</f>
        <v>-1.7156862745097985E-2</v>
      </c>
      <c r="I19">
        <f>('Harga Saham 2021'!J18-'Harga Saham 2021'!I18)/'Harga Saham 2021'!I18</f>
        <v>-4.3106519415746378E-2</v>
      </c>
      <c r="J19">
        <f>('Harga Saham 2021'!K18-'Harga Saham 2021'!J18)/'Harga Saham 2021'!J18</f>
        <v>6.3291139240506961E-3</v>
      </c>
      <c r="K19">
        <f>('Harga Saham 2021'!L18-'Harga Saham 2021'!K18)/'Harga Saham 2021'!K18</f>
        <v>-1.4428412874583817E-2</v>
      </c>
      <c r="L19">
        <f>('Harga Saham 2021'!M18-'Harga Saham 2021'!L18)/'Harga Saham 2021'!L18</f>
        <v>-8.0330330330330352E-2</v>
      </c>
      <c r="M19">
        <f>('Harga Saham 2021'!N18-'Harga Saham 2021'!M18)/'Harga Saham 2021'!M18</f>
        <v>4.0816326530612821E-3</v>
      </c>
      <c r="N19">
        <f>('Harga Saham 2021'!O18-'Harga Saham 2021'!N18)/'Harga Saham 2021'!N18</f>
        <v>4.6747967479674739E-2</v>
      </c>
      <c r="O19">
        <f>('Harga Saham 2021'!P18-'Harga Saham 2021'!O18)/'Harga Saham 2021'!O18</f>
        <v>-5.2038834951456302E-2</v>
      </c>
      <c r="P19">
        <f t="shared" si="0"/>
        <v>-0.11020691044585647</v>
      </c>
      <c r="Q19">
        <f t="shared" si="1"/>
        <v>4.2666334826613458E-2</v>
      </c>
      <c r="R19">
        <f t="shared" si="2"/>
        <v>-9.8786802431131041E-2</v>
      </c>
    </row>
    <row r="20" spans="1:18" x14ac:dyDescent="0.25">
      <c r="A20" s="2">
        <v>17</v>
      </c>
      <c r="B20" s="2" t="str">
        <f>'RETURN REALISASI 2020'!B20</f>
        <v>JNJ</v>
      </c>
      <c r="C20" s="3" t="s">
        <v>493</v>
      </c>
      <c r="D20">
        <f>('Harga Saham 2021'!E19-'Harga Saham 2020'!P19)/'Harga Saham 2020'!P19</f>
        <v>-2.8627475019922684E-2</v>
      </c>
      <c r="E20">
        <f>('Harga Saham 2021'!F19-'Harga Saham 2021'!E19)/'Harga Saham 2021'!E19</f>
        <v>3.717026378896874E-2</v>
      </c>
      <c r="F20">
        <f>('Harga Saham 2021'!G19-'Harga Saham 2021'!F19)/'Harga Saham 2021'!F19</f>
        <v>-9.8570124733800106E-3</v>
      </c>
      <c r="G20">
        <f>('Harga Saham 2021'!H19-'Harga Saham 2021'!G19)/'Harga Saham 2021'!G19</f>
        <v>4.0066367602777674E-2</v>
      </c>
      <c r="H20">
        <f>('Harga Saham 2021'!I19-'Harga Saham 2021'!H19)/'Harga Saham 2021'!H19</f>
        <v>-2.664697193500733E-2</v>
      </c>
      <c r="I20">
        <f>('Harga Saham 2021'!J19-'Harga Saham 2021'!I19)/'Harga Saham 2021'!I19</f>
        <v>4.5283476994051108E-2</v>
      </c>
      <c r="J20">
        <f>('Harga Saham 2021'!K19-'Harga Saham 2021'!J19)/'Harga Saham 2021'!J19</f>
        <v>5.4006968641115384E-3</v>
      </c>
      <c r="K20">
        <f>('Harga Saham 2021'!L19-'Harga Saham 2021'!K19)/'Harga Saham 2021'!K19</f>
        <v>-6.7174955235949838E-2</v>
      </c>
      <c r="L20">
        <f>('Harga Saham 2021'!M19-'Harga Saham 2021'!L19)/'Harga Saham 2021'!L19</f>
        <v>8.5448916408668446E-3</v>
      </c>
      <c r="M20">
        <f>('Harga Saham 2021'!N19-'Harga Saham 2021'!M19)/'Harga Saham 2021'!M19</f>
        <v>-4.2669449901768103E-2</v>
      </c>
      <c r="N20">
        <f>('Harga Saham 2021'!O19-'Harga Saham 2021'!N19)/'Harga Saham 2021'!N19</f>
        <v>9.6645930866414376E-2</v>
      </c>
      <c r="O20">
        <f>('Harga Saham 2021'!P19-'Harga Saham 2021'!O19)/'Harga Saham 2021'!O19</f>
        <v>7.5438596491227607E-3</v>
      </c>
      <c r="P20">
        <f t="shared" si="0"/>
        <v>6.5679622840285071E-2</v>
      </c>
      <c r="Q20">
        <f t="shared" si="1"/>
        <v>0.13931538076818248</v>
      </c>
      <c r="R20">
        <f t="shared" si="2"/>
        <v>-8.910207121729162E-2</v>
      </c>
    </row>
    <row r="21" spans="1:18" x14ac:dyDescent="0.25">
      <c r="A21" s="2">
        <v>18</v>
      </c>
      <c r="B21" s="2" t="str">
        <f>'RETURN REALISASI 2020'!B21</f>
        <v>MCD</v>
      </c>
      <c r="C21" s="3" t="s">
        <v>494</v>
      </c>
      <c r="D21">
        <f>('Harga Saham 2021'!E20-'Harga Saham 2020'!P20)/'Harga Saham 2020'!P20</f>
        <v>-8.1793687451886879E-3</v>
      </c>
      <c r="E21">
        <f>('Harga Saham 2021'!F20-'Harga Saham 2021'!E20)/'Harga Saham 2021'!E20</f>
        <v>8.7319297564761825E-2</v>
      </c>
      <c r="F21">
        <f>('Harga Saham 2021'!G20-'Harga Saham 2021'!F20)/'Harga Saham 2021'!F20</f>
        <v>5.3270277505130845E-2</v>
      </c>
      <c r="G21">
        <f>('Harga Saham 2021'!H20-'Harga Saham 2021'!G20)/'Harga Saham 2021'!G20</f>
        <v>-9.2765164351068536E-3</v>
      </c>
      <c r="H21">
        <f>('Harga Saham 2021'!I20-'Harga Saham 2021'!H20)/'Harga Saham 2021'!H20</f>
        <v>-1.2398990978665089E-2</v>
      </c>
      <c r="I21">
        <f>('Harga Saham 2021'!J20-'Harga Saham 2021'!I20)/'Harga Saham 2021'!I20</f>
        <v>5.0738127191653312E-2</v>
      </c>
      <c r="J21">
        <f>('Harga Saham 2021'!K20-'Harga Saham 2021'!J20)/'Harga Saham 2021'!J20</f>
        <v>-2.1630752750195707E-2</v>
      </c>
      <c r="K21">
        <f>('Harga Saham 2021'!L20-'Harga Saham 2021'!K20)/'Harga Saham 2021'!K20</f>
        <v>1.5371009854291273E-2</v>
      </c>
      <c r="L21">
        <f>('Harga Saham 2021'!M20-'Harga Saham 2021'!L20)/'Harga Saham 2021'!L20</f>
        <v>1.8414831404753008E-2</v>
      </c>
      <c r="M21">
        <f>('Harga Saham 2021'!N20-'Harga Saham 2021'!M20)/'Harga Saham 2021'!M20</f>
        <v>-3.8688658114437672E-3</v>
      </c>
      <c r="N21">
        <f>('Harga Saham 2021'!O20-'Harga Saham 2021'!N20)/'Harga Saham 2021'!N20</f>
        <v>9.5952575633687656E-2</v>
      </c>
      <c r="O21">
        <f>('Harga Saham 2021'!P20-'Harga Saham 2021'!O20)/'Harga Saham 2021'!O20</f>
        <v>-3.215578020666246E-2</v>
      </c>
      <c r="P21">
        <f t="shared" si="0"/>
        <v>0.23355584422701534</v>
      </c>
      <c r="Q21">
        <f t="shared" si="1"/>
        <v>9.9821441445131429E-2</v>
      </c>
      <c r="R21">
        <f t="shared" si="2"/>
        <v>-0.12810835584035013</v>
      </c>
    </row>
    <row r="22" spans="1:18" x14ac:dyDescent="0.25">
      <c r="A22" s="2">
        <v>19</v>
      </c>
      <c r="B22" s="2" t="str">
        <f>'RETURN REALISASI 2020'!B22</f>
        <v>PG</v>
      </c>
      <c r="C22" s="3" t="s">
        <v>495</v>
      </c>
      <c r="D22">
        <f>('Harga Saham 2021'!E21-'Harga Saham 2020'!P21)/'Harga Saham 2020'!P21</f>
        <v>-3.6502612900709823E-2</v>
      </c>
      <c r="E22">
        <f>('Harga Saham 2021'!F21-'Harga Saham 2021'!E21)/'Harga Saham 2021'!E21</f>
        <v>9.6332874605359067E-2</v>
      </c>
      <c r="F22">
        <f>('Harga Saham 2021'!G21-'Harga Saham 2021'!F21)/'Harga Saham 2021'!F21</f>
        <v>-1.4841615594772348E-2</v>
      </c>
      <c r="G22">
        <f>('Harga Saham 2021'!H21-'Harga Saham 2021'!G21)/'Harga Saham 2021'!G21</f>
        <v>1.0718033278369113E-2</v>
      </c>
      <c r="H22">
        <f>('Harga Saham 2021'!I21-'Harga Saham 2021'!H21)/'Harga Saham 2021'!H21</f>
        <v>5.9325176121625891E-4</v>
      </c>
      <c r="I22">
        <f>('Harga Saham 2021'!J21-'Harga Saham 2021'!I21)/'Harga Saham 2021'!I21</f>
        <v>5.4102127028829633E-2</v>
      </c>
      <c r="J22">
        <f>('Harga Saham 2021'!K21-'Harga Saham 2021'!J21)/'Harga Saham 2021'!J21</f>
        <v>1.124938479926855E-3</v>
      </c>
      <c r="K22">
        <f>('Harga Saham 2021'!L21-'Harga Saham 2021'!K21)/'Harga Saham 2021'!K21</f>
        <v>-1.8189479598286224E-2</v>
      </c>
      <c r="L22">
        <f>('Harga Saham 2021'!M21-'Harga Saham 2021'!L21)/'Harga Saham 2021'!L21</f>
        <v>2.2818311874105848E-2</v>
      </c>
      <c r="M22">
        <f>('Harga Saham 2021'!N21-'Harga Saham 2021'!M21)/'Harga Saham 2021'!M21</f>
        <v>1.1119658717392848E-2</v>
      </c>
      <c r="N22">
        <f>('Harga Saham 2021'!O21-'Harga Saham 2021'!N21)/'Harga Saham 2021'!N21</f>
        <v>0.13141513349010928</v>
      </c>
      <c r="O22">
        <f>('Harga Saham 2021'!P21-'Harga Saham 2021'!O21)/'Harga Saham 2021'!O21</f>
        <v>-1.913436850470732E-2</v>
      </c>
      <c r="P22">
        <f t="shared" si="0"/>
        <v>0.23955625263683319</v>
      </c>
      <c r="Q22">
        <f t="shared" si="1"/>
        <v>0.12029547477271643</v>
      </c>
      <c r="R22">
        <f t="shared" si="2"/>
        <v>-0.15054950199481659</v>
      </c>
    </row>
    <row r="23" spans="1:18" x14ac:dyDescent="0.25">
      <c r="A23" s="2">
        <v>20</v>
      </c>
      <c r="B23" s="2" t="str">
        <f>'RETURN REALISASI 2020'!B23</f>
        <v>PFE</v>
      </c>
      <c r="C23" s="3" t="s">
        <v>496</v>
      </c>
      <c r="D23">
        <f>('Harga Saham 2021'!E22-'Harga Saham 2020'!P22)/'Harga Saham 2020'!P22</f>
        <v>-6.7130919220055624E-2</v>
      </c>
      <c r="E23">
        <f>('Harga Saham 2021'!F22-'Harga Saham 2021'!E22)/'Harga Saham 2021'!E22</f>
        <v>8.1815467303672576E-2</v>
      </c>
      <c r="F23">
        <f>('Harga Saham 2021'!G22-'Harga Saham 2021'!F22)/'Harga Saham 2021'!F22</f>
        <v>6.6795473364615013E-2</v>
      </c>
      <c r="G23">
        <f>('Harga Saham 2021'!H22-'Harga Saham 2021'!G22)/'Harga Saham 2021'!G22</f>
        <v>2.0698576972832676E-3</v>
      </c>
      <c r="H23">
        <f>('Harga Saham 2021'!I22-'Harga Saham 2021'!H22)/'Harga Saham 2021'!H22</f>
        <v>1.1102504518461134E-2</v>
      </c>
      <c r="I23">
        <f>('Harga Saham 2021'!J22-'Harga Saham 2021'!I22)/'Harga Saham 2021'!I22</f>
        <v>9.3207354443309659E-2</v>
      </c>
      <c r="J23">
        <f>('Harga Saham 2021'!K22-'Harga Saham 2021'!J22)/'Harga Saham 2021'!J22</f>
        <v>7.6150432142022842E-2</v>
      </c>
      <c r="K23">
        <f>('Harga Saham 2021'!L22-'Harga Saham 2021'!K22)/'Harga Saham 2021'!K22</f>
        <v>-6.642066420664211E-2</v>
      </c>
      <c r="L23">
        <f>('Harga Saham 2021'!M22-'Harga Saham 2021'!L22)/'Harga Saham 2021'!L22</f>
        <v>1.6972797023948012E-2</v>
      </c>
      <c r="M23">
        <f>('Harga Saham 2021'!N22-'Harga Saham 2021'!M22)/'Harga Saham 2021'!M22</f>
        <v>0.22839506172839494</v>
      </c>
      <c r="N23">
        <f>('Harga Saham 2021'!O22-'Harga Saham 2021'!N22)/'Harga Saham 2021'!N22</f>
        <v>9.9013586450772392E-2</v>
      </c>
      <c r="O23">
        <f>('Harga Saham 2021'!P22-'Harga Saham 2021'!O22)/'Harga Saham 2021'!O22</f>
        <v>-0.10770533446232006</v>
      </c>
      <c r="P23">
        <f t="shared" si="0"/>
        <v>0.43426561678346204</v>
      </c>
      <c r="Q23">
        <f t="shared" si="1"/>
        <v>-0.12938147527762256</v>
      </c>
      <c r="R23">
        <f t="shared" si="2"/>
        <v>-0.20671892091309246</v>
      </c>
    </row>
    <row r="24" spans="1:18" ht="27.75" customHeight="1" x14ac:dyDescent="0.25">
      <c r="A24" s="2">
        <v>21</v>
      </c>
      <c r="B24" s="2" t="str">
        <f>'RETURN REALISASI 2020'!B24</f>
        <v>DIS</v>
      </c>
      <c r="C24" s="8" t="s">
        <v>497</v>
      </c>
      <c r="D24">
        <f>('Harga Saham 2021'!E23-'Harga Saham 2020'!P23)/'Harga Saham 2020'!P23</f>
        <v>0.12410061247547129</v>
      </c>
      <c r="E24">
        <f>('Harga Saham 2021'!F23-'Harga Saham 2021'!E23)/'Harga Saham 2021'!E23</f>
        <v>-2.3910283537875488E-2</v>
      </c>
      <c r="F24">
        <f>('Harga Saham 2021'!G23-'Harga Saham 2021'!F23)/'Harga Saham 2021'!F23</f>
        <v>8.1292000867114675E-3</v>
      </c>
      <c r="G24">
        <f>('Harga Saham 2021'!H23-'Harga Saham 2021'!G23)/'Harga Saham 2021'!G23</f>
        <v>-3.9619395763896378E-2</v>
      </c>
      <c r="H24">
        <f>('Harga Saham 2021'!I23-'Harga Saham 2021'!H23)/'Harga Saham 2021'!H23</f>
        <v>-1.6120906801007532E-2</v>
      </c>
      <c r="I24">
        <f>('Harga Saham 2021'!J23-'Harga Saham 2021'!I23)/'Harga Saham 2021'!I23</f>
        <v>1.4223132502702393E-3</v>
      </c>
      <c r="J24">
        <f>('Harga Saham 2021'!K23-'Harga Saham 2021'!J23)/'Harga Saham 2021'!J23</f>
        <v>2.9996591296443591E-2</v>
      </c>
      <c r="K24">
        <f>('Harga Saham 2021'!L23-'Harga Saham 2021'!K23)/'Harga Saham 2021'!K23</f>
        <v>-6.6905681191395602E-2</v>
      </c>
      <c r="L24">
        <f>('Harga Saham 2021'!M23-'Harga Saham 2021'!L23)/'Harga Saham 2021'!L23</f>
        <v>-5.9112135721460263E-4</v>
      </c>
      <c r="M24">
        <f>('Harga Saham 2021'!N23-'Harga Saham 2021'!M23)/'Harga Saham 2021'!M23</f>
        <v>-0.14295853788371674</v>
      </c>
      <c r="N24">
        <f>('Harga Saham 2021'!O23-'Harga Saham 2021'!N23)/'Harga Saham 2021'!N23</f>
        <v>6.8944099378881851E-2</v>
      </c>
      <c r="O24">
        <f>('Harga Saham 2021'!P23-'Harga Saham 2021'!O23)/'Harga Saham 2021'!O23</f>
        <v>-7.695784104848595E-2</v>
      </c>
      <c r="P24">
        <f t="shared" si="0"/>
        <v>-0.13447095109581386</v>
      </c>
      <c r="Q24">
        <f t="shared" si="1"/>
        <v>0.21190263726259859</v>
      </c>
      <c r="R24">
        <f t="shared" si="2"/>
        <v>-0.14590194042736782</v>
      </c>
    </row>
    <row r="25" spans="1:18" x14ac:dyDescent="0.25">
      <c r="A25" s="2">
        <v>22</v>
      </c>
      <c r="B25" s="2" t="str">
        <f>'RETURN REALISASI 2020'!B25</f>
        <v>VZ</v>
      </c>
      <c r="C25" s="3" t="s">
        <v>498</v>
      </c>
      <c r="D25">
        <f>('Harga Saham 2021'!E24-'Harga Saham 2020'!P24)/'Harga Saham 2020'!P24</f>
        <v>-6.8085106382978725E-2</v>
      </c>
      <c r="E25">
        <f>('Harga Saham 2021'!F24-'Harga Saham 2021'!E24)/'Harga Saham 2021'!E24</f>
        <v>1.0045662100456569E-2</v>
      </c>
      <c r="F25">
        <f>('Harga Saham 2021'!G24-'Harga Saham 2021'!F24)/'Harga Saham 2021'!F24</f>
        <v>5.1537070524412323E-2</v>
      </c>
      <c r="G25">
        <f>('Harga Saham 2021'!H24-'Harga Saham 2021'!G24)/'Harga Saham 2021'!G24</f>
        <v>-6.1908856405846853E-3</v>
      </c>
      <c r="H25">
        <f>('Harga Saham 2021'!I24-'Harga Saham 2021'!H24)/'Harga Saham 2021'!H24</f>
        <v>-2.2495241391244113E-2</v>
      </c>
      <c r="I25">
        <f>('Harga Saham 2021'!J24-'Harga Saham 2021'!I24)/'Harga Saham 2021'!I24</f>
        <v>-8.1430341653390137E-3</v>
      </c>
      <c r="J25">
        <f>('Harga Saham 2021'!K24-'Harga Saham 2021'!J24)/'Harga Saham 2021'!J24</f>
        <v>-4.4618954131715148E-3</v>
      </c>
      <c r="K25">
        <f>('Harga Saham 2021'!L24-'Harga Saham 2021'!K24)/'Harga Saham 2021'!K24</f>
        <v>-1.3983506633201885E-2</v>
      </c>
      <c r="L25">
        <f>('Harga Saham 2021'!M24-'Harga Saham 2021'!L24)/'Harga Saham 2021'!L24</f>
        <v>-1.8000000000000037E-2</v>
      </c>
      <c r="M25">
        <f>('Harga Saham 2021'!N24-'Harga Saham 2021'!M24)/'Harga Saham 2021'!M24</f>
        <v>-1.8885391594149158E-2</v>
      </c>
      <c r="N25">
        <f>('Harga Saham 2021'!O24-'Harga Saham 2021'!N24)/'Harga Saham 2021'!N24</f>
        <v>-5.1330439705604809E-2</v>
      </c>
      <c r="O25">
        <f>('Harga Saham 2021'!P24-'Harga Saham 2021'!O24)/'Harga Saham 2021'!O24</f>
        <v>3.3618460314302719E-2</v>
      </c>
      <c r="P25">
        <f t="shared" si="0"/>
        <v>-0.11637430798710235</v>
      </c>
      <c r="Q25">
        <f t="shared" si="1"/>
        <v>-3.2445048111455654E-2</v>
      </c>
      <c r="R25">
        <f t="shared" si="2"/>
        <v>8.4948900019907528E-2</v>
      </c>
    </row>
    <row r="26" spans="1:18" x14ac:dyDescent="0.25">
      <c r="A26" s="2">
        <v>23</v>
      </c>
      <c r="B26" s="2" t="str">
        <f>'RETURN REALISASI 2020'!B26</f>
        <v>WMT</v>
      </c>
      <c r="C26" s="3" t="s">
        <v>499</v>
      </c>
      <c r="D26">
        <f>('Harga Saham 2021'!E25-'Harga Saham 2020'!P25)/'Harga Saham 2020'!P25</f>
        <v>-2.5390218522372505E-2</v>
      </c>
      <c r="E26">
        <f>('Harga Saham 2021'!F25-'Harga Saham 2021'!E25)/'Harga Saham 2021'!E25</f>
        <v>-7.5236671649227857E-2</v>
      </c>
      <c r="F26">
        <f>('Harga Saham 2021'!G25-'Harga Saham 2021'!F25)/'Harga Saham 2021'!F25</f>
        <v>4.5489532019704633E-2</v>
      </c>
      <c r="G26">
        <f>('Harga Saham 2021'!H25-'Harga Saham 2021'!G25)/'Harga Saham 2021'!G25</f>
        <v>3.0037546933666965E-2</v>
      </c>
      <c r="H26">
        <f>('Harga Saham 2021'!I25-'Harga Saham 2021'!H25)/'Harga Saham 2021'!H25</f>
        <v>1.5152598098777819E-2</v>
      </c>
      <c r="I26">
        <f>('Harga Saham 2021'!J25-'Harga Saham 2021'!I25)/'Harga Saham 2021'!I25</f>
        <v>-7.111173695698028E-3</v>
      </c>
      <c r="J26">
        <f>('Harga Saham 2021'!K25-'Harga Saham 2021'!J25)/'Harga Saham 2021'!J25</f>
        <v>1.0849524890086519E-2</v>
      </c>
      <c r="K26">
        <f>('Harga Saham 2021'!L25-'Harga Saham 2021'!K25)/'Harga Saham 2021'!K25</f>
        <v>3.8933707471062659E-2</v>
      </c>
      <c r="L26">
        <f>('Harga Saham 2021'!M25-'Harga Saham 2021'!L25)/'Harga Saham 2021'!L25</f>
        <v>-5.8879135719108702E-2</v>
      </c>
      <c r="M26">
        <f>('Harga Saham 2021'!N25-'Harga Saham 2021'!M25)/'Harga Saham 2021'!M25</f>
        <v>7.2033290285550236E-2</v>
      </c>
      <c r="N26">
        <f>('Harga Saham 2021'!O25-'Harga Saham 2021'!N25)/'Harga Saham 2021'!N25</f>
        <v>-5.8827466202650197E-2</v>
      </c>
      <c r="O26">
        <f>('Harga Saham 2021'!P25-'Harga Saham 2021'!O25)/'Harga Saham 2021'!O25</f>
        <v>1.8061580032709891E-2</v>
      </c>
      <c r="P26">
        <f t="shared" si="0"/>
        <v>5.1131139425014266E-3</v>
      </c>
      <c r="Q26">
        <f t="shared" si="1"/>
        <v>-0.13086075648820045</v>
      </c>
      <c r="R26">
        <f t="shared" si="2"/>
        <v>7.6889046235360081E-2</v>
      </c>
    </row>
  </sheetData>
  <mergeCells count="4">
    <mergeCell ref="A2:A3"/>
    <mergeCell ref="C2:C3"/>
    <mergeCell ref="D2:O2"/>
    <mergeCell ref="B2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51D0F-1D8F-4E66-96AC-9A234DB463E1}">
  <dimension ref="A1:E27"/>
  <sheetViews>
    <sheetView topLeftCell="A9" workbookViewId="0">
      <selection activeCell="A2" sqref="A2:E25"/>
    </sheetView>
  </sheetViews>
  <sheetFormatPr defaultRowHeight="15" x14ac:dyDescent="0.25"/>
  <cols>
    <col min="1" max="2" width="15" customWidth="1"/>
    <col min="3" max="3" width="33" customWidth="1"/>
    <col min="5" max="5" width="9.140625" customWidth="1"/>
  </cols>
  <sheetData>
    <row r="1" spans="1:5" x14ac:dyDescent="0.25">
      <c r="A1" t="s">
        <v>505</v>
      </c>
    </row>
    <row r="2" spans="1:5" x14ac:dyDescent="0.25">
      <c r="A2" s="4" t="s">
        <v>0</v>
      </c>
      <c r="B2" s="4" t="s">
        <v>576</v>
      </c>
      <c r="C2" s="4" t="s">
        <v>1</v>
      </c>
      <c r="D2" s="12" t="s">
        <v>506</v>
      </c>
      <c r="E2" t="s">
        <v>507</v>
      </c>
    </row>
    <row r="3" spans="1:5" x14ac:dyDescent="0.25">
      <c r="A3" s="2">
        <v>1</v>
      </c>
      <c r="B3" s="2" t="s">
        <v>552</v>
      </c>
      <c r="C3" s="3" t="s">
        <v>14</v>
      </c>
      <c r="D3">
        <f>'RETURN REALISASI 2019'!P4+'RETURN REALISASI 2020'!P4+'RETURN REALISASI 2021'!P4</f>
        <v>1.9924243979167202</v>
      </c>
      <c r="E3">
        <f>AVERAGE('RETURN REALISASI 2019'!D4:O4,'RETURN REALISASI 2020'!D4:O4,'RETURN REALISASI 2021'!D4:O4)</f>
        <v>4.5582221188063238E-2</v>
      </c>
    </row>
    <row r="4" spans="1:5" x14ac:dyDescent="0.25">
      <c r="A4" s="2">
        <v>2</v>
      </c>
      <c r="B4" s="2" t="s">
        <v>559</v>
      </c>
      <c r="C4" s="3" t="s">
        <v>57</v>
      </c>
      <c r="D4">
        <f>'RETURN REALISASI 2019'!P5+'RETURN REALISASI 2020'!P5+'RETURN REALISASI 2021'!P5</f>
        <v>9.8594328213564703E-2</v>
      </c>
      <c r="E4">
        <f>AVERAGE('RETURN REALISASI 2019'!D5:O5,'RETURN REALISASI 2020'!D5:O5,'RETURN REALISASI 2021'!D5:O5)</f>
        <v>1.4141248253183615E-3</v>
      </c>
    </row>
    <row r="5" spans="1:5" x14ac:dyDescent="0.25">
      <c r="A5" s="2">
        <v>3</v>
      </c>
      <c r="B5" s="2" t="s">
        <v>561</v>
      </c>
      <c r="C5" s="3" t="s">
        <v>92</v>
      </c>
      <c r="D5">
        <f>'RETURN REALISASI 2019'!P6+'RETURN REALISASI 2020'!P6+'RETURN REALISASI 2021'!P6</f>
        <v>0.63131922837836818</v>
      </c>
      <c r="E5">
        <f>AVERAGE('RETURN REALISASI 2019'!D6:O6,'RETURN REALISASI 2020'!D6:O6,'RETURN REALISASI 2021'!D6:O6)</f>
        <v>1.8737098638182244E-2</v>
      </c>
    </row>
    <row r="6" spans="1:5" x14ac:dyDescent="0.25">
      <c r="A6" s="2">
        <v>4</v>
      </c>
      <c r="B6" s="2" t="s">
        <v>562</v>
      </c>
      <c r="C6" s="3" t="s">
        <v>93</v>
      </c>
      <c r="D6">
        <f>'RETURN REALISASI 2019'!P7+'RETURN REALISASI 2020'!P7+'RETURN REALISASI 2021'!P7</f>
        <v>0.61600113746039664</v>
      </c>
      <c r="E6">
        <f>AVERAGE('RETURN REALISASI 2019'!D7:O7,'RETURN REALISASI 2020'!D7:O7,'RETURN REALISASI 2021'!D7:O7)</f>
        <v>1.6708092598300774E-2</v>
      </c>
    </row>
    <row r="7" spans="1:5" x14ac:dyDescent="0.25">
      <c r="A7" s="2">
        <v>5</v>
      </c>
      <c r="B7" s="2" t="s">
        <v>563</v>
      </c>
      <c r="C7" s="3" t="s">
        <v>560</v>
      </c>
      <c r="D7">
        <f>'RETURN REALISASI 2019'!P8+'RETURN REALISASI 2020'!P8+'RETURN REALISASI 2021'!P8</f>
        <v>-0.17221233261376218</v>
      </c>
      <c r="E7">
        <f>AVERAGE('RETURN REALISASI 2019'!D8:O8,'RETURN REALISASI 2020'!D8:O8,'RETURN REALISASI 2021'!D8:O8)</f>
        <v>-5.42235332353225E-3</v>
      </c>
    </row>
    <row r="8" spans="1:5" x14ac:dyDescent="0.25">
      <c r="A8" s="2">
        <v>6</v>
      </c>
      <c r="B8" s="2" t="s">
        <v>554</v>
      </c>
      <c r="C8" s="3" t="s">
        <v>166</v>
      </c>
      <c r="D8">
        <f>'RETURN REALISASI 2019'!P9+'RETURN REALISASI 2020'!P9+'RETURN REALISASI 2021'!P9</f>
        <v>0.69172664732600475</v>
      </c>
      <c r="E8">
        <f>AVERAGE('RETURN REALISASI 2019'!D9:O9,'RETURN REALISASI 2020'!D9:O9,'RETURN REALISASI 2021'!D9:O9)</f>
        <v>1.6143047895807824E-2</v>
      </c>
    </row>
    <row r="9" spans="1:5" x14ac:dyDescent="0.25">
      <c r="A9" s="2">
        <v>7</v>
      </c>
      <c r="B9" s="2" t="s">
        <v>558</v>
      </c>
      <c r="C9" s="3" t="s">
        <v>167</v>
      </c>
      <c r="D9">
        <f>'RETURN REALISASI 2019'!P10+'RETURN REALISASI 2020'!P10+'RETURN REALISASI 2021'!P10</f>
        <v>0.20217551368778952</v>
      </c>
      <c r="E9">
        <f>AVERAGE('RETURN REALISASI 2019'!D10:O10,'RETURN REALISASI 2020'!D10:O10,'RETURN REALISASI 2021'!D10:O10)</f>
        <v>4.6377727096927491E-3</v>
      </c>
    </row>
    <row r="10" spans="1:5" x14ac:dyDescent="0.25">
      <c r="A10" s="2">
        <v>8</v>
      </c>
      <c r="B10" s="2" t="s">
        <v>564</v>
      </c>
      <c r="C10" s="3" t="s">
        <v>274</v>
      </c>
      <c r="D10">
        <f>'RETURN REALISASI 2019'!P11+'RETURN REALISASI 2020'!P11+'RETURN REALISASI 2021'!P11</f>
        <v>1.6044286688302121</v>
      </c>
      <c r="E10">
        <f>AVERAGE('RETURN REALISASI 2019'!D11:O11,'RETURN REALISASI 2020'!D11:O11,'RETURN REALISASI 2021'!D11:O11)</f>
        <v>4.327269879923544E-2</v>
      </c>
    </row>
    <row r="11" spans="1:5" x14ac:dyDescent="0.25">
      <c r="A11" s="2">
        <v>9</v>
      </c>
      <c r="B11" s="2" t="s">
        <v>553</v>
      </c>
      <c r="C11" s="3" t="s">
        <v>275</v>
      </c>
      <c r="D11">
        <f>'RETURN REALISASI 2019'!P12+'RETURN REALISASI 2020'!P12+'RETURN REALISASI 2021'!P12</f>
        <v>0.39104527929571042</v>
      </c>
      <c r="E11">
        <f>AVERAGE('RETURN REALISASI 2019'!D12:O12,'RETURN REALISASI 2020'!D12:O12,'RETURN REALISASI 2021'!D12:O12)</f>
        <v>6.3684259228618256E-3</v>
      </c>
    </row>
    <row r="12" spans="1:5" x14ac:dyDescent="0.25">
      <c r="A12" s="2">
        <v>10</v>
      </c>
      <c r="B12" s="2" t="s">
        <v>565</v>
      </c>
      <c r="C12" s="3" t="s">
        <v>276</v>
      </c>
      <c r="D12">
        <f>'RETURN REALISASI 2019'!P13+'RETURN REALISASI 2020'!P13+'RETURN REALISASI 2021'!P13</f>
        <v>0.41425430150787029</v>
      </c>
      <c r="E12">
        <f>AVERAGE('RETURN REALISASI 2019'!D13:O13,'RETURN REALISASI 2020'!D13:O13,'RETURN REALISASI 2021'!D13:O13)</f>
        <v>6.7313609902289939E-3</v>
      </c>
    </row>
    <row r="13" spans="1:5" x14ac:dyDescent="0.25">
      <c r="A13" s="2">
        <v>11</v>
      </c>
      <c r="B13" s="2" t="s">
        <v>566</v>
      </c>
      <c r="C13" s="3" t="s">
        <v>575</v>
      </c>
      <c r="D13">
        <f>'RETURN REALISASI 2019'!P14+'RETURN REALISASI 2020'!P14+'RETURN REALISASI 2021'!P14</f>
        <v>0.54845820446389926</v>
      </c>
      <c r="E13">
        <f>AVERAGE('RETURN REALISASI 2019'!D14:O14,'RETURN REALISASI 2020'!D14:O14,'RETURN REALISASI 2021'!D14:O14)</f>
        <v>1.1733699677409139E-2</v>
      </c>
    </row>
    <row r="14" spans="1:5" x14ac:dyDescent="0.25">
      <c r="A14" s="2">
        <v>12</v>
      </c>
      <c r="B14" s="2" t="s">
        <v>567</v>
      </c>
      <c r="C14" s="3" t="s">
        <v>377</v>
      </c>
      <c r="D14">
        <f>'RETURN REALISASI 2019'!P15+'RETURN REALISASI 2020'!P15+'RETURN REALISASI 2021'!P15</f>
        <v>0.61706756645309035</v>
      </c>
      <c r="E14">
        <f>AVERAGE('RETURN REALISASI 2019'!D15:O15,'RETURN REALISASI 2020'!D15:O15,'RETURN REALISASI 2021'!D15:O15)</f>
        <v>1.4736519619870127E-2</v>
      </c>
    </row>
    <row r="15" spans="1:5" x14ac:dyDescent="0.25">
      <c r="A15" s="2">
        <v>13</v>
      </c>
      <c r="B15" s="2" t="s">
        <v>555</v>
      </c>
      <c r="C15" s="3" t="s">
        <v>396</v>
      </c>
      <c r="D15">
        <f>'RETURN REALISASI 2019'!P16+'RETURN REALISASI 2020'!P16+'RETURN REALISASI 2021'!P16</f>
        <v>0.5016708751954545</v>
      </c>
      <c r="E15">
        <f>AVERAGE('RETURN REALISASI 2019'!D16:O16,'RETURN REALISASI 2020'!D16:O16,'RETURN REALISASI 2021'!D16:O16)</f>
        <v>1.2163310145312415E-2</v>
      </c>
    </row>
    <row r="16" spans="1:5" x14ac:dyDescent="0.25">
      <c r="A16" s="2">
        <v>14</v>
      </c>
      <c r="B16" s="2" t="s">
        <v>568</v>
      </c>
      <c r="C16" s="3" t="s">
        <v>490</v>
      </c>
      <c r="D16">
        <f>'RETURN REALISASI 2019'!P17+'RETURN REALISASI 2020'!P17+'RETURN REALISASI 2021'!P17</f>
        <v>0.70421401595064415</v>
      </c>
      <c r="E16">
        <f>AVERAGE('RETURN REALISASI 2019'!D17:O17,'RETURN REALISASI 2020'!D17:O17,'RETURN REALISASI 2021'!D17:O17)</f>
        <v>1.8870964691562086E-2</v>
      </c>
    </row>
    <row r="17" spans="1:5" x14ac:dyDescent="0.25">
      <c r="A17" s="2">
        <v>15</v>
      </c>
      <c r="B17" s="2" t="s">
        <v>491</v>
      </c>
      <c r="C17" s="3" t="s">
        <v>491</v>
      </c>
      <c r="D17">
        <f>'RETURN REALISASI 2019'!P18+'RETURN REALISASI 2020'!P18+'RETURN REALISASI 2021'!P18</f>
        <v>0.21777221773230451</v>
      </c>
      <c r="E17">
        <f>AVERAGE('RETURN REALISASI 2019'!D18:O18,'RETURN REALISASI 2020'!D18:O18,'RETURN REALISASI 2021'!D18:O18)</f>
        <v>3.4252885603093686E-3</v>
      </c>
    </row>
    <row r="18" spans="1:5" x14ac:dyDescent="0.25">
      <c r="A18" s="2">
        <v>16</v>
      </c>
      <c r="B18" s="2" t="s">
        <v>569</v>
      </c>
      <c r="C18" s="3" t="s">
        <v>492</v>
      </c>
      <c r="D18">
        <f>'RETURN REALISASI 2019'!P19+'RETURN REALISASI 2020'!P19+'RETURN REALISASI 2021'!P19</f>
        <v>0.28803987875763154</v>
      </c>
      <c r="E18">
        <f>AVERAGE('RETURN REALISASI 2019'!D19:O19,'RETURN REALISASI 2020'!D19:O19,'RETURN REALISASI 2021'!D19:O19)</f>
        <v>4.3469373833252469E-3</v>
      </c>
    </row>
    <row r="19" spans="1:5" x14ac:dyDescent="0.25">
      <c r="A19" s="2">
        <v>17</v>
      </c>
      <c r="B19" s="2" t="s">
        <v>570</v>
      </c>
      <c r="C19" s="3" t="s">
        <v>493</v>
      </c>
      <c r="D19">
        <f>'RETURN REALISASI 2019'!P20+'RETURN REALISASI 2020'!P20+'RETURN REALISASI 2021'!P20</f>
        <v>0.40436464134913519</v>
      </c>
      <c r="E19">
        <f>AVERAGE('RETURN REALISASI 2019'!D20:O20,'RETURN REALISASI 2020'!D20:O20,'RETURN REALISASI 2021'!D20:O20)</f>
        <v>8.5473090163762835E-3</v>
      </c>
    </row>
    <row r="20" spans="1:5" x14ac:dyDescent="0.25">
      <c r="A20" s="2">
        <v>18</v>
      </c>
      <c r="B20" s="2" t="s">
        <v>556</v>
      </c>
      <c r="C20" s="3" t="s">
        <v>494</v>
      </c>
      <c r="D20">
        <f>'RETURN REALISASI 2019'!P21+'RETURN REALISASI 2020'!P21+'RETURN REALISASI 2021'!P21</f>
        <v>0.52025564967413396</v>
      </c>
      <c r="E20">
        <f>AVERAGE('RETURN REALISASI 2019'!D21:O21,'RETURN REALISASI 2020'!D21:O21,'RETURN REALISASI 2021'!D21:O21)</f>
        <v>1.188109202234665E-2</v>
      </c>
    </row>
    <row r="21" spans="1:5" x14ac:dyDescent="0.25">
      <c r="A21" s="2">
        <v>19</v>
      </c>
      <c r="B21" s="2" t="s">
        <v>557</v>
      </c>
      <c r="C21" s="3" t="s">
        <v>495</v>
      </c>
      <c r="D21">
        <f>'RETURN REALISASI 2019'!P22+'RETURN REALISASI 2020'!P22+'RETURN REALISASI 2021'!P22</f>
        <v>0.64124798154583174</v>
      </c>
      <c r="E21">
        <f>AVERAGE('RETURN REALISASI 2019'!D22:O22,'RETURN REALISASI 2020'!D22:O22,'RETURN REALISASI 2021'!D22:O22)</f>
        <v>1.5273614780096277E-2</v>
      </c>
    </row>
    <row r="22" spans="1:5" x14ac:dyDescent="0.25">
      <c r="A22" s="2">
        <v>20</v>
      </c>
      <c r="B22" s="2" t="s">
        <v>571</v>
      </c>
      <c r="C22" s="3" t="s">
        <v>496</v>
      </c>
      <c r="D22">
        <f>'RETURN REALISASI 2019'!P23+'RETURN REALISASI 2020'!P23+'RETURN REALISASI 2021'!P23</f>
        <v>0.49353841164338158</v>
      </c>
      <c r="E22">
        <f>AVERAGE('RETURN REALISASI 2019'!D23:O23,'RETURN REALISASI 2020'!D23:O23,'RETURN REALISASI 2021'!D23:O23)</f>
        <v>1.0863219866151427E-2</v>
      </c>
    </row>
    <row r="23" spans="1:5" ht="30" x14ac:dyDescent="0.25">
      <c r="A23" s="2">
        <v>21</v>
      </c>
      <c r="B23" s="2" t="s">
        <v>572</v>
      </c>
      <c r="C23" s="8" t="s">
        <v>497</v>
      </c>
      <c r="D23">
        <f>'RETURN REALISASI 2019'!P24+'RETURN REALISASI 2020'!P24+'RETURN REALISASI 2021'!P24</f>
        <v>0.56736227486834478</v>
      </c>
      <c r="E23">
        <f>AVERAGE('RETURN REALISASI 2019'!D24:O24,'RETURN REALISASI 2020'!D24:O24,'RETURN REALISASI 2021'!D24:O24)</f>
        <v>1.1610768932318057E-2</v>
      </c>
    </row>
    <row r="24" spans="1:5" x14ac:dyDescent="0.25">
      <c r="A24" s="2">
        <v>22</v>
      </c>
      <c r="B24" s="2" t="s">
        <v>573</v>
      </c>
      <c r="C24" s="3" t="s">
        <v>498</v>
      </c>
      <c r="D24">
        <f>'RETURN REALISASI 2019'!P25+'RETURN REALISASI 2020'!P25+'RETURN REALISASI 2021'!P25</f>
        <v>-2.0692839253774853E-2</v>
      </c>
      <c r="E24">
        <f>AVERAGE('RETURN REALISASI 2019'!D25:O25,'RETURN REALISASI 2020'!D25:O25,'RETURN REALISASI 2021'!D25:O25)</f>
        <v>-1.4615184266113706E-3</v>
      </c>
    </row>
    <row r="25" spans="1:5" x14ac:dyDescent="0.25">
      <c r="A25" s="2">
        <v>23</v>
      </c>
      <c r="B25" s="2" t="s">
        <v>574</v>
      </c>
      <c r="C25" s="3" t="s">
        <v>499</v>
      </c>
      <c r="D25">
        <f>'RETURN REALISASI 2019'!P26+'RETURN REALISASI 2020'!P26+'RETURN REALISASI 2021'!P26</f>
        <v>0.50549247064917269</v>
      </c>
      <c r="E25">
        <f>AVERAGE('RETURN REALISASI 2019'!D26:O26,'RETURN REALISASI 2020'!D26:O26,'RETURN REALISASI 2021'!D26:O26)</f>
        <v>1.3024684265480124E-2</v>
      </c>
    </row>
    <row r="26" spans="1:5" x14ac:dyDescent="0.25">
      <c r="A26" t="s">
        <v>524</v>
      </c>
      <c r="E26">
        <f>AVERAGE(E3:E25)</f>
        <v>1.2573407859917611E-2</v>
      </c>
    </row>
    <row r="27" spans="1:5" x14ac:dyDescent="0.25">
      <c r="A27" t="s">
        <v>537</v>
      </c>
      <c r="D27">
        <f>_xlfn.VAR.S(D3:D25)</f>
        <v>0.21286820545380108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31F6C-3167-4213-9765-5EF65724866D}">
  <dimension ref="A1:F24"/>
  <sheetViews>
    <sheetView topLeftCell="A5" workbookViewId="0">
      <selection activeCell="B24" sqref="B24"/>
    </sheetView>
  </sheetViews>
  <sheetFormatPr defaultRowHeight="15" x14ac:dyDescent="0.25"/>
  <cols>
    <col min="3" max="3" width="36.28515625" customWidth="1"/>
    <col min="6" max="6" width="18" customWidth="1"/>
  </cols>
  <sheetData>
    <row r="1" spans="1:6" x14ac:dyDescent="0.25">
      <c r="A1" t="s">
        <v>505</v>
      </c>
    </row>
    <row r="2" spans="1:6" x14ac:dyDescent="0.25">
      <c r="A2" s="4" t="s">
        <v>0</v>
      </c>
      <c r="B2" s="4" t="s">
        <v>576</v>
      </c>
      <c r="C2" s="4" t="s">
        <v>1</v>
      </c>
      <c r="D2" s="12" t="s">
        <v>506</v>
      </c>
      <c r="E2" t="s">
        <v>507</v>
      </c>
      <c r="F2" t="s">
        <v>551</v>
      </c>
    </row>
    <row r="3" spans="1:6" x14ac:dyDescent="0.25">
      <c r="A3" s="2">
        <v>1</v>
      </c>
      <c r="B3" s="2" t="s">
        <v>552</v>
      </c>
      <c r="C3" s="3" t="s">
        <v>14</v>
      </c>
      <c r="D3">
        <v>1.9924243979167202</v>
      </c>
      <c r="E3">
        <v>4.5582221188063238E-2</v>
      </c>
      <c r="F3" s="23">
        <f>D3/12.7</f>
        <v>0.15688381085958428</v>
      </c>
    </row>
    <row r="4" spans="1:6" x14ac:dyDescent="0.25">
      <c r="A4" s="2">
        <v>2</v>
      </c>
      <c r="B4" s="2" t="s">
        <v>559</v>
      </c>
      <c r="C4" s="3" t="s">
        <v>57</v>
      </c>
      <c r="D4">
        <v>9.8594328213564703E-2</v>
      </c>
      <c r="E4">
        <v>1.4141248253183615E-3</v>
      </c>
      <c r="F4" s="23">
        <f t="shared" ref="F4:F23" si="0">D4/12.7</f>
        <v>7.7633329302019454E-3</v>
      </c>
    </row>
    <row r="5" spans="1:6" x14ac:dyDescent="0.25">
      <c r="A5" s="2">
        <v>3</v>
      </c>
      <c r="B5" s="2" t="s">
        <v>561</v>
      </c>
      <c r="C5" s="3" t="s">
        <v>92</v>
      </c>
      <c r="D5">
        <v>0.63131922837836818</v>
      </c>
      <c r="E5">
        <v>1.8737098638182244E-2</v>
      </c>
      <c r="F5" s="23">
        <f t="shared" si="0"/>
        <v>4.9710175462863639E-2</v>
      </c>
    </row>
    <row r="6" spans="1:6" x14ac:dyDescent="0.25">
      <c r="A6" s="2">
        <v>4</v>
      </c>
      <c r="B6" s="2" t="s">
        <v>562</v>
      </c>
      <c r="C6" s="3" t="s">
        <v>93</v>
      </c>
      <c r="D6">
        <v>0.61600113746039664</v>
      </c>
      <c r="E6">
        <v>1.6708092598300774E-2</v>
      </c>
      <c r="F6" s="23">
        <f t="shared" si="0"/>
        <v>4.8504026571684775E-2</v>
      </c>
    </row>
    <row r="7" spans="1:6" x14ac:dyDescent="0.25">
      <c r="A7" s="2">
        <v>5</v>
      </c>
      <c r="B7" s="2" t="s">
        <v>554</v>
      </c>
      <c r="C7" s="3" t="s">
        <v>166</v>
      </c>
      <c r="D7">
        <v>0.69172664732600475</v>
      </c>
      <c r="E7">
        <v>1.6143047895807824E-2</v>
      </c>
      <c r="F7" s="23">
        <f t="shared" si="0"/>
        <v>5.4466665143779902E-2</v>
      </c>
    </row>
    <row r="8" spans="1:6" x14ac:dyDescent="0.25">
      <c r="A8" s="2">
        <v>6</v>
      </c>
      <c r="B8" s="2" t="s">
        <v>558</v>
      </c>
      <c r="C8" s="3" t="s">
        <v>167</v>
      </c>
      <c r="D8">
        <v>0.20217551368778952</v>
      </c>
      <c r="E8">
        <v>4.6377727096927491E-3</v>
      </c>
      <c r="F8" s="23">
        <f t="shared" si="0"/>
        <v>1.591933178644012E-2</v>
      </c>
    </row>
    <row r="9" spans="1:6" x14ac:dyDescent="0.25">
      <c r="A9" s="2">
        <v>7</v>
      </c>
      <c r="B9" s="2" t="s">
        <v>564</v>
      </c>
      <c r="C9" s="3" t="s">
        <v>274</v>
      </c>
      <c r="D9">
        <v>1.6044286688302121</v>
      </c>
      <c r="E9">
        <v>4.327269879923544E-2</v>
      </c>
      <c r="F9" s="23">
        <f t="shared" si="0"/>
        <v>0.12633296604962299</v>
      </c>
    </row>
    <row r="10" spans="1:6" x14ac:dyDescent="0.25">
      <c r="A10" s="2">
        <v>8</v>
      </c>
      <c r="B10" s="2" t="s">
        <v>553</v>
      </c>
      <c r="C10" s="3" t="s">
        <v>275</v>
      </c>
      <c r="D10">
        <v>0.39104527929571042</v>
      </c>
      <c r="E10">
        <v>6.3684259228618256E-3</v>
      </c>
      <c r="F10" s="23">
        <f t="shared" si="0"/>
        <v>3.0790966873677987E-2</v>
      </c>
    </row>
    <row r="11" spans="1:6" x14ac:dyDescent="0.25">
      <c r="A11" s="2">
        <v>9</v>
      </c>
      <c r="B11" s="2" t="s">
        <v>565</v>
      </c>
      <c r="C11" s="3" t="s">
        <v>276</v>
      </c>
      <c r="D11">
        <v>0.41425430150787029</v>
      </c>
      <c r="E11">
        <v>6.7313609902289939E-3</v>
      </c>
      <c r="F11" s="23">
        <f t="shared" si="0"/>
        <v>3.2618448937627581E-2</v>
      </c>
    </row>
    <row r="12" spans="1:6" x14ac:dyDescent="0.25">
      <c r="A12" s="2">
        <v>10</v>
      </c>
      <c r="B12" s="2" t="s">
        <v>566</v>
      </c>
      <c r="C12" s="3" t="s">
        <v>575</v>
      </c>
      <c r="D12">
        <v>0.54845820446389926</v>
      </c>
      <c r="E12">
        <v>1.1733699677409139E-2</v>
      </c>
      <c r="F12" s="23">
        <f t="shared" si="0"/>
        <v>4.3185685390858208E-2</v>
      </c>
    </row>
    <row r="13" spans="1:6" x14ac:dyDescent="0.25">
      <c r="A13" s="2">
        <v>11</v>
      </c>
      <c r="B13" s="2" t="s">
        <v>567</v>
      </c>
      <c r="C13" s="3" t="s">
        <v>377</v>
      </c>
      <c r="D13">
        <v>0.61706756645309035</v>
      </c>
      <c r="E13">
        <v>1.4736519619870127E-2</v>
      </c>
      <c r="F13" s="23">
        <f t="shared" si="0"/>
        <v>4.8587997358511055E-2</v>
      </c>
    </row>
    <row r="14" spans="1:6" x14ac:dyDescent="0.25">
      <c r="A14" s="2">
        <v>12</v>
      </c>
      <c r="B14" s="2" t="s">
        <v>555</v>
      </c>
      <c r="C14" s="3" t="s">
        <v>396</v>
      </c>
      <c r="D14">
        <v>0.5016708751954545</v>
      </c>
      <c r="E14">
        <v>1.2163310145312415E-2</v>
      </c>
      <c r="F14" s="23">
        <f t="shared" si="0"/>
        <v>3.9501643716177523E-2</v>
      </c>
    </row>
    <row r="15" spans="1:6" x14ac:dyDescent="0.25">
      <c r="A15" s="2">
        <v>13</v>
      </c>
      <c r="B15" s="2" t="s">
        <v>568</v>
      </c>
      <c r="C15" s="3" t="s">
        <v>490</v>
      </c>
      <c r="D15">
        <v>0.70421401595064415</v>
      </c>
      <c r="E15">
        <v>1.8870964691562086E-2</v>
      </c>
      <c r="F15" s="23">
        <f t="shared" si="0"/>
        <v>5.5449922515798757E-2</v>
      </c>
    </row>
    <row r="16" spans="1:6" x14ac:dyDescent="0.25">
      <c r="A16" s="2">
        <v>14</v>
      </c>
      <c r="B16" s="2" t="s">
        <v>491</v>
      </c>
      <c r="C16" s="3" t="s">
        <v>491</v>
      </c>
      <c r="D16">
        <v>0.21777221773230451</v>
      </c>
      <c r="E16">
        <v>3.4252885603093686E-3</v>
      </c>
      <c r="F16" s="23">
        <f t="shared" si="0"/>
        <v>1.7147418719079096E-2</v>
      </c>
    </row>
    <row r="17" spans="1:6" x14ac:dyDescent="0.25">
      <c r="A17" s="2">
        <v>15</v>
      </c>
      <c r="B17" s="2" t="s">
        <v>569</v>
      </c>
      <c r="C17" s="3" t="s">
        <v>492</v>
      </c>
      <c r="D17">
        <v>0.28803987875763154</v>
      </c>
      <c r="E17">
        <v>4.3469373833252469E-3</v>
      </c>
      <c r="F17" s="23">
        <f t="shared" si="0"/>
        <v>2.2680305413986735E-2</v>
      </c>
    </row>
    <row r="18" spans="1:6" x14ac:dyDescent="0.25">
      <c r="A18" s="2">
        <v>16</v>
      </c>
      <c r="B18" s="2" t="s">
        <v>570</v>
      </c>
      <c r="C18" s="3" t="s">
        <v>493</v>
      </c>
      <c r="D18">
        <v>0.40436464134913519</v>
      </c>
      <c r="E18">
        <v>8.5473090163762835E-3</v>
      </c>
      <c r="F18" s="23">
        <f t="shared" si="0"/>
        <v>3.1839735539301986E-2</v>
      </c>
    </row>
    <row r="19" spans="1:6" x14ac:dyDescent="0.25">
      <c r="A19" s="2">
        <v>17</v>
      </c>
      <c r="B19" s="2" t="s">
        <v>556</v>
      </c>
      <c r="C19" s="3" t="s">
        <v>494</v>
      </c>
      <c r="D19">
        <v>0.52025564967413396</v>
      </c>
      <c r="E19">
        <v>1.188109202234665E-2</v>
      </c>
      <c r="F19" s="23">
        <f t="shared" si="0"/>
        <v>4.096501178536488E-2</v>
      </c>
    </row>
    <row r="20" spans="1:6" x14ac:dyDescent="0.25">
      <c r="A20" s="2">
        <v>18</v>
      </c>
      <c r="B20" s="2" t="s">
        <v>557</v>
      </c>
      <c r="C20" s="3" t="s">
        <v>495</v>
      </c>
      <c r="D20">
        <v>0.64124798154583174</v>
      </c>
      <c r="E20">
        <v>1.5273614780096277E-2</v>
      </c>
      <c r="F20" s="23">
        <f t="shared" si="0"/>
        <v>5.0491967050852897E-2</v>
      </c>
    </row>
    <row r="21" spans="1:6" x14ac:dyDescent="0.25">
      <c r="A21" s="2">
        <v>19</v>
      </c>
      <c r="B21" s="2" t="s">
        <v>571</v>
      </c>
      <c r="C21" s="3" t="s">
        <v>496</v>
      </c>
      <c r="D21">
        <v>0.49353841164338158</v>
      </c>
      <c r="E21">
        <v>1.0863219866151427E-2</v>
      </c>
      <c r="F21" s="23">
        <f t="shared" si="0"/>
        <v>3.8861292255384379E-2</v>
      </c>
    </row>
    <row r="22" spans="1:6" ht="28.5" customHeight="1" x14ac:dyDescent="0.25">
      <c r="A22" s="2">
        <v>20</v>
      </c>
      <c r="B22" s="2" t="s">
        <v>572</v>
      </c>
      <c r="C22" s="8" t="s">
        <v>497</v>
      </c>
      <c r="D22">
        <v>0.56736227486834478</v>
      </c>
      <c r="E22">
        <v>1.1610768932318057E-2</v>
      </c>
      <c r="F22" s="23">
        <f t="shared" si="0"/>
        <v>4.4674194871523215E-2</v>
      </c>
    </row>
    <row r="23" spans="1:6" x14ac:dyDescent="0.25">
      <c r="A23" s="2">
        <v>21</v>
      </c>
      <c r="B23" s="2" t="s">
        <v>574</v>
      </c>
      <c r="C23" s="3" t="s">
        <v>499</v>
      </c>
      <c r="D23">
        <v>0.50549247064917269</v>
      </c>
      <c r="E23">
        <v>1.3024684265480124E-2</v>
      </c>
      <c r="F23" s="23">
        <f t="shared" si="0"/>
        <v>3.9802556744029348E-2</v>
      </c>
    </row>
    <row r="24" spans="1:6" x14ac:dyDescent="0.25">
      <c r="A24" t="s">
        <v>524</v>
      </c>
      <c r="D24">
        <f>SUM(D3:D23)</f>
        <v>12.651453690899659</v>
      </c>
      <c r="E24" s="21">
        <f>AVERAGE(E3:E23)</f>
        <v>1.4098678691821364E-2</v>
      </c>
      <c r="F24" s="15">
        <f>SUM(F3:F23)</f>
        <v>0.99617745597635121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BD050-332D-491B-8C05-8820B4295DCB}">
  <dimension ref="A1:G42"/>
  <sheetViews>
    <sheetView topLeftCell="A22" zoomScale="70" zoomScaleNormal="70" workbookViewId="0">
      <selection activeCell="D42" sqref="D42"/>
    </sheetView>
  </sheetViews>
  <sheetFormatPr defaultRowHeight="15" x14ac:dyDescent="0.25"/>
  <cols>
    <col min="2" max="2" width="15.7109375" customWidth="1"/>
    <col min="3" max="3" width="26.42578125" customWidth="1"/>
    <col min="4" max="4" width="28.7109375" customWidth="1"/>
  </cols>
  <sheetData>
    <row r="1" spans="1:4" x14ac:dyDescent="0.25">
      <c r="A1" t="s">
        <v>512</v>
      </c>
    </row>
    <row r="2" spans="1:4" x14ac:dyDescent="0.25">
      <c r="A2" t="s">
        <v>510</v>
      </c>
      <c r="B2" t="s">
        <v>511</v>
      </c>
      <c r="C2" t="s">
        <v>513</v>
      </c>
      <c r="D2" t="s">
        <v>509</v>
      </c>
    </row>
    <row r="3" spans="1:4" x14ac:dyDescent="0.25">
      <c r="A3">
        <v>2019</v>
      </c>
      <c r="B3" s="2" t="s">
        <v>2</v>
      </c>
      <c r="C3">
        <v>7.12</v>
      </c>
      <c r="D3">
        <v>2.63</v>
      </c>
    </row>
    <row r="4" spans="1:4" x14ac:dyDescent="0.25">
      <c r="B4" s="2" t="s">
        <v>3</v>
      </c>
      <c r="C4">
        <v>4.28</v>
      </c>
      <c r="D4">
        <v>2.73</v>
      </c>
    </row>
    <row r="5" spans="1:4" x14ac:dyDescent="0.25">
      <c r="B5" s="2" t="s">
        <v>4</v>
      </c>
      <c r="C5">
        <v>4.28</v>
      </c>
      <c r="D5">
        <v>2.41</v>
      </c>
    </row>
    <row r="6" spans="1:4" x14ac:dyDescent="0.25">
      <c r="B6" s="2" t="s">
        <v>5</v>
      </c>
      <c r="C6">
        <v>4.03</v>
      </c>
      <c r="D6">
        <v>2.5099999999999998</v>
      </c>
    </row>
    <row r="7" spans="1:4" x14ac:dyDescent="0.25">
      <c r="B7" s="2" t="s">
        <v>6</v>
      </c>
      <c r="C7">
        <v>4.26</v>
      </c>
      <c r="D7">
        <v>2.14</v>
      </c>
    </row>
    <row r="8" spans="1:4" x14ac:dyDescent="0.25">
      <c r="B8" s="2" t="s">
        <v>7</v>
      </c>
      <c r="C8">
        <v>3.87</v>
      </c>
      <c r="D8">
        <v>2.85</v>
      </c>
    </row>
    <row r="9" spans="1:4" x14ac:dyDescent="0.25">
      <c r="B9" s="2" t="s">
        <v>8</v>
      </c>
      <c r="C9">
        <v>4.0999999999999996</v>
      </c>
      <c r="D9">
        <v>2.0099999999999998</v>
      </c>
    </row>
    <row r="10" spans="1:4" x14ac:dyDescent="0.25">
      <c r="B10" s="2" t="s">
        <v>9</v>
      </c>
      <c r="C10">
        <v>4.83</v>
      </c>
      <c r="D10">
        <v>1.5</v>
      </c>
    </row>
    <row r="11" spans="1:4" x14ac:dyDescent="0.25">
      <c r="B11" s="2" t="s">
        <v>10</v>
      </c>
      <c r="C11">
        <v>4.3</v>
      </c>
      <c r="D11">
        <v>1.68</v>
      </c>
    </row>
    <row r="12" spans="1:4" x14ac:dyDescent="0.25">
      <c r="B12" s="2" t="s">
        <v>11</v>
      </c>
      <c r="C12">
        <v>4.3099999999999996</v>
      </c>
      <c r="D12">
        <v>1.69</v>
      </c>
    </row>
    <row r="13" spans="1:4" x14ac:dyDescent="0.25">
      <c r="B13" s="2" t="s">
        <v>12</v>
      </c>
      <c r="C13">
        <v>4.0999999999999996</v>
      </c>
      <c r="D13">
        <v>1.78</v>
      </c>
    </row>
    <row r="14" spans="1:4" x14ac:dyDescent="0.25">
      <c r="B14" s="2" t="s">
        <v>13</v>
      </c>
      <c r="C14">
        <v>3.7</v>
      </c>
      <c r="D14">
        <v>1.92</v>
      </c>
    </row>
    <row r="15" spans="1:4" x14ac:dyDescent="0.25">
      <c r="A15">
        <v>2020</v>
      </c>
      <c r="B15" s="2" t="s">
        <v>2</v>
      </c>
      <c r="C15">
        <v>4.1399999999999997</v>
      </c>
      <c r="D15">
        <v>1.51</v>
      </c>
    </row>
    <row r="16" spans="1:4" x14ac:dyDescent="0.25">
      <c r="B16" s="2" t="s">
        <v>3</v>
      </c>
      <c r="C16">
        <v>4.49</v>
      </c>
      <c r="D16">
        <v>1.1299999999999999</v>
      </c>
    </row>
    <row r="17" spans="1:7" x14ac:dyDescent="0.25">
      <c r="B17" s="2" t="s">
        <v>4</v>
      </c>
      <c r="C17">
        <v>7.02</v>
      </c>
      <c r="D17">
        <v>0.7</v>
      </c>
    </row>
    <row r="18" spans="1:7" x14ac:dyDescent="0.25">
      <c r="B18" s="2" t="s">
        <v>5</v>
      </c>
      <c r="C18">
        <v>3.19</v>
      </c>
      <c r="D18">
        <v>1.65</v>
      </c>
    </row>
    <row r="19" spans="1:7" x14ac:dyDescent="0.25">
      <c r="B19" s="2" t="s">
        <v>6</v>
      </c>
      <c r="C19">
        <v>5.24</v>
      </c>
      <c r="D19">
        <v>0.65</v>
      </c>
    </row>
    <row r="20" spans="1:7" x14ac:dyDescent="0.25">
      <c r="B20" s="2" t="s">
        <v>7</v>
      </c>
      <c r="C20">
        <v>4.68</v>
      </c>
      <c r="D20">
        <v>0.66</v>
      </c>
    </row>
    <row r="21" spans="1:7" x14ac:dyDescent="0.25">
      <c r="B21" s="2" t="s">
        <v>8</v>
      </c>
      <c r="C21">
        <v>4.66</v>
      </c>
      <c r="D21">
        <v>0.55000000000000004</v>
      </c>
    </row>
    <row r="22" spans="1:7" x14ac:dyDescent="0.25">
      <c r="B22" s="2" t="s">
        <v>9</v>
      </c>
      <c r="C22">
        <v>4.3499999999999996</v>
      </c>
      <c r="D22">
        <v>0.72</v>
      </c>
    </row>
    <row r="23" spans="1:7" x14ac:dyDescent="0.25">
      <c r="B23" s="2" t="s">
        <v>10</v>
      </c>
      <c r="C23">
        <v>4.4000000000000004</v>
      </c>
      <c r="D23">
        <v>0.69</v>
      </c>
    </row>
    <row r="24" spans="1:7" x14ac:dyDescent="0.25">
      <c r="B24" s="2" t="s">
        <v>11</v>
      </c>
      <c r="C24">
        <v>4.13</v>
      </c>
      <c r="D24">
        <v>0.88</v>
      </c>
    </row>
    <row r="25" spans="1:7" x14ac:dyDescent="0.25">
      <c r="B25" s="2" t="s">
        <v>12</v>
      </c>
      <c r="C25">
        <v>4.0599999999999996</v>
      </c>
      <c r="D25">
        <v>0.84</v>
      </c>
    </row>
    <row r="26" spans="1:7" x14ac:dyDescent="0.25">
      <c r="B26" s="2" t="s">
        <v>13</v>
      </c>
      <c r="C26">
        <v>3.78</v>
      </c>
      <c r="D26">
        <v>0.93</v>
      </c>
    </row>
    <row r="27" spans="1:7" x14ac:dyDescent="0.25">
      <c r="A27">
        <v>2021</v>
      </c>
      <c r="B27" s="2" t="s">
        <v>2</v>
      </c>
      <c r="C27">
        <v>3.57</v>
      </c>
      <c r="D27">
        <v>1.1100000000000001</v>
      </c>
    </row>
    <row r="28" spans="1:7" x14ac:dyDescent="0.25">
      <c r="B28" s="2" t="s">
        <v>3</v>
      </c>
      <c r="C28">
        <v>3.42</v>
      </c>
      <c r="D28">
        <v>1.44</v>
      </c>
    </row>
    <row r="29" spans="1:7" x14ac:dyDescent="0.25">
      <c r="B29" s="2" t="s">
        <v>4</v>
      </c>
      <c r="C29">
        <v>3.18</v>
      </c>
      <c r="D29">
        <v>3.74</v>
      </c>
    </row>
    <row r="30" spans="1:7" x14ac:dyDescent="0.25">
      <c r="B30" s="2" t="s">
        <v>5</v>
      </c>
      <c r="C30">
        <v>3.19</v>
      </c>
      <c r="D30">
        <v>1.65</v>
      </c>
    </row>
    <row r="31" spans="1:7" x14ac:dyDescent="0.25">
      <c r="B31" s="2" t="s">
        <v>6</v>
      </c>
      <c r="C31">
        <v>3.44</v>
      </c>
      <c r="D31">
        <v>1.58</v>
      </c>
    </row>
    <row r="32" spans="1:7" x14ac:dyDescent="0.25">
      <c r="B32" s="2" t="s">
        <v>7</v>
      </c>
      <c r="C32">
        <v>3.44</v>
      </c>
      <c r="D32">
        <v>1.45</v>
      </c>
      <c r="G32">
        <v>0.79402373015874284</v>
      </c>
    </row>
    <row r="33" spans="1:4" x14ac:dyDescent="0.25">
      <c r="B33" s="2" t="s">
        <v>8</v>
      </c>
      <c r="C33">
        <v>3.59</v>
      </c>
      <c r="D33">
        <v>1.24</v>
      </c>
    </row>
    <row r="34" spans="1:4" x14ac:dyDescent="0.25">
      <c r="B34" s="2" t="s">
        <v>9</v>
      </c>
      <c r="C34">
        <v>3.61</v>
      </c>
      <c r="D34">
        <v>1.3</v>
      </c>
    </row>
    <row r="35" spans="1:4" x14ac:dyDescent="0.25">
      <c r="B35" s="2" t="s">
        <v>10</v>
      </c>
      <c r="C35">
        <v>3.32</v>
      </c>
      <c r="D35">
        <v>1.52</v>
      </c>
    </row>
    <row r="36" spans="1:4" x14ac:dyDescent="0.25">
      <c r="B36" s="2" t="s">
        <v>11</v>
      </c>
      <c r="C36">
        <v>3.54</v>
      </c>
      <c r="D36">
        <v>4.0999999999999996</v>
      </c>
    </row>
    <row r="37" spans="1:4" x14ac:dyDescent="0.25">
      <c r="B37" s="2" t="s">
        <v>12</v>
      </c>
      <c r="C37">
        <v>3.28</v>
      </c>
      <c r="D37">
        <v>1.43</v>
      </c>
    </row>
    <row r="38" spans="1:4" x14ac:dyDescent="0.25">
      <c r="B38" s="2" t="s">
        <v>13</v>
      </c>
      <c r="C38">
        <v>3.29</v>
      </c>
      <c r="D38">
        <v>1.52</v>
      </c>
    </row>
    <row r="39" spans="1:4" x14ac:dyDescent="0.25">
      <c r="A39" t="s">
        <v>515</v>
      </c>
      <c r="C39" s="16">
        <f>AVERAGE(C3:C38)</f>
        <v>4.1163888888888884</v>
      </c>
      <c r="D39">
        <f>SUM(D3:D38)</f>
        <v>58.84</v>
      </c>
    </row>
    <row r="40" spans="1:4" x14ac:dyDescent="0.25">
      <c r="A40" t="s">
        <v>514</v>
      </c>
      <c r="D40" s="31">
        <f>AVERAGE(D3:D38)</f>
        <v>1.6344444444444446</v>
      </c>
    </row>
    <row r="41" spans="1:4" x14ac:dyDescent="0.25">
      <c r="A41" t="s">
        <v>516</v>
      </c>
      <c r="C41" s="17">
        <f>D40/C39</f>
        <v>0.39705783116269661</v>
      </c>
    </row>
    <row r="42" spans="1:4" x14ac:dyDescent="0.25">
      <c r="A42" t="s">
        <v>538</v>
      </c>
      <c r="C42">
        <f>_xlfn.VAR.S(C3:C38)</f>
        <v>0.79402373015874284</v>
      </c>
      <c r="D42">
        <f>C42^2</f>
        <v>0.6304736840552041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Harga Saham 2019</vt:lpstr>
      <vt:lpstr>Harga Saham 2020</vt:lpstr>
      <vt:lpstr>Harga Saham 2021</vt:lpstr>
      <vt:lpstr>RETURN REALISASI 2019</vt:lpstr>
      <vt:lpstr>RETURN REALISASI 2020</vt:lpstr>
      <vt:lpstr>RETURN REALISASI 2021</vt:lpstr>
      <vt:lpstr>ACTUAL RETURN</vt:lpstr>
      <vt:lpstr>Sheet6</vt:lpstr>
      <vt:lpstr>RISK FREE&amp;RBR</vt:lpstr>
      <vt:lpstr>BETA</vt:lpstr>
      <vt:lpstr>CAPM</vt:lpstr>
      <vt:lpstr>SELISIH rit</vt:lpstr>
      <vt:lpstr>VIEWS INVESTOR</vt:lpstr>
      <vt:lpstr>ERBI</vt:lpstr>
      <vt:lpstr>EXPECTED RETURN BL</vt:lpstr>
      <vt:lpstr>RESIKO PORTOFOLIO</vt:lpstr>
      <vt:lpstr>Sheet9</vt:lpstr>
      <vt:lpstr>BL</vt:lpstr>
      <vt:lpstr>Sheet1</vt:lpstr>
      <vt:lpstr>APT</vt:lpstr>
      <vt:lpstr>Sheet3</vt:lpstr>
      <vt:lpstr>RATA TERTIMBANG TERBENTUK</vt:lpstr>
      <vt:lpstr>HASIL SPSS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bagas ageng</dc:creator>
  <cp:lastModifiedBy>W I N D O W S</cp:lastModifiedBy>
  <dcterms:created xsi:type="dcterms:W3CDTF">2023-12-02T08:12:12Z</dcterms:created>
  <dcterms:modified xsi:type="dcterms:W3CDTF">2023-12-06T11:07:57Z</dcterms:modified>
</cp:coreProperties>
</file>