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data\teman2\iqbal\"/>
    </mc:Choice>
  </mc:AlternateContent>
  <xr:revisionPtr revIDLastSave="0" documentId="13_ncr:1_{FC9B200A-BBC7-45CC-8F14-71E855D9A215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7 HST" sheetId="1" r:id="rId1"/>
    <sheet name="14 HST" sheetId="2" r:id="rId2"/>
    <sheet name="21hst" sheetId="4" r:id="rId3"/>
    <sheet name="28hst" sheetId="5" r:id="rId4"/>
    <sheet name="35hst" sheetId="3" r:id="rId5"/>
    <sheet name="Sheet1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J11" i="3"/>
  <c r="G11" i="3"/>
  <c r="G9" i="6" s="1"/>
  <c r="F11" i="3"/>
  <c r="J10" i="3"/>
  <c r="G10" i="3"/>
  <c r="G8" i="6" s="1"/>
  <c r="J9" i="3"/>
  <c r="P9" i="3" s="1"/>
  <c r="G9" i="3"/>
  <c r="G7" i="6" s="1"/>
  <c r="F9" i="3"/>
  <c r="J8" i="3"/>
  <c r="P8" i="3" s="1"/>
  <c r="F8" i="3"/>
  <c r="G7" i="3"/>
  <c r="G5" i="6" s="1"/>
  <c r="F7" i="3"/>
  <c r="F6" i="3"/>
  <c r="E12" i="3"/>
  <c r="D12" i="3"/>
  <c r="F5" i="3"/>
  <c r="B11" i="5"/>
  <c r="J10" i="5"/>
  <c r="G10" i="5"/>
  <c r="F9" i="6" s="1"/>
  <c r="F10" i="5"/>
  <c r="J9" i="5"/>
  <c r="G9" i="5"/>
  <c r="F8" i="6" s="1"/>
  <c r="J8" i="5"/>
  <c r="G8" i="5"/>
  <c r="F7" i="6" s="1"/>
  <c r="F8" i="5"/>
  <c r="P7" i="5"/>
  <c r="J7" i="5"/>
  <c r="O7" i="5" s="1"/>
  <c r="F7" i="5"/>
  <c r="C11" i="5"/>
  <c r="F6" i="5"/>
  <c r="F5" i="5"/>
  <c r="E11" i="5"/>
  <c r="D11" i="5"/>
  <c r="F4" i="5"/>
  <c r="J10" i="4"/>
  <c r="F10" i="4"/>
  <c r="J9" i="4"/>
  <c r="G9" i="4"/>
  <c r="E8" i="6" s="1"/>
  <c r="J8" i="4"/>
  <c r="P8" i="4" s="1"/>
  <c r="F8" i="4"/>
  <c r="J7" i="4"/>
  <c r="P7" i="4" s="1"/>
  <c r="G7" i="4"/>
  <c r="E6" i="6" s="1"/>
  <c r="D11" i="4"/>
  <c r="C11" i="4"/>
  <c r="F6" i="4"/>
  <c r="G5" i="4"/>
  <c r="E4" i="6" s="1"/>
  <c r="E11" i="4"/>
  <c r="G4" i="4"/>
  <c r="E3" i="6" s="1"/>
  <c r="O8" i="3" l="1"/>
  <c r="P8" i="5"/>
  <c r="O7" i="4"/>
  <c r="G8" i="4"/>
  <c r="E7" i="6" s="1"/>
  <c r="G10" i="4"/>
  <c r="E9" i="6" s="1"/>
  <c r="B11" i="4"/>
  <c r="F11" i="4" s="1"/>
  <c r="J4" i="4" s="1"/>
  <c r="F7" i="4"/>
  <c r="F10" i="3"/>
  <c r="C12" i="3"/>
  <c r="F12" i="3" s="1"/>
  <c r="J5" i="3" s="1"/>
  <c r="G5" i="3"/>
  <c r="G3" i="6" s="1"/>
  <c r="G6" i="3"/>
  <c r="G4" i="6" s="1"/>
  <c r="G8" i="3"/>
  <c r="G6" i="6" s="1"/>
  <c r="O9" i="3"/>
  <c r="F11" i="5"/>
  <c r="J4" i="5" s="1"/>
  <c r="G6" i="5"/>
  <c r="F5" i="6" s="1"/>
  <c r="F9" i="5"/>
  <c r="G4" i="5"/>
  <c r="F3" i="6" s="1"/>
  <c r="G5" i="5"/>
  <c r="F4" i="6" s="1"/>
  <c r="G7" i="5"/>
  <c r="F6" i="6" s="1"/>
  <c r="O8" i="5"/>
  <c r="G6" i="4"/>
  <c r="E5" i="6" s="1"/>
  <c r="O8" i="4"/>
  <c r="F4" i="4"/>
  <c r="F5" i="4"/>
  <c r="F9" i="4"/>
  <c r="K8" i="3" l="1"/>
  <c r="L8" i="3" s="1"/>
  <c r="K11" i="3"/>
  <c r="K9" i="3"/>
  <c r="L9" i="3" s="1"/>
  <c r="K10" i="5"/>
  <c r="K8" i="5"/>
  <c r="L8" i="5" s="1"/>
  <c r="K7" i="5"/>
  <c r="L7" i="5" s="1"/>
  <c r="K10" i="4"/>
  <c r="K8" i="4"/>
  <c r="L8" i="4" s="1"/>
  <c r="K7" i="4"/>
  <c r="L7" i="4" s="1"/>
  <c r="K9" i="5" l="1"/>
  <c r="L9" i="5" s="1"/>
  <c r="S4" i="5" s="1"/>
  <c r="T8" i="5" s="1"/>
  <c r="K10" i="3"/>
  <c r="L10" i="3" s="1"/>
  <c r="S5" i="3" s="1"/>
  <c r="K9" i="4"/>
  <c r="L9" i="4" s="1"/>
  <c r="S4" i="4" s="1"/>
  <c r="M8" i="3" l="1"/>
  <c r="N8" i="3" s="1"/>
  <c r="M9" i="3"/>
  <c r="N9" i="3" s="1"/>
  <c r="M8" i="5"/>
  <c r="N8" i="5" s="1"/>
  <c r="T13" i="5"/>
  <c r="T7" i="5"/>
  <c r="T9" i="5"/>
  <c r="T10" i="5"/>
  <c r="M7" i="5"/>
  <c r="N7" i="5" s="1"/>
  <c r="T12" i="5"/>
  <c r="T11" i="5"/>
  <c r="T14" i="3"/>
  <c r="T11" i="3"/>
  <c r="T9" i="3"/>
  <c r="T13" i="3"/>
  <c r="T10" i="3"/>
  <c r="T8" i="3"/>
  <c r="T12" i="3"/>
  <c r="T13" i="4"/>
  <c r="T10" i="4"/>
  <c r="T12" i="4"/>
  <c r="T9" i="4"/>
  <c r="T7" i="4"/>
  <c r="T8" i="4"/>
  <c r="T11" i="4"/>
  <c r="M8" i="4"/>
  <c r="N8" i="4" s="1"/>
  <c r="M7" i="4"/>
  <c r="N7" i="4" s="1"/>
  <c r="J11" i="2" l="1"/>
  <c r="J10" i="2"/>
  <c r="J9" i="2"/>
  <c r="J8" i="2"/>
  <c r="B12" i="2" l="1"/>
  <c r="O8" i="2"/>
  <c r="P9" i="2"/>
  <c r="E12" i="2"/>
  <c r="G6" i="2"/>
  <c r="C4" i="6" s="1"/>
  <c r="G7" i="2"/>
  <c r="C5" i="6" s="1"/>
  <c r="G8" i="2"/>
  <c r="C6" i="6" s="1"/>
  <c r="G10" i="2"/>
  <c r="C8" i="6" s="1"/>
  <c r="D12" i="2"/>
  <c r="C12" i="2"/>
  <c r="F9" i="2"/>
  <c r="F11" i="2"/>
  <c r="G5" i="2"/>
  <c r="C3" i="6" s="1"/>
  <c r="F6" i="2"/>
  <c r="F7" i="2"/>
  <c r="F8" i="2"/>
  <c r="P8" i="2"/>
  <c r="G9" i="2"/>
  <c r="C7" i="6" s="1"/>
  <c r="O9" i="2"/>
  <c r="F10" i="2"/>
  <c r="G11" i="2"/>
  <c r="C9" i="6" s="1"/>
  <c r="F5" i="2"/>
  <c r="F6" i="1"/>
  <c r="J8" i="1"/>
  <c r="J9" i="1"/>
  <c r="G10" i="1"/>
  <c r="B8" i="6" s="1"/>
  <c r="J10" i="1"/>
  <c r="J11" i="1"/>
  <c r="E12" i="1" l="1"/>
  <c r="F9" i="1"/>
  <c r="O9" i="1"/>
  <c r="F7" i="1"/>
  <c r="F11" i="1"/>
  <c r="P8" i="1"/>
  <c r="F8" i="1"/>
  <c r="O8" i="1"/>
  <c r="P9" i="1"/>
  <c r="F12" i="2"/>
  <c r="J5" i="2" s="1"/>
  <c r="K11" i="2" s="1"/>
  <c r="G11" i="1"/>
  <c r="B9" i="6" s="1"/>
  <c r="F10" i="1"/>
  <c r="G9" i="1"/>
  <c r="B7" i="6" s="1"/>
  <c r="G7" i="1"/>
  <c r="B5" i="6" s="1"/>
  <c r="D12" i="1"/>
  <c r="G6" i="1"/>
  <c r="B4" i="6" s="1"/>
  <c r="C12" i="1"/>
  <c r="G8" i="1"/>
  <c r="B6" i="6" s="1"/>
  <c r="G5" i="1"/>
  <c r="B3" i="6" s="1"/>
  <c r="F5" i="1"/>
  <c r="B12" i="1"/>
  <c r="K9" i="2" l="1"/>
  <c r="L9" i="2" s="1"/>
  <c r="K8" i="2"/>
  <c r="L8" i="2" s="1"/>
  <c r="F12" i="1"/>
  <c r="J5" i="1" s="1"/>
  <c r="K10" i="2" l="1"/>
  <c r="L10" i="2" s="1"/>
  <c r="K11" i="1"/>
  <c r="K8" i="1"/>
  <c r="L8" i="1" s="1"/>
  <c r="K9" i="1"/>
  <c r="L9" i="1" s="1"/>
  <c r="M9" i="2" l="1"/>
  <c r="N9" i="2" s="1"/>
  <c r="S5" i="2"/>
  <c r="M8" i="2"/>
  <c r="N8" i="2" s="1"/>
  <c r="K10" i="1"/>
  <c r="L10" i="1" s="1"/>
  <c r="U10" i="2" l="1"/>
  <c r="U8" i="2"/>
  <c r="U11" i="2"/>
  <c r="C10" i="6"/>
  <c r="U14" i="2"/>
  <c r="U12" i="2"/>
  <c r="U9" i="2"/>
  <c r="U13" i="2"/>
  <c r="M9" i="1"/>
  <c r="N9" i="1" s="1"/>
  <c r="S5" i="1"/>
  <c r="M8" i="1"/>
  <c r="N8" i="1" s="1"/>
  <c r="U10" i="1" l="1"/>
  <c r="U11" i="1"/>
  <c r="U12" i="1"/>
  <c r="U9" i="1"/>
  <c r="U13" i="1"/>
  <c r="U14" i="1"/>
  <c r="U8" i="1"/>
</calcChain>
</file>

<file path=xl/sharedStrings.xml><?xml version="1.0" encoding="utf-8"?>
<sst xmlns="http://schemas.openxmlformats.org/spreadsheetml/2006/main" count="255" uniqueCount="45">
  <si>
    <t xml:space="preserve">Perlakuan </t>
  </si>
  <si>
    <t>Rata-rata</t>
  </si>
  <si>
    <t>N1</t>
  </si>
  <si>
    <t>N2</t>
  </si>
  <si>
    <t>N3</t>
  </si>
  <si>
    <t>N4</t>
  </si>
  <si>
    <t>N5</t>
  </si>
  <si>
    <t>N6</t>
  </si>
  <si>
    <t>N7</t>
  </si>
  <si>
    <t xml:space="preserve">Jumlah </t>
  </si>
  <si>
    <t>I</t>
  </si>
  <si>
    <t>II</t>
  </si>
  <si>
    <t>III</t>
  </si>
  <si>
    <t>IV</t>
  </si>
  <si>
    <t>Ulangan</t>
  </si>
  <si>
    <t>Perlakuan (P)</t>
  </si>
  <si>
    <t xml:space="preserve">Ulangan (r) </t>
  </si>
  <si>
    <t>FK</t>
  </si>
  <si>
    <t>SK</t>
  </si>
  <si>
    <t>db</t>
  </si>
  <si>
    <t>JK</t>
  </si>
  <si>
    <t>KT</t>
  </si>
  <si>
    <t>Fhitung</t>
  </si>
  <si>
    <t xml:space="preserve">Notasi </t>
  </si>
  <si>
    <t>F5%</t>
  </si>
  <si>
    <t>F1%</t>
  </si>
  <si>
    <t>Kelompok</t>
  </si>
  <si>
    <t>Galat</t>
  </si>
  <si>
    <t xml:space="preserve">Total </t>
  </si>
  <si>
    <t>Tabel (7.18)</t>
  </si>
  <si>
    <t>BNJ 5%</t>
  </si>
  <si>
    <t xml:space="preserve">PERLAKUAN </t>
  </si>
  <si>
    <t>RATA-RATA</t>
  </si>
  <si>
    <t>RATA-RATA+BNJ</t>
  </si>
  <si>
    <t>NOTASI</t>
  </si>
  <si>
    <t>22.6</t>
  </si>
  <si>
    <t>perlakuan</t>
  </si>
  <si>
    <t>umur</t>
  </si>
  <si>
    <t>BNJ</t>
  </si>
  <si>
    <t>tn</t>
  </si>
  <si>
    <t>a</t>
  </si>
  <si>
    <t>ab</t>
  </si>
  <si>
    <t>abc</t>
  </si>
  <si>
    <t>bc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</si>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</sst>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3" xfId="0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0" fontId="2" fillId="2" borderId="1" xfId="0" applyFont="1" applyFill="1" applyBorder="1"/>
    <xf numFmtId="2" fontId="0" fillId="4" borderId="1" xfId="0" applyNumberFormat="1" applyFill="1" applyBorder="1"/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5" xfId="0" applyBorder="1"/>
    <xf numFmtId="0" fontId="0" fillId="0" borderId="10" xfId="0" applyBorder="1"/>
    <xf numFmtId="2" fontId="0" fillId="0" borderId="10" xfId="0" applyNumberFormat="1" applyBorder="1"/>
    <xf numFmtId="0" fontId="0" fillId="0" borderId="10" xfId="0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U14"/>
  <sheetViews>
    <sheetView zoomScale="90" zoomScaleNormal="90" workbookViewId="0">
      <selection activeCell="E21" sqref="E21"/>
    </sheetView>
  </sheetViews>
  <sheetFormatPr defaultRowHeight="14.5" x14ac:dyDescent="0.35"/>
  <cols>
    <col min="4" max="4" width="11" customWidth="1"/>
    <col min="8" max="8" width="11" customWidth="1"/>
    <col min="9" max="9" width="12.7265625" customWidth="1"/>
    <col min="10" max="10" width="10.453125" customWidth="1"/>
    <col min="13" max="13" width="10" customWidth="1"/>
    <col min="19" max="19" width="10.7265625" customWidth="1"/>
    <col min="22" max="22" width="10.453125" customWidth="1"/>
    <col min="31" max="31" width="11" customWidth="1"/>
  </cols>
  <sheetData>
    <row r="3" spans="1:21" x14ac:dyDescent="0.35">
      <c r="A3" s="24" t="s">
        <v>0</v>
      </c>
      <c r="B3" s="28" t="s">
        <v>14</v>
      </c>
      <c r="C3" s="29"/>
      <c r="D3" s="29"/>
      <c r="E3" s="30"/>
      <c r="F3" s="26" t="s">
        <v>9</v>
      </c>
      <c r="G3" s="24" t="s">
        <v>1</v>
      </c>
      <c r="I3" s="7" t="s">
        <v>15</v>
      </c>
      <c r="J3" s="6">
        <v>7</v>
      </c>
    </row>
    <row r="4" spans="1:21" x14ac:dyDescent="0.35">
      <c r="A4" s="25"/>
      <c r="B4" s="3" t="s">
        <v>10</v>
      </c>
      <c r="C4" s="3" t="s">
        <v>11</v>
      </c>
      <c r="D4" s="3" t="s">
        <v>12</v>
      </c>
      <c r="E4" s="4" t="s">
        <v>13</v>
      </c>
      <c r="F4" s="27"/>
      <c r="G4" s="25"/>
      <c r="I4" s="7" t="s">
        <v>16</v>
      </c>
      <c r="J4" s="6">
        <v>4</v>
      </c>
      <c r="R4" s="6" t="s">
        <v>29</v>
      </c>
      <c r="S4" s="6">
        <v>4.67</v>
      </c>
    </row>
    <row r="5" spans="1:21" x14ac:dyDescent="0.35">
      <c r="A5" s="5" t="s">
        <v>2</v>
      </c>
      <c r="B5" s="7">
        <v>4.5</v>
      </c>
      <c r="C5" s="7">
        <v>4</v>
      </c>
      <c r="D5" s="7">
        <v>3.8000000000000003</v>
      </c>
      <c r="E5" s="7">
        <v>4.2166666666666668</v>
      </c>
      <c r="F5" s="7">
        <f>SUM(B5:E5)</f>
        <v>16.516666666666666</v>
      </c>
      <c r="G5" s="7">
        <f>AVERAGE(B5:E5)</f>
        <v>4.1291666666666664</v>
      </c>
      <c r="I5" s="7" t="s">
        <v>17</v>
      </c>
      <c r="J5" s="6">
        <f>F12^2/(J3*J4)</f>
        <v>459.54003968253971</v>
      </c>
      <c r="R5" s="6" t="s">
        <v>30</v>
      </c>
      <c r="S5" s="7">
        <f>S4*((L10/7)^0.5)</f>
        <v>0.75455162127696418</v>
      </c>
    </row>
    <row r="6" spans="1:21" x14ac:dyDescent="0.35">
      <c r="A6" s="6" t="s">
        <v>3</v>
      </c>
      <c r="B6" s="7">
        <v>3.5666666666666669</v>
      </c>
      <c r="C6" s="7">
        <v>4.4666666666666668</v>
      </c>
      <c r="D6" s="7">
        <v>3.5166666666666671</v>
      </c>
      <c r="E6" s="7">
        <v>3.8166666666666664</v>
      </c>
      <c r="F6" s="7">
        <f t="shared" ref="F6:F11" si="0">SUM(B6:E6)</f>
        <v>15.366666666666667</v>
      </c>
      <c r="G6" s="7">
        <f t="shared" ref="G6:G11" si="1">AVERAGE(B6:E6)</f>
        <v>3.8416666666666668</v>
      </c>
    </row>
    <row r="7" spans="1:21" x14ac:dyDescent="0.35">
      <c r="A7" s="6" t="s">
        <v>4</v>
      </c>
      <c r="B7" s="7">
        <v>4.45</v>
      </c>
      <c r="C7" s="7">
        <v>4.333333333333333</v>
      </c>
      <c r="D7" s="7">
        <v>3.7166666666666663</v>
      </c>
      <c r="E7" s="7">
        <v>3.7000000000000006</v>
      </c>
      <c r="F7" s="7">
        <f t="shared" si="0"/>
        <v>16.2</v>
      </c>
      <c r="G7" s="7">
        <f t="shared" si="1"/>
        <v>4.05</v>
      </c>
      <c r="I7" s="3" t="s">
        <v>18</v>
      </c>
      <c r="J7" s="2" t="s">
        <v>19</v>
      </c>
      <c r="K7" s="2" t="s">
        <v>20</v>
      </c>
      <c r="L7" s="2" t="s">
        <v>21</v>
      </c>
      <c r="M7" s="2" t="s">
        <v>22</v>
      </c>
      <c r="N7" s="2" t="s">
        <v>23</v>
      </c>
      <c r="O7" s="2" t="s">
        <v>24</v>
      </c>
      <c r="P7" s="2" t="s">
        <v>25</v>
      </c>
      <c r="R7" s="3" t="s">
        <v>31</v>
      </c>
      <c r="S7" s="3" t="s">
        <v>32</v>
      </c>
      <c r="T7" s="3" t="s">
        <v>33</v>
      </c>
      <c r="U7" s="3" t="s">
        <v>34</v>
      </c>
    </row>
    <row r="8" spans="1:21" x14ac:dyDescent="0.35">
      <c r="A8" s="6" t="s">
        <v>5</v>
      </c>
      <c r="B8" s="7">
        <v>4.4666666666666659</v>
      </c>
      <c r="C8" s="7">
        <v>3.8666666666666671</v>
      </c>
      <c r="D8" s="7">
        <v>4.3666666666666663</v>
      </c>
      <c r="E8" s="7">
        <v>3.7166666666666668</v>
      </c>
      <c r="F8" s="7">
        <f t="shared" si="0"/>
        <v>16.416666666666664</v>
      </c>
      <c r="G8" s="7">
        <f t="shared" si="1"/>
        <v>4.1041666666666661</v>
      </c>
      <c r="I8" s="3" t="s">
        <v>26</v>
      </c>
      <c r="J8">
        <f>J4-1</f>
        <v>3</v>
      </c>
      <c r="K8" s="6">
        <f>SUMSQ(B12:E12)/J3-J5</f>
        <v>0.4646428571428487</v>
      </c>
      <c r="L8" s="6">
        <f>K8/J8</f>
        <v>0.15488095238094957</v>
      </c>
      <c r="M8" s="6">
        <f>L8/L10</f>
        <v>0.84753144132460756</v>
      </c>
      <c r="N8" s="9" t="str">
        <f>IF(M8&lt;O8,"tn",IF(M8&lt;P8,"*","**"))</f>
        <v>tn</v>
      </c>
      <c r="O8" s="6">
        <f>FINV(0.05,J8,J10)</f>
        <v>3.1599075898007243</v>
      </c>
      <c r="P8" s="6">
        <f>FINV(0.01,J8,J10)</f>
        <v>5.0918895204140124</v>
      </c>
      <c r="R8" s="3" t="s">
        <v>8</v>
      </c>
      <c r="S8" s="3">
        <v>3.4750000000000001</v>
      </c>
      <c r="T8" t="s">
        <v>40</v>
      </c>
      <c r="U8" s="3">
        <f>S8+S$5</f>
        <v>4.2295516212769639</v>
      </c>
    </row>
    <row r="9" spans="1:21" x14ac:dyDescent="0.35">
      <c r="A9" s="6" t="s">
        <v>6</v>
      </c>
      <c r="B9" s="7">
        <v>4.3999999999999995</v>
      </c>
      <c r="C9" s="7">
        <v>4.6833333333333327</v>
      </c>
      <c r="D9" s="7">
        <v>4.9833333333333334</v>
      </c>
      <c r="E9" s="7">
        <v>4.1333333333333337</v>
      </c>
      <c r="F9" s="7">
        <f>SUM(B9:E9)</f>
        <v>18.2</v>
      </c>
      <c r="G9" s="7">
        <f t="shared" si="1"/>
        <v>4.55</v>
      </c>
      <c r="I9" s="3" t="s">
        <v>0</v>
      </c>
      <c r="J9" s="6">
        <f>J3-1</f>
        <v>6</v>
      </c>
      <c r="K9" s="6">
        <f>SUMSQ(F5:F11)/J4-J5</f>
        <v>2.6331547619047342</v>
      </c>
      <c r="L9" s="6">
        <f>K9/J9</f>
        <v>0.43885912698412238</v>
      </c>
      <c r="M9" s="6">
        <f>L9/L10</f>
        <v>2.4015019452906068</v>
      </c>
      <c r="N9" s="9" t="str">
        <f>IF(M9&lt;O9,"tn",IF(M9&lt;P9,"*","**"))</f>
        <v>tn</v>
      </c>
      <c r="O9" s="10">
        <f>FINV(0.05,J9,J11)</f>
        <v>2.4591084425783349</v>
      </c>
      <c r="P9" s="11">
        <f>FINV(0.01,J9,J11)</f>
        <v>3.5579905431887022</v>
      </c>
      <c r="R9" s="3" t="s">
        <v>3</v>
      </c>
      <c r="S9" s="3">
        <v>3.8416666666666668</v>
      </c>
      <c r="T9" t="s">
        <v>40</v>
      </c>
      <c r="U9" s="3">
        <f t="shared" ref="U9:U14" si="2">S9+S$5</f>
        <v>4.5962182879436311</v>
      </c>
    </row>
    <row r="10" spans="1:21" x14ac:dyDescent="0.35">
      <c r="A10" s="6" t="s">
        <v>7</v>
      </c>
      <c r="B10" s="7">
        <v>3.9333333333333336</v>
      </c>
      <c r="C10" s="7">
        <v>3.9666666666666668</v>
      </c>
      <c r="D10" s="7">
        <v>5.2666666666666666</v>
      </c>
      <c r="E10" s="7">
        <v>3.6666666666666665</v>
      </c>
      <c r="F10" s="7">
        <f t="shared" si="0"/>
        <v>16.833333333333336</v>
      </c>
      <c r="G10" s="7">
        <f t="shared" si="1"/>
        <v>4.2083333333333339</v>
      </c>
      <c r="I10" s="3" t="s">
        <v>27</v>
      </c>
      <c r="J10" s="6">
        <f>(J3-1)*(J4-1)</f>
        <v>18</v>
      </c>
      <c r="K10" s="7">
        <f>K11-K8-K9</f>
        <v>3.2893849206348591</v>
      </c>
      <c r="L10" s="6">
        <f>K10/J10</f>
        <v>0.18274360670193662</v>
      </c>
      <c r="M10" s="13"/>
      <c r="N10" s="14"/>
      <c r="O10" s="14"/>
      <c r="P10" s="15"/>
      <c r="R10" s="3" t="s">
        <v>4</v>
      </c>
      <c r="S10" s="19">
        <v>4.05</v>
      </c>
      <c r="T10" t="s">
        <v>40</v>
      </c>
      <c r="U10" s="3">
        <f t="shared" si="2"/>
        <v>4.8045516212769641</v>
      </c>
    </row>
    <row r="11" spans="1:21" x14ac:dyDescent="0.35">
      <c r="A11" s="6" t="s">
        <v>8</v>
      </c>
      <c r="B11" s="7">
        <v>3.6333333333333333</v>
      </c>
      <c r="C11" s="7">
        <v>3.4666666666666668</v>
      </c>
      <c r="D11" s="7">
        <v>3.25</v>
      </c>
      <c r="E11" s="7">
        <v>3.5500000000000003</v>
      </c>
      <c r="F11" s="7">
        <f t="shared" si="0"/>
        <v>13.9</v>
      </c>
      <c r="G11" s="7">
        <f t="shared" si="1"/>
        <v>3.4750000000000001</v>
      </c>
      <c r="I11" s="3" t="s">
        <v>28</v>
      </c>
      <c r="J11" s="6">
        <f xml:space="preserve"> ((J3*J4)-1)</f>
        <v>27</v>
      </c>
      <c r="K11" s="7">
        <f>SUMSQ(B5:E11)-J5</f>
        <v>6.387182539682442</v>
      </c>
      <c r="L11" s="12"/>
      <c r="M11" s="16"/>
      <c r="N11" s="17"/>
      <c r="O11" s="17"/>
      <c r="P11" s="18"/>
      <c r="R11" s="3" t="s">
        <v>5</v>
      </c>
      <c r="S11" s="3">
        <v>4.1041666666666661</v>
      </c>
      <c r="T11" t="s">
        <v>40</v>
      </c>
      <c r="U11" s="3">
        <f t="shared" si="2"/>
        <v>4.8587182879436304</v>
      </c>
    </row>
    <row r="12" spans="1:21" x14ac:dyDescent="0.35">
      <c r="A12" s="6" t="s">
        <v>9</v>
      </c>
      <c r="B12" s="6">
        <f>SUM(B5:B11)</f>
        <v>28.949999999999996</v>
      </c>
      <c r="C12" s="6">
        <f t="shared" ref="C12:E12" si="3">SUM(C5:C11)</f>
        <v>28.783333333333339</v>
      </c>
      <c r="D12" s="6">
        <f>SUM(D5:D11)</f>
        <v>28.9</v>
      </c>
      <c r="E12" s="6">
        <f t="shared" si="3"/>
        <v>26.800000000000004</v>
      </c>
      <c r="F12" s="6">
        <f>SUM(B12:E12)</f>
        <v>113.43333333333334</v>
      </c>
      <c r="G12" s="8"/>
      <c r="R12" s="3" t="s">
        <v>2</v>
      </c>
      <c r="S12" s="3">
        <v>4.1291666666666664</v>
      </c>
      <c r="T12" t="s">
        <v>40</v>
      </c>
      <c r="U12" s="3">
        <f t="shared" si="2"/>
        <v>4.8837182879436307</v>
      </c>
    </row>
    <row r="13" spans="1:21" x14ac:dyDescent="0.35">
      <c r="R13" s="3" t="s">
        <v>7</v>
      </c>
      <c r="S13" s="3">
        <v>4.2083333333333339</v>
      </c>
      <c r="T13" t="s">
        <v>40</v>
      </c>
      <c r="U13" s="3">
        <f t="shared" si="2"/>
        <v>4.9628849546102982</v>
      </c>
    </row>
    <row r="14" spans="1:21" x14ac:dyDescent="0.35">
      <c r="R14" s="3" t="s">
        <v>6</v>
      </c>
      <c r="S14" s="3">
        <v>4.55</v>
      </c>
      <c r="U14" s="3">
        <f t="shared" si="2"/>
        <v>5.3045516212769641</v>
      </c>
    </row>
  </sheetData>
  <sortState xmlns:xlrd2="http://schemas.microsoft.com/office/spreadsheetml/2017/richdata2" ref="R8:U14">
    <sortCondition ref="S8:S14"/>
  </sortState>
  <mergeCells count="4">
    <mergeCell ref="A3:A4"/>
    <mergeCell ref="F3:F4"/>
    <mergeCell ref="G3:G4"/>
    <mergeCell ref="B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14"/>
  <sheetViews>
    <sheetView zoomScale="85" zoomScaleNormal="85" workbookViewId="0">
      <selection activeCell="E17" sqref="E17"/>
    </sheetView>
  </sheetViews>
  <sheetFormatPr defaultRowHeight="14.5" x14ac:dyDescent="0.35"/>
  <cols>
    <col min="2" max="5" width="10" bestFit="1" customWidth="1"/>
    <col min="9" max="9" width="13.7265625" customWidth="1"/>
    <col min="18" max="18" width="13" customWidth="1"/>
    <col min="19" max="19" width="10.81640625" customWidth="1"/>
    <col min="20" max="20" width="16.81640625" customWidth="1"/>
    <col min="21" max="21" width="9.453125" customWidth="1"/>
  </cols>
  <sheetData>
    <row r="3" spans="1:21" x14ac:dyDescent="0.35">
      <c r="A3" s="24" t="s">
        <v>0</v>
      </c>
      <c r="B3" s="28" t="s">
        <v>14</v>
      </c>
      <c r="C3" s="29"/>
      <c r="D3" s="29"/>
      <c r="E3" s="30"/>
      <c r="F3" s="26" t="s">
        <v>9</v>
      </c>
      <c r="G3" s="24" t="s">
        <v>1</v>
      </c>
      <c r="I3" s="7" t="s">
        <v>15</v>
      </c>
      <c r="J3" s="6">
        <v>7</v>
      </c>
    </row>
    <row r="4" spans="1:21" x14ac:dyDescent="0.35">
      <c r="A4" s="25"/>
      <c r="B4" s="3" t="s">
        <v>10</v>
      </c>
      <c r="C4" s="3" t="s">
        <v>11</v>
      </c>
      <c r="D4" s="3" t="s">
        <v>12</v>
      </c>
      <c r="E4" s="4" t="s">
        <v>13</v>
      </c>
      <c r="F4" s="27"/>
      <c r="G4" s="25"/>
      <c r="I4" s="7" t="s">
        <v>16</v>
      </c>
      <c r="J4" s="6">
        <v>4</v>
      </c>
      <c r="R4" s="6" t="s">
        <v>29</v>
      </c>
      <c r="S4" s="6">
        <v>4.67</v>
      </c>
    </row>
    <row r="5" spans="1:21" x14ac:dyDescent="0.35">
      <c r="A5" s="5" t="s">
        <v>2</v>
      </c>
      <c r="B5" s="7">
        <v>4.9333333333333336</v>
      </c>
      <c r="C5" s="7">
        <v>4.2833333333333332</v>
      </c>
      <c r="D5" s="7">
        <v>4.3166666666666664</v>
      </c>
      <c r="E5" s="7">
        <v>4.55</v>
      </c>
      <c r="F5" s="7">
        <f>SUM(B5:E5)</f>
        <v>18.083333333333332</v>
      </c>
      <c r="G5" s="7">
        <f>AVERAGE(B5:E5)</f>
        <v>4.520833333333333</v>
      </c>
      <c r="I5" s="7" t="s">
        <v>17</v>
      </c>
      <c r="J5" s="6">
        <f>F12^2/(J3*J4)</f>
        <v>541.64008928571434</v>
      </c>
      <c r="R5" s="6" t="s">
        <v>30</v>
      </c>
      <c r="S5" s="7">
        <f>S4*((L10/7)^0.5)</f>
        <v>1.1100175551928704</v>
      </c>
    </row>
    <row r="6" spans="1:21" x14ac:dyDescent="0.35">
      <c r="A6" s="6" t="s">
        <v>3</v>
      </c>
      <c r="B6" s="7">
        <v>3.3666666666666667</v>
      </c>
      <c r="C6" s="7">
        <v>3.75</v>
      </c>
      <c r="D6" s="7">
        <v>3.6500000000000004</v>
      </c>
      <c r="E6" s="7">
        <v>6.0666666666666664</v>
      </c>
      <c r="F6" s="7">
        <f t="shared" ref="F6:F11" si="0">SUM(B6:E6)</f>
        <v>16.833333333333336</v>
      </c>
      <c r="G6" s="7">
        <f t="shared" ref="G6:G11" si="1">AVERAGE(B6:E6)</f>
        <v>4.2083333333333339</v>
      </c>
    </row>
    <row r="7" spans="1:21" x14ac:dyDescent="0.35">
      <c r="A7" s="6" t="s">
        <v>4</v>
      </c>
      <c r="B7" s="7">
        <v>5.5333333333333341</v>
      </c>
      <c r="C7" s="7">
        <v>5.3499999999999988</v>
      </c>
      <c r="D7" s="7">
        <v>4.9666666666666668</v>
      </c>
      <c r="E7" s="7">
        <v>5.583333333333333</v>
      </c>
      <c r="F7" s="7">
        <f t="shared" si="0"/>
        <v>21.433333333333334</v>
      </c>
      <c r="G7" s="7">
        <f t="shared" si="1"/>
        <v>5.3583333333333334</v>
      </c>
      <c r="I7" s="3" t="s">
        <v>18</v>
      </c>
      <c r="J7" s="2" t="s">
        <v>19</v>
      </c>
      <c r="K7" s="2" t="s">
        <v>20</v>
      </c>
      <c r="L7" s="2" t="s">
        <v>21</v>
      </c>
      <c r="M7" s="2" t="s">
        <v>22</v>
      </c>
      <c r="N7" s="2" t="s">
        <v>23</v>
      </c>
      <c r="O7" s="2" t="s">
        <v>24</v>
      </c>
      <c r="P7" s="2" t="s">
        <v>25</v>
      </c>
      <c r="R7" s="3" t="s">
        <v>31</v>
      </c>
      <c r="S7" s="3" t="s">
        <v>32</v>
      </c>
      <c r="T7" s="3" t="s">
        <v>33</v>
      </c>
      <c r="U7" s="3" t="s">
        <v>34</v>
      </c>
    </row>
    <row r="8" spans="1:21" x14ac:dyDescent="0.35">
      <c r="A8" s="6" t="s">
        <v>5</v>
      </c>
      <c r="B8" s="7">
        <v>4.9333333333333336</v>
      </c>
      <c r="C8" s="7">
        <v>3.9499999999999997</v>
      </c>
      <c r="D8" s="7">
        <v>4.5333333333333332</v>
      </c>
      <c r="E8" s="7">
        <v>3.9666666666666663</v>
      </c>
      <c r="F8" s="7">
        <f t="shared" si="0"/>
        <v>17.383333333333333</v>
      </c>
      <c r="G8" s="7">
        <f t="shared" si="1"/>
        <v>4.3458333333333332</v>
      </c>
      <c r="I8" s="3" t="s">
        <v>26</v>
      </c>
      <c r="J8">
        <f>J4-1</f>
        <v>3</v>
      </c>
      <c r="K8" s="6">
        <f>SUMSQ(B12:E12)/J3-J5</f>
        <v>1.2368551587301226</v>
      </c>
      <c r="L8" s="6">
        <f>K8/J8</f>
        <v>0.41228505291004086</v>
      </c>
      <c r="M8" s="6">
        <f>L8/L10</f>
        <v>1.0424941259103486</v>
      </c>
      <c r="N8" s="9" t="str">
        <f>IF(M8&lt;O8,"tn",IF(M8&lt;P8,"*","**"))</f>
        <v>tn</v>
      </c>
      <c r="O8" s="6">
        <f>FINV(0.05,J8,J10)</f>
        <v>3.1599075898007243</v>
      </c>
      <c r="P8" s="6">
        <f>FINV(0.01,J8,J10)</f>
        <v>5.0918895204140124</v>
      </c>
      <c r="R8" s="3" t="s">
        <v>2</v>
      </c>
      <c r="S8" s="3">
        <v>4.520833333333333</v>
      </c>
      <c r="T8" t="s">
        <v>42</v>
      </c>
      <c r="U8" s="3">
        <f t="shared" ref="U8:U14" si="2">S8+S$5</f>
        <v>5.6308508885262034</v>
      </c>
    </row>
    <row r="9" spans="1:21" x14ac:dyDescent="0.35">
      <c r="A9" s="6" t="s">
        <v>6</v>
      </c>
      <c r="B9" s="7">
        <v>4.2666666666666666</v>
      </c>
      <c r="C9" s="7">
        <v>5.5666666666666664</v>
      </c>
      <c r="D9" s="7">
        <v>4.7833333333333332</v>
      </c>
      <c r="E9" s="7">
        <v>4.8</v>
      </c>
      <c r="F9" s="7">
        <f>SUM(B9:E9)</f>
        <v>19.416666666666664</v>
      </c>
      <c r="G9" s="7">
        <f t="shared" si="1"/>
        <v>4.8541666666666661</v>
      </c>
      <c r="I9" s="3" t="s">
        <v>0</v>
      </c>
      <c r="J9" s="6">
        <f>J3-1</f>
        <v>6</v>
      </c>
      <c r="K9" s="6">
        <f>SUMSQ(F5:F11)/J4-J5</f>
        <v>8.1069246031745479</v>
      </c>
      <c r="L9" s="6">
        <f>K9/J9</f>
        <v>1.3511541005290912</v>
      </c>
      <c r="M9" s="6">
        <f>L9/L10</f>
        <v>3.4164959487595183</v>
      </c>
      <c r="N9" s="9" t="str">
        <f>IF(M9&lt;O9,"tn",IF(M9&lt;P9,"*","**"))</f>
        <v>*</v>
      </c>
      <c r="O9" s="10">
        <f>FINV(0.05,J9,J11)</f>
        <v>2.4591084425783349</v>
      </c>
      <c r="P9" s="11">
        <f>FINV(0.01,J9,J11)</f>
        <v>3.5579905431887022</v>
      </c>
      <c r="R9" s="3" t="s">
        <v>3</v>
      </c>
      <c r="S9" s="3">
        <v>4.2083333333333339</v>
      </c>
      <c r="T9" t="s">
        <v>41</v>
      </c>
      <c r="U9" s="3">
        <f t="shared" si="2"/>
        <v>5.3183508885262043</v>
      </c>
    </row>
    <row r="10" spans="1:21" x14ac:dyDescent="0.35">
      <c r="A10" s="6" t="s">
        <v>7</v>
      </c>
      <c r="B10" s="7">
        <v>3</v>
      </c>
      <c r="C10" s="7">
        <v>4.2666666666666666</v>
      </c>
      <c r="D10" s="7">
        <v>3.8833333333333333</v>
      </c>
      <c r="E10" s="7">
        <v>4</v>
      </c>
      <c r="F10" s="7">
        <f t="shared" si="0"/>
        <v>15.15</v>
      </c>
      <c r="G10" s="7">
        <f t="shared" si="1"/>
        <v>3.7875000000000001</v>
      </c>
      <c r="I10" s="3" t="s">
        <v>27</v>
      </c>
      <c r="J10" s="6">
        <f>(J3-1)*(J4-1)</f>
        <v>18</v>
      </c>
      <c r="K10" s="7">
        <f>K11-K8-K9</f>
        <v>7.1186309523809541</v>
      </c>
      <c r="L10" s="6">
        <f>K10/J10</f>
        <v>0.39547949735449744</v>
      </c>
      <c r="M10" s="13"/>
      <c r="N10" s="14"/>
      <c r="O10" s="14"/>
      <c r="P10" s="15"/>
      <c r="R10" s="3" t="s">
        <v>4</v>
      </c>
      <c r="S10" s="19">
        <v>5.3583333333333334</v>
      </c>
      <c r="T10" t="s">
        <v>44</v>
      </c>
      <c r="U10" s="3">
        <f t="shared" si="2"/>
        <v>6.4683508885262038</v>
      </c>
    </row>
    <row r="11" spans="1:21" x14ac:dyDescent="0.35">
      <c r="A11" s="6" t="s">
        <v>8</v>
      </c>
      <c r="B11" s="7">
        <v>3.3833333333333333</v>
      </c>
      <c r="C11" s="7">
        <v>4.3166666666666673</v>
      </c>
      <c r="D11" s="7">
        <v>3.25</v>
      </c>
      <c r="E11" s="7">
        <v>3.9</v>
      </c>
      <c r="F11" s="7">
        <f t="shared" si="0"/>
        <v>14.850000000000001</v>
      </c>
      <c r="G11" s="7">
        <f t="shared" si="1"/>
        <v>3.7125000000000004</v>
      </c>
      <c r="I11" s="3" t="s">
        <v>28</v>
      </c>
      <c r="J11" s="6">
        <f xml:space="preserve"> ((J3*J4)-1)</f>
        <v>27</v>
      </c>
      <c r="K11" s="7">
        <f>SUMSQ(B5:E11)-J5</f>
        <v>16.462410714285625</v>
      </c>
      <c r="L11" s="12"/>
      <c r="M11" s="16"/>
      <c r="N11" s="17"/>
      <c r="O11" s="17"/>
      <c r="P11" s="18"/>
      <c r="R11" s="3" t="s">
        <v>5</v>
      </c>
      <c r="S11" s="3">
        <v>4.3458333333333332</v>
      </c>
      <c r="T11" t="s">
        <v>42</v>
      </c>
      <c r="U11" s="3">
        <f t="shared" si="2"/>
        <v>5.4558508885262036</v>
      </c>
    </row>
    <row r="12" spans="1:21" x14ac:dyDescent="0.35">
      <c r="A12" s="6" t="s">
        <v>9</v>
      </c>
      <c r="B12" s="6">
        <f>SUM(B5:B11)</f>
        <v>29.416666666666668</v>
      </c>
      <c r="C12" s="6">
        <f t="shared" ref="C12:E12" si="3">SUM(C5:C11)</f>
        <v>31.483333333333331</v>
      </c>
      <c r="D12" s="6">
        <f>SUM(D5:D11)</f>
        <v>29.383333333333333</v>
      </c>
      <c r="E12" s="6">
        <f t="shared" si="3"/>
        <v>32.866666666666667</v>
      </c>
      <c r="F12" s="6">
        <f>SUM(B12:E12)</f>
        <v>123.15</v>
      </c>
      <c r="G12" s="8"/>
      <c r="R12" s="3" t="s">
        <v>6</v>
      </c>
      <c r="S12" s="3">
        <v>4.8541666666666661</v>
      </c>
      <c r="T12" t="s">
        <v>43</v>
      </c>
      <c r="U12" s="3">
        <f t="shared" si="2"/>
        <v>5.9641842218595364</v>
      </c>
    </row>
    <row r="13" spans="1:21" x14ac:dyDescent="0.35">
      <c r="R13" s="3" t="s">
        <v>7</v>
      </c>
      <c r="S13" s="3">
        <v>3.7875000000000001</v>
      </c>
      <c r="T13" t="s">
        <v>41</v>
      </c>
      <c r="U13" s="3">
        <f t="shared" si="2"/>
        <v>4.89751755519287</v>
      </c>
    </row>
    <row r="14" spans="1:21" x14ac:dyDescent="0.35">
      <c r="R14" s="3" t="s">
        <v>8</v>
      </c>
      <c r="S14" s="3">
        <v>3.7125000000000004</v>
      </c>
      <c r="T14" t="s">
        <v>40</v>
      </c>
      <c r="U14" s="3">
        <f t="shared" si="2"/>
        <v>4.8225175551928707</v>
      </c>
    </row>
  </sheetData>
  <sortState xmlns:xlrd2="http://schemas.microsoft.com/office/spreadsheetml/2017/richdata2" ref="R8:U14">
    <sortCondition ref="R8:R14"/>
  </sortState>
  <mergeCells count="4">
    <mergeCell ref="A3:A4"/>
    <mergeCell ref="B3:E3"/>
    <mergeCell ref="F3:F4"/>
    <mergeCell ref="G3:G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E3203-8C34-4B98-B6DF-5521125AC1D0}">
  <dimension ref="A2:U13"/>
  <sheetViews>
    <sheetView workbookViewId="0">
      <selection activeCell="A10" sqref="A1:XFD10"/>
    </sheetView>
  </sheetViews>
  <sheetFormatPr defaultRowHeight="14.5" x14ac:dyDescent="0.35"/>
  <cols>
    <col min="9" max="9" width="13.7265625" customWidth="1"/>
    <col min="18" max="18" width="13" customWidth="1"/>
    <col min="19" max="19" width="10.81640625" customWidth="1"/>
    <col min="20" max="20" width="16.81640625" customWidth="1"/>
    <col min="21" max="21" width="9.453125" customWidth="1"/>
  </cols>
  <sheetData>
    <row r="2" spans="1:21" x14ac:dyDescent="0.35">
      <c r="A2" s="24" t="s">
        <v>0</v>
      </c>
      <c r="B2" s="28" t="s">
        <v>14</v>
      </c>
      <c r="C2" s="29"/>
      <c r="D2" s="29"/>
      <c r="E2" s="30"/>
      <c r="F2" s="26" t="s">
        <v>9</v>
      </c>
      <c r="G2" s="24" t="s">
        <v>1</v>
      </c>
      <c r="I2" s="7" t="s">
        <v>15</v>
      </c>
      <c r="J2" s="6">
        <v>7</v>
      </c>
    </row>
    <row r="3" spans="1:21" x14ac:dyDescent="0.35">
      <c r="A3" s="25"/>
      <c r="B3" s="3" t="s">
        <v>10</v>
      </c>
      <c r="C3" s="3" t="s">
        <v>11</v>
      </c>
      <c r="D3" s="3" t="s">
        <v>12</v>
      </c>
      <c r="E3" s="4" t="s">
        <v>13</v>
      </c>
      <c r="F3" s="27"/>
      <c r="G3" s="25"/>
      <c r="I3" s="7" t="s">
        <v>16</v>
      </c>
      <c r="J3" s="6">
        <v>4</v>
      </c>
      <c r="R3" s="6" t="s">
        <v>29</v>
      </c>
      <c r="S3" s="6">
        <v>4.67</v>
      </c>
    </row>
    <row r="4" spans="1:21" x14ac:dyDescent="0.35">
      <c r="A4" s="5" t="s">
        <v>2</v>
      </c>
      <c r="B4" s="1">
        <v>12</v>
      </c>
      <c r="C4" s="1">
        <v>11</v>
      </c>
      <c r="D4" s="1">
        <v>13</v>
      </c>
      <c r="E4" s="1">
        <v>11</v>
      </c>
      <c r="F4" s="7">
        <f>SUM(B4:E4)</f>
        <v>47</v>
      </c>
      <c r="G4" s="7">
        <f>AVERAGE(B4:E4)</f>
        <v>11.75</v>
      </c>
      <c r="I4" s="7" t="s">
        <v>17</v>
      </c>
      <c r="J4" s="6">
        <f>F11^2/(J2*J3)</f>
        <v>4362.5089285714284</v>
      </c>
      <c r="R4" s="6" t="s">
        <v>30</v>
      </c>
      <c r="S4" s="7">
        <f>S3*((L9/7)^0.5)</f>
        <v>1.737171052565903</v>
      </c>
    </row>
    <row r="5" spans="1:21" x14ac:dyDescent="0.35">
      <c r="A5" s="6" t="s">
        <v>3</v>
      </c>
      <c r="B5" s="1">
        <v>10.8</v>
      </c>
      <c r="C5" s="1">
        <v>10.5</v>
      </c>
      <c r="D5" s="1">
        <v>13</v>
      </c>
      <c r="E5" s="1">
        <v>13.5</v>
      </c>
      <c r="F5" s="7">
        <f t="shared" ref="F5:F10" si="0">SUM(B5:E5)</f>
        <v>47.8</v>
      </c>
      <c r="G5" s="7">
        <f t="shared" ref="G5:G10" si="1">AVERAGE(B5:E5)</f>
        <v>11.95</v>
      </c>
    </row>
    <row r="6" spans="1:21" x14ac:dyDescent="0.35">
      <c r="A6" s="6" t="s">
        <v>4</v>
      </c>
      <c r="B6" s="1">
        <v>13.1</v>
      </c>
      <c r="C6" s="1">
        <v>14.7</v>
      </c>
      <c r="D6" s="1">
        <v>14.8</v>
      </c>
      <c r="E6" s="1">
        <v>12</v>
      </c>
      <c r="F6" s="7">
        <f t="shared" si="0"/>
        <v>54.599999999999994</v>
      </c>
      <c r="G6" s="7">
        <f t="shared" si="1"/>
        <v>13.649999999999999</v>
      </c>
      <c r="I6" s="3" t="s">
        <v>18</v>
      </c>
      <c r="J6" s="2" t="s">
        <v>19</v>
      </c>
      <c r="K6" s="2" t="s">
        <v>20</v>
      </c>
      <c r="L6" s="2" t="s">
        <v>21</v>
      </c>
      <c r="M6" s="2" t="s">
        <v>22</v>
      </c>
      <c r="N6" s="2" t="s">
        <v>23</v>
      </c>
      <c r="O6" s="2" t="s">
        <v>24</v>
      </c>
      <c r="P6" s="2" t="s">
        <v>25</v>
      </c>
      <c r="R6" s="3" t="s">
        <v>31</v>
      </c>
      <c r="S6" s="3" t="s">
        <v>32</v>
      </c>
      <c r="T6" s="3" t="s">
        <v>33</v>
      </c>
      <c r="U6" s="3" t="s">
        <v>34</v>
      </c>
    </row>
    <row r="7" spans="1:21" x14ac:dyDescent="0.35">
      <c r="A7" s="6" t="s">
        <v>5</v>
      </c>
      <c r="B7" s="1">
        <v>11</v>
      </c>
      <c r="C7" s="1">
        <v>11</v>
      </c>
      <c r="D7" s="1">
        <v>12</v>
      </c>
      <c r="E7" s="1">
        <v>13</v>
      </c>
      <c r="F7" s="7">
        <f t="shared" si="0"/>
        <v>47</v>
      </c>
      <c r="G7" s="7">
        <f t="shared" si="1"/>
        <v>11.75</v>
      </c>
      <c r="I7" s="3" t="s">
        <v>26</v>
      </c>
      <c r="J7">
        <f>J3-1</f>
        <v>3</v>
      </c>
      <c r="K7" s="6">
        <f>SUMSQ(B11:E11)/J2-J4</f>
        <v>2.2525000000005093</v>
      </c>
      <c r="L7" s="6">
        <f>K7/J7</f>
        <v>0.75083333333350311</v>
      </c>
      <c r="M7" s="6">
        <f>L7/L9</f>
        <v>0.77516489819348733</v>
      </c>
      <c r="N7" s="9" t="str">
        <f>IF(M7&lt;O7,"tn",IF(M7&lt;P7,"*","**"))</f>
        <v>tn</v>
      </c>
      <c r="O7" s="6">
        <f>FINV(0.05,J7,J9)</f>
        <v>3.1599075898007243</v>
      </c>
      <c r="P7" s="6">
        <f>FINV(0.01,J7,J9)</f>
        <v>5.0918895204140124</v>
      </c>
      <c r="R7" s="3" t="s">
        <v>8</v>
      </c>
      <c r="S7" s="3">
        <v>3.71</v>
      </c>
      <c r="T7" s="3">
        <f>S7+S4</f>
        <v>5.4471710525659027</v>
      </c>
      <c r="U7" s="3"/>
    </row>
    <row r="8" spans="1:21" x14ac:dyDescent="0.35">
      <c r="A8" s="6" t="s">
        <v>6</v>
      </c>
      <c r="B8" s="1">
        <v>13</v>
      </c>
      <c r="C8" s="1">
        <v>13</v>
      </c>
      <c r="D8" s="1">
        <v>13</v>
      </c>
      <c r="E8" s="1">
        <v>13</v>
      </c>
      <c r="F8" s="7">
        <f>SUM(B8:E8)</f>
        <v>52</v>
      </c>
      <c r="G8" s="7">
        <f t="shared" si="1"/>
        <v>13</v>
      </c>
      <c r="I8" s="3" t="s">
        <v>0</v>
      </c>
      <c r="J8" s="6">
        <f>J2-1</f>
        <v>6</v>
      </c>
      <c r="K8" s="6">
        <f>SUMSQ(F4:F10)/J3-J4</f>
        <v>12.29357142857134</v>
      </c>
      <c r="L8" s="6">
        <f>K8/J8</f>
        <v>2.0489285714285566</v>
      </c>
      <c r="M8" s="6">
        <f>L8/L9</f>
        <v>2.1153263140645309</v>
      </c>
      <c r="N8" s="9" t="str">
        <f>IF(M8&lt;O8,"tn",IF(M8&lt;P8,"*","**"))</f>
        <v>tn</v>
      </c>
      <c r="O8" s="10">
        <f>FINV(0.05,J8,J10)</f>
        <v>2.4591084425783349</v>
      </c>
      <c r="P8" s="11">
        <f>FINV(0.01,J8,J10)</f>
        <v>3.5579905431887022</v>
      </c>
      <c r="R8" s="3" t="s">
        <v>7</v>
      </c>
      <c r="S8" s="3">
        <v>3.79</v>
      </c>
      <c r="T8" s="3">
        <f>S8+S4</f>
        <v>5.5271710525659028</v>
      </c>
      <c r="U8" s="3"/>
    </row>
    <row r="9" spans="1:21" x14ac:dyDescent="0.35">
      <c r="A9" s="6" t="s">
        <v>7</v>
      </c>
      <c r="B9" s="1">
        <v>13.1</v>
      </c>
      <c r="C9" s="1">
        <v>13</v>
      </c>
      <c r="D9" s="1">
        <v>13</v>
      </c>
      <c r="E9" s="1">
        <v>12</v>
      </c>
      <c r="F9" s="7">
        <f t="shared" si="0"/>
        <v>51.1</v>
      </c>
      <c r="G9" s="7">
        <f t="shared" si="1"/>
        <v>12.775</v>
      </c>
      <c r="I9" s="3" t="s">
        <v>27</v>
      </c>
      <c r="J9" s="6">
        <f>(J2-1)*(J3-1)</f>
        <v>18</v>
      </c>
      <c r="K9" s="7">
        <f>K10-K7-K8</f>
        <v>17.434999999999491</v>
      </c>
      <c r="L9" s="6">
        <f>K9/J9</f>
        <v>0.96861111111108278</v>
      </c>
      <c r="M9" s="13"/>
      <c r="N9" s="14"/>
      <c r="O9" s="14"/>
      <c r="P9" s="15"/>
      <c r="R9" s="3" t="s">
        <v>3</v>
      </c>
      <c r="S9" s="19">
        <v>4.21</v>
      </c>
      <c r="T9" s="3">
        <f>S9+S4</f>
        <v>5.9471710525659027</v>
      </c>
      <c r="U9" s="3"/>
    </row>
    <row r="10" spans="1:21" x14ac:dyDescent="0.35">
      <c r="A10" s="6" t="s">
        <v>8</v>
      </c>
      <c r="B10" s="1">
        <v>13</v>
      </c>
      <c r="C10" s="1">
        <v>13</v>
      </c>
      <c r="D10" s="1">
        <v>12</v>
      </c>
      <c r="E10" s="1">
        <v>12</v>
      </c>
      <c r="F10" s="7">
        <f t="shared" si="0"/>
        <v>50</v>
      </c>
      <c r="G10" s="7">
        <f t="shared" si="1"/>
        <v>12.5</v>
      </c>
      <c r="I10" s="3" t="s">
        <v>28</v>
      </c>
      <c r="J10" s="6">
        <f xml:space="preserve"> ((J2*J3)-1)</f>
        <v>27</v>
      </c>
      <c r="K10" s="7">
        <f>SUMSQ(B4:E10)-J4</f>
        <v>31.98107142857134</v>
      </c>
      <c r="L10" s="12"/>
      <c r="M10" s="16"/>
      <c r="N10" s="17"/>
      <c r="O10" s="17"/>
      <c r="P10" s="18"/>
      <c r="R10" s="3" t="s">
        <v>5</v>
      </c>
      <c r="S10" s="3">
        <v>4.3499999999999996</v>
      </c>
      <c r="T10" s="3">
        <f>S10+S4</f>
        <v>6.0871710525659024</v>
      </c>
      <c r="U10" s="3"/>
    </row>
    <row r="11" spans="1:21" x14ac:dyDescent="0.35">
      <c r="A11" s="6" t="s">
        <v>9</v>
      </c>
      <c r="B11" s="6">
        <f>SUM(B4:B10)</f>
        <v>86</v>
      </c>
      <c r="C11" s="6">
        <f t="shared" ref="C11:E11" si="2">SUM(C4:C10)</f>
        <v>86.2</v>
      </c>
      <c r="D11" s="6">
        <f>SUM(D4:D10)</f>
        <v>90.8</v>
      </c>
      <c r="E11" s="6">
        <f t="shared" si="2"/>
        <v>86.5</v>
      </c>
      <c r="F11" s="6">
        <f>SUM(B11:E11)</f>
        <v>349.5</v>
      </c>
      <c r="G11" s="8"/>
      <c r="R11" s="3" t="s">
        <v>2</v>
      </c>
      <c r="S11" s="3">
        <v>4.5199999999999996</v>
      </c>
      <c r="T11" s="3">
        <f>S11+S4</f>
        <v>6.2571710525659023</v>
      </c>
      <c r="U11" s="3"/>
    </row>
    <row r="12" spans="1:21" x14ac:dyDescent="0.35">
      <c r="R12" s="3" t="s">
        <v>6</v>
      </c>
      <c r="S12" s="3">
        <v>4.8499999999999996</v>
      </c>
      <c r="T12" s="3">
        <f>S12+S4</f>
        <v>6.5871710525659024</v>
      </c>
      <c r="U12" s="3"/>
    </row>
    <row r="13" spans="1:21" x14ac:dyDescent="0.35">
      <c r="R13" s="3" t="s">
        <v>4</v>
      </c>
      <c r="S13" s="3">
        <v>5.36</v>
      </c>
      <c r="T13" s="3">
        <f>S13+S4</f>
        <v>7.0971710525659031</v>
      </c>
      <c r="U13" s="3"/>
    </row>
  </sheetData>
  <mergeCells count="4">
    <mergeCell ref="A2:A3"/>
    <mergeCell ref="B2:E2"/>
    <mergeCell ref="F2:F3"/>
    <mergeCell ref="G2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2CEEB-F8B6-4C77-BFE2-C64BEC92A03D}">
  <dimension ref="A2:U13"/>
  <sheetViews>
    <sheetView workbookViewId="0">
      <selection activeCell="A10" sqref="A1:XFD10"/>
    </sheetView>
  </sheetViews>
  <sheetFormatPr defaultRowHeight="14.5" x14ac:dyDescent="0.35"/>
  <cols>
    <col min="9" max="9" width="13.7265625" customWidth="1"/>
    <col min="18" max="18" width="13" customWidth="1"/>
    <col min="19" max="19" width="10.81640625" customWidth="1"/>
    <col min="20" max="20" width="16.81640625" customWidth="1"/>
    <col min="21" max="21" width="9.453125" customWidth="1"/>
  </cols>
  <sheetData>
    <row r="2" spans="1:21" x14ac:dyDescent="0.35">
      <c r="A2" s="24" t="s">
        <v>0</v>
      </c>
      <c r="B2" s="28" t="s">
        <v>14</v>
      </c>
      <c r="C2" s="29"/>
      <c r="D2" s="29"/>
      <c r="E2" s="30"/>
      <c r="F2" s="26" t="s">
        <v>9</v>
      </c>
      <c r="G2" s="24" t="s">
        <v>1</v>
      </c>
      <c r="I2" s="7" t="s">
        <v>15</v>
      </c>
      <c r="J2" s="6">
        <v>7</v>
      </c>
    </row>
    <row r="3" spans="1:21" x14ac:dyDescent="0.35">
      <c r="A3" s="25"/>
      <c r="B3" s="3" t="s">
        <v>10</v>
      </c>
      <c r="C3" s="3" t="s">
        <v>11</v>
      </c>
      <c r="D3" s="3" t="s">
        <v>12</v>
      </c>
      <c r="E3" s="4" t="s">
        <v>13</v>
      </c>
      <c r="F3" s="27"/>
      <c r="G3" s="25"/>
      <c r="I3" s="7" t="s">
        <v>16</v>
      </c>
      <c r="J3" s="6">
        <v>4</v>
      </c>
      <c r="R3" s="6" t="s">
        <v>29</v>
      </c>
      <c r="S3" s="6">
        <v>4.67</v>
      </c>
    </row>
    <row r="4" spans="1:21" x14ac:dyDescent="0.35">
      <c r="A4" s="5" t="s">
        <v>2</v>
      </c>
      <c r="B4" s="1">
        <v>24.7</v>
      </c>
      <c r="C4" s="1">
        <v>22.8</v>
      </c>
      <c r="D4" s="1">
        <v>16.8</v>
      </c>
      <c r="E4" s="1">
        <v>15</v>
      </c>
      <c r="F4" s="7">
        <f>SUM(B4:E4)</f>
        <v>79.3</v>
      </c>
      <c r="G4" s="7">
        <f>AVERAGE(B4:E4)</f>
        <v>19.824999999999999</v>
      </c>
      <c r="I4" s="7" t="s">
        <v>17</v>
      </c>
      <c r="J4" s="6">
        <f>F11^2/(J2*J3)</f>
        <v>14274.172857142859</v>
      </c>
      <c r="R4" s="6" t="s">
        <v>30</v>
      </c>
      <c r="S4" s="7">
        <f>S3*((L9/7)^0.5)</f>
        <v>4.5873180329317993</v>
      </c>
    </row>
    <row r="5" spans="1:21" x14ac:dyDescent="0.35">
      <c r="A5" s="6" t="s">
        <v>3</v>
      </c>
      <c r="B5" s="1">
        <v>26.3</v>
      </c>
      <c r="C5" s="1">
        <v>23.3</v>
      </c>
      <c r="D5" s="1">
        <v>17.7</v>
      </c>
      <c r="E5" s="1">
        <v>17</v>
      </c>
      <c r="F5" s="7">
        <f t="shared" ref="F5:F10" si="0">SUM(B5:E5)</f>
        <v>84.3</v>
      </c>
      <c r="G5" s="7">
        <f t="shared" ref="G5:G10" si="1">AVERAGE(B5:E5)</f>
        <v>21.074999999999999</v>
      </c>
    </row>
    <row r="6" spans="1:21" x14ac:dyDescent="0.35">
      <c r="A6" s="6" t="s">
        <v>4</v>
      </c>
      <c r="B6" s="1">
        <v>24.1</v>
      </c>
      <c r="C6" s="1">
        <v>24.3</v>
      </c>
      <c r="D6" s="1">
        <v>26.5</v>
      </c>
      <c r="E6" s="1">
        <v>25</v>
      </c>
      <c r="F6" s="7">
        <f t="shared" si="0"/>
        <v>99.9</v>
      </c>
      <c r="G6" s="7">
        <f t="shared" si="1"/>
        <v>24.975000000000001</v>
      </c>
      <c r="I6" s="3" t="s">
        <v>18</v>
      </c>
      <c r="J6" s="2" t="s">
        <v>19</v>
      </c>
      <c r="K6" s="2" t="s">
        <v>20</v>
      </c>
      <c r="L6" s="2" t="s">
        <v>21</v>
      </c>
      <c r="M6" s="2" t="s">
        <v>22</v>
      </c>
      <c r="N6" s="2" t="s">
        <v>23</v>
      </c>
      <c r="O6" s="2" t="s">
        <v>24</v>
      </c>
      <c r="P6" s="2" t="s">
        <v>25</v>
      </c>
      <c r="R6" s="3" t="s">
        <v>31</v>
      </c>
      <c r="S6" s="3" t="s">
        <v>32</v>
      </c>
      <c r="T6" s="3" t="s">
        <v>33</v>
      </c>
      <c r="U6" s="3" t="s">
        <v>34</v>
      </c>
    </row>
    <row r="7" spans="1:21" x14ac:dyDescent="0.35">
      <c r="A7" s="6" t="s">
        <v>5</v>
      </c>
      <c r="B7" s="1">
        <v>24.7</v>
      </c>
      <c r="C7" s="1">
        <v>22.3</v>
      </c>
      <c r="D7" s="1">
        <v>23.5</v>
      </c>
      <c r="E7" s="1">
        <v>22</v>
      </c>
      <c r="F7" s="7">
        <f t="shared" si="0"/>
        <v>92.5</v>
      </c>
      <c r="G7" s="7">
        <f t="shared" si="1"/>
        <v>23.125</v>
      </c>
      <c r="I7" s="3" t="s">
        <v>26</v>
      </c>
      <c r="J7">
        <f>J3-1</f>
        <v>3</v>
      </c>
      <c r="K7" s="6">
        <f>SUMSQ(B11:E11)/J2-J4</f>
        <v>77.807142857138388</v>
      </c>
      <c r="L7" s="6">
        <f>K7/J7</f>
        <v>25.935714285712795</v>
      </c>
      <c r="M7" s="6">
        <f>L7/L9</f>
        <v>3.8398674570671765</v>
      </c>
      <c r="N7" s="9" t="str">
        <f>IF(M7&lt;O7,"tn",IF(M7&lt;P7,"*","**"))</f>
        <v>*</v>
      </c>
      <c r="O7" s="6">
        <f>FINV(0.05,J7,J9)</f>
        <v>3.1599075898007243</v>
      </c>
      <c r="P7" s="6">
        <f>FINV(0.01,J7,J9)</f>
        <v>5.0918895204140124</v>
      </c>
      <c r="R7" s="3" t="s">
        <v>8</v>
      </c>
      <c r="S7" s="3">
        <v>3.71</v>
      </c>
      <c r="T7" s="3">
        <f>S7+S4</f>
        <v>8.2973180329317984</v>
      </c>
      <c r="U7" s="3"/>
    </row>
    <row r="8" spans="1:21" x14ac:dyDescent="0.35">
      <c r="A8" s="6" t="s">
        <v>6</v>
      </c>
      <c r="B8" s="1">
        <v>26.3</v>
      </c>
      <c r="C8" s="1">
        <v>23.3</v>
      </c>
      <c r="D8" s="1">
        <v>17.7</v>
      </c>
      <c r="E8" s="1">
        <v>17</v>
      </c>
      <c r="F8" s="7">
        <f>SUM(B8:E8)</f>
        <v>84.3</v>
      </c>
      <c r="G8" s="7">
        <f t="shared" si="1"/>
        <v>21.074999999999999</v>
      </c>
      <c r="I8" s="3" t="s">
        <v>0</v>
      </c>
      <c r="J8" s="6">
        <f>J2-1</f>
        <v>6</v>
      </c>
      <c r="K8" s="6">
        <f>SUMSQ(F4:F10)/J3-J4</f>
        <v>91.46214285714268</v>
      </c>
      <c r="L8" s="6">
        <f>K8/J8</f>
        <v>15.243690476190446</v>
      </c>
      <c r="M8" s="6">
        <f>L8/L9</f>
        <v>2.2568783084325164</v>
      </c>
      <c r="N8" s="9" t="str">
        <f>IF(M8&lt;O8,"tn",IF(M8&lt;P8,"*","**"))</f>
        <v>tn</v>
      </c>
      <c r="O8" s="10">
        <f>FINV(0.05,J8,J10)</f>
        <v>2.4591084425783349</v>
      </c>
      <c r="P8" s="11">
        <f>FINV(0.01,J8,J10)</f>
        <v>3.5579905431887022</v>
      </c>
      <c r="R8" s="3" t="s">
        <v>7</v>
      </c>
      <c r="S8" s="3">
        <v>3.79</v>
      </c>
      <c r="T8" s="3">
        <f>S8+S4</f>
        <v>8.3773180329318002</v>
      </c>
      <c r="U8" s="3"/>
    </row>
    <row r="9" spans="1:21" x14ac:dyDescent="0.35">
      <c r="A9" s="6" t="s">
        <v>7</v>
      </c>
      <c r="B9" s="1">
        <v>24.1</v>
      </c>
      <c r="C9" s="1">
        <v>24.3</v>
      </c>
      <c r="D9" s="1">
        <v>24</v>
      </c>
      <c r="E9" s="1">
        <v>26</v>
      </c>
      <c r="F9" s="7">
        <f t="shared" si="0"/>
        <v>98.4</v>
      </c>
      <c r="G9" s="7">
        <f t="shared" si="1"/>
        <v>24.6</v>
      </c>
      <c r="I9" s="3" t="s">
        <v>27</v>
      </c>
      <c r="J9" s="6">
        <f>(J2-1)*(J3-1)</f>
        <v>18</v>
      </c>
      <c r="K9" s="7">
        <f>K10-K7-K8</f>
        <v>121.57785714286001</v>
      </c>
      <c r="L9" s="6">
        <f>K9/J9</f>
        <v>6.7543253968255561</v>
      </c>
      <c r="M9" s="13"/>
      <c r="N9" s="14"/>
      <c r="O9" s="14"/>
      <c r="P9" s="15"/>
      <c r="R9" s="3" t="s">
        <v>3</v>
      </c>
      <c r="S9" s="19">
        <v>4.21</v>
      </c>
      <c r="T9" s="3">
        <f>S9+S4</f>
        <v>8.7973180329317984</v>
      </c>
      <c r="U9" s="3"/>
    </row>
    <row r="10" spans="1:21" x14ac:dyDescent="0.35">
      <c r="A10" s="6" t="s">
        <v>8</v>
      </c>
      <c r="B10" s="1">
        <v>24.7</v>
      </c>
      <c r="C10" s="1">
        <v>22.3</v>
      </c>
      <c r="D10" s="1">
        <v>23.5</v>
      </c>
      <c r="E10" s="1">
        <v>23</v>
      </c>
      <c r="F10" s="7">
        <f t="shared" si="0"/>
        <v>93.5</v>
      </c>
      <c r="G10" s="7">
        <f t="shared" si="1"/>
        <v>23.375</v>
      </c>
      <c r="I10" s="3" t="s">
        <v>28</v>
      </c>
      <c r="J10" s="6">
        <f xml:space="preserve"> ((J2*J3)-1)</f>
        <v>27</v>
      </c>
      <c r="K10" s="7">
        <f>SUMSQ(B4:E10)-J4</f>
        <v>290.84714285714108</v>
      </c>
      <c r="L10" s="12"/>
      <c r="M10" s="16"/>
      <c r="N10" s="17"/>
      <c r="O10" s="17"/>
      <c r="P10" s="18"/>
      <c r="R10" s="3" t="s">
        <v>5</v>
      </c>
      <c r="S10" s="3">
        <v>4.3499999999999996</v>
      </c>
      <c r="T10" s="3">
        <f>S10+S4</f>
        <v>8.9373180329317989</v>
      </c>
      <c r="U10" s="3"/>
    </row>
    <row r="11" spans="1:21" x14ac:dyDescent="0.35">
      <c r="A11" s="6" t="s">
        <v>9</v>
      </c>
      <c r="B11" s="6">
        <f>SUM(B4:B10)</f>
        <v>174.89999999999998</v>
      </c>
      <c r="C11" s="6">
        <f t="shared" ref="C11:E11" si="2">SUM(C4:C10)</f>
        <v>162.60000000000002</v>
      </c>
      <c r="D11" s="6">
        <f>SUM(D4:D10)</f>
        <v>149.69999999999999</v>
      </c>
      <c r="E11" s="6">
        <f t="shared" si="2"/>
        <v>145</v>
      </c>
      <c r="F11" s="6">
        <f>SUM(B11:E11)</f>
        <v>632.20000000000005</v>
      </c>
      <c r="G11" s="8"/>
      <c r="R11" s="3" t="s">
        <v>2</v>
      </c>
      <c r="S11" s="3">
        <v>4.5199999999999996</v>
      </c>
      <c r="T11" s="3">
        <f>S11+S4</f>
        <v>9.1073180329317989</v>
      </c>
      <c r="U11" s="3"/>
    </row>
    <row r="12" spans="1:21" x14ac:dyDescent="0.35">
      <c r="R12" s="3" t="s">
        <v>6</v>
      </c>
      <c r="S12" s="3">
        <v>4.8499999999999996</v>
      </c>
      <c r="T12" s="3">
        <f>S12+S4</f>
        <v>9.4373180329317989</v>
      </c>
      <c r="U12" s="3"/>
    </row>
    <row r="13" spans="1:21" x14ac:dyDescent="0.35">
      <c r="R13" s="3" t="s">
        <v>4</v>
      </c>
      <c r="S13" s="3">
        <v>5.36</v>
      </c>
      <c r="T13" s="3">
        <f>S13+S4</f>
        <v>9.9473180329318005</v>
      </c>
      <c r="U13" s="3"/>
    </row>
  </sheetData>
  <mergeCells count="4">
    <mergeCell ref="A2:A3"/>
    <mergeCell ref="B2:E2"/>
    <mergeCell ref="F2:F3"/>
    <mergeCell ref="G2:G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24880-C28E-41F9-87A5-7AC1B40F7138}">
  <dimension ref="A3:U14"/>
  <sheetViews>
    <sheetView tabSelected="1" workbookViewId="0">
      <selection activeCell="E17" sqref="E17:E18"/>
    </sheetView>
  </sheetViews>
  <sheetFormatPr defaultRowHeight="14.5" x14ac:dyDescent="0.35"/>
  <cols>
    <col min="9" max="9" width="13.7265625" customWidth="1"/>
    <col min="18" max="18" width="13" customWidth="1"/>
    <col min="19" max="19" width="10.81640625" customWidth="1"/>
    <col min="20" max="20" width="16.81640625" customWidth="1"/>
    <col min="21" max="21" width="9.453125" customWidth="1"/>
  </cols>
  <sheetData>
    <row r="3" spans="1:21" x14ac:dyDescent="0.35">
      <c r="A3" s="24" t="s">
        <v>0</v>
      </c>
      <c r="B3" s="28" t="s">
        <v>14</v>
      </c>
      <c r="C3" s="29"/>
      <c r="D3" s="29"/>
      <c r="E3" s="30"/>
      <c r="F3" s="26" t="s">
        <v>9</v>
      </c>
      <c r="G3" s="24" t="s">
        <v>1</v>
      </c>
      <c r="I3" s="7" t="s">
        <v>15</v>
      </c>
      <c r="J3" s="6">
        <v>7</v>
      </c>
    </row>
    <row r="4" spans="1:21" x14ac:dyDescent="0.35">
      <c r="A4" s="25"/>
      <c r="B4" s="3" t="s">
        <v>10</v>
      </c>
      <c r="C4" s="3" t="s">
        <v>11</v>
      </c>
      <c r="D4" s="3" t="s">
        <v>12</v>
      </c>
      <c r="E4" s="4" t="s">
        <v>13</v>
      </c>
      <c r="F4" s="27"/>
      <c r="G4" s="25"/>
      <c r="I4" s="7" t="s">
        <v>16</v>
      </c>
      <c r="J4" s="6">
        <v>4</v>
      </c>
      <c r="R4" s="6" t="s">
        <v>29</v>
      </c>
      <c r="S4" s="6">
        <v>4.67</v>
      </c>
    </row>
    <row r="5" spans="1:21" x14ac:dyDescent="0.35">
      <c r="A5" s="5" t="s">
        <v>2</v>
      </c>
      <c r="B5" s="1">
        <v>26</v>
      </c>
      <c r="C5" s="1" t="s">
        <v>35</v>
      </c>
      <c r="D5" s="1">
        <v>18.45</v>
      </c>
      <c r="E5" s="1">
        <v>18.45</v>
      </c>
      <c r="F5" s="7">
        <f>SUM(B5:E5)</f>
        <v>62.900000000000006</v>
      </c>
      <c r="G5" s="7">
        <f>AVERAGE(B5:E5)</f>
        <v>20.966666666666669</v>
      </c>
      <c r="I5" s="7" t="s">
        <v>17</v>
      </c>
      <c r="J5" s="6">
        <f>F12^2/(J3*J4)</f>
        <v>14235.815089285714</v>
      </c>
      <c r="R5" s="6" t="s">
        <v>30</v>
      </c>
      <c r="S5" s="7">
        <f>S4*((L10/7)^0.5)</f>
        <v>7.8635646810589241</v>
      </c>
    </row>
    <row r="6" spans="1:21" x14ac:dyDescent="0.35">
      <c r="A6" s="6" t="s">
        <v>3</v>
      </c>
      <c r="B6" s="1">
        <v>25.4</v>
      </c>
      <c r="C6" s="1">
        <v>23.45</v>
      </c>
      <c r="D6" s="1">
        <v>20.5</v>
      </c>
      <c r="E6" s="1">
        <v>20.5</v>
      </c>
      <c r="F6" s="7">
        <f t="shared" ref="F6:F11" si="0">SUM(B6:E6)</f>
        <v>89.85</v>
      </c>
      <c r="G6" s="7">
        <f t="shared" ref="G6:G11" si="1">AVERAGE(B6:E6)</f>
        <v>22.462499999999999</v>
      </c>
    </row>
    <row r="7" spans="1:21" x14ac:dyDescent="0.35">
      <c r="A7" s="6" t="s">
        <v>4</v>
      </c>
      <c r="B7" s="1">
        <v>22.7</v>
      </c>
      <c r="C7" s="1">
        <v>20.25</v>
      </c>
      <c r="D7" s="1">
        <v>28.1</v>
      </c>
      <c r="E7" s="1">
        <v>28.1</v>
      </c>
      <c r="F7" s="7">
        <f t="shared" si="0"/>
        <v>99.15</v>
      </c>
      <c r="G7" s="7">
        <f t="shared" si="1"/>
        <v>24.787500000000001</v>
      </c>
      <c r="I7" s="3" t="s">
        <v>18</v>
      </c>
      <c r="J7" s="2" t="s">
        <v>19</v>
      </c>
      <c r="K7" s="2" t="s">
        <v>20</v>
      </c>
      <c r="L7" s="2" t="s">
        <v>21</v>
      </c>
      <c r="M7" s="2" t="s">
        <v>22</v>
      </c>
      <c r="N7" s="2" t="s">
        <v>23</v>
      </c>
      <c r="O7" s="2" t="s">
        <v>24</v>
      </c>
      <c r="P7" s="2" t="s">
        <v>25</v>
      </c>
      <c r="R7" s="3" t="s">
        <v>31</v>
      </c>
      <c r="S7" s="3" t="s">
        <v>32</v>
      </c>
      <c r="T7" s="3" t="s">
        <v>33</v>
      </c>
      <c r="U7" s="3" t="s">
        <v>34</v>
      </c>
    </row>
    <row r="8" spans="1:21" x14ac:dyDescent="0.35">
      <c r="A8" s="6" t="s">
        <v>5</v>
      </c>
      <c r="B8" s="1">
        <v>24.8</v>
      </c>
      <c r="C8" s="1">
        <v>20.5</v>
      </c>
      <c r="D8" s="1">
        <v>23.75</v>
      </c>
      <c r="E8" s="1">
        <v>23.75</v>
      </c>
      <c r="F8" s="7">
        <f t="shared" si="0"/>
        <v>92.8</v>
      </c>
      <c r="G8" s="7">
        <f t="shared" si="1"/>
        <v>23.2</v>
      </c>
      <c r="I8" s="3" t="s">
        <v>26</v>
      </c>
      <c r="J8">
        <f>J4-1</f>
        <v>3</v>
      </c>
      <c r="K8" s="6">
        <f>SUMSQ(B12:E12)/J3-J5</f>
        <v>125.9152678571445</v>
      </c>
      <c r="L8" s="6">
        <f>K8/J8</f>
        <v>41.9717559523815</v>
      </c>
      <c r="M8" s="6">
        <f>L8/L10</f>
        <v>2.1147251646493137</v>
      </c>
      <c r="N8" s="9" t="str">
        <f>IF(M8&lt;O8,"tn",IF(M8&lt;P8,"*","**"))</f>
        <v>tn</v>
      </c>
      <c r="O8" s="6">
        <f>FINV(0.05,J8,J10)</f>
        <v>3.1599075898007243</v>
      </c>
      <c r="P8" s="6">
        <f>FINV(0.01,J8,J10)</f>
        <v>5.0918895204140124</v>
      </c>
      <c r="R8" s="3" t="s">
        <v>8</v>
      </c>
      <c r="S8" s="3">
        <v>3.71</v>
      </c>
      <c r="T8" s="3">
        <f>S8+S5</f>
        <v>11.573564681058924</v>
      </c>
      <c r="U8" s="3"/>
    </row>
    <row r="9" spans="1:21" x14ac:dyDescent="0.35">
      <c r="A9" s="6" t="s">
        <v>6</v>
      </c>
      <c r="B9" s="1">
        <v>25.4</v>
      </c>
      <c r="C9" s="1">
        <v>23.45</v>
      </c>
      <c r="D9" s="1">
        <v>22</v>
      </c>
      <c r="E9" s="1">
        <v>22</v>
      </c>
      <c r="F9" s="7">
        <f>SUM(B9:E9)</f>
        <v>92.85</v>
      </c>
      <c r="G9" s="7">
        <f t="shared" si="1"/>
        <v>23.212499999999999</v>
      </c>
      <c r="I9" s="3" t="s">
        <v>0</v>
      </c>
      <c r="J9" s="6">
        <f>J3-1</f>
        <v>6</v>
      </c>
      <c r="K9" s="6">
        <f>SUMSQ(F5:F11)/J4-J5</f>
        <v>234.47428571428645</v>
      </c>
      <c r="L9" s="6">
        <f>K9/J9</f>
        <v>39.079047619047742</v>
      </c>
      <c r="M9" s="6">
        <f>L9/L10</f>
        <v>1.9689775549130912</v>
      </c>
      <c r="N9" s="9" t="str">
        <f>IF(M9&lt;O9,"tn",IF(M9&lt;P9,"*","**"))</f>
        <v>tn</v>
      </c>
      <c r="O9" s="10">
        <f>FINV(0.05,J9,J11)</f>
        <v>2.4591084425783349</v>
      </c>
      <c r="P9" s="11">
        <f>FINV(0.01,J9,J11)</f>
        <v>3.5579905431887022</v>
      </c>
      <c r="R9" s="3" t="s">
        <v>7</v>
      </c>
      <c r="S9" s="3">
        <v>3.79</v>
      </c>
      <c r="T9" s="3">
        <f>S9+S5</f>
        <v>11.653564681058924</v>
      </c>
      <c r="U9" s="3"/>
    </row>
    <row r="10" spans="1:21" x14ac:dyDescent="0.35">
      <c r="A10" s="6" t="s">
        <v>7</v>
      </c>
      <c r="B10" s="1">
        <v>22</v>
      </c>
      <c r="C10" s="1">
        <v>22</v>
      </c>
      <c r="D10" s="1">
        <v>28</v>
      </c>
      <c r="E10" s="1">
        <v>27</v>
      </c>
      <c r="F10" s="7">
        <f t="shared" si="0"/>
        <v>99</v>
      </c>
      <c r="G10" s="7">
        <f t="shared" si="1"/>
        <v>24.75</v>
      </c>
      <c r="I10" s="3" t="s">
        <v>27</v>
      </c>
      <c r="J10" s="6">
        <f>(J3-1)*(J4-1)</f>
        <v>18</v>
      </c>
      <c r="K10" s="7">
        <f>K11-K8-K9</f>
        <v>357.25285714285747</v>
      </c>
      <c r="L10" s="6">
        <f>K10/J10</f>
        <v>19.84738095238097</v>
      </c>
      <c r="M10" s="13"/>
      <c r="N10" s="14"/>
      <c r="O10" s="14"/>
      <c r="P10" s="15"/>
      <c r="R10" s="3" t="s">
        <v>3</v>
      </c>
      <c r="S10" s="19">
        <v>4.21</v>
      </c>
      <c r="T10" s="3">
        <f>S10+S5</f>
        <v>12.073564681058924</v>
      </c>
      <c r="U10" s="3"/>
    </row>
    <row r="11" spans="1:21" x14ac:dyDescent="0.35">
      <c r="A11" s="6" t="s">
        <v>8</v>
      </c>
      <c r="B11" s="1">
        <v>24.8</v>
      </c>
      <c r="C11" s="1">
        <v>23</v>
      </c>
      <c r="D11" s="1">
        <v>23</v>
      </c>
      <c r="E11" s="1">
        <v>24</v>
      </c>
      <c r="F11" s="7">
        <f t="shared" si="0"/>
        <v>94.8</v>
      </c>
      <c r="G11" s="7">
        <f t="shared" si="1"/>
        <v>23.7</v>
      </c>
      <c r="I11" s="3" t="s">
        <v>28</v>
      </c>
      <c r="J11" s="6">
        <f xml:space="preserve"> ((J3*J4)-1)</f>
        <v>27</v>
      </c>
      <c r="K11" s="7">
        <f>SUMSQ(B5:E11)-J5</f>
        <v>717.64241071428842</v>
      </c>
      <c r="L11" s="12"/>
      <c r="M11" s="16"/>
      <c r="N11" s="17"/>
      <c r="O11" s="17"/>
      <c r="P11" s="18"/>
      <c r="R11" s="3" t="s">
        <v>5</v>
      </c>
      <c r="S11" s="3">
        <v>4.3499999999999996</v>
      </c>
      <c r="T11" s="3">
        <f>S11+S5</f>
        <v>12.213564681058923</v>
      </c>
      <c r="U11" s="3"/>
    </row>
    <row r="12" spans="1:21" x14ac:dyDescent="0.35">
      <c r="A12" s="6" t="s">
        <v>9</v>
      </c>
      <c r="B12" s="6">
        <f>SUM(B5:B11)</f>
        <v>171.1</v>
      </c>
      <c r="C12" s="6">
        <f t="shared" ref="C12:E12" si="2">SUM(C5:C11)</f>
        <v>132.65</v>
      </c>
      <c r="D12" s="6">
        <f>SUM(D5:D11)</f>
        <v>163.80000000000001</v>
      </c>
      <c r="E12" s="6">
        <f t="shared" si="2"/>
        <v>163.80000000000001</v>
      </c>
      <c r="F12" s="6">
        <f>SUM(B12:E12)</f>
        <v>631.35</v>
      </c>
      <c r="G12" s="8"/>
      <c r="R12" s="3" t="s">
        <v>2</v>
      </c>
      <c r="S12" s="3">
        <v>4.5199999999999996</v>
      </c>
      <c r="T12" s="3">
        <f>S12+S5</f>
        <v>12.383564681058925</v>
      </c>
      <c r="U12" s="3"/>
    </row>
    <row r="13" spans="1:21" x14ac:dyDescent="0.35">
      <c r="R13" s="3" t="s">
        <v>6</v>
      </c>
      <c r="S13" s="3">
        <v>4.8499999999999996</v>
      </c>
      <c r="T13" s="3">
        <f>S13+S5</f>
        <v>12.713564681058923</v>
      </c>
      <c r="U13" s="3"/>
    </row>
    <row r="14" spans="1:21" x14ac:dyDescent="0.35">
      <c r="R14" s="3" t="s">
        <v>4</v>
      </c>
      <c r="S14" s="3">
        <v>5.36</v>
      </c>
      <c r="T14" s="3">
        <f>S14+S5</f>
        <v>13.223564681058924</v>
      </c>
      <c r="U14" s="3"/>
    </row>
  </sheetData>
  <mergeCells count="4">
    <mergeCell ref="A3:A4"/>
    <mergeCell ref="B3:E3"/>
    <mergeCell ref="F3:F4"/>
    <mergeCell ref="G3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89F8C-A2A3-4016-A612-FAB89DC9B622}">
  <dimension ref="A1:G10"/>
  <sheetViews>
    <sheetView workbookViewId="0">
      <selection activeCell="F14" sqref="F14"/>
    </sheetView>
  </sheetViews>
  <sheetFormatPr defaultRowHeight="14.5" x14ac:dyDescent="0.35"/>
  <cols>
    <col min="4" max="4" width="3.7265625" bestFit="1" customWidth="1"/>
  </cols>
  <sheetData>
    <row r="1" spans="1:7" x14ac:dyDescent="0.35">
      <c r="A1" s="31" t="s">
        <v>36</v>
      </c>
      <c r="B1" s="33" t="s">
        <v>37</v>
      </c>
      <c r="C1" s="33"/>
      <c r="D1" s="33"/>
      <c r="E1" s="33"/>
      <c r="F1" s="21"/>
      <c r="G1" s="21"/>
    </row>
    <row r="2" spans="1:7" x14ac:dyDescent="0.35">
      <c r="A2" s="32"/>
      <c r="B2" s="21">
        <v>7</v>
      </c>
      <c r="C2" s="21">
        <v>14</v>
      </c>
      <c r="D2" s="21"/>
      <c r="E2" s="21">
        <v>21</v>
      </c>
      <c r="F2" s="21">
        <v>28</v>
      </c>
      <c r="G2" s="21">
        <v>35</v>
      </c>
    </row>
    <row r="3" spans="1:7" x14ac:dyDescent="0.35">
      <c r="A3" s="20" t="s">
        <v>2</v>
      </c>
      <c r="B3" s="8">
        <f>'7 HST'!G5</f>
        <v>4.1291666666666664</v>
      </c>
      <c r="C3" s="8">
        <f>'14 HST'!G5</f>
        <v>4.520833333333333</v>
      </c>
      <c r="D3" t="s">
        <v>42</v>
      </c>
      <c r="E3" s="8">
        <f>'21hst'!G4</f>
        <v>11.75</v>
      </c>
      <c r="F3" s="8">
        <f>'28hst'!G4</f>
        <v>19.824999999999999</v>
      </c>
      <c r="G3" s="8">
        <f>'35hst'!G5</f>
        <v>20.966666666666669</v>
      </c>
    </row>
    <row r="4" spans="1:7" x14ac:dyDescent="0.35">
      <c r="A4" t="s">
        <v>3</v>
      </c>
      <c r="B4" s="8">
        <f>'7 HST'!G6</f>
        <v>3.8416666666666668</v>
      </c>
      <c r="C4" s="8">
        <f>'14 HST'!G6</f>
        <v>4.2083333333333339</v>
      </c>
      <c r="D4" t="s">
        <v>41</v>
      </c>
      <c r="E4" s="8">
        <f>'21hst'!G5</f>
        <v>11.95</v>
      </c>
      <c r="F4" s="8">
        <f>'28hst'!G5</f>
        <v>21.074999999999999</v>
      </c>
      <c r="G4" s="8">
        <f>'35hst'!G6</f>
        <v>22.462499999999999</v>
      </c>
    </row>
    <row r="5" spans="1:7" x14ac:dyDescent="0.35">
      <c r="A5" t="s">
        <v>4</v>
      </c>
      <c r="B5" s="8">
        <f>'7 HST'!G7</f>
        <v>4.05</v>
      </c>
      <c r="C5" s="8">
        <f>'14 HST'!G7</f>
        <v>5.3583333333333334</v>
      </c>
      <c r="D5" t="s">
        <v>44</v>
      </c>
      <c r="E5" s="8">
        <f>'21hst'!G6</f>
        <v>13.649999999999999</v>
      </c>
      <c r="F5" s="8">
        <f>'28hst'!G6</f>
        <v>24.975000000000001</v>
      </c>
      <c r="G5" s="8">
        <f>'35hst'!G7</f>
        <v>24.787500000000001</v>
      </c>
    </row>
    <row r="6" spans="1:7" x14ac:dyDescent="0.35">
      <c r="A6" t="s">
        <v>5</v>
      </c>
      <c r="B6" s="8">
        <f>'7 HST'!G8</f>
        <v>4.1041666666666661</v>
      </c>
      <c r="C6" s="8">
        <f>'14 HST'!G8</f>
        <v>4.3458333333333332</v>
      </c>
      <c r="D6" t="s">
        <v>42</v>
      </c>
      <c r="E6" s="8">
        <f>'21hst'!G7</f>
        <v>11.75</v>
      </c>
      <c r="F6" s="8">
        <f>'28hst'!G7</f>
        <v>23.125</v>
      </c>
      <c r="G6" s="8">
        <f>'35hst'!G8</f>
        <v>23.2</v>
      </c>
    </row>
    <row r="7" spans="1:7" x14ac:dyDescent="0.35">
      <c r="A7" t="s">
        <v>6</v>
      </c>
      <c r="B7" s="8">
        <f>'7 HST'!G9</f>
        <v>4.55</v>
      </c>
      <c r="C7" s="8">
        <f>'14 HST'!G9</f>
        <v>4.8541666666666661</v>
      </c>
      <c r="D7" t="s">
        <v>43</v>
      </c>
      <c r="E7" s="8">
        <f>'21hst'!G8</f>
        <v>13</v>
      </c>
      <c r="F7" s="8">
        <f>'28hst'!G8</f>
        <v>21.074999999999999</v>
      </c>
      <c r="G7" s="8">
        <f>'35hst'!G9</f>
        <v>23.212499999999999</v>
      </c>
    </row>
    <row r="8" spans="1:7" x14ac:dyDescent="0.35">
      <c r="A8" t="s">
        <v>7</v>
      </c>
      <c r="B8" s="8">
        <f>'7 HST'!G10</f>
        <v>4.2083333333333339</v>
      </c>
      <c r="C8" s="8">
        <f>'14 HST'!G10</f>
        <v>3.7875000000000001</v>
      </c>
      <c r="D8" t="s">
        <v>41</v>
      </c>
      <c r="E8" s="8">
        <f>'21hst'!G9</f>
        <v>12.775</v>
      </c>
      <c r="F8" s="8">
        <f>'28hst'!G9</f>
        <v>24.6</v>
      </c>
      <c r="G8" s="8">
        <f>'35hst'!G10</f>
        <v>24.75</v>
      </c>
    </row>
    <row r="9" spans="1:7" x14ac:dyDescent="0.35">
      <c r="A9" t="s">
        <v>8</v>
      </c>
      <c r="B9" s="8">
        <f>'7 HST'!G11</f>
        <v>3.4750000000000001</v>
      </c>
      <c r="C9" s="8">
        <f>'14 HST'!G11</f>
        <v>3.7125000000000004</v>
      </c>
      <c r="D9" t="s">
        <v>40</v>
      </c>
      <c r="E9" s="8">
        <f>'21hst'!G10</f>
        <v>12.5</v>
      </c>
      <c r="F9" s="8">
        <f>'28hst'!G10</f>
        <v>23.375</v>
      </c>
      <c r="G9" s="8">
        <f>'35hst'!G11</f>
        <v>23.7</v>
      </c>
    </row>
    <row r="10" spans="1:7" x14ac:dyDescent="0.35">
      <c r="A10" s="21" t="s">
        <v>38</v>
      </c>
      <c r="B10" s="22" t="s">
        <v>39</v>
      </c>
      <c r="C10" s="22">
        <f>'14 HST'!S5</f>
        <v>1.1100175551928704</v>
      </c>
      <c r="D10" s="21"/>
      <c r="E10" s="23" t="s">
        <v>39</v>
      </c>
      <c r="F10" s="23" t="s">
        <v>39</v>
      </c>
      <c r="G10" s="23" t="s">
        <v>39</v>
      </c>
    </row>
  </sheetData>
  <mergeCells count="2">
    <mergeCell ref="A1:A2"/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7 HST</vt:lpstr>
      <vt:lpstr>14 HST</vt:lpstr>
      <vt:lpstr>21hst</vt:lpstr>
      <vt:lpstr>28hst</vt:lpstr>
      <vt:lpstr>35hst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dcterms:created xsi:type="dcterms:W3CDTF">2023-07-05T23:26:47Z</dcterms:created>
  <dcterms:modified xsi:type="dcterms:W3CDTF">2023-10-12T21:34:31Z</dcterms:modified>
</cp:coreProperties>
</file>