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epare sidang\"/>
    </mc:Choice>
  </mc:AlternateContent>
  <xr:revisionPtr revIDLastSave="0" documentId="13_ncr:1_{1F3466D1-B22B-477E-994A-A3F0DC0F1453}" xr6:coauthVersionLast="47" xr6:coauthVersionMax="47" xr10:uidLastSave="{00000000-0000-0000-0000-000000000000}"/>
  <bookViews>
    <workbookView xWindow="-120" yWindow="-120" windowWidth="20730" windowHeight="11160" firstSheet="4" activeTab="9" xr2:uid="{00000000-000D-0000-FFFF-FFFF00000000}"/>
  </bookViews>
  <sheets>
    <sheet name="data produksi" sheetId="1" r:id="rId1"/>
    <sheet name="defect produk" sheetId="2" r:id="rId2"/>
    <sheet name="Avaible time" sheetId="3" r:id="rId3"/>
    <sheet name="downtime" sheetId="4" r:id="rId4"/>
    <sheet name="planned downtime" sheetId="5" r:id="rId5"/>
    <sheet name="avaibilty rate" sheetId="6" r:id="rId6"/>
    <sheet name="performance rate" sheetId="7" r:id="rId7"/>
    <sheet name="quality rate" sheetId="8" r:id="rId8"/>
    <sheet name="OEE" sheetId="9" r:id="rId9"/>
    <sheet name="six big loses" sheetId="11" r:id="rId10"/>
  </sheets>
  <calcPr calcId="191029"/>
</workbook>
</file>

<file path=xl/calcChain.xml><?xml version="1.0" encoding="utf-8"?>
<calcChain xmlns="http://schemas.openxmlformats.org/spreadsheetml/2006/main">
  <c r="L50" i="11" l="1"/>
  <c r="L48" i="11"/>
  <c r="L47" i="11"/>
  <c r="L46" i="11"/>
  <c r="L45" i="11"/>
  <c r="L44" i="11"/>
  <c r="K50" i="11"/>
  <c r="J50" i="11"/>
  <c r="J49" i="11"/>
  <c r="J48" i="11"/>
  <c r="J47" i="11"/>
  <c r="J46" i="11"/>
  <c r="J45" i="11"/>
  <c r="J44" i="11"/>
  <c r="I50" i="11"/>
  <c r="G43" i="11"/>
  <c r="D33" i="11"/>
  <c r="G42" i="11"/>
  <c r="G41" i="11"/>
  <c r="C42" i="11"/>
  <c r="C31" i="11"/>
  <c r="C32" i="11" s="1"/>
  <c r="D32" i="11" s="1"/>
  <c r="G63" i="11"/>
  <c r="G53" i="11"/>
  <c r="G62" i="11"/>
  <c r="G52" i="11"/>
  <c r="E52" i="11"/>
  <c r="O40" i="11"/>
  <c r="O30" i="11"/>
  <c r="N40" i="11"/>
  <c r="M41" i="11"/>
  <c r="M40" i="11"/>
  <c r="N30" i="11"/>
  <c r="M31" i="11"/>
  <c r="M30" i="11"/>
  <c r="L20" i="11"/>
  <c r="K20" i="11"/>
  <c r="L10" i="11"/>
  <c r="K10" i="11"/>
  <c r="I20" i="11"/>
  <c r="I10" i="11"/>
  <c r="I9" i="11"/>
  <c r="I8" i="11"/>
  <c r="I7" i="11"/>
  <c r="I6" i="11"/>
  <c r="I5" i="11"/>
  <c r="I4" i="11"/>
  <c r="G20" i="11"/>
  <c r="G10" i="11"/>
  <c r="F20" i="11"/>
  <c r="F10" i="11"/>
  <c r="D20" i="11"/>
  <c r="D19" i="11"/>
  <c r="D18" i="11"/>
  <c r="D17" i="11"/>
  <c r="D16" i="11"/>
  <c r="D15" i="11"/>
  <c r="D14" i="11"/>
  <c r="D10" i="11"/>
  <c r="D9" i="11"/>
  <c r="D8" i="11"/>
  <c r="D7" i="11"/>
  <c r="D6" i="11"/>
  <c r="D5" i="11"/>
  <c r="D4" i="11"/>
  <c r="S16" i="9"/>
  <c r="T16" i="9" s="1"/>
  <c r="S6" i="9"/>
  <c r="T6" i="9" s="1"/>
  <c r="K21" i="8"/>
  <c r="J21" i="8"/>
  <c r="D21" i="8"/>
  <c r="E21" i="8" s="1"/>
  <c r="C21" i="8"/>
  <c r="D11" i="8"/>
  <c r="E11" i="8" s="1"/>
  <c r="C11" i="8"/>
  <c r="F11" i="8" s="1"/>
  <c r="I21" i="7"/>
  <c r="H21" i="7"/>
  <c r="D21" i="7"/>
  <c r="S21" i="7" s="1"/>
  <c r="C21" i="7"/>
  <c r="L20" i="6"/>
  <c r="Q20" i="6" s="1"/>
  <c r="F20" i="6"/>
  <c r="E20" i="6"/>
  <c r="G20" i="6" s="1"/>
  <c r="K20" i="6" s="1"/>
  <c r="L10" i="6"/>
  <c r="Q10" i="6" s="1"/>
  <c r="F10" i="6"/>
  <c r="E10" i="6"/>
  <c r="G10" i="6" s="1"/>
  <c r="K10" i="6" s="1"/>
  <c r="J11" i="7"/>
  <c r="K11" i="7" s="1"/>
  <c r="O11" i="7" s="1"/>
  <c r="I11" i="7"/>
  <c r="U11" i="7" s="1"/>
  <c r="H11" i="7"/>
  <c r="D11" i="7"/>
  <c r="S11" i="7" s="1"/>
  <c r="C11" i="7"/>
  <c r="V9" i="7"/>
  <c r="S15" i="9"/>
  <c r="T15" i="9" s="1"/>
  <c r="S5" i="9"/>
  <c r="T5" i="9" s="1"/>
  <c r="W5" i="7"/>
  <c r="V6" i="7"/>
  <c r="U4" i="6"/>
  <c r="M16" i="9"/>
  <c r="M17" i="9"/>
  <c r="M18" i="9"/>
  <c r="M19" i="9"/>
  <c r="M20" i="9"/>
  <c r="M15" i="9"/>
  <c r="M6" i="9"/>
  <c r="M7" i="9"/>
  <c r="M8" i="9"/>
  <c r="M9" i="9"/>
  <c r="M10" i="9"/>
  <c r="M5" i="9"/>
  <c r="E5" i="7"/>
  <c r="W15" i="7"/>
  <c r="W16" i="7"/>
  <c r="W17" i="7"/>
  <c r="W18" i="7"/>
  <c r="W19" i="7"/>
  <c r="W20" i="7"/>
  <c r="N5" i="9"/>
  <c r="F5" i="8"/>
  <c r="F6" i="8"/>
  <c r="F7" i="8"/>
  <c r="F8" i="8"/>
  <c r="F9" i="8"/>
  <c r="F10" i="8"/>
  <c r="W6" i="7"/>
  <c r="W7" i="7"/>
  <c r="W8" i="7"/>
  <c r="W9" i="7"/>
  <c r="W10" i="7"/>
  <c r="E5" i="8"/>
  <c r="D16" i="2"/>
  <c r="D8" i="2"/>
  <c r="D9" i="2"/>
  <c r="D10" i="2"/>
  <c r="D7" i="2"/>
  <c r="D6" i="2"/>
  <c r="D5" i="2"/>
  <c r="D15" i="2"/>
  <c r="D17" i="2"/>
  <c r="D18" i="2"/>
  <c r="D19" i="2"/>
  <c r="D20" i="2"/>
  <c r="P6" i="7"/>
  <c r="E6" i="7"/>
  <c r="D5" i="4"/>
  <c r="E5" i="4"/>
  <c r="E13" i="4"/>
  <c r="E14" i="4"/>
  <c r="E15" i="4"/>
  <c r="E16" i="4"/>
  <c r="E17" i="4"/>
  <c r="E18" i="4"/>
  <c r="D18" i="4"/>
  <c r="F18" i="4" s="1"/>
  <c r="D17" i="4"/>
  <c r="F17" i="4" s="1"/>
  <c r="D16" i="4"/>
  <c r="F16" i="4" s="1"/>
  <c r="D15" i="4"/>
  <c r="F15" i="4" s="1"/>
  <c r="D14" i="4"/>
  <c r="F14" i="4" s="1"/>
  <c r="D13" i="4"/>
  <c r="F13" i="4" s="1"/>
  <c r="E6" i="4"/>
  <c r="E4" i="4"/>
  <c r="E7" i="4"/>
  <c r="E8" i="4"/>
  <c r="E9" i="4"/>
  <c r="D9" i="4"/>
  <c r="F9" i="4" s="1"/>
  <c r="D8" i="4"/>
  <c r="F8" i="4" s="1"/>
  <c r="D7" i="4"/>
  <c r="D6" i="4"/>
  <c r="F6" i="4" s="1"/>
  <c r="D4" i="4"/>
  <c r="E5" i="5"/>
  <c r="E6" i="5"/>
  <c r="E7" i="5"/>
  <c r="E8" i="5"/>
  <c r="E9" i="5"/>
  <c r="E4" i="5"/>
  <c r="M4" i="6"/>
  <c r="M14" i="6"/>
  <c r="N16" i="9"/>
  <c r="N17" i="9"/>
  <c r="N18" i="9"/>
  <c r="N19" i="9"/>
  <c r="N21" i="9" s="1"/>
  <c r="N20" i="9"/>
  <c r="N15" i="9"/>
  <c r="N6" i="9"/>
  <c r="N7" i="9"/>
  <c r="N11" i="9" s="1"/>
  <c r="N8" i="9"/>
  <c r="N9" i="9"/>
  <c r="N10" i="9"/>
  <c r="F16" i="8"/>
  <c r="F17" i="8"/>
  <c r="F18" i="8"/>
  <c r="F19" i="8"/>
  <c r="F20" i="8"/>
  <c r="F15" i="8"/>
  <c r="E16" i="8"/>
  <c r="E17" i="8"/>
  <c r="E18" i="8"/>
  <c r="E19" i="8"/>
  <c r="E20" i="8"/>
  <c r="E15" i="8"/>
  <c r="E15" i="7"/>
  <c r="E16" i="7"/>
  <c r="E17" i="7"/>
  <c r="E18" i="7"/>
  <c r="E19" i="7"/>
  <c r="E20" i="7"/>
  <c r="E6" i="8"/>
  <c r="E7" i="8"/>
  <c r="E8" i="8"/>
  <c r="E9" i="8"/>
  <c r="E10" i="8"/>
  <c r="V16" i="7"/>
  <c r="V17" i="7"/>
  <c r="V18" i="7"/>
  <c r="V19" i="7"/>
  <c r="V20" i="7"/>
  <c r="V15" i="7"/>
  <c r="V7" i="7"/>
  <c r="V8" i="7"/>
  <c r="V10" i="7"/>
  <c r="V5" i="7"/>
  <c r="P16" i="7"/>
  <c r="P17" i="7"/>
  <c r="P18" i="7"/>
  <c r="P19" i="7"/>
  <c r="P20" i="7"/>
  <c r="P15" i="7"/>
  <c r="P7" i="7"/>
  <c r="P8" i="7"/>
  <c r="P9" i="7"/>
  <c r="P10" i="7"/>
  <c r="P5" i="7"/>
  <c r="J15" i="7"/>
  <c r="K15" i="7" s="1"/>
  <c r="J16" i="7"/>
  <c r="K16" i="7" s="1"/>
  <c r="J17" i="7"/>
  <c r="K17" i="7" s="1"/>
  <c r="J18" i="7"/>
  <c r="K18" i="7" s="1"/>
  <c r="J19" i="7"/>
  <c r="K19" i="7" s="1"/>
  <c r="J20" i="7"/>
  <c r="K20" i="7" s="1"/>
  <c r="G12" i="7"/>
  <c r="M12" i="7" s="1"/>
  <c r="R12" i="7" s="1"/>
  <c r="J6" i="7"/>
  <c r="K6" i="7" s="1"/>
  <c r="J7" i="7"/>
  <c r="K7" i="7" s="1"/>
  <c r="J8" i="7"/>
  <c r="K8" i="7" s="1"/>
  <c r="J9" i="7"/>
  <c r="K9" i="7" s="1"/>
  <c r="J10" i="7"/>
  <c r="K10" i="7" s="1"/>
  <c r="J5" i="7"/>
  <c r="K5" i="7" s="1"/>
  <c r="E7" i="7"/>
  <c r="E8" i="7"/>
  <c r="E9" i="7"/>
  <c r="E10" i="7"/>
  <c r="R19" i="6"/>
  <c r="S19" i="6" s="1"/>
  <c r="R18" i="6"/>
  <c r="T18" i="6" s="1"/>
  <c r="R17" i="6"/>
  <c r="T17" i="6" s="1"/>
  <c r="R16" i="6"/>
  <c r="S16" i="6" s="1"/>
  <c r="R15" i="6"/>
  <c r="S15" i="6" s="1"/>
  <c r="R14" i="6"/>
  <c r="S14" i="6" s="1"/>
  <c r="R9" i="6"/>
  <c r="T9" i="6" s="1"/>
  <c r="R8" i="6"/>
  <c r="S8" i="6" s="1"/>
  <c r="R7" i="6"/>
  <c r="S7" i="6" s="1"/>
  <c r="R6" i="6"/>
  <c r="T6" i="6" s="1"/>
  <c r="R5" i="6"/>
  <c r="T5" i="6" s="1"/>
  <c r="R4" i="6"/>
  <c r="T4" i="6" s="1"/>
  <c r="M18" i="6"/>
  <c r="M15" i="6"/>
  <c r="M16" i="6"/>
  <c r="M17" i="6"/>
  <c r="M19" i="6"/>
  <c r="M5" i="6"/>
  <c r="M6" i="6"/>
  <c r="M7" i="6"/>
  <c r="M8" i="6"/>
  <c r="M9" i="6"/>
  <c r="G15" i="6"/>
  <c r="G16" i="6"/>
  <c r="G17" i="6"/>
  <c r="G18" i="6"/>
  <c r="G19" i="6"/>
  <c r="G14" i="6"/>
  <c r="G5" i="6"/>
  <c r="G6" i="6"/>
  <c r="G7" i="6"/>
  <c r="G8" i="6"/>
  <c r="G9" i="6"/>
  <c r="G4" i="6"/>
  <c r="F18" i="3"/>
  <c r="F17" i="3"/>
  <c r="F16" i="3"/>
  <c r="F15" i="3"/>
  <c r="F14" i="3"/>
  <c r="F13" i="3"/>
  <c r="F5" i="3"/>
  <c r="F6" i="3"/>
  <c r="F7" i="3"/>
  <c r="F8" i="3"/>
  <c r="F9" i="3"/>
  <c r="F4" i="3"/>
  <c r="F21" i="8" l="1"/>
  <c r="J21" i="7"/>
  <c r="K21" i="7" s="1"/>
  <c r="O21" i="7" s="1"/>
  <c r="E21" i="7"/>
  <c r="N21" i="7" s="1"/>
  <c r="P21" i="7"/>
  <c r="T21" i="7" s="1"/>
  <c r="W21" i="7" s="1"/>
  <c r="U21" i="7"/>
  <c r="E11" i="7"/>
  <c r="N11" i="7" s="1"/>
  <c r="P11" i="7" s="1"/>
  <c r="T11" i="7" s="1"/>
  <c r="W11" i="7" s="1"/>
  <c r="P10" i="6"/>
  <c r="M10" i="6"/>
  <c r="R10" i="6" s="1"/>
  <c r="S10" i="6" s="1"/>
  <c r="T10" i="6" s="1"/>
  <c r="P20" i="6"/>
  <c r="M20" i="6"/>
  <c r="R20" i="6" s="1"/>
  <c r="V4" i="6"/>
  <c r="U8" i="6" s="1"/>
  <c r="F7" i="4"/>
  <c r="F5" i="4"/>
  <c r="T16" i="6"/>
  <c r="T15" i="6"/>
  <c r="S17" i="6"/>
  <c r="T19" i="6"/>
  <c r="T8" i="6"/>
  <c r="S4" i="6"/>
  <c r="S9" i="6"/>
  <c r="S5" i="6"/>
  <c r="F4" i="4"/>
  <c r="S6" i="6"/>
  <c r="S18" i="6"/>
  <c r="T14" i="6"/>
  <c r="T7" i="6"/>
  <c r="V11" i="7" l="1"/>
  <c r="V21" i="7"/>
  <c r="T20" i="6"/>
  <c r="S20" i="6"/>
</calcChain>
</file>

<file path=xl/sharedStrings.xml><?xml version="1.0" encoding="utf-8"?>
<sst xmlns="http://schemas.openxmlformats.org/spreadsheetml/2006/main" count="338" uniqueCount="69">
  <si>
    <t>No</t>
  </si>
  <si>
    <t>Bulan</t>
  </si>
  <si>
    <t xml:space="preserve">Bulan </t>
  </si>
  <si>
    <t>Defect Product</t>
  </si>
  <si>
    <t xml:space="preserve">jumlah hari kerja </t>
  </si>
  <si>
    <t>waktu kerja (menit)</t>
  </si>
  <si>
    <t>note : waktu kerja (jam) mesin game adalah 12 jam</t>
  </si>
  <si>
    <t xml:space="preserve">downtime </t>
  </si>
  <si>
    <t>kerja</t>
  </si>
  <si>
    <t xml:space="preserve"> (menit)</t>
  </si>
  <si>
    <r>
      <rPr>
        <i/>
        <sz val="11"/>
        <color theme="1"/>
        <rFont val="Calibri"/>
        <family val="2"/>
        <scheme val="minor"/>
      </rPr>
      <t>planned downtime</t>
    </r>
    <r>
      <rPr>
        <sz val="11"/>
        <color theme="1"/>
        <rFont val="Calibri"/>
        <family val="2"/>
        <charset val="1"/>
        <scheme val="minor"/>
      </rPr>
      <t xml:space="preserve"> </t>
    </r>
  </si>
  <si>
    <t>avaible time</t>
  </si>
  <si>
    <t>(menit)</t>
  </si>
  <si>
    <t>loading time</t>
  </si>
  <si>
    <t>jumlah hari</t>
  </si>
  <si>
    <t>operation time</t>
  </si>
  <si>
    <t xml:space="preserve">jumlah hari </t>
  </si>
  <si>
    <t xml:space="preserve">avaibility </t>
  </si>
  <si>
    <t>%</t>
  </si>
  <si>
    <t>Avaibility</t>
  </si>
  <si>
    <t>cycle time</t>
  </si>
  <si>
    <t>jumlah porduksi</t>
  </si>
  <si>
    <t>menit/pcs</t>
  </si>
  <si>
    <t>Persentase waktu kerja</t>
  </si>
  <si>
    <t>Delay</t>
  </si>
  <si>
    <t>persentasi waktu</t>
  </si>
  <si>
    <t>ideal cycle time</t>
  </si>
  <si>
    <t xml:space="preserve">ideal </t>
  </si>
  <si>
    <t xml:space="preserve">performance </t>
  </si>
  <si>
    <t>(pcs)</t>
  </si>
  <si>
    <r>
      <t xml:space="preserve">ideal </t>
    </r>
    <r>
      <rPr>
        <i/>
        <sz val="12"/>
        <color theme="1"/>
        <rFont val="Times New Roman"/>
        <family val="1"/>
      </rPr>
      <t>cycle time</t>
    </r>
    <r>
      <rPr>
        <sz val="12"/>
        <color theme="1"/>
        <rFont val="Times New Roman"/>
        <family val="1"/>
      </rPr>
      <t xml:space="preserve"> </t>
    </r>
  </si>
  <si>
    <t>performance</t>
  </si>
  <si>
    <t>(%)</t>
  </si>
  <si>
    <t>Defect product</t>
  </si>
  <si>
    <t>Quality</t>
  </si>
  <si>
    <t xml:space="preserve">availability </t>
  </si>
  <si>
    <t>rate</t>
  </si>
  <si>
    <t>quality</t>
  </si>
  <si>
    <t>OEE</t>
  </si>
  <si>
    <t>caribben AB</t>
  </si>
  <si>
    <t>caribben CD</t>
  </si>
  <si>
    <t>Jumlah tiket keluar (pcs)</t>
  </si>
  <si>
    <r>
      <rPr>
        <sz val="12"/>
        <color theme="1"/>
        <rFont val="Times New Roman"/>
        <family val="1"/>
      </rPr>
      <t>Jumlah tiket keluar</t>
    </r>
    <r>
      <rPr>
        <i/>
        <sz val="12"/>
        <color theme="1"/>
        <rFont val="Times New Roman"/>
        <family val="1"/>
      </rPr>
      <t xml:space="preserve"> </t>
    </r>
    <r>
      <rPr>
        <sz val="12"/>
        <color theme="1"/>
        <rFont val="Times New Roman"/>
        <family val="1"/>
      </rPr>
      <t>(pcs)</t>
    </r>
  </si>
  <si>
    <t>Caribben AB</t>
  </si>
  <si>
    <t>note planned downtime sebulan 4x + downtime</t>
  </si>
  <si>
    <t>(breakdown)</t>
  </si>
  <si>
    <r>
      <rPr>
        <i/>
        <sz val="12"/>
        <color theme="1"/>
        <rFont val="Times New Roman"/>
        <family val="1"/>
      </rPr>
      <t>set up time</t>
    </r>
    <r>
      <rPr>
        <sz val="12"/>
        <color theme="1"/>
        <rFont val="Times New Roman"/>
        <family val="1"/>
      </rPr>
      <t xml:space="preserve"> (menit)</t>
    </r>
  </si>
  <si>
    <r>
      <rPr>
        <i/>
        <sz val="12"/>
        <color theme="1"/>
        <rFont val="Times New Roman"/>
        <family val="1"/>
      </rPr>
      <t>planned downtime</t>
    </r>
    <r>
      <rPr>
        <sz val="12"/>
        <color theme="1"/>
        <rFont val="Times New Roman"/>
        <family val="1"/>
      </rPr>
      <t xml:space="preserve"> (menit)</t>
    </r>
  </si>
  <si>
    <r>
      <t xml:space="preserve">avaible time </t>
    </r>
    <r>
      <rPr>
        <sz val="12"/>
        <color theme="1"/>
        <rFont val="Times New Roman"/>
        <family val="1"/>
      </rPr>
      <t>(menit)</t>
    </r>
  </si>
  <si>
    <t>caribben DC</t>
  </si>
  <si>
    <t>CARIBBEN AB</t>
  </si>
  <si>
    <t>CARIBBEN CD</t>
  </si>
  <si>
    <t>CARRIBEN CD</t>
  </si>
  <si>
    <t>CARRIBEN AB</t>
  </si>
  <si>
    <r>
      <rPr>
        <i/>
        <sz val="12"/>
        <color theme="1"/>
        <rFont val="Times New Roman"/>
        <family val="1"/>
      </rPr>
      <t>downtime</t>
    </r>
    <r>
      <rPr>
        <sz val="12"/>
        <color theme="1"/>
        <rFont val="Times New Roman"/>
        <family val="1"/>
      </rPr>
      <t xml:space="preserve"> </t>
    </r>
  </si>
  <si>
    <t>operating time</t>
  </si>
  <si>
    <t>avaibility</t>
  </si>
  <si>
    <t xml:space="preserve">jumlah </t>
  </si>
  <si>
    <t>jumlah</t>
  </si>
  <si>
    <t xml:space="preserve">ideal cycle time </t>
  </si>
  <si>
    <t>breakdown</t>
  </si>
  <si>
    <t>loading time time</t>
  </si>
  <si>
    <t>EQUIPMEN FAILURE LOSES</t>
  </si>
  <si>
    <t>set up and adjusment loss</t>
  </si>
  <si>
    <t>set up</t>
  </si>
  <si>
    <t>reduce speed loss</t>
  </si>
  <si>
    <t>defect quality</t>
  </si>
  <si>
    <t>idle and minor stoppage</t>
  </si>
  <si>
    <t xml:space="preserve">jumlah taget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</si>
</sst>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0"/>
    <numFmt numFmtId="165" formatCode="0.0"/>
  </numFmts>
  <fonts count="8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8"/>
      <name val="Calibri"/>
      <family val="2"/>
      <charset val="1"/>
      <scheme val="minor"/>
    </font>
    <font>
      <sz val="12"/>
      <color theme="1"/>
      <name val="Times New Roman"/>
      <family val="1"/>
    </font>
    <font>
      <i/>
      <sz val="12"/>
      <color theme="1"/>
      <name val="Times New Roman"/>
      <family val="1"/>
    </font>
    <font>
      <sz val="11"/>
      <color theme="1"/>
      <name val="Times New Roman"/>
      <family val="1"/>
    </font>
    <font>
      <sz val="11"/>
      <color theme="1"/>
      <name val="Calibri"/>
      <family val="2"/>
      <charset val="1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77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17" fontId="0" fillId="0" borderId="1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0" fillId="0" borderId="2" xfId="0" applyBorder="1"/>
    <xf numFmtId="165" fontId="0" fillId="0" borderId="0" xfId="0" applyNumberFormat="1"/>
    <xf numFmtId="1" fontId="0" fillId="0" borderId="0" xfId="0" applyNumberFormat="1" applyAlignment="1">
      <alignment horizontal="center"/>
    </xf>
    <xf numFmtId="0" fontId="2" fillId="0" borderId="0" xfId="0" applyFont="1"/>
    <xf numFmtId="0" fontId="5" fillId="0" borderId="3" xfId="0" applyFont="1" applyBorder="1" applyAlignment="1">
      <alignment horizontal="center"/>
    </xf>
    <xf numFmtId="0" fontId="4" fillId="0" borderId="0" xfId="0" applyFont="1"/>
    <xf numFmtId="0" fontId="4" fillId="0" borderId="2" xfId="0" applyFont="1" applyBorder="1"/>
    <xf numFmtId="164" fontId="4" fillId="0" borderId="3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164" fontId="4" fillId="0" borderId="0" xfId="0" applyNumberFormat="1" applyFont="1" applyAlignment="1">
      <alignment horizontal="center"/>
    </xf>
    <xf numFmtId="164" fontId="4" fillId="0" borderId="2" xfId="0" applyNumberFormat="1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17" fontId="4" fillId="0" borderId="1" xfId="0" applyNumberFormat="1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0" borderId="1" xfId="0" applyFont="1" applyBorder="1"/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wrapText="1"/>
    </xf>
    <xf numFmtId="0" fontId="4" fillId="0" borderId="4" xfId="0" applyFont="1" applyBorder="1"/>
    <xf numFmtId="0" fontId="2" fillId="0" borderId="5" xfId="0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/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1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0" fillId="0" borderId="4" xfId="0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0" fontId="4" fillId="0" borderId="6" xfId="0" applyFont="1" applyBorder="1"/>
    <xf numFmtId="0" fontId="4" fillId="0" borderId="5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0" fillId="0" borderId="6" xfId="0" applyBorder="1"/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1" fontId="0" fillId="0" borderId="0" xfId="0" applyNumberFormat="1"/>
    <xf numFmtId="1" fontId="4" fillId="0" borderId="0" xfId="0" applyNumberFormat="1" applyFont="1"/>
    <xf numFmtId="164" fontId="0" fillId="0" borderId="0" xfId="0" applyNumberFormat="1"/>
    <xf numFmtId="0" fontId="4" fillId="0" borderId="8" xfId="0" applyFont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6" fillId="0" borderId="1" xfId="0" applyFont="1" applyBorder="1"/>
    <xf numFmtId="1" fontId="0" fillId="0" borderId="1" xfId="0" applyNumberForma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9" fontId="0" fillId="0" borderId="0" xfId="0" applyNumberFormat="1"/>
    <xf numFmtId="9" fontId="0" fillId="0" borderId="0" xfId="1" applyFont="1"/>
    <xf numFmtId="0" fontId="4" fillId="0" borderId="7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3:D19"/>
  <sheetViews>
    <sheetView workbookViewId="0">
      <selection activeCell="H14" sqref="H14"/>
    </sheetView>
  </sheetViews>
  <sheetFormatPr defaultRowHeight="15" x14ac:dyDescent="0.25"/>
  <cols>
    <col min="2" max="2" width="13.5703125" customWidth="1"/>
    <col min="4" max="4" width="24.5703125" bestFit="1" customWidth="1"/>
    <col min="8" max="8" width="23" customWidth="1"/>
  </cols>
  <sheetData>
    <row r="3" spans="2:4" x14ac:dyDescent="0.25">
      <c r="B3" t="s">
        <v>39</v>
      </c>
    </row>
    <row r="4" spans="2:4" ht="15.75" x14ac:dyDescent="0.25">
      <c r="B4" s="20" t="s">
        <v>0</v>
      </c>
      <c r="C4" s="20" t="s">
        <v>1</v>
      </c>
      <c r="D4" s="20" t="s">
        <v>41</v>
      </c>
    </row>
    <row r="5" spans="2:4" ht="15.75" x14ac:dyDescent="0.25">
      <c r="B5" s="20">
        <v>1</v>
      </c>
      <c r="C5" s="21">
        <v>44743</v>
      </c>
      <c r="D5" s="20">
        <v>280</v>
      </c>
    </row>
    <row r="6" spans="2:4" ht="15.75" x14ac:dyDescent="0.25">
      <c r="B6" s="20">
        <v>2</v>
      </c>
      <c r="C6" s="21">
        <v>44774</v>
      </c>
      <c r="D6" s="20">
        <v>81</v>
      </c>
    </row>
    <row r="7" spans="2:4" ht="15.75" x14ac:dyDescent="0.25">
      <c r="B7" s="20">
        <v>3</v>
      </c>
      <c r="C7" s="21">
        <v>44805</v>
      </c>
      <c r="D7" s="20">
        <v>346</v>
      </c>
    </row>
    <row r="8" spans="2:4" ht="15.75" x14ac:dyDescent="0.25">
      <c r="B8" s="20">
        <v>4</v>
      </c>
      <c r="C8" s="21">
        <v>44835</v>
      </c>
      <c r="D8" s="20">
        <v>178</v>
      </c>
    </row>
    <row r="9" spans="2:4" ht="15.75" x14ac:dyDescent="0.25">
      <c r="B9" s="20">
        <v>5</v>
      </c>
      <c r="C9" s="21">
        <v>44866</v>
      </c>
      <c r="D9" s="20">
        <v>370</v>
      </c>
    </row>
    <row r="10" spans="2:4" ht="15.75" x14ac:dyDescent="0.25">
      <c r="B10" s="20">
        <v>6</v>
      </c>
      <c r="C10" s="21">
        <v>44896</v>
      </c>
      <c r="D10" s="20">
        <v>673</v>
      </c>
    </row>
    <row r="12" spans="2:4" x14ac:dyDescent="0.25">
      <c r="B12" t="s">
        <v>40</v>
      </c>
    </row>
    <row r="13" spans="2:4" ht="15.75" x14ac:dyDescent="0.25">
      <c r="B13" s="20" t="s">
        <v>0</v>
      </c>
      <c r="C13" s="20" t="s">
        <v>1</v>
      </c>
      <c r="D13" s="22" t="s">
        <v>42</v>
      </c>
    </row>
    <row r="14" spans="2:4" ht="15.75" x14ac:dyDescent="0.25">
      <c r="B14" s="20">
        <v>1</v>
      </c>
      <c r="C14" s="21">
        <v>44743</v>
      </c>
      <c r="D14" s="20">
        <v>887</v>
      </c>
    </row>
    <row r="15" spans="2:4" ht="15.75" x14ac:dyDescent="0.25">
      <c r="B15" s="20">
        <v>2</v>
      </c>
      <c r="C15" s="21">
        <v>44774</v>
      </c>
      <c r="D15" s="20">
        <v>292</v>
      </c>
    </row>
    <row r="16" spans="2:4" ht="15.75" x14ac:dyDescent="0.25">
      <c r="B16" s="20">
        <v>3</v>
      </c>
      <c r="C16" s="21">
        <v>44805</v>
      </c>
      <c r="D16" s="20">
        <v>828</v>
      </c>
    </row>
    <row r="17" spans="2:4" ht="15.75" x14ac:dyDescent="0.25">
      <c r="B17" s="20">
        <v>4</v>
      </c>
      <c r="C17" s="21">
        <v>44835</v>
      </c>
      <c r="D17" s="20">
        <v>876</v>
      </c>
    </row>
    <row r="18" spans="2:4" ht="15.75" x14ac:dyDescent="0.25">
      <c r="B18" s="20">
        <v>5</v>
      </c>
      <c r="C18" s="21">
        <v>44866</v>
      </c>
      <c r="D18" s="20">
        <v>1017</v>
      </c>
    </row>
    <row r="19" spans="2:4" ht="15.75" x14ac:dyDescent="0.25">
      <c r="B19" s="20">
        <v>6</v>
      </c>
      <c r="C19" s="21">
        <v>44896</v>
      </c>
      <c r="D19" s="20">
        <v>1150</v>
      </c>
    </row>
  </sheetData>
  <pageMargins left="0.7" right="0.7" top="0.75" bottom="0.75" header="0.3" footer="0.3"/>
  <pageSetup paperSize="9" orientation="portrait" horizontalDpi="200" verticalDpi="2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B5DB78-C0F8-4FCF-B23B-439FEABF073A}">
  <dimension ref="B1:O63"/>
  <sheetViews>
    <sheetView tabSelected="1" topLeftCell="G1" workbookViewId="0">
      <selection activeCell="L44" sqref="L44:L49"/>
    </sheetView>
  </sheetViews>
  <sheetFormatPr defaultRowHeight="15" x14ac:dyDescent="0.25"/>
  <cols>
    <col min="3" max="3" width="12.5703125" customWidth="1"/>
    <col min="4" max="4" width="15.42578125" bestFit="1" customWidth="1"/>
    <col min="5" max="5" width="16.85546875" bestFit="1" customWidth="1"/>
    <col min="6" max="6" width="12.140625" bestFit="1" customWidth="1"/>
    <col min="9" max="9" width="17" bestFit="1" customWidth="1"/>
    <col min="10" max="10" width="16.85546875" bestFit="1" customWidth="1"/>
    <col min="11" max="11" width="15.42578125" bestFit="1" customWidth="1"/>
    <col min="12" max="12" width="12.140625" bestFit="1" customWidth="1"/>
  </cols>
  <sheetData>
    <row r="1" spans="3:12" x14ac:dyDescent="0.25">
      <c r="C1" t="s">
        <v>62</v>
      </c>
      <c r="H1" t="s">
        <v>63</v>
      </c>
    </row>
    <row r="2" spans="3:12" ht="15.75" customHeight="1" x14ac:dyDescent="0.25">
      <c r="C2" s="64" t="s">
        <v>2</v>
      </c>
      <c r="D2" s="69" t="s">
        <v>60</v>
      </c>
      <c r="E2" s="66" t="s">
        <v>61</v>
      </c>
      <c r="H2" s="64" t="s">
        <v>2</v>
      </c>
      <c r="I2" s="69" t="s">
        <v>64</v>
      </c>
      <c r="J2" s="70" t="s">
        <v>61</v>
      </c>
    </row>
    <row r="3" spans="3:12" ht="15.75" customHeight="1" x14ac:dyDescent="0.25">
      <c r="C3" s="65"/>
      <c r="D3" s="69"/>
      <c r="E3" s="67"/>
      <c r="H3" s="65"/>
      <c r="I3" s="69"/>
      <c r="J3" s="71"/>
    </row>
    <row r="4" spans="3:12" ht="15.75" x14ac:dyDescent="0.25">
      <c r="C4" s="21">
        <v>44743</v>
      </c>
      <c r="D4" s="20">
        <f>60*23</f>
        <v>1380</v>
      </c>
      <c r="E4" s="2">
        <v>14640</v>
      </c>
      <c r="H4" s="21">
        <v>44743</v>
      </c>
      <c r="I4" s="20">
        <f>60*7</f>
        <v>420</v>
      </c>
      <c r="J4" s="2">
        <v>14640</v>
      </c>
    </row>
    <row r="5" spans="3:12" ht="15.75" x14ac:dyDescent="0.25">
      <c r="C5" s="21">
        <v>44774</v>
      </c>
      <c r="D5" s="20">
        <f>60*28</f>
        <v>1680</v>
      </c>
      <c r="E5" s="2">
        <v>14640</v>
      </c>
      <c r="H5" s="21">
        <v>44774</v>
      </c>
      <c r="I5" s="20">
        <f>60*12</f>
        <v>720</v>
      </c>
      <c r="J5" s="2">
        <v>14640</v>
      </c>
    </row>
    <row r="6" spans="3:12" ht="15.75" x14ac:dyDescent="0.25">
      <c r="C6" s="21">
        <v>44805</v>
      </c>
      <c r="D6" s="20">
        <f>60*49</f>
        <v>2940</v>
      </c>
      <c r="E6" s="2">
        <v>9600</v>
      </c>
      <c r="H6" s="21">
        <v>44805</v>
      </c>
      <c r="I6" s="20">
        <f>60*7</f>
        <v>420</v>
      </c>
      <c r="J6" s="2">
        <v>9600</v>
      </c>
    </row>
    <row r="7" spans="3:12" ht="15.75" x14ac:dyDescent="0.25">
      <c r="C7" s="21">
        <v>44835</v>
      </c>
      <c r="D7" s="20">
        <f>60*26</f>
        <v>1560</v>
      </c>
      <c r="E7" s="2">
        <v>13200</v>
      </c>
      <c r="H7" s="21">
        <v>44835</v>
      </c>
      <c r="I7" s="20">
        <f>60*7</f>
        <v>420</v>
      </c>
      <c r="J7" s="2">
        <v>13200</v>
      </c>
    </row>
    <row r="8" spans="3:12" ht="15.75" x14ac:dyDescent="0.25">
      <c r="C8" s="21">
        <v>44866</v>
      </c>
      <c r="D8" s="20">
        <f>60*30</f>
        <v>1800</v>
      </c>
      <c r="E8" s="2">
        <v>13200</v>
      </c>
      <c r="H8" s="21">
        <v>44866</v>
      </c>
      <c r="I8" s="20">
        <f>60*17</f>
        <v>1020</v>
      </c>
      <c r="J8" s="2">
        <v>13200</v>
      </c>
    </row>
    <row r="9" spans="3:12" ht="15.75" x14ac:dyDescent="0.25">
      <c r="C9" s="21">
        <v>44896</v>
      </c>
      <c r="D9" s="20">
        <f>60*23</f>
        <v>1380</v>
      </c>
      <c r="E9" s="2">
        <v>11760</v>
      </c>
      <c r="H9" s="21">
        <v>44896</v>
      </c>
      <c r="I9" s="20">
        <f>60*15</f>
        <v>900</v>
      </c>
      <c r="J9" s="2">
        <v>11760</v>
      </c>
    </row>
    <row r="10" spans="3:12" x14ac:dyDescent="0.25">
      <c r="C10" s="1"/>
      <c r="D10" s="1">
        <f>SUM(D4:D9)</f>
        <v>10740</v>
      </c>
      <c r="E10" s="2">
        <v>77040</v>
      </c>
      <c r="F10">
        <f>D10/E10</f>
        <v>0.13940809968847351</v>
      </c>
      <c r="G10" s="9">
        <f>F10*100</f>
        <v>13.940809968847351</v>
      </c>
      <c r="H10" s="1"/>
      <c r="I10" s="4">
        <f>SUM(I4:I9)</f>
        <v>3900</v>
      </c>
      <c r="J10" s="2">
        <v>77040</v>
      </c>
      <c r="K10">
        <f>I10/J10</f>
        <v>5.0623052959501556E-2</v>
      </c>
      <c r="L10" s="9">
        <f>K10*100</f>
        <v>5.0623052959501553</v>
      </c>
    </row>
    <row r="12" spans="3:12" x14ac:dyDescent="0.25">
      <c r="D12" s="69" t="s">
        <v>60</v>
      </c>
      <c r="E12" s="70" t="s">
        <v>13</v>
      </c>
      <c r="I12" s="2" t="s">
        <v>64</v>
      </c>
      <c r="J12" s="72" t="s">
        <v>13</v>
      </c>
    </row>
    <row r="13" spans="3:12" x14ac:dyDescent="0.25">
      <c r="D13" s="69"/>
      <c r="E13" s="71"/>
      <c r="I13" s="2"/>
      <c r="J13" s="72"/>
    </row>
    <row r="14" spans="3:12" ht="15.75" x14ac:dyDescent="0.25">
      <c r="D14" s="20">
        <f>60*26</f>
        <v>1560</v>
      </c>
      <c r="E14" s="2">
        <v>14640</v>
      </c>
      <c r="I14" s="2">
        <v>360</v>
      </c>
      <c r="J14" s="2">
        <v>14640</v>
      </c>
    </row>
    <row r="15" spans="3:12" ht="15.75" x14ac:dyDescent="0.25">
      <c r="D15" s="20">
        <f>60*30</f>
        <v>1800</v>
      </c>
      <c r="E15" s="2">
        <v>12480</v>
      </c>
      <c r="I15" s="2">
        <v>720</v>
      </c>
      <c r="J15" s="2">
        <v>12480</v>
      </c>
    </row>
    <row r="16" spans="3:12" ht="15.75" x14ac:dyDescent="0.25">
      <c r="D16" s="20">
        <f>60*24</f>
        <v>1440</v>
      </c>
      <c r="E16" s="2">
        <v>15360</v>
      </c>
      <c r="I16" s="2">
        <v>480</v>
      </c>
      <c r="J16" s="2">
        <v>15360</v>
      </c>
    </row>
    <row r="17" spans="2:15" ht="15.75" x14ac:dyDescent="0.25">
      <c r="D17" s="20">
        <f>60*23</f>
        <v>1380</v>
      </c>
      <c r="E17" s="2">
        <v>15360</v>
      </c>
      <c r="I17" s="2">
        <v>300</v>
      </c>
      <c r="J17" s="2">
        <v>15360</v>
      </c>
    </row>
    <row r="18" spans="2:15" ht="15.75" x14ac:dyDescent="0.25">
      <c r="D18" s="20">
        <f>60*20</f>
        <v>1200</v>
      </c>
      <c r="E18" s="2">
        <v>13920</v>
      </c>
      <c r="I18" s="2">
        <v>300</v>
      </c>
      <c r="J18" s="2">
        <v>13920</v>
      </c>
    </row>
    <row r="19" spans="2:15" ht="15.75" x14ac:dyDescent="0.25">
      <c r="D19" s="20">
        <f>60*24</f>
        <v>1440</v>
      </c>
      <c r="E19" s="2">
        <v>14640</v>
      </c>
      <c r="I19" s="2">
        <v>360</v>
      </c>
      <c r="J19" s="2">
        <v>14640</v>
      </c>
    </row>
    <row r="20" spans="2:15" x14ac:dyDescent="0.25">
      <c r="D20" s="1">
        <f>SUM(D14:D19)</f>
        <v>8820</v>
      </c>
      <c r="E20" s="2">
        <v>86400</v>
      </c>
      <c r="F20">
        <f>D20/E20</f>
        <v>0.10208333333333333</v>
      </c>
      <c r="G20" s="9">
        <f>F20*100</f>
        <v>10.208333333333334</v>
      </c>
      <c r="I20" s="2">
        <f>SUM(I14:I19)</f>
        <v>2520</v>
      </c>
      <c r="J20" s="2">
        <v>86400</v>
      </c>
      <c r="K20">
        <f>I20/J20</f>
        <v>2.9166666666666667E-2</v>
      </c>
      <c r="L20" s="9">
        <f>K20*100</f>
        <v>2.9166666666666665</v>
      </c>
    </row>
    <row r="22" spans="2:15" x14ac:dyDescent="0.25">
      <c r="C22" t="s">
        <v>67</v>
      </c>
      <c r="I22" t="s">
        <v>65</v>
      </c>
    </row>
    <row r="23" spans="2:15" ht="15" customHeight="1" x14ac:dyDescent="0.25">
      <c r="B23" s="64" t="s">
        <v>2</v>
      </c>
      <c r="C23" s="68" t="s">
        <v>68</v>
      </c>
      <c r="D23" s="66" t="s">
        <v>59</v>
      </c>
      <c r="E23" s="66" t="s">
        <v>21</v>
      </c>
      <c r="F23" s="66" t="s">
        <v>13</v>
      </c>
      <c r="H23" s="64" t="s">
        <v>2</v>
      </c>
      <c r="I23" s="66" t="s">
        <v>15</v>
      </c>
      <c r="J23" s="66" t="s">
        <v>59</v>
      </c>
      <c r="K23" s="66" t="s">
        <v>21</v>
      </c>
      <c r="L23" s="66" t="s">
        <v>13</v>
      </c>
    </row>
    <row r="24" spans="2:15" ht="15" customHeight="1" x14ac:dyDescent="0.25">
      <c r="B24" s="65"/>
      <c r="C24" s="68"/>
      <c r="D24" s="67"/>
      <c r="E24" s="67"/>
      <c r="F24" s="67"/>
      <c r="H24" s="65"/>
      <c r="I24" s="67"/>
      <c r="J24" s="67"/>
      <c r="K24" s="67"/>
      <c r="L24" s="67"/>
    </row>
    <row r="25" spans="2:15" ht="15.75" x14ac:dyDescent="0.25">
      <c r="B25" s="21">
        <v>44743</v>
      </c>
      <c r="C25" s="58">
        <v>840</v>
      </c>
      <c r="D25" s="60">
        <v>40.54037267080745</v>
      </c>
      <c r="E25" s="2">
        <v>280</v>
      </c>
      <c r="F25" s="2">
        <v>14640</v>
      </c>
      <c r="H25" s="21">
        <v>44743</v>
      </c>
      <c r="I25" s="2">
        <v>12840</v>
      </c>
      <c r="J25" s="60">
        <v>40.54037267080745</v>
      </c>
      <c r="K25" s="2">
        <v>280</v>
      </c>
      <c r="L25" s="2">
        <v>14640</v>
      </c>
    </row>
    <row r="26" spans="2:15" ht="15.75" x14ac:dyDescent="0.25">
      <c r="B26" s="21">
        <v>44774</v>
      </c>
      <c r="C26" s="58">
        <v>200</v>
      </c>
      <c r="D26" s="60">
        <v>133.59098228663444</v>
      </c>
      <c r="E26" s="2">
        <v>81</v>
      </c>
      <c r="F26" s="2">
        <v>14640</v>
      </c>
      <c r="H26" s="21">
        <v>44774</v>
      </c>
      <c r="I26" s="2">
        <v>12240</v>
      </c>
      <c r="J26" s="60">
        <v>133.59098228663444</v>
      </c>
      <c r="K26" s="2">
        <v>81</v>
      </c>
      <c r="L26" s="2">
        <v>14640</v>
      </c>
    </row>
    <row r="27" spans="2:15" ht="15.75" x14ac:dyDescent="0.25">
      <c r="B27" s="21">
        <v>44805</v>
      </c>
      <c r="C27" s="58">
        <v>900</v>
      </c>
      <c r="D27" s="60">
        <v>15.028901734104048</v>
      </c>
      <c r="E27" s="2">
        <v>346</v>
      </c>
      <c r="F27" s="2">
        <v>9600</v>
      </c>
      <c r="H27" s="21">
        <v>44805</v>
      </c>
      <c r="I27" s="2">
        <v>6240</v>
      </c>
      <c r="J27" s="60">
        <v>15.028901734104048</v>
      </c>
      <c r="K27" s="2">
        <v>346</v>
      </c>
      <c r="L27" s="2">
        <v>9600</v>
      </c>
    </row>
    <row r="28" spans="2:15" ht="15.75" x14ac:dyDescent="0.25">
      <c r="B28" s="21">
        <v>44835</v>
      </c>
      <c r="C28" s="58">
        <v>880</v>
      </c>
      <c r="D28" s="60">
        <v>55.029427501337622</v>
      </c>
      <c r="E28" s="2">
        <v>178</v>
      </c>
      <c r="F28" s="2">
        <v>13200</v>
      </c>
      <c r="H28" s="21">
        <v>44835</v>
      </c>
      <c r="I28" s="2">
        <v>11220</v>
      </c>
      <c r="J28" s="60">
        <v>55.029427501337622</v>
      </c>
      <c r="K28" s="2">
        <v>178</v>
      </c>
      <c r="L28" s="2">
        <v>13200</v>
      </c>
    </row>
    <row r="29" spans="2:15" ht="15.75" x14ac:dyDescent="0.25">
      <c r="B29" s="21">
        <v>44866</v>
      </c>
      <c r="C29" s="58">
        <v>900</v>
      </c>
      <c r="D29" s="60">
        <v>24.491634491634493</v>
      </c>
      <c r="E29" s="2">
        <v>370</v>
      </c>
      <c r="F29" s="2">
        <v>13200</v>
      </c>
      <c r="H29" s="21">
        <v>44866</v>
      </c>
      <c r="I29" s="2">
        <v>10380</v>
      </c>
      <c r="J29" s="60">
        <v>24.491634491634493</v>
      </c>
      <c r="K29" s="2">
        <v>370</v>
      </c>
      <c r="L29" s="2">
        <v>13200</v>
      </c>
    </row>
    <row r="30" spans="2:15" ht="15.75" x14ac:dyDescent="0.25">
      <c r="B30" s="21">
        <v>44896</v>
      </c>
      <c r="C30" s="58">
        <v>910</v>
      </c>
      <c r="D30" s="60">
        <v>12.109173379213262</v>
      </c>
      <c r="E30" s="2">
        <v>673</v>
      </c>
      <c r="F30" s="2">
        <v>11760</v>
      </c>
      <c r="H30" s="21">
        <v>44896</v>
      </c>
      <c r="I30" s="2">
        <v>9480</v>
      </c>
      <c r="J30" s="60">
        <v>12.109173379213262</v>
      </c>
      <c r="K30" s="2">
        <v>673</v>
      </c>
      <c r="L30" s="2">
        <v>11760</v>
      </c>
      <c r="M30">
        <f>J31*K31</f>
        <v>54282.926829268297</v>
      </c>
      <c r="N30">
        <f>M31/L31</f>
        <v>0.10536180128156415</v>
      </c>
      <c r="O30">
        <f>N30*100</f>
        <v>10.536180128156415</v>
      </c>
    </row>
    <row r="31" spans="2:15" x14ac:dyDescent="0.25">
      <c r="B31" s="1"/>
      <c r="C31" s="58">
        <f>SUM(C25:C30)</f>
        <v>4630</v>
      </c>
      <c r="D31" s="60">
        <v>28.155045035927539</v>
      </c>
      <c r="E31" s="2">
        <v>1928</v>
      </c>
      <c r="F31" s="2">
        <v>77040</v>
      </c>
      <c r="H31" s="1" t="s">
        <v>57</v>
      </c>
      <c r="I31" s="2">
        <v>62400</v>
      </c>
      <c r="J31" s="60">
        <v>28.155045035927539</v>
      </c>
      <c r="K31" s="2">
        <v>1928</v>
      </c>
      <c r="L31" s="2">
        <v>77040</v>
      </c>
      <c r="M31">
        <f>I31-M30</f>
        <v>8117.0731707317027</v>
      </c>
    </row>
    <row r="32" spans="2:15" x14ac:dyDescent="0.25">
      <c r="C32">
        <f>C31-E31</f>
        <v>2702</v>
      </c>
      <c r="D32" s="9">
        <f>C32*D31</f>
        <v>76074.931687076212</v>
      </c>
    </row>
    <row r="33" spans="3:15" x14ac:dyDescent="0.25">
      <c r="D33" s="56">
        <f>D32/F31*100</f>
        <v>98.747315273982622</v>
      </c>
      <c r="I33" s="4" t="s">
        <v>15</v>
      </c>
      <c r="J33" s="4" t="s">
        <v>59</v>
      </c>
      <c r="K33" s="4" t="s">
        <v>21</v>
      </c>
      <c r="L33" s="4" t="s">
        <v>13</v>
      </c>
    </row>
    <row r="34" spans="3:15" x14ac:dyDescent="0.25">
      <c r="C34" s="68" t="s">
        <v>68</v>
      </c>
      <c r="D34" s="4" t="s">
        <v>59</v>
      </c>
      <c r="E34" s="4" t="s">
        <v>21</v>
      </c>
      <c r="F34" s="4" t="s">
        <v>13</v>
      </c>
      <c r="I34" s="4" t="s">
        <v>9</v>
      </c>
      <c r="J34" s="4" t="s">
        <v>22</v>
      </c>
      <c r="K34" s="4" t="s">
        <v>29</v>
      </c>
      <c r="L34" s="4" t="s">
        <v>9</v>
      </c>
    </row>
    <row r="35" spans="3:15" x14ac:dyDescent="0.25">
      <c r="C35" s="68"/>
      <c r="D35" s="4" t="s">
        <v>22</v>
      </c>
      <c r="E35" s="4" t="s">
        <v>29</v>
      </c>
      <c r="F35" s="4" t="s">
        <v>9</v>
      </c>
      <c r="I35" s="4">
        <v>12720</v>
      </c>
      <c r="J35" s="10">
        <v>12.677809911278858</v>
      </c>
      <c r="K35" s="4">
        <v>887</v>
      </c>
      <c r="L35" s="4">
        <v>14640</v>
      </c>
    </row>
    <row r="36" spans="3:15" x14ac:dyDescent="0.25">
      <c r="C36" s="58">
        <v>1100</v>
      </c>
      <c r="D36" s="10">
        <v>12.677809911278858</v>
      </c>
      <c r="E36" s="4">
        <v>887</v>
      </c>
      <c r="F36" s="4">
        <v>14640</v>
      </c>
      <c r="I36" s="4">
        <v>9960</v>
      </c>
      <c r="J36" s="10">
        <v>29.561643835616437</v>
      </c>
      <c r="K36" s="4">
        <v>292</v>
      </c>
      <c r="L36" s="4">
        <v>12480</v>
      </c>
    </row>
    <row r="37" spans="3:15" x14ac:dyDescent="0.25">
      <c r="C37" s="58">
        <v>780</v>
      </c>
      <c r="D37" s="10">
        <v>29.561643835616437</v>
      </c>
      <c r="E37" s="4">
        <v>292</v>
      </c>
      <c r="F37" s="4">
        <v>12480</v>
      </c>
      <c r="I37" s="4">
        <v>13440</v>
      </c>
      <c r="J37" s="10">
        <v>14.428341384863124</v>
      </c>
      <c r="K37" s="4">
        <v>828</v>
      </c>
      <c r="L37" s="4">
        <v>15360</v>
      </c>
    </row>
    <row r="38" spans="3:15" x14ac:dyDescent="0.25">
      <c r="C38" s="58">
        <v>990</v>
      </c>
      <c r="D38" s="10">
        <v>14.428341384863124</v>
      </c>
      <c r="E38" s="4">
        <v>828</v>
      </c>
      <c r="F38" s="4">
        <v>15360</v>
      </c>
      <c r="I38" s="4">
        <v>13680</v>
      </c>
      <c r="J38" s="10">
        <v>13.881278538812785</v>
      </c>
      <c r="K38" s="4">
        <v>876</v>
      </c>
      <c r="L38" s="4">
        <v>15360</v>
      </c>
    </row>
    <row r="39" spans="3:15" x14ac:dyDescent="0.25">
      <c r="C39" s="58">
        <v>1015</v>
      </c>
      <c r="D39" s="10">
        <v>13.881278538812785</v>
      </c>
      <c r="E39" s="4">
        <v>876</v>
      </c>
      <c r="F39" s="4">
        <v>15360</v>
      </c>
      <c r="I39" s="4">
        <v>12420</v>
      </c>
      <c r="J39" s="10">
        <v>10.732099758648431</v>
      </c>
      <c r="K39" s="4">
        <v>1017</v>
      </c>
      <c r="L39" s="4">
        <v>13920</v>
      </c>
    </row>
    <row r="40" spans="3:15" x14ac:dyDescent="0.25">
      <c r="C40" s="58">
        <v>1400</v>
      </c>
      <c r="D40" s="10">
        <v>10.732099758648431</v>
      </c>
      <c r="E40" s="4">
        <v>1017</v>
      </c>
      <c r="F40" s="4">
        <v>13920</v>
      </c>
      <c r="I40" s="4">
        <v>12840</v>
      </c>
      <c r="J40" s="10">
        <v>9.8706994328922484</v>
      </c>
      <c r="K40" s="4">
        <v>1150</v>
      </c>
      <c r="L40" s="4">
        <v>14640</v>
      </c>
      <c r="M40">
        <f>J41*K41</f>
        <v>66229.411764705888</v>
      </c>
      <c r="N40">
        <f>M41/L41</f>
        <v>0.1022058823529411</v>
      </c>
      <c r="O40">
        <f>N40*100</f>
        <v>10.220588235294111</v>
      </c>
    </row>
    <row r="41" spans="3:15" x14ac:dyDescent="0.25">
      <c r="C41" s="58">
        <v>1500</v>
      </c>
      <c r="D41" s="10">
        <v>9.8706994328922484</v>
      </c>
      <c r="E41" s="4">
        <v>1150</v>
      </c>
      <c r="F41" s="4">
        <v>14640</v>
      </c>
      <c r="G41">
        <f>C42-E42</f>
        <v>1735</v>
      </c>
      <c r="I41" s="4">
        <v>75060</v>
      </c>
      <c r="J41" s="10">
        <v>13.114735002912058</v>
      </c>
      <c r="K41" s="4">
        <v>5050</v>
      </c>
      <c r="L41" s="4">
        <v>86400</v>
      </c>
      <c r="M41">
        <f>I41-M40</f>
        <v>8830.5882352941117</v>
      </c>
    </row>
    <row r="42" spans="3:15" x14ac:dyDescent="0.25">
      <c r="C42" s="58">
        <f>SUM(C36:C41)</f>
        <v>6785</v>
      </c>
      <c r="D42" s="10">
        <v>13.114735002912058</v>
      </c>
      <c r="E42" s="4">
        <v>5050</v>
      </c>
      <c r="F42" s="4">
        <v>86400</v>
      </c>
      <c r="G42">
        <f>G41*D42</f>
        <v>22754.06523005242</v>
      </c>
    </row>
    <row r="43" spans="3:15" x14ac:dyDescent="0.25">
      <c r="C43" t="s">
        <v>66</v>
      </c>
      <c r="G43">
        <f>G42/F42*100</f>
        <v>26.335723645894006</v>
      </c>
    </row>
    <row r="44" spans="3:15" x14ac:dyDescent="0.25">
      <c r="C44" s="73" t="s">
        <v>2</v>
      </c>
      <c r="D44" s="70" t="s">
        <v>59</v>
      </c>
      <c r="E44" s="75" t="s">
        <v>33</v>
      </c>
      <c r="F44" s="70" t="s">
        <v>13</v>
      </c>
      <c r="I44" s="4">
        <v>13.9</v>
      </c>
      <c r="J44" s="63">
        <f>I44/I50</f>
        <v>8.0393290919606716E-2</v>
      </c>
      <c r="K44" s="4">
        <v>10.199999999999999</v>
      </c>
      <c r="L44" s="63">
        <f>K44/K50</f>
        <v>0.11258278145695365</v>
      </c>
    </row>
    <row r="45" spans="3:15" x14ac:dyDescent="0.25">
      <c r="C45" s="74"/>
      <c r="D45" s="71"/>
      <c r="E45" s="76"/>
      <c r="F45" s="71"/>
      <c r="I45" s="4">
        <v>5.0999999999999996</v>
      </c>
      <c r="J45" s="63">
        <f>I45/I50</f>
        <v>2.9496818970503182E-2</v>
      </c>
      <c r="K45" s="4">
        <v>2.9</v>
      </c>
      <c r="L45" s="63">
        <f>K45/K50</f>
        <v>3.2008830022075059E-2</v>
      </c>
    </row>
    <row r="46" spans="3:15" ht="15.75" x14ac:dyDescent="0.25">
      <c r="C46" s="21">
        <v>44743</v>
      </c>
      <c r="D46" s="60">
        <v>40.54037267080745</v>
      </c>
      <c r="E46" s="20">
        <v>216</v>
      </c>
      <c r="F46" s="2">
        <v>14640</v>
      </c>
      <c r="I46" s="4">
        <v>98.7</v>
      </c>
      <c r="J46" s="63">
        <f>I46/I50</f>
        <v>0.57085020242914986</v>
      </c>
      <c r="K46" s="4">
        <v>26.3</v>
      </c>
      <c r="L46" s="63">
        <f>K46/K50</f>
        <v>0.29028697571743933</v>
      </c>
    </row>
    <row r="47" spans="3:15" ht="15.75" x14ac:dyDescent="0.25">
      <c r="C47" s="21">
        <v>44774</v>
      </c>
      <c r="D47" s="60">
        <v>133.59098228663444</v>
      </c>
      <c r="E47" s="20">
        <v>72</v>
      </c>
      <c r="F47" s="2">
        <v>14640</v>
      </c>
      <c r="I47" s="4">
        <v>10.5</v>
      </c>
      <c r="J47" s="63">
        <f>I47/I50</f>
        <v>6.0728744939271266E-2</v>
      </c>
      <c r="K47" s="4">
        <v>10.199999999999999</v>
      </c>
      <c r="L47" s="63">
        <f>K47/K50</f>
        <v>0.11258278145695365</v>
      </c>
    </row>
    <row r="48" spans="3:15" ht="15.75" x14ac:dyDescent="0.25">
      <c r="C48" s="21">
        <v>44805</v>
      </c>
      <c r="D48" s="60">
        <v>15.028901734104048</v>
      </c>
      <c r="E48" s="20">
        <v>180</v>
      </c>
      <c r="F48" s="2">
        <v>9600</v>
      </c>
      <c r="I48" s="4">
        <v>44.7</v>
      </c>
      <c r="J48" s="63">
        <f>I48/I50</f>
        <v>0.25853094274146909</v>
      </c>
      <c r="K48" s="4">
        <v>41</v>
      </c>
      <c r="L48" s="63">
        <f>K48/K50</f>
        <v>0.4525386313465784</v>
      </c>
    </row>
    <row r="49" spans="3:12" ht="15.75" x14ac:dyDescent="0.25">
      <c r="C49" s="21">
        <v>44835</v>
      </c>
      <c r="D49" s="60">
        <v>55.029427501337622</v>
      </c>
      <c r="E49" s="20">
        <v>144</v>
      </c>
      <c r="F49" s="2">
        <v>13200</v>
      </c>
      <c r="I49" s="4">
        <v>0</v>
      </c>
      <c r="J49">
        <f>I49/I50</f>
        <v>0</v>
      </c>
      <c r="K49" s="4">
        <v>0</v>
      </c>
    </row>
    <row r="50" spans="3:12" ht="15.75" x14ac:dyDescent="0.25">
      <c r="C50" s="21">
        <v>44866</v>
      </c>
      <c r="D50" s="60">
        <v>24.491634491634493</v>
      </c>
      <c r="E50" s="20">
        <v>216</v>
      </c>
      <c r="F50" s="2">
        <v>13200</v>
      </c>
      <c r="I50">
        <f>SUM(I44:I49)</f>
        <v>172.89999999999998</v>
      </c>
      <c r="J50" s="62">
        <f>SUM(J44:J48)</f>
        <v>1.0000000000000002</v>
      </c>
      <c r="K50">
        <f>SUM(K44:K49)</f>
        <v>90.6</v>
      </c>
      <c r="L50" s="62">
        <f>SUM(L44:L49)</f>
        <v>1</v>
      </c>
    </row>
    <row r="51" spans="3:12" ht="15.75" x14ac:dyDescent="0.25">
      <c r="C51" s="21">
        <v>44896</v>
      </c>
      <c r="D51" s="60">
        <v>12.109173379213262</v>
      </c>
      <c r="E51" s="20">
        <v>396</v>
      </c>
      <c r="F51" s="2">
        <v>11760</v>
      </c>
    </row>
    <row r="52" spans="3:12" x14ac:dyDescent="0.25">
      <c r="C52" s="1"/>
      <c r="D52" s="60">
        <v>28.155045035927539</v>
      </c>
      <c r="E52" s="58">
        <f>SUM(E46:E51)</f>
        <v>1224</v>
      </c>
      <c r="F52" s="2">
        <v>77040</v>
      </c>
      <c r="G52">
        <f>D52*E52/F52</f>
        <v>0.4473231454306244</v>
      </c>
    </row>
    <row r="53" spans="3:12" x14ac:dyDescent="0.25">
      <c r="G53">
        <f>G52*100</f>
        <v>44.732314543062444</v>
      </c>
    </row>
    <row r="54" spans="3:12" x14ac:dyDescent="0.25">
      <c r="C54" s="73" t="s">
        <v>2</v>
      </c>
      <c r="D54" s="70" t="s">
        <v>59</v>
      </c>
      <c r="E54" s="75" t="s">
        <v>33</v>
      </c>
      <c r="F54" s="70" t="s">
        <v>13</v>
      </c>
    </row>
    <row r="55" spans="3:12" x14ac:dyDescent="0.25">
      <c r="C55" s="74"/>
      <c r="D55" s="71"/>
      <c r="E55" s="76"/>
      <c r="F55" s="71"/>
    </row>
    <row r="56" spans="3:12" ht="15.75" x14ac:dyDescent="0.25">
      <c r="C56" s="21">
        <v>44743</v>
      </c>
      <c r="D56" s="60">
        <v>12.677809911278858</v>
      </c>
      <c r="E56" s="2">
        <v>396</v>
      </c>
      <c r="F56" s="2">
        <v>14640</v>
      </c>
    </row>
    <row r="57" spans="3:12" ht="15.75" x14ac:dyDescent="0.25">
      <c r="C57" s="21">
        <v>44774</v>
      </c>
      <c r="D57" s="60">
        <v>29.561643835616437</v>
      </c>
      <c r="E57" s="2">
        <v>216</v>
      </c>
      <c r="F57" s="2">
        <v>12480</v>
      </c>
    </row>
    <row r="58" spans="3:12" ht="15.75" x14ac:dyDescent="0.25">
      <c r="C58" s="21">
        <v>44805</v>
      </c>
      <c r="D58" s="60">
        <v>14.428341384863124</v>
      </c>
      <c r="E58" s="2">
        <v>396</v>
      </c>
      <c r="F58" s="2">
        <v>15360</v>
      </c>
    </row>
    <row r="59" spans="3:12" ht="15.75" x14ac:dyDescent="0.25">
      <c r="C59" s="21">
        <v>44835</v>
      </c>
      <c r="D59" s="60">
        <v>13.881278538812785</v>
      </c>
      <c r="E59" s="2">
        <v>396</v>
      </c>
      <c r="F59" s="2">
        <v>15360</v>
      </c>
    </row>
    <row r="60" spans="3:12" ht="15.75" x14ac:dyDescent="0.25">
      <c r="C60" s="21">
        <v>44866</v>
      </c>
      <c r="D60" s="60">
        <v>10.732099758648431</v>
      </c>
      <c r="E60" s="2">
        <v>572</v>
      </c>
      <c r="F60" s="2">
        <v>13920</v>
      </c>
    </row>
    <row r="61" spans="3:12" ht="15.75" x14ac:dyDescent="0.25">
      <c r="C61" s="21">
        <v>44896</v>
      </c>
      <c r="D61" s="60">
        <v>9.8706994328922484</v>
      </c>
      <c r="E61" s="2">
        <v>728</v>
      </c>
      <c r="F61" s="2">
        <v>14640</v>
      </c>
    </row>
    <row r="62" spans="3:12" x14ac:dyDescent="0.25">
      <c r="C62" s="1"/>
      <c r="D62" s="60">
        <v>13.114735002912058</v>
      </c>
      <c r="E62" s="2">
        <v>2704</v>
      </c>
      <c r="F62" s="2">
        <v>86400</v>
      </c>
      <c r="G62">
        <f>D62*E62/F62</f>
        <v>0.41044263249854407</v>
      </c>
    </row>
    <row r="63" spans="3:12" x14ac:dyDescent="0.25">
      <c r="G63">
        <f>G62*100</f>
        <v>41.04426324985441</v>
      </c>
    </row>
  </sheetData>
  <mergeCells count="28">
    <mergeCell ref="C54:C55"/>
    <mergeCell ref="D54:D55"/>
    <mergeCell ref="E54:E55"/>
    <mergeCell ref="F54:F55"/>
    <mergeCell ref="K23:K24"/>
    <mergeCell ref="L23:L24"/>
    <mergeCell ref="C44:C45"/>
    <mergeCell ref="D44:D45"/>
    <mergeCell ref="F44:F45"/>
    <mergeCell ref="E44:E45"/>
    <mergeCell ref="C23:C24"/>
    <mergeCell ref="J2:J3"/>
    <mergeCell ref="E12:E13"/>
    <mergeCell ref="J12:J13"/>
    <mergeCell ref="H23:H24"/>
    <mergeCell ref="I23:I24"/>
    <mergeCell ref="J23:J24"/>
    <mergeCell ref="I2:I3"/>
    <mergeCell ref="D2:D3"/>
    <mergeCell ref="D12:D13"/>
    <mergeCell ref="C2:C3"/>
    <mergeCell ref="E2:E3"/>
    <mergeCell ref="H2:H3"/>
    <mergeCell ref="B23:B24"/>
    <mergeCell ref="D23:D24"/>
    <mergeCell ref="E23:E24"/>
    <mergeCell ref="F23:F24"/>
    <mergeCell ref="C34:C3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D20"/>
  <sheetViews>
    <sheetView workbookViewId="0">
      <selection activeCell="K9" sqref="K9"/>
    </sheetView>
  </sheetViews>
  <sheetFormatPr defaultRowHeight="15" x14ac:dyDescent="0.25"/>
  <cols>
    <col min="2" max="2" width="11.5703125" bestFit="1" customWidth="1"/>
    <col min="4" max="4" width="18.140625" customWidth="1"/>
    <col min="8" max="8" width="18" customWidth="1"/>
  </cols>
  <sheetData>
    <row r="3" spans="2:4" x14ac:dyDescent="0.25">
      <c r="B3" t="s">
        <v>39</v>
      </c>
    </row>
    <row r="4" spans="2:4" ht="15.75" x14ac:dyDescent="0.25">
      <c r="B4" s="20" t="s">
        <v>0</v>
      </c>
      <c r="C4" s="20" t="s">
        <v>2</v>
      </c>
      <c r="D4" s="22" t="s">
        <v>3</v>
      </c>
    </row>
    <row r="5" spans="2:4" ht="15.75" x14ac:dyDescent="0.25">
      <c r="B5" s="20">
        <v>1</v>
      </c>
      <c r="C5" s="21">
        <v>44743</v>
      </c>
      <c r="D5" s="20">
        <f>6*9*4</f>
        <v>216</v>
      </c>
    </row>
    <row r="6" spans="2:4" ht="15.75" x14ac:dyDescent="0.25">
      <c r="B6" s="20">
        <v>2</v>
      </c>
      <c r="C6" s="21">
        <v>44774</v>
      </c>
      <c r="D6" s="20">
        <f>2*9*4</f>
        <v>72</v>
      </c>
    </row>
    <row r="7" spans="2:4" ht="15.75" x14ac:dyDescent="0.25">
      <c r="B7" s="20">
        <v>3</v>
      </c>
      <c r="C7" s="21">
        <v>44805</v>
      </c>
      <c r="D7" s="20">
        <f>5*9*4</f>
        <v>180</v>
      </c>
    </row>
    <row r="8" spans="2:4" ht="15.75" x14ac:dyDescent="0.25">
      <c r="B8" s="20">
        <v>4</v>
      </c>
      <c r="C8" s="21">
        <v>44835</v>
      </c>
      <c r="D8" s="20">
        <f>4*9*4</f>
        <v>144</v>
      </c>
    </row>
    <row r="9" spans="2:4" ht="15.75" x14ac:dyDescent="0.25">
      <c r="B9" s="20">
        <v>5</v>
      </c>
      <c r="C9" s="21">
        <v>44866</v>
      </c>
      <c r="D9" s="20">
        <f>6*9*4</f>
        <v>216</v>
      </c>
    </row>
    <row r="10" spans="2:4" ht="15.75" x14ac:dyDescent="0.25">
      <c r="B10" s="20">
        <v>6</v>
      </c>
      <c r="C10" s="21">
        <v>44896</v>
      </c>
      <c r="D10" s="20">
        <f>11*9*4</f>
        <v>396</v>
      </c>
    </row>
    <row r="11" spans="2:4" ht="15.75" x14ac:dyDescent="0.25">
      <c r="B11" s="13"/>
      <c r="C11" s="13"/>
      <c r="D11" s="13"/>
    </row>
    <row r="12" spans="2:4" ht="15.75" x14ac:dyDescent="0.25">
      <c r="B12" s="13"/>
      <c r="C12" s="13"/>
      <c r="D12" s="13"/>
    </row>
    <row r="13" spans="2:4" ht="15.75" x14ac:dyDescent="0.25">
      <c r="B13" s="26" t="s">
        <v>40</v>
      </c>
      <c r="C13" s="26"/>
      <c r="D13" s="26"/>
    </row>
    <row r="14" spans="2:4" ht="15.75" x14ac:dyDescent="0.25">
      <c r="B14" s="20" t="s">
        <v>0</v>
      </c>
      <c r="C14" s="20" t="s">
        <v>2</v>
      </c>
      <c r="D14" s="22" t="s">
        <v>3</v>
      </c>
    </row>
    <row r="15" spans="2:4" ht="15.75" x14ac:dyDescent="0.25">
      <c r="B15" s="20">
        <v>1</v>
      </c>
      <c r="C15" s="21">
        <v>44743</v>
      </c>
      <c r="D15" s="20">
        <f>11*9*4</f>
        <v>396</v>
      </c>
    </row>
    <row r="16" spans="2:4" ht="15.75" x14ac:dyDescent="0.25">
      <c r="B16" s="20">
        <v>2</v>
      </c>
      <c r="C16" s="21">
        <v>44774</v>
      </c>
      <c r="D16" s="20">
        <f>6*9*4</f>
        <v>216</v>
      </c>
    </row>
    <row r="17" spans="2:4" ht="15.75" x14ac:dyDescent="0.25">
      <c r="B17" s="20">
        <v>3</v>
      </c>
      <c r="C17" s="21">
        <v>44805</v>
      </c>
      <c r="D17" s="20">
        <f>11*9*4</f>
        <v>396</v>
      </c>
    </row>
    <row r="18" spans="2:4" ht="15.75" x14ac:dyDescent="0.25">
      <c r="B18" s="20">
        <v>4</v>
      </c>
      <c r="C18" s="21">
        <v>44835</v>
      </c>
      <c r="D18" s="20">
        <f>11*9*4</f>
        <v>396</v>
      </c>
    </row>
    <row r="19" spans="2:4" ht="15.75" x14ac:dyDescent="0.25">
      <c r="B19" s="20">
        <v>5</v>
      </c>
      <c r="C19" s="21">
        <v>44866</v>
      </c>
      <c r="D19" s="20">
        <f>11*13*4</f>
        <v>572</v>
      </c>
    </row>
    <row r="20" spans="2:4" ht="15.75" x14ac:dyDescent="0.25">
      <c r="B20" s="20">
        <v>6</v>
      </c>
      <c r="C20" s="21">
        <v>44896</v>
      </c>
      <c r="D20" s="20">
        <f>14*13*4</f>
        <v>728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2:H18"/>
  <sheetViews>
    <sheetView topLeftCell="A31" workbookViewId="0">
      <selection activeCell="J15" sqref="J15"/>
    </sheetView>
  </sheetViews>
  <sheetFormatPr defaultRowHeight="15" x14ac:dyDescent="0.25"/>
  <cols>
    <col min="4" max="4" width="16.5703125" customWidth="1"/>
    <col min="5" max="6" width="19.5703125" customWidth="1"/>
  </cols>
  <sheetData>
    <row r="2" spans="2:8" x14ac:dyDescent="0.25">
      <c r="B2" t="s">
        <v>39</v>
      </c>
      <c r="D2" s="5"/>
      <c r="E2" s="5"/>
    </row>
    <row r="3" spans="2:8" ht="15.75" x14ac:dyDescent="0.25">
      <c r="B3" s="23" t="s">
        <v>0</v>
      </c>
      <c r="C3" s="23" t="s">
        <v>2</v>
      </c>
      <c r="D3" s="20" t="s">
        <v>4</v>
      </c>
      <c r="E3" s="20" t="s">
        <v>5</v>
      </c>
      <c r="F3" s="22" t="s">
        <v>48</v>
      </c>
    </row>
    <row r="4" spans="2:8" ht="15.75" x14ac:dyDescent="0.25">
      <c r="B4" s="20">
        <v>1</v>
      </c>
      <c r="C4" s="21">
        <v>44743</v>
      </c>
      <c r="D4" s="20">
        <v>23</v>
      </c>
      <c r="E4" s="25">
        <v>720</v>
      </c>
      <c r="F4" s="20">
        <f t="shared" ref="F4:F9" si="0">D4*E4</f>
        <v>16560</v>
      </c>
      <c r="H4" t="s">
        <v>6</v>
      </c>
    </row>
    <row r="5" spans="2:8" ht="15.75" x14ac:dyDescent="0.25">
      <c r="B5" s="20">
        <v>2</v>
      </c>
      <c r="C5" s="21">
        <v>44774</v>
      </c>
      <c r="D5" s="20">
        <v>23</v>
      </c>
      <c r="E5" s="25">
        <v>720</v>
      </c>
      <c r="F5" s="20">
        <f t="shared" si="0"/>
        <v>16560</v>
      </c>
    </row>
    <row r="6" spans="2:8" ht="15.75" x14ac:dyDescent="0.25">
      <c r="B6" s="20">
        <v>3</v>
      </c>
      <c r="C6" s="21">
        <v>44805</v>
      </c>
      <c r="D6" s="20">
        <v>16</v>
      </c>
      <c r="E6" s="25">
        <v>720</v>
      </c>
      <c r="F6" s="20">
        <f t="shared" si="0"/>
        <v>11520</v>
      </c>
      <c r="H6" t="s">
        <v>44</v>
      </c>
    </row>
    <row r="7" spans="2:8" ht="15.75" x14ac:dyDescent="0.25">
      <c r="B7" s="20">
        <v>4</v>
      </c>
      <c r="C7" s="21">
        <v>44835</v>
      </c>
      <c r="D7" s="20">
        <v>21</v>
      </c>
      <c r="E7" s="25">
        <v>720</v>
      </c>
      <c r="F7" s="20">
        <f t="shared" si="0"/>
        <v>15120</v>
      </c>
    </row>
    <row r="8" spans="2:8" ht="15.75" x14ac:dyDescent="0.25">
      <c r="B8" s="20">
        <v>5</v>
      </c>
      <c r="C8" s="21">
        <v>44866</v>
      </c>
      <c r="D8" s="20">
        <v>21</v>
      </c>
      <c r="E8" s="25">
        <v>720</v>
      </c>
      <c r="F8" s="20">
        <f t="shared" si="0"/>
        <v>15120</v>
      </c>
    </row>
    <row r="9" spans="2:8" ht="15.75" x14ac:dyDescent="0.25">
      <c r="B9" s="20">
        <v>6</v>
      </c>
      <c r="C9" s="21">
        <v>44896</v>
      </c>
      <c r="D9" s="20">
        <v>19</v>
      </c>
      <c r="E9" s="25">
        <v>720</v>
      </c>
      <c r="F9" s="20">
        <f t="shared" si="0"/>
        <v>13680</v>
      </c>
    </row>
    <row r="10" spans="2:8" ht="15.75" x14ac:dyDescent="0.25">
      <c r="B10" s="13"/>
      <c r="C10" s="13"/>
      <c r="D10" s="13"/>
      <c r="E10" s="13"/>
      <c r="F10" s="13"/>
    </row>
    <row r="11" spans="2:8" ht="15.75" x14ac:dyDescent="0.25">
      <c r="B11" s="13" t="s">
        <v>40</v>
      </c>
      <c r="C11" s="13"/>
      <c r="D11" s="13"/>
      <c r="E11" s="13"/>
      <c r="F11" s="13"/>
    </row>
    <row r="12" spans="2:8" ht="15.75" x14ac:dyDescent="0.25">
      <c r="B12" s="23" t="s">
        <v>0</v>
      </c>
      <c r="C12" s="23" t="s">
        <v>2</v>
      </c>
      <c r="D12" s="20" t="s">
        <v>4</v>
      </c>
      <c r="E12" s="20" t="s">
        <v>5</v>
      </c>
      <c r="F12" s="22" t="s">
        <v>48</v>
      </c>
    </row>
    <row r="13" spans="2:8" ht="15.75" x14ac:dyDescent="0.25">
      <c r="B13" s="20">
        <v>1</v>
      </c>
      <c r="C13" s="21">
        <v>44743</v>
      </c>
      <c r="D13" s="20">
        <v>23</v>
      </c>
      <c r="E13" s="25">
        <v>720</v>
      </c>
      <c r="F13" s="20">
        <f t="shared" ref="F13:F18" si="1">D13*E13</f>
        <v>16560</v>
      </c>
    </row>
    <row r="14" spans="2:8" ht="15.75" x14ac:dyDescent="0.25">
      <c r="B14" s="20">
        <v>2</v>
      </c>
      <c r="C14" s="21">
        <v>44774</v>
      </c>
      <c r="D14" s="20">
        <v>20</v>
      </c>
      <c r="E14" s="25">
        <v>720</v>
      </c>
      <c r="F14" s="20">
        <f t="shared" si="1"/>
        <v>14400</v>
      </c>
    </row>
    <row r="15" spans="2:8" ht="15.75" x14ac:dyDescent="0.25">
      <c r="B15" s="20">
        <v>3</v>
      </c>
      <c r="C15" s="21">
        <v>44805</v>
      </c>
      <c r="D15" s="20">
        <v>24</v>
      </c>
      <c r="E15" s="25">
        <v>720</v>
      </c>
      <c r="F15" s="20">
        <f t="shared" si="1"/>
        <v>17280</v>
      </c>
    </row>
    <row r="16" spans="2:8" ht="15.75" x14ac:dyDescent="0.25">
      <c r="B16" s="20">
        <v>4</v>
      </c>
      <c r="C16" s="21">
        <v>44835</v>
      </c>
      <c r="D16" s="20">
        <v>24</v>
      </c>
      <c r="E16" s="25">
        <v>720</v>
      </c>
      <c r="F16" s="20">
        <f t="shared" si="1"/>
        <v>17280</v>
      </c>
    </row>
    <row r="17" spans="2:6" ht="15.75" x14ac:dyDescent="0.25">
      <c r="B17" s="20">
        <v>5</v>
      </c>
      <c r="C17" s="21">
        <v>44866</v>
      </c>
      <c r="D17" s="20">
        <v>22</v>
      </c>
      <c r="E17" s="25">
        <v>720</v>
      </c>
      <c r="F17" s="20">
        <f t="shared" si="1"/>
        <v>15840</v>
      </c>
    </row>
    <row r="18" spans="2:6" ht="15.75" x14ac:dyDescent="0.25">
      <c r="B18" s="20">
        <v>6</v>
      </c>
      <c r="C18" s="21">
        <v>44896</v>
      </c>
      <c r="D18" s="20">
        <v>23</v>
      </c>
      <c r="E18" s="25">
        <v>720</v>
      </c>
      <c r="F18" s="20">
        <f t="shared" si="1"/>
        <v>16560</v>
      </c>
    </row>
  </sheetData>
  <phoneticPr fontId="3" type="noConversion"/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182685-58EF-4356-AFEC-2018226687D0}">
  <dimension ref="B2:F18"/>
  <sheetViews>
    <sheetView topLeftCell="A19" workbookViewId="0">
      <selection activeCell="B20" sqref="B20:H36"/>
    </sheetView>
  </sheetViews>
  <sheetFormatPr defaultRowHeight="15" x14ac:dyDescent="0.25"/>
  <cols>
    <col min="4" max="4" width="16.7109375" customWidth="1"/>
    <col min="5" max="5" width="19.42578125" customWidth="1"/>
    <col min="6" max="6" width="19.85546875" customWidth="1"/>
    <col min="7" max="7" width="12.28515625" customWidth="1"/>
  </cols>
  <sheetData>
    <row r="2" spans="2:6" x14ac:dyDescent="0.25">
      <c r="B2" t="s">
        <v>39</v>
      </c>
    </row>
    <row r="3" spans="2:6" ht="15.75" x14ac:dyDescent="0.25">
      <c r="B3" s="20" t="s">
        <v>0</v>
      </c>
      <c r="C3" s="23" t="s">
        <v>2</v>
      </c>
      <c r="D3" s="22" t="s">
        <v>45</v>
      </c>
      <c r="E3" s="20" t="s">
        <v>46</v>
      </c>
      <c r="F3" s="22" t="s">
        <v>7</v>
      </c>
    </row>
    <row r="4" spans="2:6" ht="15.75" x14ac:dyDescent="0.25">
      <c r="B4" s="20">
        <v>1</v>
      </c>
      <c r="C4" s="21">
        <v>44743</v>
      </c>
      <c r="D4" s="20">
        <f>60*23</f>
        <v>1380</v>
      </c>
      <c r="E4" s="20">
        <f>60*7</f>
        <v>420</v>
      </c>
      <c r="F4" s="20">
        <f t="shared" ref="F4:F9" si="0">D4+E4</f>
        <v>1800</v>
      </c>
    </row>
    <row r="5" spans="2:6" ht="15.75" x14ac:dyDescent="0.25">
      <c r="B5" s="20">
        <v>2</v>
      </c>
      <c r="C5" s="21">
        <v>44774</v>
      </c>
      <c r="D5" s="20">
        <f>60*28</f>
        <v>1680</v>
      </c>
      <c r="E5" s="20">
        <f>60*12</f>
        <v>720</v>
      </c>
      <c r="F5" s="20">
        <f t="shared" si="0"/>
        <v>2400</v>
      </c>
    </row>
    <row r="6" spans="2:6" ht="15.75" x14ac:dyDescent="0.25">
      <c r="B6" s="20">
        <v>3</v>
      </c>
      <c r="C6" s="21">
        <v>44805</v>
      </c>
      <c r="D6" s="20">
        <f>60*49</f>
        <v>2940</v>
      </c>
      <c r="E6" s="20">
        <f>60*7</f>
        <v>420</v>
      </c>
      <c r="F6" s="20">
        <f t="shared" si="0"/>
        <v>3360</v>
      </c>
    </row>
    <row r="7" spans="2:6" ht="15.75" x14ac:dyDescent="0.25">
      <c r="B7" s="20">
        <v>4</v>
      </c>
      <c r="C7" s="21">
        <v>44835</v>
      </c>
      <c r="D7" s="20">
        <f>60*26</f>
        <v>1560</v>
      </c>
      <c r="E7" s="20">
        <f>60*7</f>
        <v>420</v>
      </c>
      <c r="F7" s="20">
        <f t="shared" si="0"/>
        <v>1980</v>
      </c>
    </row>
    <row r="8" spans="2:6" ht="15.75" x14ac:dyDescent="0.25">
      <c r="B8" s="20">
        <v>5</v>
      </c>
      <c r="C8" s="21">
        <v>44866</v>
      </c>
      <c r="D8" s="20">
        <f>60*30</f>
        <v>1800</v>
      </c>
      <c r="E8" s="20">
        <f>60*17</f>
        <v>1020</v>
      </c>
      <c r="F8" s="20">
        <f t="shared" si="0"/>
        <v>2820</v>
      </c>
    </row>
    <row r="9" spans="2:6" ht="15.75" x14ac:dyDescent="0.25">
      <c r="B9" s="20">
        <v>6</v>
      </c>
      <c r="C9" s="21">
        <v>44896</v>
      </c>
      <c r="D9" s="20">
        <f>60*23</f>
        <v>1380</v>
      </c>
      <c r="E9" s="20">
        <f>60*15</f>
        <v>900</v>
      </c>
      <c r="F9" s="20">
        <f t="shared" si="0"/>
        <v>2280</v>
      </c>
    </row>
    <row r="10" spans="2:6" ht="15.75" x14ac:dyDescent="0.25">
      <c r="B10" s="16"/>
      <c r="C10" s="13"/>
      <c r="D10" s="13"/>
      <c r="E10" s="13"/>
      <c r="F10" s="16"/>
    </row>
    <row r="11" spans="2:6" ht="15.75" x14ac:dyDescent="0.25">
      <c r="B11" s="16" t="s">
        <v>40</v>
      </c>
      <c r="C11" s="13"/>
      <c r="D11" s="13"/>
      <c r="E11" s="13"/>
      <c r="F11" s="16"/>
    </row>
    <row r="12" spans="2:6" ht="15.75" x14ac:dyDescent="0.25">
      <c r="B12" s="20" t="s">
        <v>0</v>
      </c>
      <c r="C12" s="23" t="s">
        <v>2</v>
      </c>
      <c r="D12" s="22" t="s">
        <v>45</v>
      </c>
      <c r="E12" s="20" t="s">
        <v>46</v>
      </c>
      <c r="F12" s="24" t="s">
        <v>7</v>
      </c>
    </row>
    <row r="13" spans="2:6" ht="15.75" x14ac:dyDescent="0.25">
      <c r="B13" s="20">
        <v>1</v>
      </c>
      <c r="C13" s="21">
        <v>44743</v>
      </c>
      <c r="D13" s="20">
        <f>60*26</f>
        <v>1560</v>
      </c>
      <c r="E13" s="20">
        <f>60*6</f>
        <v>360</v>
      </c>
      <c r="F13" s="20">
        <f t="shared" ref="F13:F18" si="1">D13+E13</f>
        <v>1920</v>
      </c>
    </row>
    <row r="14" spans="2:6" ht="15.75" x14ac:dyDescent="0.25">
      <c r="B14" s="20">
        <v>2</v>
      </c>
      <c r="C14" s="21">
        <v>44774</v>
      </c>
      <c r="D14" s="20">
        <f>60*30</f>
        <v>1800</v>
      </c>
      <c r="E14" s="20">
        <f>60*12</f>
        <v>720</v>
      </c>
      <c r="F14" s="20">
        <f t="shared" si="1"/>
        <v>2520</v>
      </c>
    </row>
    <row r="15" spans="2:6" ht="15.75" x14ac:dyDescent="0.25">
      <c r="B15" s="20">
        <v>3</v>
      </c>
      <c r="C15" s="21">
        <v>44805</v>
      </c>
      <c r="D15" s="20">
        <f>60*24</f>
        <v>1440</v>
      </c>
      <c r="E15" s="20">
        <f>60*8</f>
        <v>480</v>
      </c>
      <c r="F15" s="20">
        <f t="shared" si="1"/>
        <v>1920</v>
      </c>
    </row>
    <row r="16" spans="2:6" ht="15.75" x14ac:dyDescent="0.25">
      <c r="B16" s="20">
        <v>4</v>
      </c>
      <c r="C16" s="21">
        <v>44835</v>
      </c>
      <c r="D16" s="20">
        <f>60*23</f>
        <v>1380</v>
      </c>
      <c r="E16" s="20">
        <f>60*5</f>
        <v>300</v>
      </c>
      <c r="F16" s="20">
        <f t="shared" si="1"/>
        <v>1680</v>
      </c>
    </row>
    <row r="17" spans="2:6" ht="15.75" x14ac:dyDescent="0.25">
      <c r="B17" s="20">
        <v>5</v>
      </c>
      <c r="C17" s="21">
        <v>44866</v>
      </c>
      <c r="D17" s="20">
        <f>60*20</f>
        <v>1200</v>
      </c>
      <c r="E17" s="20">
        <f>60*5</f>
        <v>300</v>
      </c>
      <c r="F17" s="20">
        <f t="shared" si="1"/>
        <v>1500</v>
      </c>
    </row>
    <row r="18" spans="2:6" ht="15.75" x14ac:dyDescent="0.25">
      <c r="B18" s="20">
        <v>6</v>
      </c>
      <c r="C18" s="21">
        <v>44896</v>
      </c>
      <c r="D18" s="20">
        <f>60*24</f>
        <v>1440</v>
      </c>
      <c r="E18" s="20">
        <f>60*6</f>
        <v>360</v>
      </c>
      <c r="F18" s="20">
        <f t="shared" si="1"/>
        <v>1800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49C4D5-E6BF-42A9-B55E-204471C7D43B}">
  <dimension ref="B2:E18"/>
  <sheetViews>
    <sheetView topLeftCell="A7" workbookViewId="0">
      <selection activeCell="B20" sqref="B20:E36"/>
    </sheetView>
  </sheetViews>
  <sheetFormatPr defaultRowHeight="15" x14ac:dyDescent="0.25"/>
  <cols>
    <col min="4" max="4" width="16.42578125" customWidth="1"/>
    <col min="5" max="5" width="25.28515625" bestFit="1" customWidth="1"/>
  </cols>
  <sheetData>
    <row r="2" spans="2:5" x14ac:dyDescent="0.25">
      <c r="B2" t="s">
        <v>43</v>
      </c>
    </row>
    <row r="3" spans="2:5" ht="15.75" x14ac:dyDescent="0.25">
      <c r="B3" s="23" t="s">
        <v>0</v>
      </c>
      <c r="C3" s="23" t="s">
        <v>2</v>
      </c>
      <c r="D3" s="20" t="s">
        <v>4</v>
      </c>
      <c r="E3" s="20" t="s">
        <v>47</v>
      </c>
    </row>
    <row r="4" spans="2:5" ht="15.75" x14ac:dyDescent="0.25">
      <c r="B4" s="20">
        <v>1</v>
      </c>
      <c r="C4" s="21">
        <v>44743</v>
      </c>
      <c r="D4" s="20">
        <v>23</v>
      </c>
      <c r="E4" s="20">
        <f t="shared" ref="E4:E9" si="0">8*60*4</f>
        <v>1920</v>
      </c>
    </row>
    <row r="5" spans="2:5" ht="15.75" x14ac:dyDescent="0.25">
      <c r="B5" s="20">
        <v>2</v>
      </c>
      <c r="C5" s="21">
        <v>44774</v>
      </c>
      <c r="D5" s="20">
        <v>23</v>
      </c>
      <c r="E5" s="20">
        <f t="shared" si="0"/>
        <v>1920</v>
      </c>
    </row>
    <row r="6" spans="2:5" ht="15.75" x14ac:dyDescent="0.25">
      <c r="B6" s="20">
        <v>3</v>
      </c>
      <c r="C6" s="21">
        <v>44805</v>
      </c>
      <c r="D6" s="20">
        <v>16</v>
      </c>
      <c r="E6" s="20">
        <f t="shared" si="0"/>
        <v>1920</v>
      </c>
    </row>
    <row r="7" spans="2:5" ht="15.75" x14ac:dyDescent="0.25">
      <c r="B7" s="20">
        <v>4</v>
      </c>
      <c r="C7" s="21">
        <v>44835</v>
      </c>
      <c r="D7" s="20">
        <v>21</v>
      </c>
      <c r="E7" s="20">
        <f t="shared" si="0"/>
        <v>1920</v>
      </c>
    </row>
    <row r="8" spans="2:5" ht="15.75" x14ac:dyDescent="0.25">
      <c r="B8" s="20">
        <v>5</v>
      </c>
      <c r="C8" s="21">
        <v>44866</v>
      </c>
      <c r="D8" s="20">
        <v>21</v>
      </c>
      <c r="E8" s="20">
        <f t="shared" si="0"/>
        <v>1920</v>
      </c>
    </row>
    <row r="9" spans="2:5" ht="15.75" x14ac:dyDescent="0.25">
      <c r="B9" s="20">
        <v>6</v>
      </c>
      <c r="C9" s="21">
        <v>44896</v>
      </c>
      <c r="D9" s="20">
        <v>19</v>
      </c>
      <c r="E9" s="20">
        <f t="shared" si="0"/>
        <v>1920</v>
      </c>
    </row>
    <row r="10" spans="2:5" ht="15.75" x14ac:dyDescent="0.25">
      <c r="B10" s="13"/>
      <c r="C10" s="13"/>
      <c r="D10" s="13"/>
      <c r="E10" s="13"/>
    </row>
    <row r="11" spans="2:5" ht="15.75" x14ac:dyDescent="0.25">
      <c r="B11" s="13" t="s">
        <v>40</v>
      </c>
      <c r="C11" s="13"/>
      <c r="D11" s="13"/>
      <c r="E11" s="13"/>
    </row>
    <row r="12" spans="2:5" ht="15.75" x14ac:dyDescent="0.25">
      <c r="B12" s="23" t="s">
        <v>0</v>
      </c>
      <c r="C12" s="23" t="s">
        <v>2</v>
      </c>
      <c r="D12" s="20" t="s">
        <v>4</v>
      </c>
      <c r="E12" s="20" t="s">
        <v>47</v>
      </c>
    </row>
    <row r="13" spans="2:5" ht="15.75" x14ac:dyDescent="0.25">
      <c r="B13" s="20">
        <v>1</v>
      </c>
      <c r="C13" s="21">
        <v>44743</v>
      </c>
      <c r="D13" s="20">
        <v>23</v>
      </c>
      <c r="E13" s="20">
        <v>1920</v>
      </c>
    </row>
    <row r="14" spans="2:5" ht="15.75" x14ac:dyDescent="0.25">
      <c r="B14" s="20">
        <v>2</v>
      </c>
      <c r="C14" s="21">
        <v>44774</v>
      </c>
      <c r="D14" s="20">
        <v>20</v>
      </c>
      <c r="E14" s="20">
        <v>1920</v>
      </c>
    </row>
    <row r="15" spans="2:5" ht="15.75" x14ac:dyDescent="0.25">
      <c r="B15" s="20">
        <v>3</v>
      </c>
      <c r="C15" s="21">
        <v>44805</v>
      </c>
      <c r="D15" s="20">
        <v>24</v>
      </c>
      <c r="E15" s="20">
        <v>1920</v>
      </c>
    </row>
    <row r="16" spans="2:5" ht="15.75" x14ac:dyDescent="0.25">
      <c r="B16" s="20">
        <v>4</v>
      </c>
      <c r="C16" s="21">
        <v>44835</v>
      </c>
      <c r="D16" s="20">
        <v>24</v>
      </c>
      <c r="E16" s="20">
        <v>1920</v>
      </c>
    </row>
    <row r="17" spans="2:5" ht="15.75" x14ac:dyDescent="0.25">
      <c r="B17" s="20">
        <v>5</v>
      </c>
      <c r="C17" s="21">
        <v>44866</v>
      </c>
      <c r="D17" s="20">
        <v>22</v>
      </c>
      <c r="E17" s="20">
        <v>1920</v>
      </c>
    </row>
    <row r="18" spans="2:5" ht="15.75" x14ac:dyDescent="0.25">
      <c r="B18" s="20">
        <v>6</v>
      </c>
      <c r="C18" s="21">
        <v>44896</v>
      </c>
      <c r="D18" s="20">
        <v>23</v>
      </c>
      <c r="E18" s="20">
        <v>1920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DBB0308-A63E-4C00-B3DA-96311C1BD38E}">
  <dimension ref="A1:AB21"/>
  <sheetViews>
    <sheetView topLeftCell="M7" workbookViewId="0">
      <selection activeCell="O22" sqref="O22:T30"/>
    </sheetView>
  </sheetViews>
  <sheetFormatPr defaultRowHeight="15" x14ac:dyDescent="0.25"/>
  <cols>
    <col min="3" max="3" width="11.5703125" bestFit="1" customWidth="1"/>
    <col min="4" max="4" width="13" customWidth="1"/>
    <col min="5" max="5" width="16.140625" customWidth="1"/>
    <col min="6" max="6" width="17.42578125" customWidth="1"/>
    <col min="7" max="7" width="13.140625" customWidth="1"/>
    <col min="9" max="9" width="12.7109375" bestFit="1" customWidth="1"/>
    <col min="10" max="10" width="12.42578125" customWidth="1"/>
    <col min="11" max="11" width="13.28515625" bestFit="1" customWidth="1"/>
    <col min="12" max="12" width="10.42578125" bestFit="1" customWidth="1"/>
    <col min="13" max="13" width="15.42578125" bestFit="1" customWidth="1"/>
    <col min="16" max="16" width="14.85546875" customWidth="1"/>
    <col min="17" max="17" width="13.140625" customWidth="1"/>
    <col min="18" max="18" width="17.28515625" customWidth="1"/>
    <col min="19" max="19" width="11.42578125" customWidth="1"/>
    <col min="20" max="20" width="11.140625" customWidth="1"/>
    <col min="25" max="25" width="12.140625" bestFit="1" customWidth="1"/>
    <col min="26" max="26" width="10.5703125" bestFit="1" customWidth="1"/>
    <col min="27" max="27" width="14.42578125" bestFit="1" customWidth="1"/>
    <col min="28" max="28" width="12" bestFit="1" customWidth="1"/>
  </cols>
  <sheetData>
    <row r="1" spans="1:28" x14ac:dyDescent="0.25">
      <c r="A1" t="s">
        <v>13</v>
      </c>
      <c r="C1" t="s">
        <v>39</v>
      </c>
      <c r="I1" t="s">
        <v>50</v>
      </c>
      <c r="J1" t="s">
        <v>15</v>
      </c>
      <c r="O1" t="s">
        <v>19</v>
      </c>
      <c r="P1" t="s">
        <v>50</v>
      </c>
    </row>
    <row r="2" spans="1:28" ht="15.75" x14ac:dyDescent="0.25">
      <c r="B2" s="4" t="s">
        <v>0</v>
      </c>
      <c r="C2" s="29" t="s">
        <v>2</v>
      </c>
      <c r="D2" s="31" t="s">
        <v>14</v>
      </c>
      <c r="E2" s="34" t="s">
        <v>11</v>
      </c>
      <c r="F2" s="33" t="s">
        <v>10</v>
      </c>
      <c r="G2" s="27" t="s">
        <v>13</v>
      </c>
      <c r="I2" s="37" t="s">
        <v>2</v>
      </c>
      <c r="J2" s="38" t="s">
        <v>14</v>
      </c>
      <c r="K2" s="39" t="s">
        <v>13</v>
      </c>
      <c r="L2" s="37" t="s">
        <v>54</v>
      </c>
      <c r="M2" s="40" t="s">
        <v>15</v>
      </c>
      <c r="O2" s="37" t="s">
        <v>2</v>
      </c>
      <c r="P2" s="39" t="s">
        <v>13</v>
      </c>
      <c r="Q2" s="37" t="s">
        <v>54</v>
      </c>
      <c r="R2" s="39" t="s">
        <v>15</v>
      </c>
      <c r="S2" s="40" t="s">
        <v>17</v>
      </c>
      <c r="T2" s="12" t="s">
        <v>17</v>
      </c>
    </row>
    <row r="3" spans="1:28" ht="15.75" x14ac:dyDescent="0.25">
      <c r="C3" s="30"/>
      <c r="D3" s="32" t="s">
        <v>8</v>
      </c>
      <c r="E3" s="35" t="s">
        <v>12</v>
      </c>
      <c r="F3" s="28" t="s">
        <v>9</v>
      </c>
      <c r="G3" s="28" t="s">
        <v>9</v>
      </c>
      <c r="I3" s="26"/>
      <c r="J3" s="41" t="s">
        <v>8</v>
      </c>
      <c r="K3" s="42" t="s">
        <v>12</v>
      </c>
      <c r="L3" s="42" t="s">
        <v>9</v>
      </c>
      <c r="M3" s="43" t="s">
        <v>9</v>
      </c>
      <c r="O3" s="26"/>
      <c r="P3" s="42" t="s">
        <v>12</v>
      </c>
      <c r="Q3" s="42" t="s">
        <v>9</v>
      </c>
      <c r="R3" s="42" t="s">
        <v>9</v>
      </c>
      <c r="S3" s="43" t="s">
        <v>18</v>
      </c>
      <c r="T3" s="14"/>
      <c r="U3" s="16" t="s">
        <v>13</v>
      </c>
      <c r="V3" s="16" t="s">
        <v>55</v>
      </c>
      <c r="X3" s="20" t="s">
        <v>2</v>
      </c>
      <c r="Y3" s="58" t="s">
        <v>13</v>
      </c>
      <c r="Z3" s="58" t="s">
        <v>7</v>
      </c>
      <c r="AA3" s="58" t="s">
        <v>15</v>
      </c>
    </row>
    <row r="4" spans="1:28" ht="15.75" x14ac:dyDescent="0.25">
      <c r="B4" s="4">
        <v>1</v>
      </c>
      <c r="C4" s="3">
        <v>44743</v>
      </c>
      <c r="D4" s="2">
        <v>23</v>
      </c>
      <c r="E4" s="2">
        <v>16560</v>
      </c>
      <c r="F4" s="2">
        <v>1920</v>
      </c>
      <c r="G4" s="2">
        <f t="shared" ref="G4:G10" si="0">E4-F4</f>
        <v>14640</v>
      </c>
      <c r="I4" s="21">
        <v>44743</v>
      </c>
      <c r="J4" s="20">
        <v>23</v>
      </c>
      <c r="K4" s="20">
        <v>14640</v>
      </c>
      <c r="L4" s="20">
        <v>1800</v>
      </c>
      <c r="M4" s="20">
        <f t="shared" ref="M4:M10" si="1">K4-L4</f>
        <v>12840</v>
      </c>
      <c r="O4" s="21">
        <v>44743</v>
      </c>
      <c r="P4" s="20">
        <v>14640</v>
      </c>
      <c r="Q4" s="20">
        <v>1800</v>
      </c>
      <c r="R4" s="20">
        <f t="shared" ref="R4:R9" si="2">P4-Q4</f>
        <v>12840</v>
      </c>
      <c r="S4" s="44">
        <f t="shared" ref="S4:S10" si="3">R4/P4*100</f>
        <v>87.704918032786878</v>
      </c>
      <c r="T4" s="17">
        <f>R4/P4*100%</f>
        <v>0.87704918032786883</v>
      </c>
      <c r="U4">
        <f>SUM(P4:P9)</f>
        <v>77040</v>
      </c>
      <c r="V4">
        <f>SUM(R4:R9)</f>
        <v>62400</v>
      </c>
      <c r="X4" s="23"/>
      <c r="Y4" s="58" t="s">
        <v>12</v>
      </c>
      <c r="Z4" s="58" t="s">
        <v>9</v>
      </c>
      <c r="AA4" s="58" t="s">
        <v>9</v>
      </c>
    </row>
    <row r="5" spans="1:28" ht="15.75" x14ac:dyDescent="0.25">
      <c r="B5" s="4">
        <v>2</v>
      </c>
      <c r="C5" s="3">
        <v>44774</v>
      </c>
      <c r="D5" s="2">
        <v>15</v>
      </c>
      <c r="E5" s="2">
        <v>16560</v>
      </c>
      <c r="F5" s="2">
        <v>1920</v>
      </c>
      <c r="G5" s="2">
        <f t="shared" si="0"/>
        <v>14640</v>
      </c>
      <c r="I5" s="21">
        <v>44774</v>
      </c>
      <c r="J5" s="20">
        <v>15</v>
      </c>
      <c r="K5" s="20">
        <v>14640</v>
      </c>
      <c r="L5" s="20">
        <v>2400</v>
      </c>
      <c r="M5" s="20">
        <f t="shared" si="1"/>
        <v>12240</v>
      </c>
      <c r="O5" s="21">
        <v>44774</v>
      </c>
      <c r="P5" s="20">
        <v>14640</v>
      </c>
      <c r="Q5" s="20">
        <v>2400</v>
      </c>
      <c r="R5" s="20">
        <f t="shared" si="2"/>
        <v>12240</v>
      </c>
      <c r="S5" s="44">
        <f t="shared" si="3"/>
        <v>83.606557377049185</v>
      </c>
      <c r="T5" s="17">
        <f>R5/P5</f>
        <v>0.83606557377049184</v>
      </c>
      <c r="X5" s="21">
        <v>44743</v>
      </c>
      <c r="Y5" s="2">
        <v>14640</v>
      </c>
      <c r="Z5" s="2">
        <v>1800</v>
      </c>
      <c r="AA5" s="2">
        <v>12840</v>
      </c>
      <c r="AB5" s="4"/>
    </row>
    <row r="6" spans="1:28" ht="15.75" x14ac:dyDescent="0.25">
      <c r="B6" s="4">
        <v>3</v>
      </c>
      <c r="C6" s="3">
        <v>44805</v>
      </c>
      <c r="D6" s="2">
        <v>16</v>
      </c>
      <c r="E6" s="2">
        <v>11520</v>
      </c>
      <c r="F6" s="2">
        <v>1920</v>
      </c>
      <c r="G6" s="2">
        <f t="shared" si="0"/>
        <v>9600</v>
      </c>
      <c r="I6" s="21">
        <v>44805</v>
      </c>
      <c r="J6" s="20">
        <v>16</v>
      </c>
      <c r="K6" s="20">
        <v>9600</v>
      </c>
      <c r="L6" s="20">
        <v>3360</v>
      </c>
      <c r="M6" s="20">
        <f t="shared" si="1"/>
        <v>6240</v>
      </c>
      <c r="O6" s="21">
        <v>44805</v>
      </c>
      <c r="P6" s="20">
        <v>9600</v>
      </c>
      <c r="Q6" s="20">
        <v>3360</v>
      </c>
      <c r="R6" s="20">
        <f t="shared" si="2"/>
        <v>6240</v>
      </c>
      <c r="S6" s="44">
        <f t="shared" si="3"/>
        <v>65</v>
      </c>
      <c r="T6" s="17">
        <f>R6/P6</f>
        <v>0.65</v>
      </c>
      <c r="X6" s="21">
        <v>44774</v>
      </c>
      <c r="Y6" s="2">
        <v>14640</v>
      </c>
      <c r="Z6" s="2">
        <v>2400</v>
      </c>
      <c r="AA6" s="2">
        <v>12240</v>
      </c>
      <c r="AB6" s="4"/>
    </row>
    <row r="7" spans="1:28" ht="15.75" x14ac:dyDescent="0.25">
      <c r="B7" s="4">
        <v>4</v>
      </c>
      <c r="C7" s="3">
        <v>44835</v>
      </c>
      <c r="D7" s="2">
        <v>21</v>
      </c>
      <c r="E7" s="2">
        <v>15120</v>
      </c>
      <c r="F7" s="2">
        <v>1920</v>
      </c>
      <c r="G7" s="2">
        <f t="shared" si="0"/>
        <v>13200</v>
      </c>
      <c r="I7" s="21">
        <v>44835</v>
      </c>
      <c r="J7" s="20">
        <v>21</v>
      </c>
      <c r="K7" s="20">
        <v>13200</v>
      </c>
      <c r="L7" s="20">
        <v>1980</v>
      </c>
      <c r="M7" s="20">
        <f t="shared" si="1"/>
        <v>11220</v>
      </c>
      <c r="O7" s="21">
        <v>44835</v>
      </c>
      <c r="P7" s="20">
        <v>13200</v>
      </c>
      <c r="Q7" s="20">
        <v>1980</v>
      </c>
      <c r="R7" s="20">
        <f t="shared" si="2"/>
        <v>11220</v>
      </c>
      <c r="S7" s="44">
        <f t="shared" si="3"/>
        <v>85</v>
      </c>
      <c r="T7" s="17">
        <f>R7/P7</f>
        <v>0.85</v>
      </c>
      <c r="U7" t="s">
        <v>56</v>
      </c>
      <c r="X7" s="21">
        <v>44805</v>
      </c>
      <c r="Y7" s="2">
        <v>9600</v>
      </c>
      <c r="Z7" s="2">
        <v>3360</v>
      </c>
      <c r="AA7" s="2">
        <v>6240</v>
      </c>
      <c r="AB7" s="4"/>
    </row>
    <row r="8" spans="1:28" ht="15.75" x14ac:dyDescent="0.25">
      <c r="B8" s="4">
        <v>5</v>
      </c>
      <c r="C8" s="3">
        <v>44866</v>
      </c>
      <c r="D8" s="2">
        <v>21</v>
      </c>
      <c r="E8" s="2">
        <v>15120</v>
      </c>
      <c r="F8" s="2">
        <v>1920</v>
      </c>
      <c r="G8" s="2">
        <f t="shared" si="0"/>
        <v>13200</v>
      </c>
      <c r="I8" s="21">
        <v>44866</v>
      </c>
      <c r="J8" s="20">
        <v>21</v>
      </c>
      <c r="K8" s="20">
        <v>13200</v>
      </c>
      <c r="L8" s="20">
        <v>2820</v>
      </c>
      <c r="M8" s="20">
        <f t="shared" si="1"/>
        <v>10380</v>
      </c>
      <c r="O8" s="21">
        <v>44866</v>
      </c>
      <c r="P8" s="20">
        <v>13200</v>
      </c>
      <c r="Q8" s="20">
        <v>2820</v>
      </c>
      <c r="R8" s="20">
        <f t="shared" si="2"/>
        <v>10380</v>
      </c>
      <c r="S8" s="44">
        <f t="shared" si="3"/>
        <v>78.63636363636364</v>
      </c>
      <c r="T8" s="17">
        <f>R8/P8</f>
        <v>0.78636363636363638</v>
      </c>
      <c r="U8">
        <f>V4/U4*100</f>
        <v>80.996884735202485</v>
      </c>
      <c r="X8" s="21">
        <v>44835</v>
      </c>
      <c r="Y8" s="2">
        <v>13200</v>
      </c>
      <c r="Z8" s="2">
        <v>1980</v>
      </c>
      <c r="AA8" s="2">
        <v>11220</v>
      </c>
      <c r="AB8" s="4"/>
    </row>
    <row r="9" spans="1:28" ht="15.75" x14ac:dyDescent="0.25">
      <c r="B9" s="4">
        <v>6</v>
      </c>
      <c r="C9" s="3">
        <v>44896</v>
      </c>
      <c r="D9" s="2">
        <v>19</v>
      </c>
      <c r="E9" s="2">
        <v>13680</v>
      </c>
      <c r="F9" s="2">
        <v>1920</v>
      </c>
      <c r="G9" s="2">
        <f t="shared" si="0"/>
        <v>11760</v>
      </c>
      <c r="I9" s="21">
        <v>44896</v>
      </c>
      <c r="J9" s="20">
        <v>19</v>
      </c>
      <c r="K9" s="20">
        <v>11760</v>
      </c>
      <c r="L9" s="20">
        <v>2280</v>
      </c>
      <c r="M9" s="20">
        <f t="shared" si="1"/>
        <v>9480</v>
      </c>
      <c r="O9" s="21">
        <v>44896</v>
      </c>
      <c r="P9" s="20">
        <v>11760</v>
      </c>
      <c r="Q9" s="20">
        <v>2280</v>
      </c>
      <c r="R9" s="20">
        <f t="shared" si="2"/>
        <v>9480</v>
      </c>
      <c r="S9" s="44">
        <f t="shared" si="3"/>
        <v>80.612244897959187</v>
      </c>
      <c r="T9" s="18">
        <f>R9/P9</f>
        <v>0.80612244897959184</v>
      </c>
      <c r="X9" s="21">
        <v>44866</v>
      </c>
      <c r="Y9" s="2">
        <v>13200</v>
      </c>
      <c r="Z9" s="2">
        <v>2820</v>
      </c>
      <c r="AA9" s="2">
        <v>10380</v>
      </c>
      <c r="AB9" s="4"/>
    </row>
    <row r="10" spans="1:28" ht="15.75" x14ac:dyDescent="0.25">
      <c r="E10">
        <f>SUM(E4:E9)</f>
        <v>88560</v>
      </c>
      <c r="F10">
        <f>SUM(F4:F9)</f>
        <v>11520</v>
      </c>
      <c r="G10" s="2">
        <f t="shared" si="0"/>
        <v>77040</v>
      </c>
      <c r="I10" s="13"/>
      <c r="J10" s="13"/>
      <c r="K10" s="13">
        <f>G10</f>
        <v>77040</v>
      </c>
      <c r="L10" s="13">
        <f>SUM(L4:L9)</f>
        <v>14640</v>
      </c>
      <c r="M10" s="20">
        <f t="shared" si="1"/>
        <v>62400</v>
      </c>
      <c r="P10">
        <f>K10</f>
        <v>77040</v>
      </c>
      <c r="Q10">
        <f>L10</f>
        <v>14640</v>
      </c>
      <c r="R10" s="57">
        <f>M10</f>
        <v>62400</v>
      </c>
      <c r="S10" s="44">
        <f t="shared" si="3"/>
        <v>80.996884735202485</v>
      </c>
      <c r="T10" s="17">
        <f>S10/100</f>
        <v>0.8099688473520249</v>
      </c>
      <c r="X10" s="21">
        <v>44896</v>
      </c>
      <c r="Y10" s="2">
        <v>11760</v>
      </c>
      <c r="Z10" s="2">
        <v>2280</v>
      </c>
      <c r="AA10" s="2">
        <v>9480</v>
      </c>
      <c r="AB10" s="4"/>
    </row>
    <row r="11" spans="1:28" ht="15.75" x14ac:dyDescent="0.25">
      <c r="C11" t="s">
        <v>49</v>
      </c>
      <c r="I11" s="13" t="s">
        <v>51</v>
      </c>
      <c r="J11" s="13"/>
      <c r="K11" s="13"/>
      <c r="L11" s="13"/>
      <c r="M11" s="13"/>
      <c r="P11" t="s">
        <v>51</v>
      </c>
      <c r="X11" s="59" t="s">
        <v>57</v>
      </c>
      <c r="Y11" s="2">
        <v>77040</v>
      </c>
      <c r="Z11" s="2">
        <v>14640</v>
      </c>
      <c r="AA11" s="2">
        <v>62400</v>
      </c>
      <c r="AB11" s="4"/>
    </row>
    <row r="12" spans="1:28" ht="15.75" x14ac:dyDescent="0.25">
      <c r="C12" s="29" t="s">
        <v>2</v>
      </c>
      <c r="D12" s="31" t="s">
        <v>16</v>
      </c>
      <c r="E12" s="34" t="s">
        <v>11</v>
      </c>
      <c r="F12" s="36" t="s">
        <v>10</v>
      </c>
      <c r="G12" s="27" t="s">
        <v>13</v>
      </c>
      <c r="I12" s="37" t="s">
        <v>2</v>
      </c>
      <c r="J12" s="38" t="s">
        <v>14</v>
      </c>
      <c r="K12" s="39" t="s">
        <v>13</v>
      </c>
      <c r="L12" s="37" t="s">
        <v>54</v>
      </c>
      <c r="M12" s="40" t="s">
        <v>15</v>
      </c>
      <c r="O12" s="37" t="s">
        <v>2</v>
      </c>
      <c r="P12" s="39" t="s">
        <v>13</v>
      </c>
      <c r="Q12" s="37" t="s">
        <v>54</v>
      </c>
      <c r="R12" s="39" t="s">
        <v>15</v>
      </c>
      <c r="S12" s="39" t="s">
        <v>17</v>
      </c>
      <c r="T12" s="40" t="s">
        <v>17</v>
      </c>
    </row>
    <row r="13" spans="1:28" ht="15.75" x14ac:dyDescent="0.25">
      <c r="C13" s="30"/>
      <c r="D13" s="32" t="s">
        <v>8</v>
      </c>
      <c r="E13" s="35" t="s">
        <v>12</v>
      </c>
      <c r="F13" s="35" t="s">
        <v>9</v>
      </c>
      <c r="G13" s="28" t="s">
        <v>9</v>
      </c>
      <c r="I13" s="26"/>
      <c r="J13" s="41" t="s">
        <v>8</v>
      </c>
      <c r="K13" s="42" t="s">
        <v>12</v>
      </c>
      <c r="L13" s="42" t="s">
        <v>9</v>
      </c>
      <c r="M13" s="43" t="s">
        <v>9</v>
      </c>
      <c r="O13" s="26"/>
      <c r="P13" s="42" t="s">
        <v>12</v>
      </c>
      <c r="Q13" s="42" t="s">
        <v>9</v>
      </c>
      <c r="R13" s="42" t="s">
        <v>9</v>
      </c>
      <c r="S13" s="42" t="s">
        <v>18</v>
      </c>
      <c r="T13" s="46"/>
      <c r="X13" s="20" t="s">
        <v>2</v>
      </c>
      <c r="Y13" s="2" t="s">
        <v>13</v>
      </c>
      <c r="Z13" s="2" t="s">
        <v>7</v>
      </c>
      <c r="AA13" s="2" t="s">
        <v>15</v>
      </c>
    </row>
    <row r="14" spans="1:28" ht="15.75" x14ac:dyDescent="0.25">
      <c r="C14" s="3">
        <v>44743</v>
      </c>
      <c r="D14" s="2">
        <v>23</v>
      </c>
      <c r="E14" s="2">
        <v>16560</v>
      </c>
      <c r="F14" s="2">
        <v>1920</v>
      </c>
      <c r="G14" s="2">
        <f t="shared" ref="G14:G20" si="4">E14-F14</f>
        <v>14640</v>
      </c>
      <c r="I14" s="21">
        <v>44743</v>
      </c>
      <c r="J14" s="20">
        <v>23</v>
      </c>
      <c r="K14" s="20">
        <v>14640</v>
      </c>
      <c r="L14" s="20">
        <v>1920</v>
      </c>
      <c r="M14" s="20">
        <f t="shared" ref="M14:M20" si="5">K14-L14</f>
        <v>12720</v>
      </c>
      <c r="O14" s="21">
        <v>44743</v>
      </c>
      <c r="P14" s="20">
        <v>14640</v>
      </c>
      <c r="Q14" s="20">
        <v>1920</v>
      </c>
      <c r="R14" s="20">
        <f t="shared" ref="R14:R19" si="6">P14-Q14</f>
        <v>12720</v>
      </c>
      <c r="S14" s="44">
        <f t="shared" ref="S14:S20" si="7">R14/P14*100</f>
        <v>86.885245901639337</v>
      </c>
      <c r="T14" s="45">
        <f t="shared" ref="T14:T20" si="8">R14/P14</f>
        <v>0.86885245901639341</v>
      </c>
      <c r="X14" s="23"/>
      <c r="Y14" s="2" t="s">
        <v>12</v>
      </c>
      <c r="Z14" s="2" t="s">
        <v>9</v>
      </c>
      <c r="AA14" s="2" t="s">
        <v>9</v>
      </c>
    </row>
    <row r="15" spans="1:28" ht="15.75" x14ac:dyDescent="0.25">
      <c r="C15" s="3">
        <v>44774</v>
      </c>
      <c r="D15" s="2">
        <v>20</v>
      </c>
      <c r="E15" s="2">
        <v>14400</v>
      </c>
      <c r="F15" s="2">
        <v>1920</v>
      </c>
      <c r="G15" s="2">
        <f t="shared" si="4"/>
        <v>12480</v>
      </c>
      <c r="I15" s="21">
        <v>44774</v>
      </c>
      <c r="J15" s="20">
        <v>20</v>
      </c>
      <c r="K15" s="20">
        <v>12480</v>
      </c>
      <c r="L15" s="20">
        <v>2520</v>
      </c>
      <c r="M15" s="20">
        <f t="shared" si="5"/>
        <v>9960</v>
      </c>
      <c r="O15" s="21">
        <v>44774</v>
      </c>
      <c r="P15" s="20">
        <v>12480</v>
      </c>
      <c r="Q15" s="20">
        <v>2520</v>
      </c>
      <c r="R15" s="20">
        <f t="shared" si="6"/>
        <v>9960</v>
      </c>
      <c r="S15" s="44">
        <f t="shared" si="7"/>
        <v>79.807692307692307</v>
      </c>
      <c r="T15" s="45">
        <f t="shared" si="8"/>
        <v>0.79807692307692313</v>
      </c>
      <c r="X15" s="21">
        <v>44743</v>
      </c>
      <c r="Y15" s="2">
        <v>14640</v>
      </c>
      <c r="Z15" s="2">
        <v>1920</v>
      </c>
      <c r="AA15" s="2">
        <v>12720</v>
      </c>
    </row>
    <row r="16" spans="1:28" ht="15.75" x14ac:dyDescent="0.25">
      <c r="C16" s="3">
        <v>44805</v>
      </c>
      <c r="D16" s="2">
        <v>24</v>
      </c>
      <c r="E16" s="2">
        <v>17280</v>
      </c>
      <c r="F16" s="2">
        <v>1920</v>
      </c>
      <c r="G16" s="2">
        <f t="shared" si="4"/>
        <v>15360</v>
      </c>
      <c r="I16" s="21">
        <v>44805</v>
      </c>
      <c r="J16" s="20">
        <v>24</v>
      </c>
      <c r="K16" s="20">
        <v>15360</v>
      </c>
      <c r="L16" s="20">
        <v>1920</v>
      </c>
      <c r="M16" s="20">
        <f t="shared" si="5"/>
        <v>13440</v>
      </c>
      <c r="O16" s="21">
        <v>44805</v>
      </c>
      <c r="P16" s="20">
        <v>15360</v>
      </c>
      <c r="Q16" s="20">
        <v>1920</v>
      </c>
      <c r="R16" s="20">
        <f t="shared" si="6"/>
        <v>13440</v>
      </c>
      <c r="S16" s="44">
        <f t="shared" si="7"/>
        <v>87.5</v>
      </c>
      <c r="T16" s="45">
        <f t="shared" si="8"/>
        <v>0.875</v>
      </c>
      <c r="X16" s="21">
        <v>44774</v>
      </c>
      <c r="Y16" s="2">
        <v>12480</v>
      </c>
      <c r="Z16" s="2">
        <v>2520</v>
      </c>
      <c r="AA16" s="2">
        <v>9960</v>
      </c>
    </row>
    <row r="17" spans="3:27" ht="15.75" x14ac:dyDescent="0.25">
      <c r="C17" s="3">
        <v>44835</v>
      </c>
      <c r="D17" s="2">
        <v>24</v>
      </c>
      <c r="E17" s="2">
        <v>17280</v>
      </c>
      <c r="F17" s="2">
        <v>1920</v>
      </c>
      <c r="G17" s="2">
        <f t="shared" si="4"/>
        <v>15360</v>
      </c>
      <c r="I17" s="21">
        <v>44835</v>
      </c>
      <c r="J17" s="20">
        <v>24</v>
      </c>
      <c r="K17" s="20">
        <v>15360</v>
      </c>
      <c r="L17" s="20">
        <v>1680</v>
      </c>
      <c r="M17" s="20">
        <f t="shared" si="5"/>
        <v>13680</v>
      </c>
      <c r="O17" s="21">
        <v>44835</v>
      </c>
      <c r="P17" s="20">
        <v>15360</v>
      </c>
      <c r="Q17" s="20">
        <v>1680</v>
      </c>
      <c r="R17" s="20">
        <f t="shared" si="6"/>
        <v>13680</v>
      </c>
      <c r="S17" s="44">
        <f t="shared" si="7"/>
        <v>89.0625</v>
      </c>
      <c r="T17" s="45">
        <f t="shared" si="8"/>
        <v>0.890625</v>
      </c>
      <c r="X17" s="21">
        <v>44805</v>
      </c>
      <c r="Y17" s="2">
        <v>15360</v>
      </c>
      <c r="Z17" s="2">
        <v>1920</v>
      </c>
      <c r="AA17" s="2">
        <v>13440</v>
      </c>
    </row>
    <row r="18" spans="3:27" ht="15.75" x14ac:dyDescent="0.25">
      <c r="C18" s="3">
        <v>44866</v>
      </c>
      <c r="D18" s="2">
        <v>22</v>
      </c>
      <c r="E18" s="2">
        <v>15840</v>
      </c>
      <c r="F18" s="2">
        <v>1920</v>
      </c>
      <c r="G18" s="2">
        <f t="shared" si="4"/>
        <v>13920</v>
      </c>
      <c r="I18" s="21">
        <v>44866</v>
      </c>
      <c r="J18" s="20">
        <v>22</v>
      </c>
      <c r="K18" s="20">
        <v>13920</v>
      </c>
      <c r="L18" s="20">
        <v>1500</v>
      </c>
      <c r="M18" s="20">
        <f t="shared" si="5"/>
        <v>12420</v>
      </c>
      <c r="O18" s="21">
        <v>44866</v>
      </c>
      <c r="P18" s="20">
        <v>13920</v>
      </c>
      <c r="Q18" s="20">
        <v>1500</v>
      </c>
      <c r="R18" s="20">
        <f t="shared" si="6"/>
        <v>12420</v>
      </c>
      <c r="S18" s="44">
        <f t="shared" si="7"/>
        <v>89.224137931034491</v>
      </c>
      <c r="T18" s="45">
        <f t="shared" si="8"/>
        <v>0.89224137931034486</v>
      </c>
      <c r="X18" s="21">
        <v>44835</v>
      </c>
      <c r="Y18" s="2">
        <v>15360</v>
      </c>
      <c r="Z18" s="2">
        <v>1680</v>
      </c>
      <c r="AA18" s="2">
        <v>13680</v>
      </c>
    </row>
    <row r="19" spans="3:27" ht="15.75" x14ac:dyDescent="0.25">
      <c r="C19" s="3">
        <v>44896</v>
      </c>
      <c r="D19" s="2">
        <v>23</v>
      </c>
      <c r="E19" s="2">
        <v>16560</v>
      </c>
      <c r="F19" s="2">
        <v>1920</v>
      </c>
      <c r="G19" s="2">
        <f t="shared" si="4"/>
        <v>14640</v>
      </c>
      <c r="I19" s="21">
        <v>44896</v>
      </c>
      <c r="J19" s="20">
        <v>23</v>
      </c>
      <c r="K19" s="20">
        <v>14640</v>
      </c>
      <c r="L19" s="20">
        <v>1800</v>
      </c>
      <c r="M19" s="20">
        <f t="shared" si="5"/>
        <v>12840</v>
      </c>
      <c r="O19" s="21">
        <v>44896</v>
      </c>
      <c r="P19" s="20">
        <v>14640</v>
      </c>
      <c r="Q19" s="20">
        <v>1800</v>
      </c>
      <c r="R19" s="20">
        <f t="shared" si="6"/>
        <v>12840</v>
      </c>
      <c r="S19" s="44">
        <f t="shared" si="7"/>
        <v>87.704918032786878</v>
      </c>
      <c r="T19" s="45">
        <f t="shared" si="8"/>
        <v>0.87704918032786883</v>
      </c>
      <c r="X19" s="21">
        <v>44866</v>
      </c>
      <c r="Y19" s="2">
        <v>13920</v>
      </c>
      <c r="Z19" s="2">
        <v>1500</v>
      </c>
      <c r="AA19" s="2">
        <v>12420</v>
      </c>
    </row>
    <row r="20" spans="3:27" ht="15.75" x14ac:dyDescent="0.25">
      <c r="E20">
        <f>SUM(E14:E19)</f>
        <v>97920</v>
      </c>
      <c r="F20">
        <f>SUM(F14:F19)</f>
        <v>11520</v>
      </c>
      <c r="G20" s="2">
        <f t="shared" si="4"/>
        <v>86400</v>
      </c>
      <c r="K20">
        <f>G20</f>
        <v>86400</v>
      </c>
      <c r="L20">
        <f>SUM(L14:L19)</f>
        <v>11340</v>
      </c>
      <c r="M20" s="20">
        <f t="shared" si="5"/>
        <v>75060</v>
      </c>
      <c r="O20" s="13"/>
      <c r="P20" s="13">
        <f>K20</f>
        <v>86400</v>
      </c>
      <c r="Q20" s="13">
        <f>L20</f>
        <v>11340</v>
      </c>
      <c r="R20" s="13">
        <f>M20</f>
        <v>75060</v>
      </c>
      <c r="S20" s="44">
        <f t="shared" si="7"/>
        <v>86.875</v>
      </c>
      <c r="T20" s="45">
        <f t="shared" si="8"/>
        <v>0.86875000000000002</v>
      </c>
      <c r="X20" s="21">
        <v>44896</v>
      </c>
      <c r="Y20" s="2">
        <v>14640</v>
      </c>
      <c r="Z20" s="2">
        <v>1800</v>
      </c>
      <c r="AA20" s="2">
        <v>12840</v>
      </c>
    </row>
    <row r="21" spans="3:27" x14ac:dyDescent="0.25">
      <c r="X21" s="1" t="s">
        <v>58</v>
      </c>
      <c r="Y21" s="2">
        <v>86400</v>
      </c>
      <c r="Z21" s="2">
        <v>11340</v>
      </c>
      <c r="AA21" s="2">
        <v>75060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829B26-550B-410C-AE0E-26CD850804D8}">
  <dimension ref="A1:AC21"/>
  <sheetViews>
    <sheetView topLeftCell="P7" zoomScale="95" zoomScaleNormal="95" workbookViewId="0">
      <selection activeCell="S29" sqref="S29"/>
    </sheetView>
  </sheetViews>
  <sheetFormatPr defaultRowHeight="15" x14ac:dyDescent="0.25"/>
  <cols>
    <col min="2" max="2" width="12.7109375" bestFit="1" customWidth="1"/>
    <col min="3" max="3" width="17.140625" customWidth="1"/>
    <col min="4" max="4" width="17.7109375" customWidth="1"/>
    <col min="5" max="5" width="15" customWidth="1"/>
    <col min="6" max="6" width="12.85546875" customWidth="1"/>
    <col min="7" max="7" width="12.7109375" bestFit="1" customWidth="1"/>
    <col min="8" max="8" width="13.140625" customWidth="1"/>
    <col min="9" max="9" width="17.5703125" customWidth="1"/>
    <col min="10" max="10" width="9.5703125" customWidth="1"/>
    <col min="11" max="11" width="20.7109375" customWidth="1"/>
    <col min="13" max="13" width="15" bestFit="1" customWidth="1"/>
    <col min="14" max="14" width="12.140625" customWidth="1"/>
    <col min="15" max="15" width="16.42578125" customWidth="1"/>
    <col min="16" max="16" width="11.28515625" customWidth="1"/>
    <col min="19" max="20" width="18" customWidth="1"/>
    <col min="21" max="21" width="16.42578125" customWidth="1"/>
    <col min="22" max="22" width="14.5703125" customWidth="1"/>
    <col min="23" max="23" width="12" bestFit="1" customWidth="1"/>
    <col min="25" max="25" width="11.42578125" customWidth="1"/>
    <col min="27" max="27" width="14.85546875" bestFit="1" customWidth="1"/>
    <col min="28" max="28" width="15.28515625" bestFit="1" customWidth="1"/>
    <col min="29" max="29" width="15.42578125" bestFit="1" customWidth="1"/>
  </cols>
  <sheetData>
    <row r="1" spans="1:29" x14ac:dyDescent="0.25">
      <c r="F1" t="s">
        <v>23</v>
      </c>
      <c r="M1" t="s">
        <v>26</v>
      </c>
      <c r="R1" s="11" t="s">
        <v>28</v>
      </c>
    </row>
    <row r="2" spans="1:29" x14ac:dyDescent="0.25">
      <c r="A2" t="s">
        <v>20</v>
      </c>
      <c r="B2" t="s">
        <v>50</v>
      </c>
      <c r="G2" t="s">
        <v>50</v>
      </c>
      <c r="M2" t="s">
        <v>50</v>
      </c>
      <c r="R2" t="s">
        <v>50</v>
      </c>
    </row>
    <row r="3" spans="1:29" ht="15.75" x14ac:dyDescent="0.25">
      <c r="B3" s="37" t="s">
        <v>2</v>
      </c>
      <c r="C3" s="37" t="s">
        <v>13</v>
      </c>
      <c r="D3" s="37" t="s">
        <v>21</v>
      </c>
      <c r="E3" s="40" t="s">
        <v>20</v>
      </c>
      <c r="G3" s="37" t="s">
        <v>2</v>
      </c>
      <c r="H3" s="37" t="s">
        <v>11</v>
      </c>
      <c r="I3" s="37" t="s">
        <v>15</v>
      </c>
      <c r="J3" s="39" t="s">
        <v>24</v>
      </c>
      <c r="K3" s="47" t="s">
        <v>25</v>
      </c>
      <c r="M3" s="37" t="s">
        <v>2</v>
      </c>
      <c r="N3" s="39" t="s">
        <v>20</v>
      </c>
      <c r="O3" s="37" t="s">
        <v>25</v>
      </c>
      <c r="P3" s="47" t="s">
        <v>27</v>
      </c>
      <c r="R3" s="37" t="s">
        <v>2</v>
      </c>
      <c r="S3" s="37" t="s">
        <v>21</v>
      </c>
      <c r="T3" s="37" t="s">
        <v>30</v>
      </c>
      <c r="U3" s="39" t="s">
        <v>15</v>
      </c>
      <c r="V3" s="40" t="s">
        <v>31</v>
      </c>
      <c r="W3" s="12" t="s">
        <v>31</v>
      </c>
      <c r="Z3" s="37" t="s">
        <v>2</v>
      </c>
      <c r="AA3" s="37" t="s">
        <v>21</v>
      </c>
      <c r="AB3" s="37" t="s">
        <v>30</v>
      </c>
      <c r="AC3" s="39" t="s">
        <v>15</v>
      </c>
    </row>
    <row r="4" spans="1:29" ht="15.75" x14ac:dyDescent="0.25">
      <c r="B4" s="26"/>
      <c r="C4" s="42" t="s">
        <v>9</v>
      </c>
      <c r="D4" s="26"/>
      <c r="E4" s="43" t="s">
        <v>22</v>
      </c>
      <c r="G4" s="26"/>
      <c r="H4" s="42" t="s">
        <v>12</v>
      </c>
      <c r="I4" s="42" t="s">
        <v>9</v>
      </c>
      <c r="J4" s="26"/>
      <c r="K4" s="43" t="s">
        <v>12</v>
      </c>
      <c r="M4" s="26"/>
      <c r="N4" s="42" t="s">
        <v>22</v>
      </c>
      <c r="O4" s="42" t="s">
        <v>12</v>
      </c>
      <c r="P4" s="48" t="s">
        <v>20</v>
      </c>
      <c r="R4" s="26"/>
      <c r="S4" s="42" t="s">
        <v>29</v>
      </c>
      <c r="T4" s="42" t="s">
        <v>22</v>
      </c>
      <c r="U4" s="42" t="s">
        <v>9</v>
      </c>
      <c r="V4" s="43" t="s">
        <v>32</v>
      </c>
      <c r="W4" s="14"/>
      <c r="Y4" s="16"/>
      <c r="Z4" s="26"/>
      <c r="AA4" s="42" t="s">
        <v>29</v>
      </c>
      <c r="AB4" s="42" t="s">
        <v>22</v>
      </c>
      <c r="AC4" s="42" t="s">
        <v>9</v>
      </c>
    </row>
    <row r="5" spans="1:29" ht="15.75" x14ac:dyDescent="0.25">
      <c r="B5" s="21">
        <v>44743</v>
      </c>
      <c r="C5" s="20">
        <v>14640</v>
      </c>
      <c r="D5" s="20">
        <v>280</v>
      </c>
      <c r="E5" s="44">
        <f t="shared" ref="E5:E10" si="0">C5/D5</f>
        <v>52.285714285714285</v>
      </c>
      <c r="G5" s="21">
        <v>44743</v>
      </c>
      <c r="H5" s="20">
        <v>16560</v>
      </c>
      <c r="I5" s="20">
        <v>12840</v>
      </c>
      <c r="J5" s="20">
        <f t="shared" ref="J5:J11" si="1">H5-I5</f>
        <v>3720</v>
      </c>
      <c r="K5" s="45">
        <f t="shared" ref="K5:K11" si="2">1-(J5/H5)</f>
        <v>0.77536231884057971</v>
      </c>
      <c r="M5" s="21">
        <v>44743</v>
      </c>
      <c r="N5" s="44">
        <v>52.285714285714285</v>
      </c>
      <c r="O5" s="45">
        <v>0.77536231884057971</v>
      </c>
      <c r="P5" s="44">
        <f t="shared" ref="P5:P11" si="3">N5*O5</f>
        <v>40.54037267080745</v>
      </c>
      <c r="R5" s="21">
        <v>44743</v>
      </c>
      <c r="S5" s="20">
        <v>280</v>
      </c>
      <c r="T5" s="44">
        <v>40.54037267080745</v>
      </c>
      <c r="U5" s="20">
        <v>12840</v>
      </c>
      <c r="V5" s="44">
        <f t="shared" ref="V5:V11" si="4">S5*T5/U5*100</f>
        <v>88.405797101449267</v>
      </c>
      <c r="W5" s="15">
        <f>S5*T5/U5</f>
        <v>0.88405797101449268</v>
      </c>
      <c r="Z5" s="21">
        <v>44743</v>
      </c>
      <c r="AA5" s="20">
        <v>280</v>
      </c>
      <c r="AB5" s="44">
        <v>40.54037267080745</v>
      </c>
      <c r="AC5" s="20">
        <v>12840</v>
      </c>
    </row>
    <row r="6" spans="1:29" ht="15.75" x14ac:dyDescent="0.25">
      <c r="B6" s="21">
        <v>44774</v>
      </c>
      <c r="C6" s="20">
        <v>14640</v>
      </c>
      <c r="D6" s="20">
        <v>81</v>
      </c>
      <c r="E6" s="44">
        <f t="shared" si="0"/>
        <v>180.74074074074073</v>
      </c>
      <c r="G6" s="21">
        <v>44774</v>
      </c>
      <c r="H6" s="20">
        <v>16560</v>
      </c>
      <c r="I6" s="20">
        <v>12240</v>
      </c>
      <c r="J6" s="20">
        <f t="shared" si="1"/>
        <v>4320</v>
      </c>
      <c r="K6" s="45">
        <f t="shared" si="2"/>
        <v>0.73913043478260865</v>
      </c>
      <c r="M6" s="21">
        <v>44774</v>
      </c>
      <c r="N6" s="44">
        <v>180.74074074074073</v>
      </c>
      <c r="O6" s="45">
        <v>0.73913043478260865</v>
      </c>
      <c r="P6" s="44">
        <f t="shared" si="3"/>
        <v>133.59098228663444</v>
      </c>
      <c r="R6" s="21">
        <v>44774</v>
      </c>
      <c r="S6" s="20">
        <v>81</v>
      </c>
      <c r="T6" s="44">
        <v>133.59098228663444</v>
      </c>
      <c r="U6" s="20">
        <v>12240</v>
      </c>
      <c r="V6" s="44">
        <f>S6*T6/U6*100</f>
        <v>88.405797101449267</v>
      </c>
      <c r="W6" s="17">
        <f t="shared" ref="W6:W11" si="5">S6*T6/U6</f>
        <v>0.88405797101449268</v>
      </c>
      <c r="Z6" s="21">
        <v>44774</v>
      </c>
      <c r="AA6" s="20">
        <v>81</v>
      </c>
      <c r="AB6" s="44">
        <v>133.59098228663444</v>
      </c>
      <c r="AC6" s="20">
        <v>12240</v>
      </c>
    </row>
    <row r="7" spans="1:29" ht="15.75" x14ac:dyDescent="0.25">
      <c r="B7" s="21">
        <v>44805</v>
      </c>
      <c r="C7" s="20">
        <v>9600</v>
      </c>
      <c r="D7" s="20">
        <v>346</v>
      </c>
      <c r="E7" s="44">
        <f t="shared" si="0"/>
        <v>27.745664739884393</v>
      </c>
      <c r="G7" s="21">
        <v>44805</v>
      </c>
      <c r="H7" s="20">
        <v>11520</v>
      </c>
      <c r="I7" s="20">
        <v>6240</v>
      </c>
      <c r="J7" s="20">
        <f t="shared" si="1"/>
        <v>5280</v>
      </c>
      <c r="K7" s="45">
        <f t="shared" si="2"/>
        <v>0.54166666666666674</v>
      </c>
      <c r="M7" s="21">
        <v>44805</v>
      </c>
      <c r="N7" s="44">
        <v>27.745664739884393</v>
      </c>
      <c r="O7" s="45">
        <v>0.54166666666666674</v>
      </c>
      <c r="P7" s="44">
        <f t="shared" si="3"/>
        <v>15.028901734104048</v>
      </c>
      <c r="R7" s="21">
        <v>44805</v>
      </c>
      <c r="S7" s="20">
        <v>346</v>
      </c>
      <c r="T7" s="44">
        <v>15.028901734104048</v>
      </c>
      <c r="U7" s="20">
        <v>6240</v>
      </c>
      <c r="V7" s="44">
        <f t="shared" si="4"/>
        <v>83.333333333333343</v>
      </c>
      <c r="W7" s="17">
        <f t="shared" si="5"/>
        <v>0.83333333333333348</v>
      </c>
      <c r="Z7" s="21">
        <v>44805</v>
      </c>
      <c r="AA7" s="20">
        <v>346</v>
      </c>
      <c r="AB7" s="44">
        <v>15.028901734104048</v>
      </c>
      <c r="AC7" s="20">
        <v>6240</v>
      </c>
    </row>
    <row r="8" spans="1:29" ht="15.75" x14ac:dyDescent="0.25">
      <c r="B8" s="21">
        <v>44835</v>
      </c>
      <c r="C8" s="20">
        <v>13200</v>
      </c>
      <c r="D8" s="20">
        <v>178</v>
      </c>
      <c r="E8" s="44">
        <f t="shared" si="0"/>
        <v>74.157303370786522</v>
      </c>
      <c r="G8" s="21">
        <v>44835</v>
      </c>
      <c r="H8" s="20">
        <v>15120</v>
      </c>
      <c r="I8" s="20">
        <v>11220</v>
      </c>
      <c r="J8" s="20">
        <f t="shared" si="1"/>
        <v>3900</v>
      </c>
      <c r="K8" s="45">
        <f t="shared" si="2"/>
        <v>0.74206349206349209</v>
      </c>
      <c r="M8" s="21">
        <v>44835</v>
      </c>
      <c r="N8" s="44">
        <v>74.157303370786522</v>
      </c>
      <c r="O8" s="45">
        <v>0.74206349206349209</v>
      </c>
      <c r="P8" s="44">
        <f t="shared" si="3"/>
        <v>55.029427501337622</v>
      </c>
      <c r="R8" s="21">
        <v>44835</v>
      </c>
      <c r="S8" s="20">
        <v>178</v>
      </c>
      <c r="T8" s="44">
        <v>55.029427501337622</v>
      </c>
      <c r="U8" s="20">
        <v>11220</v>
      </c>
      <c r="V8" s="44">
        <f t="shared" si="4"/>
        <v>87.301587301587318</v>
      </c>
      <c r="W8" s="17">
        <f t="shared" si="5"/>
        <v>0.87301587301587324</v>
      </c>
      <c r="Z8" s="21">
        <v>44835</v>
      </c>
      <c r="AA8" s="20">
        <v>178</v>
      </c>
      <c r="AB8" s="44">
        <v>55.029427501337622</v>
      </c>
      <c r="AC8" s="20">
        <v>11220</v>
      </c>
    </row>
    <row r="9" spans="1:29" ht="15.75" x14ac:dyDescent="0.25">
      <c r="B9" s="21">
        <v>44866</v>
      </c>
      <c r="C9" s="20">
        <v>13200</v>
      </c>
      <c r="D9" s="20">
        <v>370</v>
      </c>
      <c r="E9" s="44">
        <f t="shared" si="0"/>
        <v>35.675675675675677</v>
      </c>
      <c r="G9" s="21">
        <v>44866</v>
      </c>
      <c r="H9" s="20">
        <v>15120</v>
      </c>
      <c r="I9" s="20">
        <v>10380</v>
      </c>
      <c r="J9" s="20">
        <f t="shared" si="1"/>
        <v>4740</v>
      </c>
      <c r="K9" s="45">
        <f t="shared" si="2"/>
        <v>0.68650793650793651</v>
      </c>
      <c r="M9" s="21">
        <v>44866</v>
      </c>
      <c r="N9" s="44">
        <v>35.675675675675677</v>
      </c>
      <c r="O9" s="45">
        <v>0.68650793650793651</v>
      </c>
      <c r="P9" s="44">
        <f t="shared" si="3"/>
        <v>24.491634491634493</v>
      </c>
      <c r="R9" s="21">
        <v>44866</v>
      </c>
      <c r="S9" s="20">
        <v>370</v>
      </c>
      <c r="T9" s="44">
        <v>24.491634491634493</v>
      </c>
      <c r="U9" s="20">
        <v>10380</v>
      </c>
      <c r="V9" s="44">
        <f>S9*T9/U9*100</f>
        <v>87.301587301587304</v>
      </c>
      <c r="W9" s="17">
        <f t="shared" si="5"/>
        <v>0.87301587301587302</v>
      </c>
      <c r="Z9" s="21">
        <v>44866</v>
      </c>
      <c r="AA9" s="20">
        <v>370</v>
      </c>
      <c r="AB9" s="44">
        <v>24.491634491634493</v>
      </c>
      <c r="AC9" s="20">
        <v>10380</v>
      </c>
    </row>
    <row r="10" spans="1:29" ht="15.75" x14ac:dyDescent="0.25">
      <c r="B10" s="21">
        <v>44896</v>
      </c>
      <c r="C10" s="20">
        <v>11760</v>
      </c>
      <c r="D10" s="20">
        <v>673</v>
      </c>
      <c r="E10" s="44">
        <f t="shared" si="0"/>
        <v>17.473997028231796</v>
      </c>
      <c r="G10" s="21">
        <v>44896</v>
      </c>
      <c r="H10" s="20">
        <v>13680</v>
      </c>
      <c r="I10" s="20">
        <v>9480</v>
      </c>
      <c r="J10" s="20">
        <f t="shared" si="1"/>
        <v>4200</v>
      </c>
      <c r="K10" s="45">
        <f t="shared" si="2"/>
        <v>0.69298245614035081</v>
      </c>
      <c r="M10" s="21">
        <v>44896</v>
      </c>
      <c r="N10" s="44">
        <v>17.473997028231796</v>
      </c>
      <c r="O10" s="45">
        <v>0.69298245614035081</v>
      </c>
      <c r="P10" s="44">
        <f t="shared" si="3"/>
        <v>12.109173379213262</v>
      </c>
      <c r="R10" s="21">
        <v>44896</v>
      </c>
      <c r="S10" s="20">
        <v>673</v>
      </c>
      <c r="T10" s="44">
        <v>12.109173379213262</v>
      </c>
      <c r="U10" s="20">
        <v>9480</v>
      </c>
      <c r="V10" s="44">
        <f t="shared" si="4"/>
        <v>85.964912280701739</v>
      </c>
      <c r="W10" s="18">
        <f t="shared" si="5"/>
        <v>0.85964912280701744</v>
      </c>
      <c r="Z10" s="21">
        <v>44896</v>
      </c>
      <c r="AA10" s="20">
        <v>673</v>
      </c>
      <c r="AB10" s="44">
        <v>12.109173379213262</v>
      </c>
      <c r="AC10" s="20">
        <v>9480</v>
      </c>
    </row>
    <row r="11" spans="1:29" ht="15.75" x14ac:dyDescent="0.25">
      <c r="B11" s="13"/>
      <c r="C11" s="13">
        <f>SUM(C5:C10)</f>
        <v>77040</v>
      </c>
      <c r="D11" s="13">
        <f>SUM(D5:D10)</f>
        <v>1928</v>
      </c>
      <c r="E11" s="55">
        <f>C11/D11</f>
        <v>39.95850622406639</v>
      </c>
      <c r="G11" s="13"/>
      <c r="H11" s="13">
        <f>SUM(H5:H10)</f>
        <v>88560</v>
      </c>
      <c r="I11" s="13">
        <f>SUM(I5:I10)</f>
        <v>62400</v>
      </c>
      <c r="J11" s="20">
        <f t="shared" si="1"/>
        <v>26160</v>
      </c>
      <c r="K11" s="45">
        <f t="shared" si="2"/>
        <v>0.70460704607046076</v>
      </c>
      <c r="N11" s="54">
        <f>E11</f>
        <v>39.95850622406639</v>
      </c>
      <c r="O11" s="56">
        <f>K11</f>
        <v>0.70460704607046076</v>
      </c>
      <c r="P11" s="44">
        <f t="shared" si="3"/>
        <v>28.155045035927539</v>
      </c>
      <c r="S11">
        <f>D11</f>
        <v>1928</v>
      </c>
      <c r="T11" s="54">
        <f>P11</f>
        <v>28.155045035927539</v>
      </c>
      <c r="U11">
        <f>I11</f>
        <v>62400</v>
      </c>
      <c r="V11" s="44">
        <f t="shared" si="4"/>
        <v>86.991869918699194</v>
      </c>
      <c r="W11" s="18">
        <f t="shared" si="5"/>
        <v>0.86991869918699194</v>
      </c>
      <c r="Z11" s="1" t="s">
        <v>58</v>
      </c>
      <c r="AA11" s="2">
        <v>1928</v>
      </c>
      <c r="AB11" s="60">
        <v>28.155045035927539</v>
      </c>
      <c r="AC11" s="2">
        <v>62400</v>
      </c>
    </row>
    <row r="12" spans="1:29" ht="15.75" x14ac:dyDescent="0.25">
      <c r="B12" s="13" t="s">
        <v>51</v>
      </c>
      <c r="C12" s="13"/>
      <c r="D12" s="13"/>
      <c r="E12" s="13"/>
      <c r="G12" s="13" t="str">
        <f>B12</f>
        <v>CARIBBEN CD</v>
      </c>
      <c r="H12" s="13"/>
      <c r="I12" s="13"/>
      <c r="J12" s="13"/>
      <c r="K12" s="13"/>
      <c r="M12" t="str">
        <f>G12</f>
        <v>CARIBBEN CD</v>
      </c>
      <c r="R12" t="str">
        <f>M12</f>
        <v>CARIBBEN CD</v>
      </c>
    </row>
    <row r="13" spans="1:29" ht="15.75" x14ac:dyDescent="0.25">
      <c r="B13" s="37" t="s">
        <v>2</v>
      </c>
      <c r="C13" s="47" t="s">
        <v>13</v>
      </c>
      <c r="D13" s="47" t="s">
        <v>21</v>
      </c>
      <c r="E13" s="40" t="s">
        <v>20</v>
      </c>
      <c r="G13" s="37" t="s">
        <v>2</v>
      </c>
      <c r="H13" s="37" t="s">
        <v>11</v>
      </c>
      <c r="I13" s="37" t="s">
        <v>15</v>
      </c>
      <c r="J13" s="39" t="s">
        <v>24</v>
      </c>
      <c r="K13" s="47" t="s">
        <v>25</v>
      </c>
      <c r="M13" s="37" t="s">
        <v>2</v>
      </c>
      <c r="N13" s="40" t="s">
        <v>20</v>
      </c>
      <c r="O13" s="47" t="s">
        <v>25</v>
      </c>
      <c r="P13" s="47" t="s">
        <v>27</v>
      </c>
      <c r="R13" s="37" t="s">
        <v>2</v>
      </c>
      <c r="S13" s="37" t="s">
        <v>21</v>
      </c>
      <c r="T13" s="37" t="s">
        <v>30</v>
      </c>
      <c r="U13" s="39" t="s">
        <v>15</v>
      </c>
      <c r="V13" s="40" t="s">
        <v>31</v>
      </c>
      <c r="W13" s="12" t="s">
        <v>31</v>
      </c>
      <c r="AA13" s="2" t="s">
        <v>21</v>
      </c>
      <c r="AB13" s="2" t="s">
        <v>59</v>
      </c>
      <c r="AC13" s="2" t="s">
        <v>15</v>
      </c>
    </row>
    <row r="14" spans="1:29" ht="15.75" x14ac:dyDescent="0.25">
      <c r="B14" s="26"/>
      <c r="C14" s="43" t="s">
        <v>9</v>
      </c>
      <c r="D14" s="46"/>
      <c r="E14" s="43" t="s">
        <v>22</v>
      </c>
      <c r="G14" s="26"/>
      <c r="H14" s="42" t="s">
        <v>12</v>
      </c>
      <c r="I14" s="42" t="s">
        <v>9</v>
      </c>
      <c r="J14" s="26"/>
      <c r="K14" s="43" t="s">
        <v>12</v>
      </c>
      <c r="M14" s="26"/>
      <c r="N14" s="43" t="s">
        <v>22</v>
      </c>
      <c r="O14" s="43" t="s">
        <v>12</v>
      </c>
      <c r="P14" s="48" t="s">
        <v>20</v>
      </c>
      <c r="R14" s="26"/>
      <c r="S14" s="42" t="s">
        <v>29</v>
      </c>
      <c r="T14" s="42" t="s">
        <v>22</v>
      </c>
      <c r="U14" s="42" t="s">
        <v>9</v>
      </c>
      <c r="V14" s="43" t="s">
        <v>32</v>
      </c>
      <c r="W14" s="14"/>
      <c r="AA14" s="2" t="s">
        <v>29</v>
      </c>
      <c r="AB14" s="2" t="s">
        <v>22</v>
      </c>
      <c r="AC14" s="2" t="s">
        <v>9</v>
      </c>
    </row>
    <row r="15" spans="1:29" ht="15.75" x14ac:dyDescent="0.25">
      <c r="B15" s="21">
        <v>44743</v>
      </c>
      <c r="C15" s="20">
        <v>14640</v>
      </c>
      <c r="D15" s="20">
        <v>887</v>
      </c>
      <c r="E15" s="44">
        <f t="shared" ref="E15:E21" si="6">C15/D15</f>
        <v>16.505073280721533</v>
      </c>
      <c r="G15" s="21">
        <v>44743</v>
      </c>
      <c r="H15" s="20">
        <v>16560</v>
      </c>
      <c r="I15" s="20">
        <v>12720</v>
      </c>
      <c r="J15" s="20">
        <f t="shared" ref="J15:J21" si="7">H15-I15</f>
        <v>3840</v>
      </c>
      <c r="K15" s="45">
        <f t="shared" ref="K15:K21" si="8">1-(J15/H15)</f>
        <v>0.76811594202898548</v>
      </c>
      <c r="M15" s="21">
        <v>44743</v>
      </c>
      <c r="N15" s="44">
        <v>16.505073280721533</v>
      </c>
      <c r="O15" s="45">
        <v>0.76811594202898548</v>
      </c>
      <c r="P15" s="44">
        <f t="shared" ref="P15:P21" si="9">N15*O15</f>
        <v>12.677809911278858</v>
      </c>
      <c r="R15" s="21">
        <v>44743</v>
      </c>
      <c r="S15" s="20">
        <v>887</v>
      </c>
      <c r="T15" s="44">
        <v>12.677809911278858</v>
      </c>
      <c r="U15" s="20">
        <v>12720</v>
      </c>
      <c r="V15" s="44">
        <f t="shared" ref="V15:V21" si="10">S15*T15/U15*100</f>
        <v>88.405797101449281</v>
      </c>
      <c r="W15" s="17">
        <f t="shared" ref="W15:W21" si="11">S15*T15/U15</f>
        <v>0.88405797101449279</v>
      </c>
      <c r="AA15" s="2">
        <v>887</v>
      </c>
      <c r="AB15" s="60">
        <v>12.677809911278858</v>
      </c>
      <c r="AC15" s="2">
        <v>12720</v>
      </c>
    </row>
    <row r="16" spans="1:29" ht="15.75" x14ac:dyDescent="0.25">
      <c r="B16" s="21">
        <v>44774</v>
      </c>
      <c r="C16" s="20">
        <v>12480</v>
      </c>
      <c r="D16" s="20">
        <v>292</v>
      </c>
      <c r="E16" s="44">
        <f t="shared" si="6"/>
        <v>42.739726027397261</v>
      </c>
      <c r="G16" s="21">
        <v>44774</v>
      </c>
      <c r="H16" s="20">
        <v>14400</v>
      </c>
      <c r="I16" s="20">
        <v>9960</v>
      </c>
      <c r="J16" s="20">
        <f t="shared" si="7"/>
        <v>4440</v>
      </c>
      <c r="K16" s="45">
        <f t="shared" si="8"/>
        <v>0.69166666666666665</v>
      </c>
      <c r="M16" s="21">
        <v>44774</v>
      </c>
      <c r="N16" s="44">
        <v>42.739726027397261</v>
      </c>
      <c r="O16" s="45">
        <v>0.69166666666666665</v>
      </c>
      <c r="P16" s="44">
        <f t="shared" si="9"/>
        <v>29.561643835616437</v>
      </c>
      <c r="R16" s="21">
        <v>44774</v>
      </c>
      <c r="S16" s="20">
        <v>292</v>
      </c>
      <c r="T16" s="44">
        <v>29.561643835616437</v>
      </c>
      <c r="U16" s="20">
        <v>9960</v>
      </c>
      <c r="V16" s="44">
        <f t="shared" si="10"/>
        <v>86.666666666666671</v>
      </c>
      <c r="W16" s="17">
        <f t="shared" si="11"/>
        <v>0.8666666666666667</v>
      </c>
      <c r="AA16" s="2">
        <v>292</v>
      </c>
      <c r="AB16" s="60">
        <v>29.561643835616437</v>
      </c>
      <c r="AC16" s="2">
        <v>9960</v>
      </c>
    </row>
    <row r="17" spans="2:29" ht="15.75" x14ac:dyDescent="0.25">
      <c r="B17" s="21">
        <v>44805</v>
      </c>
      <c r="C17" s="20">
        <v>15360</v>
      </c>
      <c r="D17" s="20">
        <v>828</v>
      </c>
      <c r="E17" s="44">
        <f t="shared" si="6"/>
        <v>18.55072463768116</v>
      </c>
      <c r="G17" s="21">
        <v>44805</v>
      </c>
      <c r="H17" s="20">
        <v>17280</v>
      </c>
      <c r="I17" s="20">
        <v>13440</v>
      </c>
      <c r="J17" s="20">
        <f t="shared" si="7"/>
        <v>3840</v>
      </c>
      <c r="K17" s="45">
        <f t="shared" si="8"/>
        <v>0.77777777777777779</v>
      </c>
      <c r="M17" s="21">
        <v>44805</v>
      </c>
      <c r="N17" s="44">
        <v>18.55072463768116</v>
      </c>
      <c r="O17" s="45">
        <v>0.77777777777777779</v>
      </c>
      <c r="P17" s="44">
        <f t="shared" si="9"/>
        <v>14.428341384863124</v>
      </c>
      <c r="R17" s="21">
        <v>44805</v>
      </c>
      <c r="S17" s="20">
        <v>828</v>
      </c>
      <c r="T17" s="44">
        <v>14.428341384863124</v>
      </c>
      <c r="U17" s="20">
        <v>13440</v>
      </c>
      <c r="V17" s="44">
        <f t="shared" si="10"/>
        <v>88.888888888888886</v>
      </c>
      <c r="W17" s="17">
        <f t="shared" si="11"/>
        <v>0.88888888888888884</v>
      </c>
      <c r="AA17" s="2">
        <v>828</v>
      </c>
      <c r="AB17" s="60">
        <v>14.428341384863124</v>
      </c>
      <c r="AC17" s="2">
        <v>13440</v>
      </c>
    </row>
    <row r="18" spans="2:29" ht="15.75" x14ac:dyDescent="0.25">
      <c r="B18" s="21">
        <v>44835</v>
      </c>
      <c r="C18" s="20">
        <v>15360</v>
      </c>
      <c r="D18" s="20">
        <v>876</v>
      </c>
      <c r="E18" s="44">
        <f t="shared" si="6"/>
        <v>17.534246575342465</v>
      </c>
      <c r="G18" s="21">
        <v>44835</v>
      </c>
      <c r="H18" s="20">
        <v>17280</v>
      </c>
      <c r="I18" s="20">
        <v>13680</v>
      </c>
      <c r="J18" s="20">
        <f t="shared" si="7"/>
        <v>3600</v>
      </c>
      <c r="K18" s="45">
        <f t="shared" si="8"/>
        <v>0.79166666666666663</v>
      </c>
      <c r="M18" s="21">
        <v>44835</v>
      </c>
      <c r="N18" s="44">
        <v>17.534246575342465</v>
      </c>
      <c r="O18" s="45">
        <v>0.79166666666666663</v>
      </c>
      <c r="P18" s="44">
        <f t="shared" si="9"/>
        <v>13.881278538812785</v>
      </c>
      <c r="R18" s="21">
        <v>44835</v>
      </c>
      <c r="S18" s="20">
        <v>876</v>
      </c>
      <c r="T18" s="44">
        <v>13.881278538812785</v>
      </c>
      <c r="U18" s="20">
        <v>13680</v>
      </c>
      <c r="V18" s="44">
        <f t="shared" si="10"/>
        <v>88.888888888888886</v>
      </c>
      <c r="W18" s="17">
        <f t="shared" si="11"/>
        <v>0.88888888888888884</v>
      </c>
      <c r="AA18" s="2">
        <v>876</v>
      </c>
      <c r="AB18" s="60">
        <v>13.881278538812785</v>
      </c>
      <c r="AC18" s="2">
        <v>13680</v>
      </c>
    </row>
    <row r="19" spans="2:29" ht="15.75" x14ac:dyDescent="0.25">
      <c r="B19" s="21">
        <v>44866</v>
      </c>
      <c r="C19" s="20">
        <v>13920</v>
      </c>
      <c r="D19" s="20">
        <v>1017</v>
      </c>
      <c r="E19" s="44">
        <f t="shared" si="6"/>
        <v>13.687315634218288</v>
      </c>
      <c r="G19" s="21">
        <v>44866</v>
      </c>
      <c r="H19" s="20">
        <v>15840</v>
      </c>
      <c r="I19" s="20">
        <v>12420</v>
      </c>
      <c r="J19" s="20">
        <f t="shared" si="7"/>
        <v>3420</v>
      </c>
      <c r="K19" s="45">
        <f t="shared" si="8"/>
        <v>0.78409090909090906</v>
      </c>
      <c r="M19" s="21">
        <v>44866</v>
      </c>
      <c r="N19" s="44">
        <v>13.687315634218288</v>
      </c>
      <c r="O19" s="45">
        <v>0.78409090909090906</v>
      </c>
      <c r="P19" s="44">
        <f t="shared" si="9"/>
        <v>10.732099758648431</v>
      </c>
      <c r="R19" s="21">
        <v>44866</v>
      </c>
      <c r="S19" s="20">
        <v>1017</v>
      </c>
      <c r="T19" s="44">
        <v>10.732099758648431</v>
      </c>
      <c r="U19" s="20">
        <v>12420</v>
      </c>
      <c r="V19" s="44">
        <f t="shared" si="10"/>
        <v>87.878787878787875</v>
      </c>
      <c r="W19" s="17">
        <f t="shared" si="11"/>
        <v>0.87878787878787878</v>
      </c>
      <c r="AA19" s="2">
        <v>1017</v>
      </c>
      <c r="AB19" s="60">
        <v>10.732099758648431</v>
      </c>
      <c r="AC19" s="2">
        <v>12420</v>
      </c>
    </row>
    <row r="20" spans="2:29" ht="15.75" x14ac:dyDescent="0.25">
      <c r="B20" s="21">
        <v>44896</v>
      </c>
      <c r="C20" s="20">
        <v>14640</v>
      </c>
      <c r="D20" s="20">
        <v>1150</v>
      </c>
      <c r="E20" s="44">
        <f t="shared" si="6"/>
        <v>12.730434782608695</v>
      </c>
      <c r="G20" s="21">
        <v>44896</v>
      </c>
      <c r="H20" s="20">
        <v>16560</v>
      </c>
      <c r="I20" s="20">
        <v>12840</v>
      </c>
      <c r="J20" s="20">
        <f t="shared" si="7"/>
        <v>3720</v>
      </c>
      <c r="K20" s="45">
        <f t="shared" si="8"/>
        <v>0.77536231884057971</v>
      </c>
      <c r="M20" s="21">
        <v>44896</v>
      </c>
      <c r="N20" s="44">
        <v>12.730434782608695</v>
      </c>
      <c r="O20" s="45">
        <v>0.77536231884057971</v>
      </c>
      <c r="P20" s="44">
        <f t="shared" si="9"/>
        <v>9.8706994328922484</v>
      </c>
      <c r="R20" s="21">
        <v>44896</v>
      </c>
      <c r="S20" s="20">
        <v>1150</v>
      </c>
      <c r="T20" s="44">
        <v>9.8706994328922484</v>
      </c>
      <c r="U20" s="20">
        <v>12840</v>
      </c>
      <c r="V20" s="44">
        <f t="shared" si="10"/>
        <v>88.405797101449267</v>
      </c>
      <c r="W20" s="18">
        <f t="shared" si="11"/>
        <v>0.88405797101449268</v>
      </c>
      <c r="AA20" s="2">
        <v>1150</v>
      </c>
      <c r="AB20" s="60">
        <v>9.8706994328922484</v>
      </c>
      <c r="AC20" s="2">
        <v>12840</v>
      </c>
    </row>
    <row r="21" spans="2:29" ht="15.75" x14ac:dyDescent="0.25">
      <c r="C21">
        <f>SUM(C15:C20)</f>
        <v>86400</v>
      </c>
      <c r="D21">
        <f>SUM(D15:D20)</f>
        <v>5050</v>
      </c>
      <c r="E21" s="44">
        <f t="shared" si="6"/>
        <v>17.10891089108911</v>
      </c>
      <c r="G21" s="13"/>
      <c r="H21" s="13">
        <f>SUM(H15:H20)</f>
        <v>97920</v>
      </c>
      <c r="I21" s="13">
        <f>SUM(I15:I20)</f>
        <v>75060</v>
      </c>
      <c r="J21" s="13">
        <f t="shared" si="7"/>
        <v>22860</v>
      </c>
      <c r="K21" s="45">
        <f t="shared" si="8"/>
        <v>0.76654411764705888</v>
      </c>
      <c r="N21" s="54">
        <f>E21</f>
        <v>17.10891089108911</v>
      </c>
      <c r="O21" s="56">
        <f>K21</f>
        <v>0.76654411764705888</v>
      </c>
      <c r="P21" s="44">
        <f t="shared" si="9"/>
        <v>13.114735002912058</v>
      </c>
      <c r="S21">
        <f>D21</f>
        <v>5050</v>
      </c>
      <c r="T21" s="54">
        <f>P21</f>
        <v>13.114735002912058</v>
      </c>
      <c r="U21">
        <f>I21</f>
        <v>75060</v>
      </c>
      <c r="V21" s="44">
        <f t="shared" si="10"/>
        <v>88.235294117647072</v>
      </c>
      <c r="W21" s="18">
        <f t="shared" si="11"/>
        <v>0.88235294117647067</v>
      </c>
      <c r="AA21" s="2">
        <v>5050</v>
      </c>
      <c r="AB21" s="60">
        <v>13.114735002912058</v>
      </c>
      <c r="AC21" s="2">
        <v>75060</v>
      </c>
    </row>
  </sheetData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383F4B-518F-4DFA-9E42-0EAE154EF7AC}">
  <dimension ref="B2:K21"/>
  <sheetViews>
    <sheetView topLeftCell="A3" workbookViewId="0">
      <selection activeCell="I23" sqref="I23"/>
    </sheetView>
  </sheetViews>
  <sheetFormatPr defaultRowHeight="15" x14ac:dyDescent="0.25"/>
  <cols>
    <col min="2" max="2" width="12.7109375" bestFit="1" customWidth="1"/>
    <col min="3" max="3" width="18.42578125" customWidth="1"/>
    <col min="4" max="4" width="15.85546875" customWidth="1"/>
    <col min="5" max="5" width="11.140625" customWidth="1"/>
    <col min="6" max="6" width="9.28515625" customWidth="1"/>
    <col min="10" max="10" width="15.42578125" bestFit="1" customWidth="1"/>
    <col min="11" max="11" width="14.28515625" bestFit="1" customWidth="1"/>
  </cols>
  <sheetData>
    <row r="2" spans="2:11" x14ac:dyDescent="0.25">
      <c r="B2" t="s">
        <v>50</v>
      </c>
    </row>
    <row r="3" spans="2:11" ht="15.75" x14ac:dyDescent="0.25">
      <c r="B3" s="37" t="s">
        <v>2</v>
      </c>
      <c r="C3" s="29" t="s">
        <v>21</v>
      </c>
      <c r="D3" s="50" t="s">
        <v>33</v>
      </c>
      <c r="E3" s="34" t="s">
        <v>34</v>
      </c>
      <c r="F3" s="27" t="s">
        <v>34</v>
      </c>
      <c r="I3" s="20" t="s">
        <v>2</v>
      </c>
      <c r="J3" s="2" t="s">
        <v>21</v>
      </c>
      <c r="K3" s="2" t="s">
        <v>33</v>
      </c>
    </row>
    <row r="4" spans="2:11" ht="15.75" x14ac:dyDescent="0.25">
      <c r="B4" s="26"/>
      <c r="C4" s="35" t="s">
        <v>29</v>
      </c>
      <c r="D4" s="30"/>
      <c r="E4" s="35" t="s">
        <v>18</v>
      </c>
      <c r="F4" s="49"/>
      <c r="I4" s="23"/>
      <c r="J4" s="2" t="s">
        <v>29</v>
      </c>
      <c r="K4" s="2" t="s">
        <v>29</v>
      </c>
    </row>
    <row r="5" spans="2:11" ht="15.75" x14ac:dyDescent="0.25">
      <c r="B5" s="21">
        <v>44743</v>
      </c>
      <c r="C5" s="20">
        <v>280</v>
      </c>
      <c r="D5" s="20">
        <v>216</v>
      </c>
      <c r="E5" s="44">
        <f t="shared" ref="E5:E11" si="0">(C5-D5)/C5*100</f>
        <v>22.857142857142858</v>
      </c>
      <c r="F5" s="17">
        <f t="shared" ref="F5:F11" si="1">(C5-D5)/C5</f>
        <v>0.22857142857142856</v>
      </c>
      <c r="I5" s="21">
        <v>44743</v>
      </c>
      <c r="J5" s="2">
        <v>280</v>
      </c>
      <c r="K5" s="2">
        <v>216</v>
      </c>
    </row>
    <row r="6" spans="2:11" ht="15.75" x14ac:dyDescent="0.25">
      <c r="B6" s="21">
        <v>44774</v>
      </c>
      <c r="C6" s="20">
        <v>81</v>
      </c>
      <c r="D6" s="20">
        <v>72</v>
      </c>
      <c r="E6" s="44">
        <f t="shared" si="0"/>
        <v>11.111111111111111</v>
      </c>
      <c r="F6" s="17">
        <f t="shared" si="1"/>
        <v>0.1111111111111111</v>
      </c>
      <c r="I6" s="21">
        <v>44774</v>
      </c>
      <c r="J6" s="2">
        <v>81</v>
      </c>
      <c r="K6" s="2">
        <v>72</v>
      </c>
    </row>
    <row r="7" spans="2:11" ht="15.75" x14ac:dyDescent="0.25">
      <c r="B7" s="21">
        <v>44805</v>
      </c>
      <c r="C7" s="20">
        <v>346</v>
      </c>
      <c r="D7" s="20">
        <v>180</v>
      </c>
      <c r="E7" s="44">
        <f t="shared" si="0"/>
        <v>47.97687861271676</v>
      </c>
      <c r="F7" s="17">
        <f t="shared" si="1"/>
        <v>0.47976878612716761</v>
      </c>
      <c r="I7" s="21">
        <v>44805</v>
      </c>
      <c r="J7" s="2">
        <v>346</v>
      </c>
      <c r="K7" s="2">
        <v>180</v>
      </c>
    </row>
    <row r="8" spans="2:11" ht="15.75" x14ac:dyDescent="0.25">
      <c r="B8" s="21">
        <v>44835</v>
      </c>
      <c r="C8" s="20">
        <v>178</v>
      </c>
      <c r="D8" s="20">
        <v>144</v>
      </c>
      <c r="E8" s="44">
        <f t="shared" si="0"/>
        <v>19.101123595505616</v>
      </c>
      <c r="F8" s="17">
        <f t="shared" si="1"/>
        <v>0.19101123595505617</v>
      </c>
      <c r="I8" s="21">
        <v>44835</v>
      </c>
      <c r="J8" s="2">
        <v>178</v>
      </c>
      <c r="K8" s="2">
        <v>144</v>
      </c>
    </row>
    <row r="9" spans="2:11" ht="15.75" x14ac:dyDescent="0.25">
      <c r="B9" s="21">
        <v>44866</v>
      </c>
      <c r="C9" s="20">
        <v>370</v>
      </c>
      <c r="D9" s="20">
        <v>216</v>
      </c>
      <c r="E9" s="44">
        <f t="shared" si="0"/>
        <v>41.621621621621621</v>
      </c>
      <c r="F9" s="17">
        <f t="shared" si="1"/>
        <v>0.41621621621621624</v>
      </c>
      <c r="I9" s="21">
        <v>44866</v>
      </c>
      <c r="J9" s="2">
        <v>370</v>
      </c>
      <c r="K9" s="2">
        <v>216</v>
      </c>
    </row>
    <row r="10" spans="2:11" ht="15.75" x14ac:dyDescent="0.25">
      <c r="B10" s="21">
        <v>44896</v>
      </c>
      <c r="C10" s="20">
        <v>673</v>
      </c>
      <c r="D10" s="20">
        <v>396</v>
      </c>
      <c r="E10" s="44">
        <f t="shared" si="0"/>
        <v>41.158989598811289</v>
      </c>
      <c r="F10" s="18">
        <f t="shared" si="1"/>
        <v>0.41158989598811291</v>
      </c>
      <c r="I10" s="21">
        <v>44896</v>
      </c>
      <c r="J10" s="2">
        <v>673</v>
      </c>
      <c r="K10" s="2">
        <v>396</v>
      </c>
    </row>
    <row r="11" spans="2:11" ht="15.75" x14ac:dyDescent="0.25">
      <c r="C11">
        <f>SUM(C5:C10)</f>
        <v>1928</v>
      </c>
      <c r="D11">
        <f>SUM(D5:D10)</f>
        <v>1224</v>
      </c>
      <c r="E11" s="44">
        <f t="shared" si="0"/>
        <v>36.514522821576762</v>
      </c>
      <c r="F11" s="18">
        <f t="shared" si="1"/>
        <v>0.36514522821576761</v>
      </c>
      <c r="I11" s="1" t="s">
        <v>58</v>
      </c>
      <c r="J11" s="2">
        <v>1928</v>
      </c>
      <c r="K11" s="2">
        <v>1224</v>
      </c>
    </row>
    <row r="12" spans="2:11" x14ac:dyDescent="0.25">
      <c r="B12" t="s">
        <v>52</v>
      </c>
    </row>
    <row r="13" spans="2:11" ht="15.75" x14ac:dyDescent="0.25">
      <c r="B13" s="37" t="s">
        <v>2</v>
      </c>
      <c r="C13" s="29" t="s">
        <v>21</v>
      </c>
      <c r="D13" s="34" t="s">
        <v>33</v>
      </c>
      <c r="E13" s="27" t="s">
        <v>34</v>
      </c>
      <c r="F13" s="7" t="s">
        <v>34</v>
      </c>
      <c r="J13" s="29" t="s">
        <v>21</v>
      </c>
      <c r="K13" s="34" t="s">
        <v>33</v>
      </c>
    </row>
    <row r="14" spans="2:11" ht="15.75" x14ac:dyDescent="0.25">
      <c r="B14" s="26"/>
      <c r="C14" s="35" t="s">
        <v>29</v>
      </c>
      <c r="D14" s="30"/>
      <c r="E14" s="28" t="s">
        <v>18</v>
      </c>
      <c r="F14" s="8"/>
      <c r="J14" s="35" t="s">
        <v>29</v>
      </c>
      <c r="K14" s="35" t="s">
        <v>29</v>
      </c>
    </row>
    <row r="15" spans="2:11" ht="15.75" x14ac:dyDescent="0.25">
      <c r="B15" s="21">
        <v>44743</v>
      </c>
      <c r="C15" s="20">
        <v>887</v>
      </c>
      <c r="D15" s="20">
        <v>396</v>
      </c>
      <c r="E15" s="44">
        <f t="shared" ref="E15:E21" si="2">(C15-D15)/C15*100</f>
        <v>55.35512965050733</v>
      </c>
      <c r="F15" s="17">
        <f t="shared" ref="F15:F20" si="3">(C15-D15)/C15</f>
        <v>0.55355129650507329</v>
      </c>
      <c r="J15" s="61">
        <v>887</v>
      </c>
      <c r="K15" s="61">
        <v>396</v>
      </c>
    </row>
    <row r="16" spans="2:11" ht="15.75" x14ac:dyDescent="0.25">
      <c r="B16" s="21">
        <v>44774</v>
      </c>
      <c r="C16" s="20">
        <v>292</v>
      </c>
      <c r="D16" s="20">
        <v>216</v>
      </c>
      <c r="E16" s="44">
        <f t="shared" si="2"/>
        <v>26.027397260273972</v>
      </c>
      <c r="F16" s="17">
        <f t="shared" si="3"/>
        <v>0.26027397260273971</v>
      </c>
      <c r="J16" s="61">
        <v>292</v>
      </c>
      <c r="K16" s="61">
        <v>216</v>
      </c>
    </row>
    <row r="17" spans="2:11" ht="15.75" x14ac:dyDescent="0.25">
      <c r="B17" s="21">
        <v>44805</v>
      </c>
      <c r="C17" s="20">
        <v>828</v>
      </c>
      <c r="D17" s="20">
        <v>396</v>
      </c>
      <c r="E17" s="44">
        <f t="shared" si="2"/>
        <v>52.173913043478258</v>
      </c>
      <c r="F17" s="17">
        <f t="shared" si="3"/>
        <v>0.52173913043478259</v>
      </c>
      <c r="J17" s="61">
        <v>828</v>
      </c>
      <c r="K17" s="61">
        <v>396</v>
      </c>
    </row>
    <row r="18" spans="2:11" ht="15.75" x14ac:dyDescent="0.25">
      <c r="B18" s="21">
        <v>44835</v>
      </c>
      <c r="C18" s="20">
        <v>876</v>
      </c>
      <c r="D18" s="20">
        <v>396</v>
      </c>
      <c r="E18" s="44">
        <f t="shared" si="2"/>
        <v>54.794520547945204</v>
      </c>
      <c r="F18" s="17">
        <f t="shared" si="3"/>
        <v>0.54794520547945202</v>
      </c>
      <c r="J18" s="61">
        <v>876</v>
      </c>
      <c r="K18" s="61">
        <v>396</v>
      </c>
    </row>
    <row r="19" spans="2:11" ht="15.75" x14ac:dyDescent="0.25">
      <c r="B19" s="21">
        <v>44866</v>
      </c>
      <c r="C19" s="20">
        <v>1017</v>
      </c>
      <c r="D19" s="20">
        <v>572</v>
      </c>
      <c r="E19" s="44">
        <f t="shared" si="2"/>
        <v>43.756145526057033</v>
      </c>
      <c r="F19" s="17">
        <f t="shared" si="3"/>
        <v>0.43756145526057033</v>
      </c>
      <c r="J19" s="61">
        <v>1017</v>
      </c>
      <c r="K19" s="61">
        <v>572</v>
      </c>
    </row>
    <row r="20" spans="2:11" ht="15.75" x14ac:dyDescent="0.25">
      <c r="B20" s="21">
        <v>44896</v>
      </c>
      <c r="C20" s="20">
        <v>1150</v>
      </c>
      <c r="D20" s="20">
        <v>728</v>
      </c>
      <c r="E20" s="44">
        <f t="shared" si="2"/>
        <v>36.695652173913047</v>
      </c>
      <c r="F20" s="18">
        <f t="shared" si="3"/>
        <v>0.36695652173913046</v>
      </c>
      <c r="J20" s="61">
        <v>1150</v>
      </c>
      <c r="K20" s="61">
        <v>728</v>
      </c>
    </row>
    <row r="21" spans="2:11" ht="15.75" x14ac:dyDescent="0.25">
      <c r="C21">
        <f>SUM(C15:C20)</f>
        <v>5050</v>
      </c>
      <c r="D21">
        <f>SUM(D15:D20)</f>
        <v>2704</v>
      </c>
      <c r="E21" s="44">
        <f t="shared" si="2"/>
        <v>46.455445544554458</v>
      </c>
      <c r="F21" s="17">
        <f>E21/100</f>
        <v>0.46455445544554458</v>
      </c>
      <c r="J21" s="6">
        <f>SUM(J15:J20)</f>
        <v>5050</v>
      </c>
      <c r="K21" s="6">
        <f>SUM(K15:K20)</f>
        <v>2704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40D235-E812-48A8-AEED-1F2D69D41CA5}">
  <dimension ref="I2:T21"/>
  <sheetViews>
    <sheetView topLeftCell="E1" workbookViewId="0">
      <selection activeCell="P15" sqref="P15"/>
    </sheetView>
  </sheetViews>
  <sheetFormatPr defaultRowHeight="15" x14ac:dyDescent="0.25"/>
  <cols>
    <col min="2" max="2" width="12.7109375" bestFit="1" customWidth="1"/>
    <col min="3" max="3" width="12.7109375" customWidth="1"/>
    <col min="4" max="4" width="13.28515625" customWidth="1"/>
    <col min="5" max="5" width="13.85546875" customWidth="1"/>
    <col min="6" max="6" width="13.140625" bestFit="1" customWidth="1"/>
    <col min="7" max="7" width="14.28515625" customWidth="1"/>
    <col min="10" max="10" width="13.42578125" customWidth="1"/>
    <col min="11" max="11" width="16.85546875" customWidth="1"/>
    <col min="12" max="12" width="13.5703125" customWidth="1"/>
    <col min="13" max="13" width="11.85546875" customWidth="1"/>
    <col min="16" max="16" width="11.42578125" bestFit="1" customWidth="1"/>
    <col min="17" max="17" width="12.85546875" bestFit="1" customWidth="1"/>
  </cols>
  <sheetData>
    <row r="2" spans="9:20" x14ac:dyDescent="0.25">
      <c r="I2" t="s">
        <v>53</v>
      </c>
    </row>
    <row r="3" spans="9:20" ht="15.75" x14ac:dyDescent="0.25">
      <c r="I3" s="37" t="s">
        <v>2</v>
      </c>
      <c r="J3" s="34" t="s">
        <v>35</v>
      </c>
      <c r="K3" s="34" t="s">
        <v>31</v>
      </c>
      <c r="L3" s="34" t="s">
        <v>37</v>
      </c>
      <c r="M3" s="34" t="s">
        <v>38</v>
      </c>
      <c r="N3" s="27" t="s">
        <v>38</v>
      </c>
      <c r="P3" s="34" t="s">
        <v>35</v>
      </c>
      <c r="Q3" s="34" t="s">
        <v>31</v>
      </c>
      <c r="R3" s="34" t="s">
        <v>37</v>
      </c>
      <c r="S3" s="34" t="s">
        <v>38</v>
      </c>
      <c r="T3" s="27" t="s">
        <v>38</v>
      </c>
    </row>
    <row r="4" spans="9:20" ht="15.75" x14ac:dyDescent="0.25">
      <c r="I4" s="26"/>
      <c r="J4" s="52" t="s">
        <v>36</v>
      </c>
      <c r="K4" s="52" t="s">
        <v>36</v>
      </c>
      <c r="L4" s="52" t="s">
        <v>36</v>
      </c>
      <c r="M4" s="30"/>
      <c r="N4" s="51" t="s">
        <v>18</v>
      </c>
      <c r="P4" s="52" t="s">
        <v>36</v>
      </c>
      <c r="Q4" s="52" t="s">
        <v>36</v>
      </c>
      <c r="R4" s="52" t="s">
        <v>36</v>
      </c>
      <c r="S4" s="30"/>
      <c r="T4" s="51" t="s">
        <v>18</v>
      </c>
    </row>
    <row r="5" spans="9:20" ht="15.75" x14ac:dyDescent="0.25">
      <c r="I5" s="21">
        <v>44743</v>
      </c>
      <c r="J5" s="45">
        <v>0.87704918032786883</v>
      </c>
      <c r="K5" s="45">
        <v>0.88405797101449268</v>
      </c>
      <c r="L5" s="45">
        <v>0.22857142857142856</v>
      </c>
      <c r="M5" s="53">
        <f t="shared" ref="M5:M10" si="0">J5*K5*L5*100</f>
        <v>17.722567287784678</v>
      </c>
      <c r="N5" s="44">
        <f t="shared" ref="N5:N10" si="1">J5*K5*L5*100</f>
        <v>17.722567287784678</v>
      </c>
      <c r="P5" s="56">
        <v>0.80093347324026487</v>
      </c>
      <c r="Q5" s="56">
        <v>0.86785502403351378</v>
      </c>
      <c r="R5" s="56">
        <v>0.30637811232818202</v>
      </c>
      <c r="S5">
        <f>P5*Q5*R5</f>
        <v>0.21296163009553926</v>
      </c>
      <c r="T5" s="54">
        <f>S5*100</f>
        <v>21.296163009553926</v>
      </c>
    </row>
    <row r="6" spans="9:20" ht="15.75" x14ac:dyDescent="0.25">
      <c r="I6" s="21">
        <v>44774</v>
      </c>
      <c r="J6" s="45">
        <v>0.83606557377049184</v>
      </c>
      <c r="K6" s="45">
        <v>0.88405797101449268</v>
      </c>
      <c r="L6" s="45">
        <v>0.1111111111111111</v>
      </c>
      <c r="M6" s="53">
        <f t="shared" si="0"/>
        <v>8.2125603864734291</v>
      </c>
      <c r="N6" s="44">
        <f t="shared" si="1"/>
        <v>8.2125603864734291</v>
      </c>
      <c r="P6" s="56">
        <v>0.81</v>
      </c>
      <c r="Q6" s="18">
        <v>0.86990000000000001</v>
      </c>
      <c r="R6">
        <v>0.36309999999999998</v>
      </c>
      <c r="S6">
        <f>P6*Q6*R6</f>
        <v>0.25584715890000004</v>
      </c>
      <c r="T6" s="54">
        <f>S6*100</f>
        <v>25.584715890000005</v>
      </c>
    </row>
    <row r="7" spans="9:20" ht="15.75" x14ac:dyDescent="0.25">
      <c r="I7" s="21">
        <v>44805</v>
      </c>
      <c r="J7" s="45">
        <v>0.65</v>
      </c>
      <c r="K7" s="45">
        <v>0.83333333333333348</v>
      </c>
      <c r="L7" s="45">
        <v>0.47976878612716761</v>
      </c>
      <c r="M7" s="53">
        <f t="shared" si="0"/>
        <v>25.98747591522158</v>
      </c>
      <c r="N7" s="44">
        <f t="shared" si="1"/>
        <v>25.98747591522158</v>
      </c>
    </row>
    <row r="8" spans="9:20" ht="15.75" x14ac:dyDescent="0.25">
      <c r="I8" s="21">
        <v>44835</v>
      </c>
      <c r="J8" s="45">
        <v>0.85</v>
      </c>
      <c r="K8" s="45">
        <v>0.87301587301587324</v>
      </c>
      <c r="L8" s="45">
        <v>0.19101123595505617</v>
      </c>
      <c r="M8" s="53">
        <f t="shared" si="0"/>
        <v>14.174246477617267</v>
      </c>
      <c r="N8" s="44">
        <f t="shared" si="1"/>
        <v>14.174246477617267</v>
      </c>
    </row>
    <row r="9" spans="9:20" ht="15.75" x14ac:dyDescent="0.25">
      <c r="I9" s="21">
        <v>44866</v>
      </c>
      <c r="J9" s="45">
        <v>0.78636363636363638</v>
      </c>
      <c r="K9" s="45">
        <v>0.87301587301587302</v>
      </c>
      <c r="L9" s="45">
        <v>0.41621621621621624</v>
      </c>
      <c r="M9" s="53">
        <f t="shared" si="0"/>
        <v>28.573573573573576</v>
      </c>
      <c r="N9" s="44">
        <f t="shared" si="1"/>
        <v>28.573573573573576</v>
      </c>
    </row>
    <row r="10" spans="9:20" ht="15.75" x14ac:dyDescent="0.25">
      <c r="I10" s="21">
        <v>44896</v>
      </c>
      <c r="J10" s="45">
        <v>0.80612244897959184</v>
      </c>
      <c r="K10" s="45">
        <v>0.85964912280701744</v>
      </c>
      <c r="L10" s="45">
        <v>0.41158989598811291</v>
      </c>
      <c r="M10" s="53">
        <f t="shared" si="0"/>
        <v>28.522457704439404</v>
      </c>
      <c r="N10" s="44">
        <f t="shared" si="1"/>
        <v>28.522457704439404</v>
      </c>
    </row>
    <row r="11" spans="9:20" x14ac:dyDescent="0.25">
      <c r="N11" s="54">
        <f>AVERAGE(N5:N10)</f>
        <v>20.532146890851653</v>
      </c>
    </row>
    <row r="12" spans="9:20" x14ac:dyDescent="0.25">
      <c r="I12" t="s">
        <v>51</v>
      </c>
    </row>
    <row r="13" spans="9:20" ht="15.75" x14ac:dyDescent="0.25">
      <c r="I13" s="37" t="s">
        <v>2</v>
      </c>
      <c r="J13" s="34" t="s">
        <v>35</v>
      </c>
      <c r="K13" s="34" t="s">
        <v>31</v>
      </c>
      <c r="L13" s="34" t="s">
        <v>37</v>
      </c>
      <c r="M13" s="27" t="s">
        <v>38</v>
      </c>
      <c r="N13" s="7" t="s">
        <v>38</v>
      </c>
      <c r="P13" s="34" t="s">
        <v>35</v>
      </c>
      <c r="Q13" s="34" t="s">
        <v>31</v>
      </c>
      <c r="R13" s="34" t="s">
        <v>37</v>
      </c>
      <c r="S13" s="34" t="s">
        <v>38</v>
      </c>
      <c r="T13" s="27" t="s">
        <v>38</v>
      </c>
    </row>
    <row r="14" spans="9:20" ht="15.75" x14ac:dyDescent="0.25">
      <c r="I14" s="26"/>
      <c r="J14" s="52" t="s">
        <v>36</v>
      </c>
      <c r="K14" s="52" t="s">
        <v>36</v>
      </c>
      <c r="L14" s="52" t="s">
        <v>36</v>
      </c>
      <c r="M14" s="28" t="s">
        <v>18</v>
      </c>
      <c r="N14" s="19" t="s">
        <v>18</v>
      </c>
      <c r="P14" s="52" t="s">
        <v>36</v>
      </c>
      <c r="Q14" s="52" t="s">
        <v>36</v>
      </c>
      <c r="R14" s="52" t="s">
        <v>36</v>
      </c>
      <c r="S14" s="30"/>
      <c r="T14" s="51" t="s">
        <v>18</v>
      </c>
    </row>
    <row r="15" spans="9:20" ht="15.75" x14ac:dyDescent="0.25">
      <c r="I15" s="21">
        <v>44743</v>
      </c>
      <c r="J15" s="45">
        <v>0.86885245901639341</v>
      </c>
      <c r="K15" s="45">
        <v>0.88405797101449279</v>
      </c>
      <c r="L15" s="45">
        <v>0.55355129650507329</v>
      </c>
      <c r="M15" s="53">
        <f t="shared" ref="M15:M20" si="2">J15*K15*L15*100</f>
        <v>42.519157557636063</v>
      </c>
      <c r="N15" s="44">
        <f t="shared" ref="N15:N20" si="3">J15*K15*L15*100</f>
        <v>42.519157557636063</v>
      </c>
      <c r="P15" s="56">
        <v>0.86697415695525493</v>
      </c>
      <c r="Q15" s="56">
        <v>0.8818913775435514</v>
      </c>
      <c r="R15" s="56">
        <v>0.44800459700362472</v>
      </c>
      <c r="S15">
        <f>P15*Q15*R15</f>
        <v>0.34253402580361886</v>
      </c>
      <c r="T15" s="54">
        <f>S15*100</f>
        <v>34.253402580361886</v>
      </c>
    </row>
    <row r="16" spans="9:20" ht="15.75" x14ac:dyDescent="0.25">
      <c r="I16" s="21">
        <v>44774</v>
      </c>
      <c r="J16" s="45">
        <v>0.79807692307692313</v>
      </c>
      <c r="K16" s="45">
        <v>0.8666666666666667</v>
      </c>
      <c r="L16" s="45">
        <v>0.26027397260273971</v>
      </c>
      <c r="M16" s="53">
        <f t="shared" si="2"/>
        <v>18.002283105022833</v>
      </c>
      <c r="N16" s="44">
        <f t="shared" si="3"/>
        <v>18.002283105022833</v>
      </c>
      <c r="P16">
        <v>0.86880000000000002</v>
      </c>
      <c r="Q16">
        <v>0.88239999999999996</v>
      </c>
      <c r="R16">
        <v>0.46460000000000001</v>
      </c>
      <c r="S16">
        <f>P16*Q16*R16</f>
        <v>0.35617588915199999</v>
      </c>
      <c r="T16" s="54">
        <f>S16*100</f>
        <v>35.617588915200002</v>
      </c>
    </row>
    <row r="17" spans="9:14" ht="15.75" x14ac:dyDescent="0.25">
      <c r="I17" s="21">
        <v>44805</v>
      </c>
      <c r="J17" s="45">
        <v>0.875</v>
      </c>
      <c r="K17" s="45">
        <v>0.88888888888888884</v>
      </c>
      <c r="L17" s="45">
        <v>0.52173913043478259</v>
      </c>
      <c r="M17" s="53">
        <f t="shared" si="2"/>
        <v>40.579710144927525</v>
      </c>
      <c r="N17" s="44">
        <f t="shared" si="3"/>
        <v>40.579710144927525</v>
      </c>
    </row>
    <row r="18" spans="9:14" ht="15.75" x14ac:dyDescent="0.25">
      <c r="I18" s="21">
        <v>44835</v>
      </c>
      <c r="J18" s="45">
        <v>0.890625</v>
      </c>
      <c r="K18" s="45">
        <v>0.88888888888888884</v>
      </c>
      <c r="L18" s="45">
        <v>0.54794520547945202</v>
      </c>
      <c r="M18" s="53">
        <f t="shared" si="2"/>
        <v>43.378995433789953</v>
      </c>
      <c r="N18" s="44">
        <f t="shared" si="3"/>
        <v>43.378995433789953</v>
      </c>
    </row>
    <row r="19" spans="9:14" ht="15.75" x14ac:dyDescent="0.25">
      <c r="I19" s="21">
        <v>44866</v>
      </c>
      <c r="J19" s="45">
        <v>0.89224137931034486</v>
      </c>
      <c r="K19" s="45">
        <v>0.87878787878787878</v>
      </c>
      <c r="L19" s="45">
        <v>0.43756145526057033</v>
      </c>
      <c r="M19" s="53">
        <f t="shared" si="2"/>
        <v>34.308795923840179</v>
      </c>
      <c r="N19" s="44">
        <f t="shared" si="3"/>
        <v>34.308795923840179</v>
      </c>
    </row>
    <row r="20" spans="9:14" ht="15.75" x14ac:dyDescent="0.25">
      <c r="I20" s="21">
        <v>44896</v>
      </c>
      <c r="J20" s="45">
        <v>0.87704918032786883</v>
      </c>
      <c r="K20" s="45">
        <v>0.88405797101449268</v>
      </c>
      <c r="L20" s="45">
        <v>0.36695652173913046</v>
      </c>
      <c r="M20" s="53">
        <f t="shared" si="2"/>
        <v>28.452425960932576</v>
      </c>
      <c r="N20" s="44">
        <f t="shared" si="3"/>
        <v>28.452425960932576</v>
      </c>
    </row>
    <row r="21" spans="9:14" x14ac:dyDescent="0.25">
      <c r="N21">
        <f>AVERAGE(N15:N20)</f>
        <v>34.540228021024852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data produksi</vt:lpstr>
      <vt:lpstr>defect produk</vt:lpstr>
      <vt:lpstr>Avaible time</vt:lpstr>
      <vt:lpstr>downtime</vt:lpstr>
      <vt:lpstr>planned downtime</vt:lpstr>
      <vt:lpstr>avaibilty rate</vt:lpstr>
      <vt:lpstr>performance rate</vt:lpstr>
      <vt:lpstr>quality rate</vt:lpstr>
      <vt:lpstr>OEE</vt:lpstr>
      <vt:lpstr>six big loses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ACER</dc:creator>
  <cp:lastModifiedBy>ACER</cp:lastModifiedBy>
  <dcterms:created xsi:type="dcterms:W3CDTF">2023-07-20T03:21:49Z</dcterms:created>
  <dcterms:modified xsi:type="dcterms:W3CDTF">2023-10-03T01:45:05Z</dcterms:modified>
</cp:coreProperties>
</file>