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teman2\faris\"/>
    </mc:Choice>
  </mc:AlternateContent>
  <xr:revisionPtr revIDLastSave="0" documentId="13_ncr:1_{BCF871A1-C82A-47A6-BB0E-94F99C968193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7 HST" sheetId="1" r:id="rId1"/>
    <sheet name="21a hst" sheetId="2" r:id="rId2"/>
    <sheet name="35 hst" sheetId="3" r:id="rId3"/>
    <sheet name="49 hst" sheetId="4" r:id="rId4"/>
    <sheet name="63 hst (2)" sheetId="6" r:id="rId5"/>
    <sheet name="77 hst (3)" sheetId="7" r:id="rId6"/>
    <sheet name="91 hst (4)" sheetId="8" r:id="rId7"/>
    <sheet name="Sheet1" sheetId="5" r:id="rId8"/>
  </sheets>
  <calcPr calcId="191029"/>
</workbook>
</file>

<file path=xl/calcChain.xml><?xml version="1.0" encoding="utf-8"?>
<calcChain xmlns="http://schemas.openxmlformats.org/spreadsheetml/2006/main">
  <c r="M9" i="5" l="1"/>
  <c r="M10" i="5"/>
  <c r="M11" i="5"/>
  <c r="M8" i="5"/>
  <c r="M4" i="5"/>
  <c r="M5" i="5"/>
  <c r="M6" i="5"/>
  <c r="M3" i="5"/>
  <c r="C11" i="5"/>
  <c r="E11" i="5"/>
  <c r="G11" i="5"/>
  <c r="I11" i="5"/>
  <c r="K11" i="5"/>
  <c r="K9" i="5"/>
  <c r="K10" i="5"/>
  <c r="K8" i="5"/>
  <c r="K4" i="5"/>
  <c r="K5" i="5"/>
  <c r="K6" i="5"/>
  <c r="K3" i="5"/>
  <c r="I9" i="5"/>
  <c r="I10" i="5"/>
  <c r="I8" i="5"/>
  <c r="I4" i="5"/>
  <c r="I5" i="5"/>
  <c r="I6" i="5"/>
  <c r="I3" i="5"/>
  <c r="N26" i="8"/>
  <c r="N26" i="7"/>
  <c r="N26" i="6"/>
  <c r="N26" i="4"/>
  <c r="N32" i="4"/>
  <c r="N31" i="4"/>
  <c r="N30" i="4"/>
  <c r="N29" i="4"/>
  <c r="N32" i="3"/>
  <c r="N31" i="3"/>
  <c r="N30" i="3"/>
  <c r="N29" i="3"/>
  <c r="N32" i="2"/>
  <c r="N31" i="2"/>
  <c r="N30" i="2"/>
  <c r="N29" i="2"/>
  <c r="N30" i="1"/>
  <c r="N31" i="1"/>
  <c r="N32" i="1"/>
  <c r="N29" i="1"/>
  <c r="N33" i="2"/>
  <c r="N26" i="2"/>
  <c r="N33" i="3"/>
  <c r="N26" i="3"/>
  <c r="K24" i="8"/>
  <c r="E18" i="8"/>
  <c r="D18" i="8"/>
  <c r="C18" i="8"/>
  <c r="G17" i="8"/>
  <c r="M32" i="8" s="1"/>
  <c r="F17" i="8"/>
  <c r="E26" i="8" s="1"/>
  <c r="K16" i="8"/>
  <c r="G16" i="8"/>
  <c r="L25" i="8" s="1"/>
  <c r="F16" i="8"/>
  <c r="E25" i="8" s="1"/>
  <c r="G15" i="8"/>
  <c r="K25" i="8" s="1"/>
  <c r="F15" i="8"/>
  <c r="E24" i="8" s="1"/>
  <c r="K14" i="8"/>
  <c r="G14" i="8"/>
  <c r="M29" i="8" s="1"/>
  <c r="F14" i="8"/>
  <c r="E23" i="8" s="1"/>
  <c r="K13" i="8"/>
  <c r="G13" i="8"/>
  <c r="M24" i="8" s="1"/>
  <c r="F13" i="8"/>
  <c r="D26" i="8" s="1"/>
  <c r="K12" i="8"/>
  <c r="G12" i="8"/>
  <c r="L24" i="8" s="1"/>
  <c r="F12" i="8"/>
  <c r="D25" i="8" s="1"/>
  <c r="K11" i="8"/>
  <c r="G11" i="8"/>
  <c r="L30" i="8" s="1"/>
  <c r="F11" i="8"/>
  <c r="D24" i="8" s="1"/>
  <c r="K10" i="8"/>
  <c r="G10" i="8"/>
  <c r="J24" i="8" s="1"/>
  <c r="F10" i="8"/>
  <c r="D23" i="8" s="1"/>
  <c r="G9" i="8"/>
  <c r="K32" i="8" s="1"/>
  <c r="F9" i="8"/>
  <c r="C26" i="8" s="1"/>
  <c r="G8" i="8"/>
  <c r="K31" i="8" s="1"/>
  <c r="F8" i="8"/>
  <c r="C25" i="8" s="1"/>
  <c r="G7" i="8"/>
  <c r="K30" i="8" s="1"/>
  <c r="F7" i="8"/>
  <c r="C24" i="8" s="1"/>
  <c r="G6" i="8"/>
  <c r="K29" i="8" s="1"/>
  <c r="F6" i="8"/>
  <c r="C23" i="8" s="1"/>
  <c r="L30" i="7"/>
  <c r="L29" i="7"/>
  <c r="E18" i="7"/>
  <c r="D18" i="7"/>
  <c r="C18" i="7"/>
  <c r="G17" i="7"/>
  <c r="M32" i="7" s="1"/>
  <c r="F17" i="7"/>
  <c r="E26" i="7" s="1"/>
  <c r="K16" i="7"/>
  <c r="G16" i="7"/>
  <c r="L25" i="7" s="1"/>
  <c r="F16" i="7"/>
  <c r="E25" i="7" s="1"/>
  <c r="G15" i="7"/>
  <c r="K25" i="7" s="1"/>
  <c r="F15" i="7"/>
  <c r="E24" i="7" s="1"/>
  <c r="G14" i="7"/>
  <c r="M29" i="7" s="1"/>
  <c r="F14" i="7"/>
  <c r="E23" i="7" s="1"/>
  <c r="K13" i="7"/>
  <c r="G13" i="7"/>
  <c r="M24" i="7" s="1"/>
  <c r="F13" i="7"/>
  <c r="D26" i="7" s="1"/>
  <c r="K12" i="7"/>
  <c r="K14" i="7" s="1"/>
  <c r="G12" i="7"/>
  <c r="L31" i="7" s="1"/>
  <c r="F12" i="7"/>
  <c r="D25" i="7" s="1"/>
  <c r="K11" i="7"/>
  <c r="G11" i="7"/>
  <c r="K24" i="7" s="1"/>
  <c r="F11" i="7"/>
  <c r="D24" i="7" s="1"/>
  <c r="K10" i="7"/>
  <c r="G10" i="7"/>
  <c r="J24" i="7" s="1"/>
  <c r="F10" i="7"/>
  <c r="D23" i="7" s="1"/>
  <c r="G9" i="7"/>
  <c r="K32" i="7" s="1"/>
  <c r="F9" i="7"/>
  <c r="C26" i="7" s="1"/>
  <c r="G8" i="7"/>
  <c r="K31" i="7" s="1"/>
  <c r="F8" i="7"/>
  <c r="C25" i="7" s="1"/>
  <c r="G7" i="7"/>
  <c r="K30" i="7" s="1"/>
  <c r="F7" i="7"/>
  <c r="C24" i="7" s="1"/>
  <c r="G6" i="7"/>
  <c r="K29" i="7" s="1"/>
  <c r="F6" i="7"/>
  <c r="F7" i="2"/>
  <c r="F8" i="2"/>
  <c r="C25" i="2" s="1"/>
  <c r="F9" i="2"/>
  <c r="F10" i="2"/>
  <c r="D23" i="2" s="1"/>
  <c r="F11" i="2"/>
  <c r="D24" i="2" s="1"/>
  <c r="F12" i="2"/>
  <c r="D25" i="2" s="1"/>
  <c r="F13" i="2"/>
  <c r="F14" i="2"/>
  <c r="E23" i="2" s="1"/>
  <c r="F15" i="2"/>
  <c r="E24" i="2" s="1"/>
  <c r="F16" i="2"/>
  <c r="E25" i="2" s="1"/>
  <c r="F17" i="2"/>
  <c r="F6" i="2"/>
  <c r="E18" i="6"/>
  <c r="D18" i="6"/>
  <c r="C18" i="6"/>
  <c r="G17" i="6"/>
  <c r="M25" i="6" s="1"/>
  <c r="F17" i="6"/>
  <c r="E26" i="6" s="1"/>
  <c r="K16" i="6"/>
  <c r="G16" i="6"/>
  <c r="L25" i="6" s="1"/>
  <c r="F16" i="6"/>
  <c r="E25" i="6" s="1"/>
  <c r="G15" i="6"/>
  <c r="K25" i="6" s="1"/>
  <c r="F15" i="6"/>
  <c r="E24" i="6" s="1"/>
  <c r="K14" i="6"/>
  <c r="G14" i="6"/>
  <c r="M29" i="6" s="1"/>
  <c r="F14" i="6"/>
  <c r="E23" i="6" s="1"/>
  <c r="K13" i="6"/>
  <c r="G13" i="6"/>
  <c r="M24" i="6" s="1"/>
  <c r="F13" i="6"/>
  <c r="D26" i="6" s="1"/>
  <c r="K12" i="6"/>
  <c r="G12" i="6"/>
  <c r="L31" i="6" s="1"/>
  <c r="F12" i="6"/>
  <c r="D25" i="6" s="1"/>
  <c r="K11" i="6"/>
  <c r="G11" i="6"/>
  <c r="L30" i="6" s="1"/>
  <c r="F11" i="6"/>
  <c r="D24" i="6" s="1"/>
  <c r="K10" i="6"/>
  <c r="G10" i="6"/>
  <c r="J24" i="6" s="1"/>
  <c r="F10" i="6"/>
  <c r="D23" i="6" s="1"/>
  <c r="G9" i="6"/>
  <c r="K32" i="6" s="1"/>
  <c r="F9" i="6"/>
  <c r="C26" i="6" s="1"/>
  <c r="G8" i="6"/>
  <c r="K31" i="6" s="1"/>
  <c r="F8" i="6"/>
  <c r="C25" i="6" s="1"/>
  <c r="G7" i="6"/>
  <c r="K30" i="6" s="1"/>
  <c r="F7" i="6"/>
  <c r="C24" i="6" s="1"/>
  <c r="G6" i="6"/>
  <c r="K29" i="6" s="1"/>
  <c r="F6" i="6"/>
  <c r="K25" i="4"/>
  <c r="D24" i="4"/>
  <c r="K23" i="4"/>
  <c r="E18" i="4"/>
  <c r="D18" i="4"/>
  <c r="C18" i="4"/>
  <c r="G17" i="4"/>
  <c r="M25" i="4" s="1"/>
  <c r="F17" i="4"/>
  <c r="E26" i="4" s="1"/>
  <c r="K16" i="4"/>
  <c r="G16" i="4"/>
  <c r="L25" i="4" s="1"/>
  <c r="F16" i="4"/>
  <c r="E25" i="4" s="1"/>
  <c r="G15" i="4"/>
  <c r="M30" i="4" s="1"/>
  <c r="F15" i="4"/>
  <c r="E24" i="4" s="1"/>
  <c r="G14" i="4"/>
  <c r="M29" i="4" s="1"/>
  <c r="F14" i="4"/>
  <c r="E23" i="4" s="1"/>
  <c r="K13" i="4"/>
  <c r="G13" i="4"/>
  <c r="M24" i="4" s="1"/>
  <c r="F13" i="4"/>
  <c r="D26" i="4" s="1"/>
  <c r="K12" i="4"/>
  <c r="K14" i="4" s="1"/>
  <c r="G12" i="4"/>
  <c r="L31" i="4" s="1"/>
  <c r="F12" i="4"/>
  <c r="D25" i="4" s="1"/>
  <c r="K11" i="4"/>
  <c r="K15" i="4" s="1"/>
  <c r="G11" i="4"/>
  <c r="K24" i="4" s="1"/>
  <c r="F11" i="4"/>
  <c r="K10" i="4"/>
  <c r="G10" i="4"/>
  <c r="J24" i="4" s="1"/>
  <c r="F10" i="4"/>
  <c r="D23" i="4" s="1"/>
  <c r="G9" i="4"/>
  <c r="K32" i="4" s="1"/>
  <c r="F9" i="4"/>
  <c r="C26" i="4" s="1"/>
  <c r="G8" i="4"/>
  <c r="K31" i="4" s="1"/>
  <c r="F8" i="4"/>
  <c r="C25" i="4" s="1"/>
  <c r="G7" i="4"/>
  <c r="K30" i="4" s="1"/>
  <c r="F7" i="4"/>
  <c r="C24" i="4" s="1"/>
  <c r="G6" i="4"/>
  <c r="K29" i="4" s="1"/>
  <c r="F6" i="4"/>
  <c r="C23" i="4" s="1"/>
  <c r="L32" i="3"/>
  <c r="L29" i="3"/>
  <c r="K25" i="3"/>
  <c r="D25" i="3"/>
  <c r="K23" i="3"/>
  <c r="E18" i="3"/>
  <c r="D18" i="3"/>
  <c r="C18" i="3"/>
  <c r="G17" i="3"/>
  <c r="M32" i="3" s="1"/>
  <c r="F17" i="3"/>
  <c r="E26" i="3" s="1"/>
  <c r="K16" i="3"/>
  <c r="G16" i="3"/>
  <c r="L25" i="3" s="1"/>
  <c r="F16" i="3"/>
  <c r="E25" i="3" s="1"/>
  <c r="G15" i="3"/>
  <c r="M30" i="3" s="1"/>
  <c r="F15" i="3"/>
  <c r="E24" i="3" s="1"/>
  <c r="G14" i="3"/>
  <c r="M29" i="3" s="1"/>
  <c r="F14" i="3"/>
  <c r="E23" i="3" s="1"/>
  <c r="K13" i="3"/>
  <c r="G13" i="3"/>
  <c r="M24" i="3" s="1"/>
  <c r="F13" i="3"/>
  <c r="D26" i="3" s="1"/>
  <c r="K12" i="3"/>
  <c r="K14" i="3" s="1"/>
  <c r="G12" i="3"/>
  <c r="L24" i="3" s="1"/>
  <c r="F12" i="3"/>
  <c r="K11" i="3"/>
  <c r="G11" i="3"/>
  <c r="K24" i="3" s="1"/>
  <c r="F11" i="3"/>
  <c r="D24" i="3" s="1"/>
  <c r="K10" i="3"/>
  <c r="G10" i="3"/>
  <c r="J24" i="3" s="1"/>
  <c r="F10" i="3"/>
  <c r="D23" i="3" s="1"/>
  <c r="G9" i="3"/>
  <c r="K32" i="3" s="1"/>
  <c r="F9" i="3"/>
  <c r="C26" i="3" s="1"/>
  <c r="G8" i="3"/>
  <c r="K31" i="3" s="1"/>
  <c r="F8" i="3"/>
  <c r="C25" i="3" s="1"/>
  <c r="F25" i="3" s="1"/>
  <c r="G7" i="3"/>
  <c r="K30" i="3" s="1"/>
  <c r="F7" i="3"/>
  <c r="C24" i="3" s="1"/>
  <c r="G6" i="3"/>
  <c r="K29" i="3" s="1"/>
  <c r="F6" i="3"/>
  <c r="C23" i="3" s="1"/>
  <c r="E18" i="2"/>
  <c r="D18" i="2"/>
  <c r="C18" i="2"/>
  <c r="G17" i="2"/>
  <c r="M25" i="2" s="1"/>
  <c r="E26" i="2"/>
  <c r="K16" i="2"/>
  <c r="G16" i="2"/>
  <c r="L25" i="2" s="1"/>
  <c r="G15" i="2"/>
  <c r="K25" i="2" s="1"/>
  <c r="K14" i="2"/>
  <c r="G14" i="2"/>
  <c r="M29" i="2" s="1"/>
  <c r="K13" i="2"/>
  <c r="G13" i="2"/>
  <c r="M24" i="2" s="1"/>
  <c r="D26" i="2"/>
  <c r="K12" i="2"/>
  <c r="G12" i="2"/>
  <c r="L31" i="2" s="1"/>
  <c r="K11" i="2"/>
  <c r="G11" i="2"/>
  <c r="L30" i="2" s="1"/>
  <c r="K10" i="2"/>
  <c r="G10" i="2"/>
  <c r="J24" i="2" s="1"/>
  <c r="G9" i="2"/>
  <c r="K32" i="2" s="1"/>
  <c r="C26" i="2"/>
  <c r="G8" i="2"/>
  <c r="K31" i="2" s="1"/>
  <c r="G7" i="2"/>
  <c r="K30" i="2" s="1"/>
  <c r="C24" i="2"/>
  <c r="G6" i="2"/>
  <c r="K29" i="2" s="1"/>
  <c r="F18" i="6" l="1"/>
  <c r="K7" i="6" s="1"/>
  <c r="L11" i="6" s="1"/>
  <c r="N29" i="6"/>
  <c r="L32" i="6"/>
  <c r="L29" i="8"/>
  <c r="N29" i="8" s="1"/>
  <c r="F24" i="8"/>
  <c r="F25" i="8"/>
  <c r="D27" i="8"/>
  <c r="E27" i="8"/>
  <c r="N24" i="8"/>
  <c r="L32" i="8"/>
  <c r="N32" i="8" s="1"/>
  <c r="F18" i="7"/>
  <c r="K7" i="7" s="1"/>
  <c r="F25" i="7"/>
  <c r="D27" i="7"/>
  <c r="L32" i="7"/>
  <c r="N32" i="7" s="1"/>
  <c r="F24" i="7"/>
  <c r="N29" i="7"/>
  <c r="L29" i="6"/>
  <c r="F25" i="4"/>
  <c r="E27" i="4"/>
  <c r="J25" i="4"/>
  <c r="N25" i="4" s="1"/>
  <c r="F24" i="4"/>
  <c r="L30" i="4"/>
  <c r="L29" i="4"/>
  <c r="L32" i="4"/>
  <c r="E27" i="3"/>
  <c r="F24" i="3"/>
  <c r="L30" i="3"/>
  <c r="D27" i="3"/>
  <c r="N24" i="3"/>
  <c r="J25" i="3"/>
  <c r="F26" i="8"/>
  <c r="Q10" i="8"/>
  <c r="Q14" i="8"/>
  <c r="C27" i="8"/>
  <c r="F23" i="8"/>
  <c r="K15" i="8"/>
  <c r="F18" i="8"/>
  <c r="K7" i="8" s="1"/>
  <c r="M23" i="8"/>
  <c r="M25" i="8"/>
  <c r="L31" i="8"/>
  <c r="P11" i="8"/>
  <c r="J23" i="8"/>
  <c r="J25" i="8"/>
  <c r="N25" i="8" s="1"/>
  <c r="M30" i="8"/>
  <c r="N30" i="8" s="1"/>
  <c r="M31" i="8"/>
  <c r="K23" i="8"/>
  <c r="L23" i="8"/>
  <c r="L16" i="7"/>
  <c r="L11" i="7"/>
  <c r="L10" i="7"/>
  <c r="M10" i="7" s="1"/>
  <c r="E27" i="7"/>
  <c r="Q11" i="7"/>
  <c r="F26" i="7"/>
  <c r="Q10" i="7"/>
  <c r="P14" i="7"/>
  <c r="M25" i="7"/>
  <c r="P11" i="7"/>
  <c r="C23" i="7"/>
  <c r="J23" i="7"/>
  <c r="L24" i="7"/>
  <c r="N24" i="7" s="1"/>
  <c r="J25" i="7"/>
  <c r="N25" i="7" s="1"/>
  <c r="M30" i="7"/>
  <c r="N30" i="7" s="1"/>
  <c r="M31" i="7"/>
  <c r="N31" i="7" s="1"/>
  <c r="K15" i="7"/>
  <c r="M23" i="7"/>
  <c r="K23" i="7"/>
  <c r="L23" i="7"/>
  <c r="F24" i="2"/>
  <c r="L32" i="2"/>
  <c r="F18" i="2"/>
  <c r="K7" i="2" s="1"/>
  <c r="L16" i="2" s="1"/>
  <c r="F25" i="2"/>
  <c r="D27" i="2"/>
  <c r="E27" i="2"/>
  <c r="L29" i="2"/>
  <c r="E27" i="6"/>
  <c r="F24" i="6"/>
  <c r="F26" i="6"/>
  <c r="F25" i="6"/>
  <c r="D27" i="6"/>
  <c r="K15" i="6"/>
  <c r="Q14" i="6" s="1"/>
  <c r="C23" i="6"/>
  <c r="J23" i="6"/>
  <c r="L24" i="6"/>
  <c r="J25" i="6"/>
  <c r="N25" i="6" s="1"/>
  <c r="M30" i="6"/>
  <c r="N30" i="6" s="1"/>
  <c r="M31" i="6"/>
  <c r="N31" i="6" s="1"/>
  <c r="M32" i="6"/>
  <c r="N32" i="6" s="1"/>
  <c r="M23" i="6"/>
  <c r="K24" i="6"/>
  <c r="K23" i="6"/>
  <c r="L23" i="6"/>
  <c r="F26" i="4"/>
  <c r="P13" i="4"/>
  <c r="Q10" i="4"/>
  <c r="Q13" i="4"/>
  <c r="P10" i="4"/>
  <c r="F23" i="4"/>
  <c r="C27" i="4"/>
  <c r="D27" i="4"/>
  <c r="Q14" i="4"/>
  <c r="P14" i="4"/>
  <c r="F18" i="4"/>
  <c r="K7" i="4" s="1"/>
  <c r="M23" i="4"/>
  <c r="P11" i="4"/>
  <c r="J23" i="4"/>
  <c r="L24" i="4"/>
  <c r="N24" i="4" s="1"/>
  <c r="M31" i="4"/>
  <c r="M32" i="4"/>
  <c r="Q11" i="4"/>
  <c r="P12" i="4"/>
  <c r="Q12" i="4"/>
  <c r="L23" i="4"/>
  <c r="F26" i="3"/>
  <c r="C27" i="3"/>
  <c r="F23" i="3"/>
  <c r="K15" i="3"/>
  <c r="F18" i="3"/>
  <c r="K7" i="3" s="1"/>
  <c r="M23" i="3"/>
  <c r="M25" i="3"/>
  <c r="L31" i="3"/>
  <c r="J23" i="3"/>
  <c r="M31" i="3"/>
  <c r="P12" i="3"/>
  <c r="L23" i="3"/>
  <c r="N24" i="2"/>
  <c r="Q11" i="2"/>
  <c r="F26" i="2"/>
  <c r="Q14" i="2"/>
  <c r="P14" i="2"/>
  <c r="M23" i="2"/>
  <c r="K24" i="2"/>
  <c r="C23" i="2"/>
  <c r="J23" i="2"/>
  <c r="L24" i="2"/>
  <c r="J25" i="2"/>
  <c r="N25" i="2" s="1"/>
  <c r="M30" i="2"/>
  <c r="M31" i="2"/>
  <c r="M32" i="2"/>
  <c r="K15" i="2"/>
  <c r="K23" i="2"/>
  <c r="L23" i="2"/>
  <c r="L10" i="6" l="1"/>
  <c r="M10" i="6" s="1"/>
  <c r="N10" i="6" s="1"/>
  <c r="O10" i="6" s="1"/>
  <c r="L16" i="6"/>
  <c r="L15" i="6" s="1"/>
  <c r="M15" i="6" s="1"/>
  <c r="N33" i="6" s="1"/>
  <c r="N24" i="6"/>
  <c r="N31" i="8"/>
  <c r="N25" i="3"/>
  <c r="L13" i="8"/>
  <c r="M13" i="8" s="1"/>
  <c r="L16" i="8"/>
  <c r="L12" i="8"/>
  <c r="M12" i="8" s="1"/>
  <c r="L11" i="8"/>
  <c r="L10" i="8"/>
  <c r="M10" i="8" s="1"/>
  <c r="P13" i="8"/>
  <c r="Q12" i="8"/>
  <c r="P12" i="8"/>
  <c r="P14" i="8"/>
  <c r="Q13" i="8"/>
  <c r="P10" i="8"/>
  <c r="Q11" i="8"/>
  <c r="N23" i="8"/>
  <c r="P13" i="7"/>
  <c r="Q12" i="7"/>
  <c r="Q13" i="7"/>
  <c r="P12" i="7"/>
  <c r="P10" i="7"/>
  <c r="L15" i="7"/>
  <c r="M15" i="7" s="1"/>
  <c r="N10" i="7" s="1"/>
  <c r="O10" i="7" s="1"/>
  <c r="N23" i="7"/>
  <c r="C27" i="7"/>
  <c r="L12" i="7" s="1"/>
  <c r="M12" i="7" s="1"/>
  <c r="F23" i="7"/>
  <c r="L13" i="7" s="1"/>
  <c r="M13" i="7" s="1"/>
  <c r="N13" i="7" s="1"/>
  <c r="Q14" i="7"/>
  <c r="M11" i="7"/>
  <c r="L11" i="2"/>
  <c r="M11" i="2" s="1"/>
  <c r="L10" i="2"/>
  <c r="M10" i="2" s="1"/>
  <c r="U24" i="6"/>
  <c r="P11" i="6"/>
  <c r="M11" i="6"/>
  <c r="C27" i="6"/>
  <c r="L12" i="6" s="1"/>
  <c r="M12" i="6" s="1"/>
  <c r="N12" i="6" s="1"/>
  <c r="F23" i="6"/>
  <c r="L13" i="6" s="1"/>
  <c r="M13" i="6" s="1"/>
  <c r="P13" i="6"/>
  <c r="Q12" i="6"/>
  <c r="P12" i="6"/>
  <c r="P14" i="6"/>
  <c r="Q13" i="6"/>
  <c r="P10" i="6"/>
  <c r="Q10" i="6"/>
  <c r="Q11" i="6"/>
  <c r="N23" i="6"/>
  <c r="L13" i="4"/>
  <c r="M13" i="4" s="1"/>
  <c r="L11" i="4"/>
  <c r="L10" i="4"/>
  <c r="M10" i="4" s="1"/>
  <c r="L16" i="4"/>
  <c r="L12" i="4"/>
  <c r="M12" i="4" s="1"/>
  <c r="N23" i="4"/>
  <c r="Q10" i="3"/>
  <c r="Q13" i="3"/>
  <c r="P10" i="3"/>
  <c r="P14" i="3"/>
  <c r="N23" i="3"/>
  <c r="Q14" i="3"/>
  <c r="Q11" i="3"/>
  <c r="Q12" i="3"/>
  <c r="P11" i="3"/>
  <c r="L13" i="3"/>
  <c r="M13" i="3" s="1"/>
  <c r="L16" i="3"/>
  <c r="L15" i="3" s="1"/>
  <c r="M15" i="3" s="1"/>
  <c r="L12" i="3"/>
  <c r="M12" i="3" s="1"/>
  <c r="L11" i="3"/>
  <c r="L10" i="3"/>
  <c r="M10" i="3" s="1"/>
  <c r="P13" i="3"/>
  <c r="C27" i="2"/>
  <c r="L12" i="2" s="1"/>
  <c r="M12" i="2" s="1"/>
  <c r="F23" i="2"/>
  <c r="L13" i="2" s="1"/>
  <c r="M13" i="2" s="1"/>
  <c r="P13" i="2"/>
  <c r="Q12" i="2"/>
  <c r="Q13" i="2"/>
  <c r="P11" i="2"/>
  <c r="P10" i="2"/>
  <c r="Q10" i="2"/>
  <c r="N23" i="2"/>
  <c r="P12" i="2"/>
  <c r="U23" i="6" l="1"/>
  <c r="N11" i="6"/>
  <c r="O11" i="6" s="1"/>
  <c r="N13" i="6"/>
  <c r="U25" i="6"/>
  <c r="N12" i="7"/>
  <c r="N11" i="7"/>
  <c r="O11" i="7" s="1"/>
  <c r="L15" i="4"/>
  <c r="M15" i="4" s="1"/>
  <c r="N12" i="8"/>
  <c r="O12" i="8" s="1"/>
  <c r="M11" i="8"/>
  <c r="L14" i="8"/>
  <c r="M14" i="8" s="1"/>
  <c r="L15" i="8"/>
  <c r="M15" i="8" s="1"/>
  <c r="L14" i="7"/>
  <c r="M14" i="7" s="1"/>
  <c r="N14" i="7" s="1"/>
  <c r="O14" i="7" s="1"/>
  <c r="O12" i="7"/>
  <c r="N33" i="7"/>
  <c r="U23" i="7"/>
  <c r="O13" i="7"/>
  <c r="L15" i="2"/>
  <c r="M15" i="2" s="1"/>
  <c r="N11" i="2" s="1"/>
  <c r="O11" i="2" s="1"/>
  <c r="L14" i="2"/>
  <c r="M14" i="2" s="1"/>
  <c r="O12" i="6"/>
  <c r="L14" i="6"/>
  <c r="M14" i="6" s="1"/>
  <c r="N14" i="6" s="1"/>
  <c r="O14" i="6" s="1"/>
  <c r="O13" i="6"/>
  <c r="N10" i="4"/>
  <c r="O10" i="4" s="1"/>
  <c r="L14" i="4"/>
  <c r="M14" i="4" s="1"/>
  <c r="N14" i="4" s="1"/>
  <c r="O14" i="4" s="1"/>
  <c r="M11" i="4"/>
  <c r="N11" i="4" s="1"/>
  <c r="O11" i="4" s="1"/>
  <c r="N12" i="4"/>
  <c r="O12" i="4" s="1"/>
  <c r="N13" i="4"/>
  <c r="O13" i="4" s="1"/>
  <c r="N33" i="4"/>
  <c r="U23" i="3"/>
  <c r="M11" i="3"/>
  <c r="N11" i="3" s="1"/>
  <c r="O11" i="3" s="1"/>
  <c r="L14" i="3"/>
  <c r="M14" i="3" s="1"/>
  <c r="N14" i="3" s="1"/>
  <c r="O14" i="3" s="1"/>
  <c r="N10" i="3"/>
  <c r="O10" i="3" s="1"/>
  <c r="N13" i="3"/>
  <c r="O13" i="3" s="1"/>
  <c r="N12" i="3"/>
  <c r="O12" i="3" s="1"/>
  <c r="N14" i="8" l="1"/>
  <c r="O14" i="8" s="1"/>
  <c r="N33" i="8"/>
  <c r="N13" i="8"/>
  <c r="O13" i="8" s="1"/>
  <c r="N10" i="8"/>
  <c r="O10" i="8" s="1"/>
  <c r="N11" i="8"/>
  <c r="O11" i="8" s="1"/>
  <c r="U24" i="7"/>
  <c r="U25" i="7"/>
  <c r="U23" i="2"/>
  <c r="N14" i="2"/>
  <c r="O14" i="2" s="1"/>
  <c r="N10" i="2"/>
  <c r="O10" i="2" s="1"/>
  <c r="N13" i="2"/>
  <c r="O13" i="2" s="1"/>
  <c r="N12" i="2"/>
  <c r="O12" i="2" s="1"/>
  <c r="U25" i="4"/>
  <c r="U24" i="4"/>
  <c r="U23" i="4"/>
  <c r="U24" i="3"/>
  <c r="U25" i="3"/>
  <c r="U24" i="8" l="1"/>
  <c r="U25" i="8"/>
  <c r="U23" i="8"/>
  <c r="U24" i="2"/>
  <c r="U25" i="2"/>
  <c r="G9" i="5"/>
  <c r="G10" i="5"/>
  <c r="G8" i="5"/>
  <c r="G4" i="5"/>
  <c r="G5" i="5"/>
  <c r="G6" i="5"/>
  <c r="G3" i="5"/>
  <c r="E9" i="5"/>
  <c r="E10" i="5"/>
  <c r="E8" i="5"/>
  <c r="E4" i="5"/>
  <c r="E5" i="5"/>
  <c r="E6" i="5"/>
  <c r="E3" i="5"/>
  <c r="C9" i="5"/>
  <c r="C10" i="5"/>
  <c r="C8" i="5"/>
  <c r="C4" i="5"/>
  <c r="C5" i="5"/>
  <c r="C6" i="5"/>
  <c r="C3" i="5"/>
  <c r="K16" i="1"/>
  <c r="K15" i="1" s="1"/>
  <c r="K13" i="1"/>
  <c r="K12" i="1"/>
  <c r="K14" i="1" s="1"/>
  <c r="K11" i="1"/>
  <c r="Q11" i="1" s="1"/>
  <c r="K10" i="1"/>
  <c r="P10" i="1" s="1"/>
  <c r="Q13" i="1" l="1"/>
  <c r="P13" i="1"/>
  <c r="Q10" i="1"/>
  <c r="P14" i="1"/>
  <c r="Q14" i="1"/>
  <c r="P12" i="1"/>
  <c r="P11" i="1"/>
  <c r="Q12" i="1"/>
  <c r="E18" i="1"/>
  <c r="D18" i="1"/>
  <c r="C18" i="1"/>
  <c r="G17" i="1"/>
  <c r="F17" i="1"/>
  <c r="E26" i="1" s="1"/>
  <c r="G16" i="1"/>
  <c r="F16" i="1"/>
  <c r="E25" i="1" s="1"/>
  <c r="G15" i="1"/>
  <c r="F15" i="1"/>
  <c r="E24" i="1" s="1"/>
  <c r="G14" i="1"/>
  <c r="F14" i="1"/>
  <c r="E23" i="1" s="1"/>
  <c r="G13" i="1"/>
  <c r="F13" i="1"/>
  <c r="D26" i="1" s="1"/>
  <c r="G12" i="1"/>
  <c r="F12" i="1"/>
  <c r="D25" i="1" s="1"/>
  <c r="G11" i="1"/>
  <c r="F11" i="1"/>
  <c r="D24" i="1" s="1"/>
  <c r="G10" i="1"/>
  <c r="F10" i="1"/>
  <c r="D23" i="1" s="1"/>
  <c r="G9" i="1"/>
  <c r="F9" i="1"/>
  <c r="C26" i="1" s="1"/>
  <c r="G8" i="1"/>
  <c r="F8" i="1"/>
  <c r="C25" i="1" s="1"/>
  <c r="G7" i="1"/>
  <c r="F7" i="1"/>
  <c r="C24" i="1" s="1"/>
  <c r="G6" i="1"/>
  <c r="F6" i="1"/>
  <c r="K30" i="1" l="1"/>
  <c r="K23" i="1"/>
  <c r="M23" i="1"/>
  <c r="K32" i="1"/>
  <c r="L30" i="1"/>
  <c r="K24" i="1"/>
  <c r="M24" i="1"/>
  <c r="L32" i="1"/>
  <c r="M30" i="1"/>
  <c r="K25" i="1"/>
  <c r="M32" i="1"/>
  <c r="M25" i="1"/>
  <c r="J23" i="1"/>
  <c r="K29" i="1"/>
  <c r="B3" i="5" s="1"/>
  <c r="L23" i="1"/>
  <c r="K31" i="1"/>
  <c r="B5" i="5" s="1"/>
  <c r="J24" i="1"/>
  <c r="L29" i="1"/>
  <c r="L31" i="1"/>
  <c r="L24" i="1"/>
  <c r="J25" i="1"/>
  <c r="M29" i="1"/>
  <c r="M31" i="1"/>
  <c r="L25" i="1"/>
  <c r="F18" i="1"/>
  <c r="K7" i="1" s="1"/>
  <c r="E27" i="1"/>
  <c r="F26" i="1"/>
  <c r="F25" i="1"/>
  <c r="F24" i="1"/>
  <c r="D27" i="1"/>
  <c r="C23" i="1"/>
  <c r="B4" i="5" l="1"/>
  <c r="N25" i="1"/>
  <c r="N24" i="1"/>
  <c r="N23" i="1"/>
  <c r="B6" i="5"/>
  <c r="L10" i="1"/>
  <c r="M10" i="1" s="1"/>
  <c r="L11" i="1"/>
  <c r="L12" i="1"/>
  <c r="M12" i="1" s="1"/>
  <c r="L16" i="1"/>
  <c r="F23" i="1"/>
  <c r="L13" i="1" s="1"/>
  <c r="M13" i="1" s="1"/>
  <c r="C27" i="1"/>
  <c r="L15" i="1" l="1"/>
  <c r="M15" i="1" s="1"/>
  <c r="N13" i="1" s="1"/>
  <c r="O13" i="1" s="1"/>
  <c r="M11" i="1"/>
  <c r="L14" i="1"/>
  <c r="M14" i="1" s="1"/>
  <c r="B8" i="5"/>
  <c r="N12" i="1"/>
  <c r="O12" i="1" s="1"/>
  <c r="B9" i="5"/>
  <c r="B10" i="5"/>
  <c r="N14" i="1" l="1"/>
  <c r="O14" i="1" s="1"/>
  <c r="N11" i="1"/>
  <c r="O11" i="1" s="1"/>
  <c r="N10" i="1"/>
  <c r="O10" i="1" s="1"/>
  <c r="N26" i="1"/>
  <c r="N33" i="1"/>
  <c r="U25" i="1" l="1"/>
  <c r="U24" i="1"/>
  <c r="U23" i="1"/>
</calcChain>
</file>

<file path=xl/sharedStrings.xml><?xml version="1.0" encoding="utf-8"?>
<sst xmlns="http://schemas.openxmlformats.org/spreadsheetml/2006/main" count="549" uniqueCount="58">
  <si>
    <t>PERLAKUAN</t>
  </si>
  <si>
    <t>ULANGAN</t>
  </si>
  <si>
    <t>I</t>
  </si>
  <si>
    <t>II</t>
  </si>
  <si>
    <t>III</t>
  </si>
  <si>
    <t>RERATA</t>
  </si>
  <si>
    <t>JUMLAH</t>
  </si>
  <si>
    <t>R</t>
  </si>
  <si>
    <t>T</t>
  </si>
  <si>
    <t>FK</t>
  </si>
  <si>
    <t>SK</t>
  </si>
  <si>
    <t>TOTAL</t>
  </si>
  <si>
    <t>DB</t>
  </si>
  <si>
    <t>KT</t>
  </si>
  <si>
    <t>JK</t>
  </si>
  <si>
    <t>F HIT</t>
  </si>
  <si>
    <t>K1</t>
  </si>
  <si>
    <t>K2</t>
  </si>
  <si>
    <t>K3</t>
  </si>
  <si>
    <t>G</t>
  </si>
  <si>
    <t>L1</t>
  </si>
  <si>
    <t>L2</t>
  </si>
  <si>
    <t>L3</t>
  </si>
  <si>
    <t>L4</t>
  </si>
  <si>
    <t>BNJ 5%</t>
  </si>
  <si>
    <t>TN</t>
  </si>
  <si>
    <t>a</t>
  </si>
  <si>
    <t>b</t>
  </si>
  <si>
    <t>T BNJ 5%;22;3</t>
  </si>
  <si>
    <t>T BNJ 5%;22;12</t>
  </si>
  <si>
    <t>T BNJ 5%;22;4</t>
  </si>
  <si>
    <t>tn</t>
  </si>
  <si>
    <t>P</t>
  </si>
  <si>
    <t>MP</t>
  </si>
  <si>
    <t>P1</t>
  </si>
  <si>
    <t>P2</t>
  </si>
  <si>
    <t>P3</t>
  </si>
  <si>
    <t>Perlakuan</t>
  </si>
  <si>
    <t>umur</t>
  </si>
  <si>
    <t>BNJ</t>
  </si>
  <si>
    <t>K1P1</t>
  </si>
  <si>
    <t>K2P1</t>
  </si>
  <si>
    <t>K3P1</t>
  </si>
  <si>
    <t>K4P1</t>
  </si>
  <si>
    <t>K1P2</t>
  </si>
  <si>
    <t>K2P2</t>
  </si>
  <si>
    <t>K3P2</t>
  </si>
  <si>
    <t>K4P2</t>
  </si>
  <si>
    <t>K1P3</t>
  </si>
  <si>
    <t>K2P3</t>
  </si>
  <si>
    <t>K3P3</t>
  </si>
  <si>
    <t>K4P3</t>
  </si>
  <si>
    <t>k1</t>
  </si>
  <si>
    <t>k2</t>
  </si>
  <si>
    <t>k3</t>
  </si>
  <si>
    <t>k4</t>
  </si>
  <si>
    <t>K</t>
  </si>
  <si>
    <t>K4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</si>
</sst>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</font>
    <font>
      <sz val="8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2" fontId="0" fillId="0" borderId="1" xfId="0" applyNumberFormat="1" applyBorder="1"/>
    <xf numFmtId="0" fontId="0" fillId="2" borderId="1" xfId="0" applyFill="1" applyBorder="1"/>
    <xf numFmtId="9" fontId="0" fillId="0" borderId="1" xfId="0" applyNumberFormat="1" applyBorder="1"/>
    <xf numFmtId="2" fontId="0" fillId="2" borderId="1" xfId="0" applyNumberFormat="1" applyFill="1" applyBorder="1"/>
    <xf numFmtId="2" fontId="0" fillId="0" borderId="0" xfId="0" applyNumberForma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2" fillId="0" borderId="5" xfId="0" applyFont="1" applyBorder="1" applyAlignment="1">
      <alignment horizontal="center" vertical="center" wrapText="1"/>
    </xf>
    <xf numFmtId="2" fontId="0" fillId="0" borderId="5" xfId="0" applyNumberFormat="1" applyBorder="1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50"/>
  <sheetViews>
    <sheetView topLeftCell="A13" zoomScale="80" zoomScaleNormal="80" workbookViewId="0">
      <selection activeCell="R31" sqref="R31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10.7</v>
      </c>
      <c r="D6" s="23">
        <v>8.8000000000000007</v>
      </c>
      <c r="E6" s="23">
        <v>10.3</v>
      </c>
      <c r="F6" s="10">
        <f>C6+D6+E6</f>
        <v>29.8</v>
      </c>
      <c r="G6" s="3">
        <f>AVERAGE(C6:E6)</f>
        <v>9.9333333333333336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11.3</v>
      </c>
      <c r="D7" s="23">
        <v>11</v>
      </c>
      <c r="E7" s="23">
        <v>9.6999999999999993</v>
      </c>
      <c r="F7" s="10">
        <f t="shared" ref="F7:F17" si="0">C7+D7+E7</f>
        <v>32</v>
      </c>
      <c r="G7" s="3">
        <f t="shared" ref="G7:G17" si="1">AVERAGE(C7:E7)</f>
        <v>10.666666666666666</v>
      </c>
      <c r="J7" t="s">
        <v>9</v>
      </c>
      <c r="K7">
        <f>(F18^2)/(K4*K5*K6)</f>
        <v>3884.4056249999994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13.6</v>
      </c>
      <c r="D8" s="23">
        <v>12.8</v>
      </c>
      <c r="E8" s="23">
        <v>11.1</v>
      </c>
      <c r="F8" s="10">
        <f t="shared" si="0"/>
        <v>37.5</v>
      </c>
      <c r="G8" s="3">
        <f t="shared" si="1"/>
        <v>12.5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10.9</v>
      </c>
      <c r="D9" s="23">
        <v>12</v>
      </c>
      <c r="E9" s="23">
        <v>10.5</v>
      </c>
      <c r="F9" s="10">
        <f t="shared" si="0"/>
        <v>33.4</v>
      </c>
      <c r="G9" s="3">
        <f t="shared" si="1"/>
        <v>11.133333333333333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9.1</v>
      </c>
      <c r="D10" s="23">
        <v>10</v>
      </c>
      <c r="E10" s="23">
        <v>7.6</v>
      </c>
      <c r="F10" s="10">
        <f t="shared" si="0"/>
        <v>26.700000000000003</v>
      </c>
      <c r="G10" s="3">
        <f t="shared" si="1"/>
        <v>8.9</v>
      </c>
      <c r="J10" s="1" t="s">
        <v>7</v>
      </c>
      <c r="K10" s="1">
        <f>K4-1</f>
        <v>2</v>
      </c>
      <c r="L10" s="1">
        <f>SUMSQ(C18:E18)/12-K7</f>
        <v>1.4054166666669516</v>
      </c>
      <c r="M10" s="1">
        <f>L10/K10</f>
        <v>0.70270833333347582</v>
      </c>
      <c r="N10" s="1">
        <f>M10/$M$15</f>
        <v>0.33311187524136027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8.5</v>
      </c>
      <c r="D11" s="23">
        <v>10.3</v>
      </c>
      <c r="E11" s="23">
        <v>9.9</v>
      </c>
      <c r="F11" s="10">
        <f t="shared" si="0"/>
        <v>28.700000000000003</v>
      </c>
      <c r="G11" s="3">
        <f t="shared" si="1"/>
        <v>9.5666666666666682</v>
      </c>
      <c r="J11" s="1" t="s">
        <v>8</v>
      </c>
      <c r="K11" s="1">
        <f>K5*K6-1</f>
        <v>11</v>
      </c>
      <c r="L11" s="1">
        <f>SUMSQ(F6:F17)/K4-K7</f>
        <v>32.241875000001073</v>
      </c>
      <c r="M11" s="1">
        <f t="shared" ref="M11:M15" si="2">L11/K11</f>
        <v>2.9310795454546432</v>
      </c>
      <c r="N11" s="1">
        <f t="shared" ref="N11:N14" si="3">M11/$M$15</f>
        <v>1.3894490182524168</v>
      </c>
      <c r="O11" s="1" t="str">
        <f t="shared" ref="O11:O14" si="4">IF(N11&lt;P11,"TN",IF(N11&lt;Q11,"*","**"))</f>
        <v>TN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12.9</v>
      </c>
      <c r="D12" s="23">
        <v>8.8000000000000007</v>
      </c>
      <c r="E12" s="23">
        <v>8.1</v>
      </c>
      <c r="F12" s="10">
        <f t="shared" si="0"/>
        <v>29.800000000000004</v>
      </c>
      <c r="G12" s="3">
        <f t="shared" si="1"/>
        <v>9.9333333333333353</v>
      </c>
      <c r="J12" s="1" t="s">
        <v>32</v>
      </c>
      <c r="K12" s="1">
        <f>K5-1</f>
        <v>2</v>
      </c>
      <c r="L12" s="1">
        <f>SUMSQ(C27:E27)/(K5*K6)-K7</f>
        <v>8.4879166666673882</v>
      </c>
      <c r="M12" s="1">
        <f t="shared" si="2"/>
        <v>4.2439583333336941</v>
      </c>
      <c r="N12" s="1">
        <f t="shared" si="3"/>
        <v>2.0118061104479548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12.1</v>
      </c>
      <c r="D13" s="23">
        <v>11.8</v>
      </c>
      <c r="E13" s="23">
        <v>10</v>
      </c>
      <c r="F13" s="10">
        <f t="shared" si="0"/>
        <v>33.9</v>
      </c>
      <c r="G13" s="3">
        <f t="shared" si="1"/>
        <v>11.299999999999999</v>
      </c>
      <c r="J13" s="1" t="s">
        <v>56</v>
      </c>
      <c r="K13" s="1">
        <f>K6-1</f>
        <v>3</v>
      </c>
      <c r="L13" s="1">
        <f>SUMSQ(F23:F26)/(K5*K4)-K7</f>
        <v>8.7535416666682977</v>
      </c>
      <c r="M13" s="1">
        <f t="shared" si="2"/>
        <v>2.917847222222766</v>
      </c>
      <c r="N13" s="1">
        <f t="shared" si="3"/>
        <v>1.383176367429193</v>
      </c>
      <c r="O13" s="1" t="str">
        <f t="shared" si="4"/>
        <v>TN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11.7</v>
      </c>
      <c r="D14" s="23">
        <v>10.199999999999999</v>
      </c>
      <c r="E14" s="23">
        <v>10.8</v>
      </c>
      <c r="F14" s="10">
        <f t="shared" si="0"/>
        <v>32.700000000000003</v>
      </c>
      <c r="G14" s="3">
        <f t="shared" si="1"/>
        <v>10.9</v>
      </c>
      <c r="J14" s="1" t="s">
        <v>33</v>
      </c>
      <c r="K14" s="1">
        <f>K12*K13</f>
        <v>6</v>
      </c>
      <c r="L14" s="1">
        <f>L11-L12-L13</f>
        <v>15.000416666665387</v>
      </c>
      <c r="M14" s="1">
        <f t="shared" si="2"/>
        <v>2.5000694444442311</v>
      </c>
      <c r="N14" s="1">
        <f t="shared" si="3"/>
        <v>1.1851329795988492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8.1</v>
      </c>
      <c r="D15" s="23">
        <v>7.75</v>
      </c>
      <c r="E15" s="23">
        <v>12.5</v>
      </c>
      <c r="F15" s="10">
        <f t="shared" si="0"/>
        <v>28.35</v>
      </c>
      <c r="G15" s="3">
        <f t="shared" si="1"/>
        <v>9.4500000000000011</v>
      </c>
      <c r="J15" s="1" t="s">
        <v>19</v>
      </c>
      <c r="K15" s="1">
        <f>K16-K11-K10</f>
        <v>22</v>
      </c>
      <c r="L15" s="1">
        <f>L16-L11-L10</f>
        <v>46.409583333332193</v>
      </c>
      <c r="M15" s="1">
        <f t="shared" si="2"/>
        <v>2.1095265151514635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8.9</v>
      </c>
      <c r="D16" s="23">
        <v>9.4</v>
      </c>
      <c r="E16" s="23">
        <v>11.1</v>
      </c>
      <c r="F16" s="10">
        <f t="shared" si="0"/>
        <v>29.4</v>
      </c>
      <c r="G16" s="3">
        <f t="shared" si="1"/>
        <v>9.7999999999999989</v>
      </c>
      <c r="J16" s="1" t="s">
        <v>11</v>
      </c>
      <c r="K16" s="1">
        <f>K4*K5*K6-1</f>
        <v>35</v>
      </c>
      <c r="L16" s="1">
        <f>SUMSQ(C6:E17)-K7</f>
        <v>80.056875000000218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10.199999999999999</v>
      </c>
      <c r="D17" s="23">
        <v>10</v>
      </c>
      <c r="E17" s="23">
        <v>11.5</v>
      </c>
      <c r="F17" s="10">
        <f t="shared" si="0"/>
        <v>31.7</v>
      </c>
      <c r="G17" s="3">
        <f t="shared" si="1"/>
        <v>10.566666666666666</v>
      </c>
    </row>
    <row r="18" spans="1:21" x14ac:dyDescent="0.35">
      <c r="B18" s="3"/>
      <c r="C18" s="6">
        <f>SUM(C6:C17)</f>
        <v>128</v>
      </c>
      <c r="D18" s="6">
        <f t="shared" ref="D18:F18" si="7">SUM(D6:D17)</f>
        <v>122.85000000000001</v>
      </c>
      <c r="E18" s="6">
        <f t="shared" si="7"/>
        <v>123.1</v>
      </c>
      <c r="F18" s="11">
        <f t="shared" si="7"/>
        <v>373.95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29.8</v>
      </c>
      <c r="D23" s="13">
        <f>F10</f>
        <v>26.700000000000003</v>
      </c>
      <c r="E23" s="13">
        <f>F14</f>
        <v>32.700000000000003</v>
      </c>
      <c r="F23" s="13">
        <f>SUM(C23:E23)</f>
        <v>89.2</v>
      </c>
      <c r="I23" s="14" t="s">
        <v>34</v>
      </c>
      <c r="J23" s="3">
        <f>G6</f>
        <v>9.9333333333333336</v>
      </c>
      <c r="K23" s="16">
        <f>G7</f>
        <v>10.666666666666666</v>
      </c>
      <c r="L23" s="3">
        <f>G8</f>
        <v>12.5</v>
      </c>
      <c r="M23" s="3">
        <f>G9</f>
        <v>11.133333333333333</v>
      </c>
      <c r="N23" s="1">
        <f>AVERAGE(J23:M23)</f>
        <v>11.058333333333334</v>
      </c>
      <c r="O23"/>
      <c r="P23" s="14" t="s">
        <v>34</v>
      </c>
      <c r="Q23" s="1">
        <v>11.089583333333334</v>
      </c>
      <c r="R23"/>
      <c r="S23"/>
      <c r="T23"/>
      <c r="U23">
        <f>N23+N$26</f>
        <v>11.058333333333334</v>
      </c>
    </row>
    <row r="24" spans="1:21" ht="16" thickBot="1" x14ac:dyDescent="0.4">
      <c r="B24" s="13" t="s">
        <v>53</v>
      </c>
      <c r="C24" s="13">
        <f>F7</f>
        <v>32</v>
      </c>
      <c r="D24" s="13">
        <f>F11</f>
        <v>28.700000000000003</v>
      </c>
      <c r="E24" s="13">
        <f>F15</f>
        <v>28.35</v>
      </c>
      <c r="F24" s="13">
        <f t="shared" ref="F24:F26" si="8">SUM(C24:E24)</f>
        <v>89.050000000000011</v>
      </c>
      <c r="I24" s="15" t="s">
        <v>35</v>
      </c>
      <c r="J24" s="3">
        <f>G10</f>
        <v>8.9</v>
      </c>
      <c r="K24" s="3">
        <f>G11</f>
        <v>9.5666666666666682</v>
      </c>
      <c r="L24" s="3">
        <f>G12</f>
        <v>9.9333333333333353</v>
      </c>
      <c r="M24" s="3">
        <f>G13</f>
        <v>11.299999999999999</v>
      </c>
      <c r="N24" s="1">
        <f t="shared" ref="N24:N25" si="9">AVERAGE(J24:M24)</f>
        <v>9.9250000000000007</v>
      </c>
      <c r="O24"/>
      <c r="P24" s="15" t="s">
        <v>35</v>
      </c>
      <c r="Q24" s="1">
        <v>10.122916666666667</v>
      </c>
      <c r="R24"/>
      <c r="S24"/>
      <c r="T24"/>
      <c r="U24">
        <f t="shared" ref="U24:U25" si="10">N24+N$26</f>
        <v>9.9250000000000007</v>
      </c>
    </row>
    <row r="25" spans="1:21" ht="19" thickBot="1" x14ac:dyDescent="0.5">
      <c r="B25" s="13" t="s">
        <v>54</v>
      </c>
      <c r="C25" s="13">
        <f>F8</f>
        <v>37.5</v>
      </c>
      <c r="D25" s="13">
        <f>F12</f>
        <v>29.800000000000004</v>
      </c>
      <c r="E25" s="13">
        <f>F16</f>
        <v>29.4</v>
      </c>
      <c r="F25" s="13">
        <f t="shared" si="8"/>
        <v>96.700000000000017</v>
      </c>
      <c r="I25" s="15" t="s">
        <v>36</v>
      </c>
      <c r="J25" s="3">
        <f>G14</f>
        <v>10.9</v>
      </c>
      <c r="K25" s="16">
        <f>G15</f>
        <v>9.4500000000000011</v>
      </c>
      <c r="L25" s="3">
        <f>G16</f>
        <v>9.7999999999999989</v>
      </c>
      <c r="M25" s="3">
        <f>G17</f>
        <v>10.566666666666666</v>
      </c>
      <c r="N25" s="1">
        <f t="shared" si="9"/>
        <v>10.179166666666667</v>
      </c>
      <c r="O25"/>
      <c r="P25" s="15" t="s">
        <v>36</v>
      </c>
      <c r="Q25" s="1">
        <v>9.9791666666666679</v>
      </c>
      <c r="R25"/>
      <c r="S25"/>
      <c r="T25"/>
      <c r="U25">
        <f t="shared" si="10"/>
        <v>10.179166666666667</v>
      </c>
    </row>
    <row r="26" spans="1:21" ht="18.5" x14ac:dyDescent="0.45">
      <c r="B26" s="13" t="s">
        <v>55</v>
      </c>
      <c r="C26" s="13">
        <f>F9</f>
        <v>33.4</v>
      </c>
      <c r="D26" s="13">
        <f>F13</f>
        <v>33.9</v>
      </c>
      <c r="E26" s="13">
        <f>F17</f>
        <v>31.7</v>
      </c>
      <c r="F26" s="13">
        <f t="shared" si="8"/>
        <v>99</v>
      </c>
      <c r="I26"/>
      <c r="J26"/>
      <c r="K26" s="2"/>
      <c r="L26"/>
      <c r="M26" t="s">
        <v>24</v>
      </c>
      <c r="N26">
        <f>D31*((M15/12)^0.5)</f>
        <v>0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132.69999999999999</v>
      </c>
      <c r="D27" s="13">
        <f t="shared" ref="D27:E27" si="11">SUM(D23:D26)</f>
        <v>119.10000000000002</v>
      </c>
      <c r="E27" s="13">
        <f t="shared" si="11"/>
        <v>122.15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9.9333333333333336</v>
      </c>
      <c r="L29" s="7">
        <f>G10</f>
        <v>8.9</v>
      </c>
      <c r="M29" s="7">
        <f>G14</f>
        <v>10.9</v>
      </c>
      <c r="N29" s="3">
        <f>AVERAGE(K29:M29)</f>
        <v>9.9111111111111114</v>
      </c>
      <c r="O29"/>
      <c r="P29" s="13" t="s">
        <v>52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10.666666666666666</v>
      </c>
      <c r="L30" s="7">
        <f t="shared" ref="L30:L32" si="13">G11</f>
        <v>9.5666666666666682</v>
      </c>
      <c r="M30" s="7">
        <f t="shared" ref="M30:M32" si="14">G15</f>
        <v>9.4500000000000011</v>
      </c>
      <c r="N30" s="3">
        <f t="shared" ref="N30:N32" si="15">AVERAGE(K30:M30)</f>
        <v>9.8944444444444457</v>
      </c>
      <c r="O30"/>
      <c r="P30" s="13" t="s">
        <v>53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12.5</v>
      </c>
      <c r="L31" s="7">
        <f t="shared" si="13"/>
        <v>9.9333333333333353</v>
      </c>
      <c r="M31" s="7">
        <f t="shared" si="14"/>
        <v>9.7999999999999989</v>
      </c>
      <c r="N31" s="3">
        <f t="shared" si="15"/>
        <v>10.744444444444445</v>
      </c>
      <c r="O31"/>
      <c r="P31" s="13" t="s">
        <v>54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11.133333333333333</v>
      </c>
      <c r="L32" s="7">
        <f t="shared" si="13"/>
        <v>11.299999999999999</v>
      </c>
      <c r="M32" s="7">
        <f t="shared" si="14"/>
        <v>10.566666666666666</v>
      </c>
      <c r="N32" s="3">
        <f t="shared" si="15"/>
        <v>11</v>
      </c>
      <c r="O32"/>
      <c r="P32" s="13" t="s">
        <v>55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50"/>
  <sheetViews>
    <sheetView topLeftCell="A10" zoomScale="80" zoomScaleNormal="80" workbookViewId="0">
      <selection activeCell="N26" sqref="N26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26.2</v>
      </c>
      <c r="D6" s="23">
        <v>24.7</v>
      </c>
      <c r="E6" s="23">
        <v>22.6</v>
      </c>
      <c r="F6" s="10">
        <f>SUM(C6:E6)</f>
        <v>73.5</v>
      </c>
      <c r="G6" s="3">
        <f>AVERAGE(C6:E6)</f>
        <v>24.5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28.2</v>
      </c>
      <c r="D7" s="23">
        <v>25.6</v>
      </c>
      <c r="E7" s="23">
        <v>27.8</v>
      </c>
      <c r="F7" s="10">
        <f t="shared" ref="F7:F17" si="0">SUM(C7:E7)</f>
        <v>81.599999999999994</v>
      </c>
      <c r="G7" s="3">
        <f t="shared" ref="G7:G17" si="1">AVERAGE(C7:E7)</f>
        <v>27.2</v>
      </c>
      <c r="J7" t="s">
        <v>9</v>
      </c>
      <c r="K7">
        <f>(F18^2)/(K4*K5*K6)</f>
        <v>26705.006944444438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26.7</v>
      </c>
      <c r="D8" s="23">
        <v>28.7</v>
      </c>
      <c r="E8" s="23">
        <v>23</v>
      </c>
      <c r="F8" s="10">
        <f t="shared" si="0"/>
        <v>78.400000000000006</v>
      </c>
      <c r="G8" s="3">
        <f t="shared" si="1"/>
        <v>26.133333333333336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31</v>
      </c>
      <c r="D9" s="23">
        <v>29.8</v>
      </c>
      <c r="E9" s="23">
        <v>32.5</v>
      </c>
      <c r="F9" s="10">
        <f t="shared" si="0"/>
        <v>93.3</v>
      </c>
      <c r="G9" s="3">
        <f t="shared" si="1"/>
        <v>31.099999999999998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21.7</v>
      </c>
      <c r="D10" s="23">
        <v>24.1</v>
      </c>
      <c r="E10" s="23">
        <v>22.8</v>
      </c>
      <c r="F10" s="10">
        <f t="shared" si="0"/>
        <v>68.599999999999994</v>
      </c>
      <c r="G10" s="3">
        <f t="shared" si="1"/>
        <v>22.866666666666664</v>
      </c>
      <c r="J10" s="1" t="s">
        <v>7</v>
      </c>
      <c r="K10" s="1">
        <f>K4-1</f>
        <v>2</v>
      </c>
      <c r="L10" s="1">
        <f>SUMSQ(C18:E18)/12-K7</f>
        <v>2.6105555555659521</v>
      </c>
      <c r="M10" s="1">
        <f>L10/K10</f>
        <v>1.305277777782976</v>
      </c>
      <c r="N10" s="1">
        <f>M10/$M$15</f>
        <v>0.38786628147090524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24.8</v>
      </c>
      <c r="D11" s="23">
        <v>22.5</v>
      </c>
      <c r="E11" s="23">
        <v>23.9</v>
      </c>
      <c r="F11" s="10">
        <f t="shared" si="0"/>
        <v>71.199999999999989</v>
      </c>
      <c r="G11" s="3">
        <f t="shared" si="1"/>
        <v>23.733333333333331</v>
      </c>
      <c r="J11" s="1" t="s">
        <v>8</v>
      </c>
      <c r="K11" s="1">
        <f>K5*K6-1</f>
        <v>11</v>
      </c>
      <c r="L11" s="1">
        <f>SUMSQ(F6:F17)/K4-K7</f>
        <v>378.03638888889691</v>
      </c>
      <c r="M11" s="1">
        <f t="shared" ref="M11:M15" si="2">L11/K11</f>
        <v>34.366944444445174</v>
      </c>
      <c r="N11" s="1">
        <f t="shared" ref="N11:N14" si="3">M11/$M$15</f>
        <v>10.212216260836726</v>
      </c>
      <c r="O11" s="1" t="str">
        <f t="shared" ref="O11:O14" si="4">IF(N11&lt;P11,"TN",IF(N11&lt;Q11,"*","**"))</f>
        <v>**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30</v>
      </c>
      <c r="D12" s="23">
        <v>26.9</v>
      </c>
      <c r="E12" s="23">
        <v>27.3</v>
      </c>
      <c r="F12" s="10">
        <f t="shared" si="0"/>
        <v>84.2</v>
      </c>
      <c r="G12" s="3">
        <f t="shared" si="1"/>
        <v>28.066666666666666</v>
      </c>
      <c r="J12" s="1" t="s">
        <v>32</v>
      </c>
      <c r="K12" s="1">
        <f>K5-1</f>
        <v>2</v>
      </c>
      <c r="L12" s="1">
        <f>SUMSQ(C27:E27)/(K5*K6)-K7</f>
        <v>1.5505555555610044</v>
      </c>
      <c r="M12" s="1">
        <f t="shared" si="2"/>
        <v>0.77527777778050222</v>
      </c>
      <c r="N12" s="1">
        <f t="shared" si="3"/>
        <v>0.23037556747920609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33.700000000000003</v>
      </c>
      <c r="D13" s="23">
        <v>32.1</v>
      </c>
      <c r="E13" s="23">
        <v>34</v>
      </c>
      <c r="F13" s="10">
        <f t="shared" si="0"/>
        <v>99.800000000000011</v>
      </c>
      <c r="G13" s="3">
        <f t="shared" si="1"/>
        <v>33.266666666666673</v>
      </c>
      <c r="J13" s="1" t="s">
        <v>56</v>
      </c>
      <c r="K13" s="1">
        <f>K6-1</f>
        <v>3</v>
      </c>
      <c r="L13" s="1">
        <f>SUMSQ(F23:F26)/(K5*K4)-K7</f>
        <v>326.05861111111881</v>
      </c>
      <c r="M13" s="1">
        <f t="shared" si="2"/>
        <v>108.68620370370627</v>
      </c>
      <c r="N13" s="1">
        <f t="shared" si="3"/>
        <v>32.296354381630302</v>
      </c>
      <c r="O13" s="1" t="str">
        <f t="shared" si="4"/>
        <v>**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26.2</v>
      </c>
      <c r="D14" s="23">
        <v>28</v>
      </c>
      <c r="E14" s="23">
        <v>25.1</v>
      </c>
      <c r="F14" s="10">
        <f t="shared" si="0"/>
        <v>79.300000000000011</v>
      </c>
      <c r="G14" s="3">
        <f t="shared" si="1"/>
        <v>26.433333333333337</v>
      </c>
      <c r="J14" s="1" t="s">
        <v>33</v>
      </c>
      <c r="K14" s="1">
        <f>K12*K13</f>
        <v>6</v>
      </c>
      <c r="L14" s="1">
        <f>L11-L12-L13</f>
        <v>50.427222222217097</v>
      </c>
      <c r="M14" s="1">
        <f t="shared" si="2"/>
        <v>8.4045370370361834</v>
      </c>
      <c r="N14" s="1">
        <f t="shared" si="3"/>
        <v>2.4974274315591125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22</v>
      </c>
      <c r="D15" s="23">
        <v>28.3</v>
      </c>
      <c r="E15" s="23">
        <v>24.2</v>
      </c>
      <c r="F15" s="10">
        <f t="shared" si="0"/>
        <v>74.5</v>
      </c>
      <c r="G15" s="3">
        <f t="shared" si="1"/>
        <v>24.833333333333332</v>
      </c>
      <c r="J15" s="1" t="s">
        <v>19</v>
      </c>
      <c r="K15" s="1">
        <f>K16-K11-K10</f>
        <v>22</v>
      </c>
      <c r="L15" s="1">
        <f>L16-L11-L10</f>
        <v>74.036111111090577</v>
      </c>
      <c r="M15" s="1">
        <f t="shared" si="2"/>
        <v>3.3652777777768446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26.1</v>
      </c>
      <c r="D16" s="23">
        <v>27.4</v>
      </c>
      <c r="E16" s="23">
        <v>25.4</v>
      </c>
      <c r="F16" s="10">
        <f t="shared" si="0"/>
        <v>78.900000000000006</v>
      </c>
      <c r="G16" s="3">
        <f t="shared" si="1"/>
        <v>26.3</v>
      </c>
      <c r="J16" s="1" t="s">
        <v>11</v>
      </c>
      <c r="K16" s="1">
        <f>K4*K5*K6-1</f>
        <v>35</v>
      </c>
      <c r="L16" s="1">
        <f>SUMSQ(C6:E17)-K7</f>
        <v>454.68305555555344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33</v>
      </c>
      <c r="D17" s="23">
        <v>30.5</v>
      </c>
      <c r="E17" s="23">
        <v>33.700000000000003</v>
      </c>
      <c r="F17" s="10">
        <f t="shared" si="0"/>
        <v>97.2</v>
      </c>
      <c r="G17" s="3">
        <f t="shared" si="1"/>
        <v>32.4</v>
      </c>
    </row>
    <row r="18" spans="1:21" x14ac:dyDescent="0.35">
      <c r="B18" s="3"/>
      <c r="C18" s="6">
        <f>SUM(C6:C17)</f>
        <v>329.6</v>
      </c>
      <c r="D18" s="6">
        <f t="shared" ref="D18:F18" si="7">SUM(D6:D17)</f>
        <v>328.59999999999997</v>
      </c>
      <c r="E18" s="6">
        <f t="shared" si="7"/>
        <v>322.3</v>
      </c>
      <c r="F18" s="11">
        <f t="shared" si="7"/>
        <v>980.49999999999989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73.5</v>
      </c>
      <c r="D23" s="13">
        <f>F10</f>
        <v>68.599999999999994</v>
      </c>
      <c r="E23" s="13">
        <f>F14</f>
        <v>79.300000000000011</v>
      </c>
      <c r="F23" s="13">
        <f>SUM(C23:E23)</f>
        <v>221.4</v>
      </c>
      <c r="I23" s="14" t="s">
        <v>34</v>
      </c>
      <c r="J23" s="3">
        <f>G6</f>
        <v>24.5</v>
      </c>
      <c r="K23" s="16">
        <f>G7</f>
        <v>27.2</v>
      </c>
      <c r="L23" s="3">
        <f>G8</f>
        <v>26.133333333333336</v>
      </c>
      <c r="M23" s="3">
        <f>G9</f>
        <v>31.099999999999998</v>
      </c>
      <c r="N23" s="1">
        <f>AVERAGE(J23:M23)</f>
        <v>27.233333333333334</v>
      </c>
      <c r="O23"/>
      <c r="P23" s="1" t="s">
        <v>18</v>
      </c>
      <c r="Q23" s="1">
        <v>11.089583333333334</v>
      </c>
      <c r="R23"/>
      <c r="S23"/>
      <c r="T23"/>
      <c r="U23">
        <f>N23+N$26</f>
        <v>29.11593934379437</v>
      </c>
    </row>
    <row r="24" spans="1:21" ht="16" thickBot="1" x14ac:dyDescent="0.4">
      <c r="B24" s="13" t="s">
        <v>53</v>
      </c>
      <c r="C24" s="13">
        <f>F7</f>
        <v>81.599999999999994</v>
      </c>
      <c r="D24" s="13">
        <f>F11</f>
        <v>71.199999999999989</v>
      </c>
      <c r="E24" s="13">
        <f>F15</f>
        <v>74.5</v>
      </c>
      <c r="F24" s="13">
        <f t="shared" ref="F24:F26" si="8">SUM(C24:E24)</f>
        <v>227.29999999999998</v>
      </c>
      <c r="I24" s="15" t="s">
        <v>35</v>
      </c>
      <c r="J24" s="3">
        <f>G10</f>
        <v>22.866666666666664</v>
      </c>
      <c r="K24" s="3">
        <f>G11</f>
        <v>23.733333333333331</v>
      </c>
      <c r="L24" s="3">
        <f>G12</f>
        <v>28.066666666666666</v>
      </c>
      <c r="M24" s="3">
        <f>G13</f>
        <v>33.266666666666673</v>
      </c>
      <c r="N24" s="1">
        <f t="shared" ref="N24:N25" si="9">AVERAGE(J24:M24)</f>
        <v>26.983333333333334</v>
      </c>
      <c r="O24"/>
      <c r="P24" s="1" t="s">
        <v>17</v>
      </c>
      <c r="Q24" s="1">
        <v>10.122916666666667</v>
      </c>
      <c r="R24"/>
      <c r="S24"/>
      <c r="T24"/>
      <c r="U24">
        <f t="shared" ref="U24:U25" si="10">N24+N$26</f>
        <v>28.86593934379437</v>
      </c>
    </row>
    <row r="25" spans="1:21" ht="19" thickBot="1" x14ac:dyDescent="0.5">
      <c r="B25" s="13" t="s">
        <v>54</v>
      </c>
      <c r="C25" s="13">
        <f>F8</f>
        <v>78.400000000000006</v>
      </c>
      <c r="D25" s="13">
        <f>F12</f>
        <v>84.2</v>
      </c>
      <c r="E25" s="13">
        <f>F16</f>
        <v>78.900000000000006</v>
      </c>
      <c r="F25" s="13">
        <f t="shared" si="8"/>
        <v>241.50000000000003</v>
      </c>
      <c r="I25" s="15" t="s">
        <v>36</v>
      </c>
      <c r="J25" s="3">
        <f>G14</f>
        <v>26.433333333333337</v>
      </c>
      <c r="K25" s="16">
        <f>G15</f>
        <v>24.833333333333332</v>
      </c>
      <c r="L25" s="3">
        <f>G16</f>
        <v>26.3</v>
      </c>
      <c r="M25" s="3">
        <f>G17</f>
        <v>32.4</v>
      </c>
      <c r="N25" s="1">
        <f t="shared" si="9"/>
        <v>27.491666666666667</v>
      </c>
      <c r="O25"/>
      <c r="P25" s="1" t="s">
        <v>16</v>
      </c>
      <c r="Q25" s="1">
        <v>9.9791666666666679</v>
      </c>
      <c r="R25"/>
      <c r="S25"/>
      <c r="T25"/>
      <c r="U25">
        <f t="shared" si="10"/>
        <v>29.374272677127703</v>
      </c>
    </row>
    <row r="26" spans="1:21" ht="18.5" x14ac:dyDescent="0.45">
      <c r="B26" s="13" t="s">
        <v>55</v>
      </c>
      <c r="C26" s="13">
        <f>F9</f>
        <v>93.3</v>
      </c>
      <c r="D26" s="13">
        <f>F13</f>
        <v>99.800000000000011</v>
      </c>
      <c r="E26" s="13">
        <f>F17</f>
        <v>97.2</v>
      </c>
      <c r="F26" s="13">
        <f t="shared" si="8"/>
        <v>290.3</v>
      </c>
      <c r="I26"/>
      <c r="J26"/>
      <c r="K26" s="2"/>
      <c r="L26"/>
      <c r="M26" t="s">
        <v>24</v>
      </c>
      <c r="N26">
        <f>E30*((M15/12)^0.5)</f>
        <v>1.8826060104610358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326.8</v>
      </c>
      <c r="D27" s="13">
        <f t="shared" ref="D27:E27" si="11">SUM(D23:D26)</f>
        <v>323.8</v>
      </c>
      <c r="E27" s="13">
        <f t="shared" si="11"/>
        <v>329.90000000000003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24.5</v>
      </c>
      <c r="L29" s="7">
        <f>G10</f>
        <v>22.866666666666664</v>
      </c>
      <c r="M29" s="7">
        <f>G14</f>
        <v>26.433333333333337</v>
      </c>
      <c r="N29" s="3">
        <f>AVERAGE(K29:M29)</f>
        <v>24.599999999999998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27.2</v>
      </c>
      <c r="L30" s="7">
        <f t="shared" ref="L30:L32" si="13">G11</f>
        <v>23.733333333333331</v>
      </c>
      <c r="M30" s="7">
        <f t="shared" ref="M30:M32" si="14">G15</f>
        <v>24.833333333333332</v>
      </c>
      <c r="N30" s="3">
        <f t="shared" ref="N30:N32" si="15">AVERAGE(K30:M30)</f>
        <v>25.255555555555556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26.133333333333336</v>
      </c>
      <c r="L31" s="7">
        <f t="shared" si="13"/>
        <v>28.066666666666666</v>
      </c>
      <c r="M31" s="7">
        <f t="shared" si="14"/>
        <v>26.3</v>
      </c>
      <c r="N31" s="3">
        <f t="shared" si="15"/>
        <v>26.833333333333332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31.099999999999998</v>
      </c>
      <c r="L32" s="7">
        <f t="shared" si="13"/>
        <v>33.266666666666673</v>
      </c>
      <c r="M32" s="7">
        <f t="shared" si="14"/>
        <v>32.4</v>
      </c>
      <c r="N32" s="3">
        <f t="shared" si="15"/>
        <v>32.25555555555556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E31*((M15/9)^0.5)</f>
        <v>2.403154841961467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U50"/>
  <sheetViews>
    <sheetView topLeftCell="A16" zoomScale="80" zoomScaleNormal="80" workbookViewId="0">
      <selection activeCell="N33" sqref="N33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44.8</v>
      </c>
      <c r="D6" s="23">
        <v>39.6</v>
      </c>
      <c r="E6" s="23">
        <v>43</v>
      </c>
      <c r="F6" s="10">
        <f>C6+D6+E6</f>
        <v>127.4</v>
      </c>
      <c r="G6" s="3">
        <f>AVERAGE(C6:E6)</f>
        <v>42.466666666666669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47.7</v>
      </c>
      <c r="D7" s="23">
        <v>45</v>
      </c>
      <c r="E7" s="23">
        <v>42.9</v>
      </c>
      <c r="F7" s="10">
        <f t="shared" ref="F7:F17" si="0">C7+D7+E7</f>
        <v>135.6</v>
      </c>
      <c r="G7" s="3">
        <f t="shared" ref="G7:G17" si="1">AVERAGE(C7:E7)</f>
        <v>45.199999999999996</v>
      </c>
      <c r="J7" t="s">
        <v>9</v>
      </c>
      <c r="K7">
        <f>(F18^2)/(K4*K5*K6)</f>
        <v>69625.617777777763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43.8</v>
      </c>
      <c r="D8" s="23">
        <v>43.3</v>
      </c>
      <c r="E8" s="23">
        <v>45.1</v>
      </c>
      <c r="F8" s="10">
        <f t="shared" si="0"/>
        <v>132.19999999999999</v>
      </c>
      <c r="G8" s="3">
        <f t="shared" si="1"/>
        <v>44.066666666666663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47.1</v>
      </c>
      <c r="D9" s="23">
        <v>50.3</v>
      </c>
      <c r="E9" s="23">
        <v>49.7</v>
      </c>
      <c r="F9" s="10">
        <f t="shared" si="0"/>
        <v>147.10000000000002</v>
      </c>
      <c r="G9" s="3">
        <f t="shared" si="1"/>
        <v>49.033333333333339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40</v>
      </c>
      <c r="D10" s="23">
        <v>35.200000000000003</v>
      </c>
      <c r="E10" s="23">
        <v>37.6</v>
      </c>
      <c r="F10" s="10">
        <f t="shared" si="0"/>
        <v>112.80000000000001</v>
      </c>
      <c r="G10" s="3">
        <f t="shared" si="1"/>
        <v>37.6</v>
      </c>
      <c r="J10" s="1" t="s">
        <v>7</v>
      </c>
      <c r="K10" s="1">
        <f>K4-1</f>
        <v>2</v>
      </c>
      <c r="L10" s="1">
        <f>SUMSQ(C18:E18)/12-K7</f>
        <v>65.390555555568426</v>
      </c>
      <c r="M10" s="1">
        <f>L10/K10</f>
        <v>32.695277777784213</v>
      </c>
      <c r="N10" s="1">
        <f>M10/$M$15</f>
        <v>0.76234622602032376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8</v>
      </c>
      <c r="D11" s="23">
        <v>42.7</v>
      </c>
      <c r="E11" s="23">
        <v>44.1</v>
      </c>
      <c r="F11" s="10">
        <f t="shared" si="0"/>
        <v>94.800000000000011</v>
      </c>
      <c r="G11" s="3">
        <f t="shared" si="1"/>
        <v>31.600000000000005</v>
      </c>
      <c r="J11" s="1" t="s">
        <v>8</v>
      </c>
      <c r="K11" s="1">
        <f>K5*K6-1</f>
        <v>11</v>
      </c>
      <c r="L11" s="1">
        <f>SUMSQ(F6:F17)/K4-K7</f>
        <v>1010.2422222222376</v>
      </c>
      <c r="M11" s="1">
        <f t="shared" ref="M11:M15" si="2">L11/K11</f>
        <v>91.840202020203421</v>
      </c>
      <c r="N11" s="1">
        <f t="shared" ref="N11:N14" si="3">M11/$M$15</f>
        <v>2.1414111200675996</v>
      </c>
      <c r="O11" s="1" t="str">
        <f t="shared" ref="O11:O14" si="4">IF(N11&lt;P11,"TN",IF(N11&lt;Q11,"*","**"))</f>
        <v>TN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44.4</v>
      </c>
      <c r="D12" s="23">
        <v>40.9</v>
      </c>
      <c r="E12" s="23">
        <v>45.2</v>
      </c>
      <c r="F12" s="10">
        <f t="shared" si="0"/>
        <v>130.5</v>
      </c>
      <c r="G12" s="3">
        <f t="shared" si="1"/>
        <v>43.5</v>
      </c>
      <c r="J12" s="1" t="s">
        <v>32</v>
      </c>
      <c r="K12" s="1">
        <f>K5-1</f>
        <v>2</v>
      </c>
      <c r="L12" s="1">
        <f>SUMSQ(C27:E27)/(K5*K6)-K7</f>
        <v>193.47722222222365</v>
      </c>
      <c r="M12" s="1">
        <f t="shared" si="2"/>
        <v>96.738611111111823</v>
      </c>
      <c r="N12" s="1">
        <f t="shared" si="3"/>
        <v>2.2556258916727834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51.7</v>
      </c>
      <c r="D13" s="23">
        <v>48.8</v>
      </c>
      <c r="E13" s="23">
        <v>50.2</v>
      </c>
      <c r="F13" s="10">
        <f t="shared" si="0"/>
        <v>150.69999999999999</v>
      </c>
      <c r="G13" s="3">
        <f t="shared" si="1"/>
        <v>50.233333333333327</v>
      </c>
      <c r="J13" s="1" t="s">
        <v>56</v>
      </c>
      <c r="K13" s="1">
        <f>K6-1</f>
        <v>3</v>
      </c>
      <c r="L13" s="1">
        <f>SUMSQ(F23:F26)/(K5*K4)-K7</f>
        <v>570.80666666668549</v>
      </c>
      <c r="M13" s="1">
        <f t="shared" si="2"/>
        <v>190.26888888889516</v>
      </c>
      <c r="N13" s="1">
        <f t="shared" si="3"/>
        <v>4.4364440137006156</v>
      </c>
      <c r="O13" s="1" t="str">
        <f t="shared" si="4"/>
        <v>*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37.200000000000003</v>
      </c>
      <c r="D14" s="23">
        <v>42</v>
      </c>
      <c r="E14" s="23">
        <v>44.9</v>
      </c>
      <c r="F14" s="10">
        <f t="shared" si="0"/>
        <v>124.1</v>
      </c>
      <c r="G14" s="3">
        <f t="shared" si="1"/>
        <v>41.366666666666667</v>
      </c>
      <c r="J14" s="1" t="s">
        <v>33</v>
      </c>
      <c r="K14" s="1">
        <f>K12*K13</f>
        <v>6</v>
      </c>
      <c r="L14" s="1">
        <f>L11-L12-L13</f>
        <v>245.95833333332848</v>
      </c>
      <c r="M14" s="1">
        <f t="shared" si="2"/>
        <v>40.993055555554747</v>
      </c>
      <c r="N14" s="1">
        <f t="shared" si="3"/>
        <v>0.95582308271603034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41.9</v>
      </c>
      <c r="D15" s="23">
        <v>47.9</v>
      </c>
      <c r="E15" s="23">
        <v>39.700000000000003</v>
      </c>
      <c r="F15" s="10">
        <f t="shared" si="0"/>
        <v>129.5</v>
      </c>
      <c r="G15" s="3">
        <f t="shared" si="1"/>
        <v>43.166666666666664</v>
      </c>
      <c r="J15" s="1" t="s">
        <v>19</v>
      </c>
      <c r="K15" s="1">
        <f>K16-K11-K10</f>
        <v>22</v>
      </c>
      <c r="L15" s="1">
        <f>L16-L11-L10</f>
        <v>943.52944444441528</v>
      </c>
      <c r="M15" s="1">
        <f t="shared" si="2"/>
        <v>42.887702020200692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49.1</v>
      </c>
      <c r="D16" s="23">
        <v>54.6</v>
      </c>
      <c r="E16" s="23">
        <v>46</v>
      </c>
      <c r="F16" s="10">
        <f t="shared" si="0"/>
        <v>149.69999999999999</v>
      </c>
      <c r="G16" s="3">
        <f t="shared" si="1"/>
        <v>49.9</v>
      </c>
      <c r="J16" s="1" t="s">
        <v>11</v>
      </c>
      <c r="K16" s="1">
        <f>K4*K5*K6-1</f>
        <v>35</v>
      </c>
      <c r="L16" s="1">
        <f>SUMSQ(C6:E17)-K7</f>
        <v>2019.1622222222213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49.2</v>
      </c>
      <c r="D17" s="23">
        <v>47.7</v>
      </c>
      <c r="E17" s="23">
        <v>51.9</v>
      </c>
      <c r="F17" s="10">
        <f t="shared" si="0"/>
        <v>148.80000000000001</v>
      </c>
      <c r="G17" s="3">
        <f t="shared" si="1"/>
        <v>49.6</v>
      </c>
    </row>
    <row r="18" spans="1:21" x14ac:dyDescent="0.35">
      <c r="B18" s="3"/>
      <c r="C18" s="6">
        <f>SUM(C6:C17)</f>
        <v>504.9</v>
      </c>
      <c r="D18" s="6">
        <f t="shared" ref="D18:F18" si="7">SUM(D6:D17)</f>
        <v>538</v>
      </c>
      <c r="E18" s="6">
        <f t="shared" si="7"/>
        <v>540.29999999999995</v>
      </c>
      <c r="F18" s="11">
        <f t="shared" si="7"/>
        <v>1583.1999999999998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127.4</v>
      </c>
      <c r="D23" s="13">
        <f>F10</f>
        <v>112.80000000000001</v>
      </c>
      <c r="E23" s="13">
        <f>F14</f>
        <v>124.1</v>
      </c>
      <c r="F23" s="13">
        <f>SUM(C23:E23)</f>
        <v>364.3</v>
      </c>
      <c r="I23" s="14" t="s">
        <v>34</v>
      </c>
      <c r="J23" s="3">
        <f>G6</f>
        <v>42.466666666666669</v>
      </c>
      <c r="K23" s="16">
        <f>G7</f>
        <v>45.199999999999996</v>
      </c>
      <c r="L23" s="3">
        <f>G8</f>
        <v>44.066666666666663</v>
      </c>
      <c r="M23" s="3">
        <f>G9</f>
        <v>49.033333333333339</v>
      </c>
      <c r="N23" s="1">
        <f>AVERAGE(J23:M23)</f>
        <v>45.191666666666663</v>
      </c>
      <c r="O23" t="s">
        <v>26</v>
      </c>
      <c r="P23" s="1" t="s">
        <v>18</v>
      </c>
      <c r="Q23" s="1">
        <v>11.089583333333334</v>
      </c>
      <c r="R23"/>
      <c r="S23"/>
      <c r="T23"/>
      <c r="U23">
        <f>N23+N$26</f>
        <v>51.912379986470391</v>
      </c>
    </row>
    <row r="24" spans="1:21" ht="16" thickBot="1" x14ac:dyDescent="0.4">
      <c r="B24" s="13" t="s">
        <v>53</v>
      </c>
      <c r="C24" s="13">
        <f>F7</f>
        <v>135.6</v>
      </c>
      <c r="D24" s="13">
        <f>F11</f>
        <v>94.800000000000011</v>
      </c>
      <c r="E24" s="13">
        <f>F15</f>
        <v>129.5</v>
      </c>
      <c r="F24" s="13">
        <f t="shared" ref="F24:F26" si="8">SUM(C24:E24)</f>
        <v>359.9</v>
      </c>
      <c r="I24" s="15" t="s">
        <v>35</v>
      </c>
      <c r="J24" s="3">
        <f>G10</f>
        <v>37.6</v>
      </c>
      <c r="K24" s="3">
        <f>G11</f>
        <v>31.600000000000005</v>
      </c>
      <c r="L24" s="3">
        <f>G12</f>
        <v>43.5</v>
      </c>
      <c r="M24" s="3">
        <f>G13</f>
        <v>50.233333333333327</v>
      </c>
      <c r="N24" s="1">
        <f t="shared" ref="N24:N25" si="9">AVERAGE(J24:M24)</f>
        <v>40.733333333333334</v>
      </c>
      <c r="O24" t="s">
        <v>26</v>
      </c>
      <c r="P24" s="1" t="s">
        <v>17</v>
      </c>
      <c r="Q24" s="1">
        <v>10.122916666666667</v>
      </c>
      <c r="R24"/>
      <c r="S24"/>
      <c r="T24"/>
      <c r="U24">
        <f t="shared" ref="U24:U25" si="10">N24+N$26</f>
        <v>47.454046653137063</v>
      </c>
    </row>
    <row r="25" spans="1:21" ht="19" thickBot="1" x14ac:dyDescent="0.5">
      <c r="B25" s="13" t="s">
        <v>54</v>
      </c>
      <c r="C25" s="13">
        <f>F8</f>
        <v>132.19999999999999</v>
      </c>
      <c r="D25" s="13">
        <f>F12</f>
        <v>130.5</v>
      </c>
      <c r="E25" s="13">
        <f>F16</f>
        <v>149.69999999999999</v>
      </c>
      <c r="F25" s="13">
        <f t="shared" si="8"/>
        <v>412.4</v>
      </c>
      <c r="I25" s="15" t="s">
        <v>36</v>
      </c>
      <c r="J25" s="3">
        <f>G14</f>
        <v>41.366666666666667</v>
      </c>
      <c r="K25" s="16">
        <f>G15</f>
        <v>43.166666666666664</v>
      </c>
      <c r="L25" s="3">
        <f>G16</f>
        <v>49.9</v>
      </c>
      <c r="M25" s="3">
        <f>G17</f>
        <v>49.6</v>
      </c>
      <c r="N25" s="1">
        <f t="shared" si="9"/>
        <v>46.008333333333333</v>
      </c>
      <c r="O25" t="s">
        <v>26</v>
      </c>
      <c r="P25" s="1" t="s">
        <v>16</v>
      </c>
      <c r="Q25" s="1">
        <v>9.9791666666666679</v>
      </c>
      <c r="R25"/>
      <c r="S25"/>
      <c r="T25"/>
      <c r="U25">
        <f t="shared" si="10"/>
        <v>52.729046653137061</v>
      </c>
    </row>
    <row r="26" spans="1:21" ht="18.5" x14ac:dyDescent="0.45">
      <c r="B26" s="13" t="s">
        <v>55</v>
      </c>
      <c r="C26" s="13">
        <f>F9</f>
        <v>147.10000000000002</v>
      </c>
      <c r="D26" s="13">
        <f>F13</f>
        <v>150.69999999999999</v>
      </c>
      <c r="E26" s="13">
        <f>F17</f>
        <v>148.80000000000001</v>
      </c>
      <c r="F26" s="13">
        <f t="shared" si="8"/>
        <v>446.6</v>
      </c>
      <c r="I26"/>
      <c r="J26"/>
      <c r="K26" s="2"/>
      <c r="L26"/>
      <c r="M26" t="s">
        <v>24</v>
      </c>
      <c r="N26">
        <f>E30*((M15/12)^0.5)</f>
        <v>6.7207133198037283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542.29999999999995</v>
      </c>
      <c r="D27" s="13">
        <f t="shared" ref="D27:E27" si="11">SUM(D23:D26)</f>
        <v>488.8</v>
      </c>
      <c r="E27" s="13">
        <f t="shared" si="11"/>
        <v>552.09999999999991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42.466666666666669</v>
      </c>
      <c r="L29" s="7">
        <f>G10</f>
        <v>37.6</v>
      </c>
      <c r="M29" s="7">
        <f>G14</f>
        <v>41.366666666666667</v>
      </c>
      <c r="N29" s="3">
        <f>AVERAGE(K29:M29)</f>
        <v>40.477777777777781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45.199999999999996</v>
      </c>
      <c r="L30" s="7">
        <f t="shared" ref="L30:L32" si="13">G11</f>
        <v>31.600000000000005</v>
      </c>
      <c r="M30" s="7">
        <f t="shared" ref="M30:M32" si="14">G15</f>
        <v>43.166666666666664</v>
      </c>
      <c r="N30" s="3">
        <f t="shared" ref="N30:N32" si="15">AVERAGE(K30:M30)</f>
        <v>39.988888888888887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44.066666666666663</v>
      </c>
      <c r="L31" s="7">
        <f t="shared" si="13"/>
        <v>43.5</v>
      </c>
      <c r="M31" s="7">
        <f t="shared" si="14"/>
        <v>49.9</v>
      </c>
      <c r="N31" s="3">
        <f t="shared" si="15"/>
        <v>45.822222222222223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49.033333333333339</v>
      </c>
      <c r="L32" s="7">
        <f t="shared" si="13"/>
        <v>50.233333333333327</v>
      </c>
      <c r="M32" s="7">
        <f t="shared" si="14"/>
        <v>49.6</v>
      </c>
      <c r="N32" s="3">
        <f t="shared" si="15"/>
        <v>49.622222222222227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E31*((M15/9)^0.5)</f>
        <v>8.5790200743946521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U50"/>
  <sheetViews>
    <sheetView tabSelected="1" topLeftCell="A10" zoomScale="80" zoomScaleNormal="80" workbookViewId="0">
      <selection activeCell="N26" sqref="N26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56.2</v>
      </c>
      <c r="D6" s="23">
        <v>53.5</v>
      </c>
      <c r="E6" s="23">
        <v>61</v>
      </c>
      <c r="F6" s="10">
        <f>C6+D6+E6</f>
        <v>170.7</v>
      </c>
      <c r="G6" s="3">
        <f>AVERAGE(C6:E6)</f>
        <v>56.9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57.8</v>
      </c>
      <c r="D7" s="23">
        <v>61.1</v>
      </c>
      <c r="E7" s="23">
        <v>63.7</v>
      </c>
      <c r="F7" s="10">
        <f t="shared" ref="F7:F17" si="0">C7+D7+E7</f>
        <v>182.60000000000002</v>
      </c>
      <c r="G7" s="3">
        <f t="shared" ref="G7:G17" si="1">AVERAGE(C7:E7)</f>
        <v>60.866666666666674</v>
      </c>
      <c r="J7" t="s">
        <v>9</v>
      </c>
      <c r="K7">
        <f>(F18^2)/(K4*K5*K6)</f>
        <v>140312.67361111112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69</v>
      </c>
      <c r="D8" s="23">
        <v>57.4</v>
      </c>
      <c r="E8" s="23">
        <v>61.6</v>
      </c>
      <c r="F8" s="10">
        <f t="shared" si="0"/>
        <v>188</v>
      </c>
      <c r="G8" s="3">
        <f t="shared" si="1"/>
        <v>62.666666666666664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71.599999999999994</v>
      </c>
      <c r="D9" s="23">
        <v>77</v>
      </c>
      <c r="E9" s="23">
        <v>79.099999999999994</v>
      </c>
      <c r="F9" s="10">
        <f t="shared" si="0"/>
        <v>227.7</v>
      </c>
      <c r="G9" s="3">
        <f t="shared" si="1"/>
        <v>75.899999999999991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52.8</v>
      </c>
      <c r="D10" s="23">
        <v>42.6</v>
      </c>
      <c r="E10" s="23">
        <v>45.9</v>
      </c>
      <c r="F10" s="10">
        <f t="shared" si="0"/>
        <v>141.30000000000001</v>
      </c>
      <c r="G10" s="3">
        <f t="shared" si="1"/>
        <v>47.1</v>
      </c>
      <c r="J10" s="1" t="s">
        <v>7</v>
      </c>
      <c r="K10" s="1">
        <f>K4-1</f>
        <v>2</v>
      </c>
      <c r="L10" s="1">
        <f>SUMSQ(C18:E18)/12-K7</f>
        <v>100.17055555552361</v>
      </c>
      <c r="M10" s="1">
        <f>L10/K10</f>
        <v>50.085277777761803</v>
      </c>
      <c r="N10" s="1">
        <f>M10/$M$15</f>
        <v>3.2101322491406106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58.6</v>
      </c>
      <c r="D11" s="23">
        <v>53.1</v>
      </c>
      <c r="E11" s="23">
        <v>61.4</v>
      </c>
      <c r="F11" s="10">
        <f t="shared" si="0"/>
        <v>173.1</v>
      </c>
      <c r="G11" s="3">
        <f t="shared" si="1"/>
        <v>57.699999999999996</v>
      </c>
      <c r="J11" s="1" t="s">
        <v>8</v>
      </c>
      <c r="K11" s="1">
        <f>K5*K6-1</f>
        <v>11</v>
      </c>
      <c r="L11" s="1">
        <f>SUMSQ(F6:F17)/K4-K7</f>
        <v>2014.9363888888911</v>
      </c>
      <c r="M11" s="1">
        <f t="shared" ref="M11:M15" si="2">L11/K11</f>
        <v>183.17603535353555</v>
      </c>
      <c r="N11" s="1">
        <f t="shared" ref="N11:N14" si="3">M11/$M$15</f>
        <v>11.740362127315375</v>
      </c>
      <c r="O11" s="1" t="str">
        <f t="shared" ref="O11:O14" si="4">IF(N11&lt;P11,"TN",IF(N11&lt;Q11,"*","**"))</f>
        <v>**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61.9</v>
      </c>
      <c r="D12" s="23">
        <v>63</v>
      </c>
      <c r="E12" s="23">
        <v>57.7</v>
      </c>
      <c r="F12" s="10">
        <f t="shared" si="0"/>
        <v>182.60000000000002</v>
      </c>
      <c r="G12" s="3">
        <f t="shared" si="1"/>
        <v>60.866666666666674</v>
      </c>
      <c r="J12" s="1" t="s">
        <v>32</v>
      </c>
      <c r="K12" s="1">
        <f>K5-1</f>
        <v>2</v>
      </c>
      <c r="L12" s="1">
        <f>SUMSQ(C27:E27)/(K5*K6)-K7</f>
        <v>342.47055555554107</v>
      </c>
      <c r="M12" s="1">
        <f t="shared" si="2"/>
        <v>171.23527777777053</v>
      </c>
      <c r="N12" s="1">
        <f t="shared" si="3"/>
        <v>10.975039208608258</v>
      </c>
      <c r="O12" s="1" t="str">
        <f t="shared" si="4"/>
        <v>**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69.2</v>
      </c>
      <c r="D13" s="23">
        <v>67.900000000000006</v>
      </c>
      <c r="E13" s="23">
        <v>63.2</v>
      </c>
      <c r="F13" s="10">
        <f t="shared" si="0"/>
        <v>200.3</v>
      </c>
      <c r="G13" s="3">
        <f t="shared" si="1"/>
        <v>66.766666666666666</v>
      </c>
      <c r="J13" s="1" t="s">
        <v>56</v>
      </c>
      <c r="K13" s="1">
        <f>K6-1</f>
        <v>3</v>
      </c>
      <c r="L13" s="1">
        <f>SUMSQ(F23:F26)/(K5*K4)-K7</f>
        <v>1444.5808333333116</v>
      </c>
      <c r="M13" s="1">
        <f t="shared" si="2"/>
        <v>481.52694444443722</v>
      </c>
      <c r="N13" s="1">
        <f t="shared" si="3"/>
        <v>30.8626654732772</v>
      </c>
      <c r="O13" s="1" t="str">
        <f t="shared" si="4"/>
        <v>**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59.7</v>
      </c>
      <c r="D14" s="23">
        <v>53.3</v>
      </c>
      <c r="E14" s="23">
        <v>58</v>
      </c>
      <c r="F14" s="10">
        <f t="shared" si="0"/>
        <v>171</v>
      </c>
      <c r="G14" s="3">
        <f t="shared" si="1"/>
        <v>57</v>
      </c>
      <c r="J14" s="1" t="s">
        <v>33</v>
      </c>
      <c r="K14" s="1">
        <f>K12*K13</f>
        <v>6</v>
      </c>
      <c r="L14" s="1">
        <f>L11-L12-L13</f>
        <v>227.88500000003842</v>
      </c>
      <c r="M14" s="1">
        <f t="shared" si="2"/>
        <v>37.980833333339739</v>
      </c>
      <c r="N14" s="1">
        <f t="shared" si="3"/>
        <v>2.4343180939035025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65.2</v>
      </c>
      <c r="D15" s="23">
        <v>61.9</v>
      </c>
      <c r="E15" s="23">
        <v>57.4</v>
      </c>
      <c r="F15" s="10">
        <f t="shared" si="0"/>
        <v>184.5</v>
      </c>
      <c r="G15" s="3">
        <f t="shared" si="1"/>
        <v>61.5</v>
      </c>
      <c r="J15" s="1" t="s">
        <v>19</v>
      </c>
      <c r="K15" s="1">
        <f>K16-K11-K10</f>
        <v>22</v>
      </c>
      <c r="L15" s="1">
        <f>L16-L11-L10</f>
        <v>343.2494444444601</v>
      </c>
      <c r="M15" s="1">
        <f t="shared" si="2"/>
        <v>15.602247474748186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72.8</v>
      </c>
      <c r="D16" s="23">
        <v>66</v>
      </c>
      <c r="E16" s="23">
        <v>77.7</v>
      </c>
      <c r="F16" s="10">
        <f t="shared" si="0"/>
        <v>216.5</v>
      </c>
      <c r="G16" s="3">
        <f t="shared" si="1"/>
        <v>72.166666666666671</v>
      </c>
      <c r="J16" s="1" t="s">
        <v>11</v>
      </c>
      <c r="K16" s="1">
        <f>K4*K5*K6-1</f>
        <v>35</v>
      </c>
      <c r="L16" s="1">
        <f>SUMSQ(C6:E17)-K7</f>
        <v>2458.3563888888748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70.900000000000006</v>
      </c>
      <c r="D17" s="23">
        <v>64.2</v>
      </c>
      <c r="E17" s="23">
        <v>74.099999999999994</v>
      </c>
      <c r="F17" s="10">
        <f t="shared" si="0"/>
        <v>209.20000000000002</v>
      </c>
      <c r="G17" s="3">
        <f t="shared" si="1"/>
        <v>69.733333333333334</v>
      </c>
    </row>
    <row r="18" spans="1:21" x14ac:dyDescent="0.35">
      <c r="B18" s="3"/>
      <c r="C18" s="6">
        <f>SUM(C6:C17)</f>
        <v>765.69999999999993</v>
      </c>
      <c r="D18" s="6">
        <f t="shared" ref="D18:F18" si="7">SUM(D6:D17)</f>
        <v>721</v>
      </c>
      <c r="E18" s="6">
        <f t="shared" si="7"/>
        <v>760.8</v>
      </c>
      <c r="F18" s="11">
        <f t="shared" si="7"/>
        <v>2247.5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170.7</v>
      </c>
      <c r="D23" s="13">
        <f>F10</f>
        <v>141.30000000000001</v>
      </c>
      <c r="E23" s="13">
        <f>F14</f>
        <v>171</v>
      </c>
      <c r="F23" s="13">
        <f>SUM(C23:E23)</f>
        <v>483</v>
      </c>
      <c r="I23" s="14" t="s">
        <v>34</v>
      </c>
      <c r="J23" s="3">
        <f>G6</f>
        <v>56.9</v>
      </c>
      <c r="K23" s="16">
        <f>G7</f>
        <v>60.866666666666674</v>
      </c>
      <c r="L23" s="3">
        <f>G8</f>
        <v>62.666666666666664</v>
      </c>
      <c r="M23" s="3">
        <f>G9</f>
        <v>75.899999999999991</v>
      </c>
      <c r="N23" s="1">
        <f>AVERAGE(J23:M23)</f>
        <v>64.083333333333329</v>
      </c>
      <c r="O23" t="s">
        <v>27</v>
      </c>
      <c r="P23" s="1" t="s">
        <v>18</v>
      </c>
      <c r="Q23" s="1">
        <v>11.089583333333334</v>
      </c>
      <c r="R23"/>
      <c r="S23"/>
      <c r="T23"/>
      <c r="U23">
        <f>N23+N$26</f>
        <v>68.136948937972136</v>
      </c>
    </row>
    <row r="24" spans="1:21" ht="16" thickBot="1" x14ac:dyDescent="0.4">
      <c r="B24" s="13" t="s">
        <v>53</v>
      </c>
      <c r="C24" s="13">
        <f>F7</f>
        <v>182.60000000000002</v>
      </c>
      <c r="D24" s="13">
        <f>F11</f>
        <v>173.1</v>
      </c>
      <c r="E24" s="13">
        <f>F15</f>
        <v>184.5</v>
      </c>
      <c r="F24" s="13">
        <f t="shared" ref="F24:F26" si="8">SUM(C24:E24)</f>
        <v>540.20000000000005</v>
      </c>
      <c r="I24" s="15" t="s">
        <v>35</v>
      </c>
      <c r="J24" s="3">
        <f>G10</f>
        <v>47.1</v>
      </c>
      <c r="K24" s="3">
        <f>G11</f>
        <v>57.699999999999996</v>
      </c>
      <c r="L24" s="3">
        <f>G12</f>
        <v>60.866666666666674</v>
      </c>
      <c r="M24" s="3">
        <f>G13</f>
        <v>66.766666666666666</v>
      </c>
      <c r="N24" s="1">
        <f t="shared" ref="N24:N25" si="9">AVERAGE(J24:M24)</f>
        <v>58.108333333333334</v>
      </c>
      <c r="O24" t="s">
        <v>26</v>
      </c>
      <c r="P24" s="1" t="s">
        <v>17</v>
      </c>
      <c r="Q24" s="1">
        <v>10.122916666666667</v>
      </c>
      <c r="R24"/>
      <c r="S24"/>
      <c r="T24"/>
      <c r="U24">
        <f t="shared" ref="U24:U25" si="10">N24+N$26</f>
        <v>62.161948937972134</v>
      </c>
    </row>
    <row r="25" spans="1:21" ht="19" thickBot="1" x14ac:dyDescent="0.5">
      <c r="B25" s="13" t="s">
        <v>54</v>
      </c>
      <c r="C25" s="13">
        <f>F8</f>
        <v>188</v>
      </c>
      <c r="D25" s="13">
        <f>F12</f>
        <v>182.60000000000002</v>
      </c>
      <c r="E25" s="13">
        <f>F16</f>
        <v>216.5</v>
      </c>
      <c r="F25" s="13">
        <f t="shared" si="8"/>
        <v>587.1</v>
      </c>
      <c r="I25" s="15" t="s">
        <v>36</v>
      </c>
      <c r="J25" s="3">
        <f>G14</f>
        <v>57</v>
      </c>
      <c r="K25" s="16">
        <f>G15</f>
        <v>61.5</v>
      </c>
      <c r="L25" s="3">
        <f>G16</f>
        <v>72.166666666666671</v>
      </c>
      <c r="M25" s="3">
        <f>G17</f>
        <v>69.733333333333334</v>
      </c>
      <c r="N25" s="1">
        <f t="shared" si="9"/>
        <v>65.100000000000009</v>
      </c>
      <c r="O25" t="s">
        <v>27</v>
      </c>
      <c r="P25" s="1" t="s">
        <v>16</v>
      </c>
      <c r="Q25" s="1">
        <v>9.9791666666666679</v>
      </c>
      <c r="R25"/>
      <c r="S25"/>
      <c r="T25"/>
      <c r="U25">
        <f t="shared" si="10"/>
        <v>69.153615604638816</v>
      </c>
    </row>
    <row r="26" spans="1:21" ht="18.5" x14ac:dyDescent="0.45">
      <c r="B26" s="13" t="s">
        <v>55</v>
      </c>
      <c r="C26" s="13">
        <f>F9</f>
        <v>227.7</v>
      </c>
      <c r="D26" s="13">
        <f>F13</f>
        <v>200.3</v>
      </c>
      <c r="E26" s="13">
        <f>F17</f>
        <v>209.20000000000002</v>
      </c>
      <c r="F26" s="13">
        <f t="shared" si="8"/>
        <v>637.20000000000005</v>
      </c>
      <c r="I26"/>
      <c r="J26"/>
      <c r="K26" s="2"/>
      <c r="L26"/>
      <c r="M26" t="s">
        <v>24</v>
      </c>
      <c r="N26">
        <f>E30*((M15/12)^0.5)</f>
        <v>4.0536156046388028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769</v>
      </c>
      <c r="D27" s="13">
        <f t="shared" ref="D27:E27" si="11">SUM(D23:D26)</f>
        <v>697.3</v>
      </c>
      <c r="E27" s="13">
        <f t="shared" si="11"/>
        <v>781.2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56.9</v>
      </c>
      <c r="L29" s="7">
        <f>G10</f>
        <v>47.1</v>
      </c>
      <c r="M29" s="7">
        <f>G14</f>
        <v>57</v>
      </c>
      <c r="N29" s="3">
        <f>AVERAGE(K29:M29)</f>
        <v>53.666666666666664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60.866666666666674</v>
      </c>
      <c r="L30" s="7">
        <f t="shared" ref="L30:L32" si="13">G11</f>
        <v>57.699999999999996</v>
      </c>
      <c r="M30" s="7">
        <f t="shared" ref="M30:M32" si="14">G15</f>
        <v>61.5</v>
      </c>
      <c r="N30" s="3">
        <f t="shared" ref="N30:N32" si="15">AVERAGE(K30:M30)</f>
        <v>60.022222222222219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62.666666666666664</v>
      </c>
      <c r="L31" s="7">
        <f t="shared" si="13"/>
        <v>60.866666666666674</v>
      </c>
      <c r="M31" s="7">
        <f t="shared" si="14"/>
        <v>72.166666666666671</v>
      </c>
      <c r="N31" s="3">
        <f t="shared" si="15"/>
        <v>65.233333333333334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75.899999999999991</v>
      </c>
      <c r="L32" s="7">
        <f t="shared" si="13"/>
        <v>66.766666666666666</v>
      </c>
      <c r="M32" s="7">
        <f t="shared" si="14"/>
        <v>69.733333333333334</v>
      </c>
      <c r="N32" s="3">
        <f t="shared" si="15"/>
        <v>70.8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G4:G5"/>
    <mergeCell ref="C29:D29"/>
    <mergeCell ref="C30:D30"/>
    <mergeCell ref="C31:D31"/>
    <mergeCell ref="B4:B5"/>
    <mergeCell ref="C4:E4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C99AE-B943-4B27-8EF0-05C42D876F02}">
  <dimension ref="A3:U50"/>
  <sheetViews>
    <sheetView topLeftCell="A19" zoomScale="80" zoomScaleNormal="80" workbookViewId="0">
      <selection activeCell="K7" sqref="K7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68.8</v>
      </c>
      <c r="D6" s="23">
        <v>66.099999999999994</v>
      </c>
      <c r="E6" s="23">
        <v>74.8</v>
      </c>
      <c r="F6" s="10">
        <f>C6+D6+E6</f>
        <v>209.7</v>
      </c>
      <c r="G6" s="3">
        <f>AVERAGE(C6:E6)</f>
        <v>69.899999999999991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84.4</v>
      </c>
      <c r="D7" s="23">
        <v>76.8</v>
      </c>
      <c r="E7" s="23">
        <v>81.3</v>
      </c>
      <c r="F7" s="10">
        <f t="shared" ref="F7:F17" si="0">C7+D7+E7</f>
        <v>242.5</v>
      </c>
      <c r="G7" s="3">
        <f t="shared" ref="G7:G17" si="1">AVERAGE(C7:E7)</f>
        <v>80.833333333333329</v>
      </c>
      <c r="J7" t="s">
        <v>9</v>
      </c>
      <c r="K7">
        <f>(F18^2)/(K4*K5*K6)</f>
        <v>228181.36694444442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79.5</v>
      </c>
      <c r="D8" s="23">
        <v>73.3</v>
      </c>
      <c r="E8" s="23">
        <v>82.6</v>
      </c>
      <c r="F8" s="10">
        <f t="shared" si="0"/>
        <v>235.4</v>
      </c>
      <c r="G8" s="3">
        <f t="shared" si="1"/>
        <v>78.466666666666669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92.1</v>
      </c>
      <c r="D9" s="23">
        <v>85</v>
      </c>
      <c r="E9" s="23">
        <v>93.3</v>
      </c>
      <c r="F9" s="10">
        <f t="shared" si="0"/>
        <v>270.39999999999998</v>
      </c>
      <c r="G9" s="3">
        <f t="shared" si="1"/>
        <v>90.133333333333326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68.5</v>
      </c>
      <c r="D10" s="23">
        <v>56.7</v>
      </c>
      <c r="E10" s="23">
        <v>55.1</v>
      </c>
      <c r="F10" s="10">
        <f t="shared" si="0"/>
        <v>180.3</v>
      </c>
      <c r="G10" s="3">
        <f t="shared" si="1"/>
        <v>60.1</v>
      </c>
      <c r="J10" s="1" t="s">
        <v>7</v>
      </c>
      <c r="K10" s="1">
        <f>K4-1</f>
        <v>2</v>
      </c>
      <c r="L10" s="1">
        <f>SUMSQ(C18:E18)/12-K7</f>
        <v>99.683888888859656</v>
      </c>
      <c r="M10" s="1">
        <f>L10/K10</f>
        <v>49.841944444429828</v>
      </c>
      <c r="N10" s="1">
        <f>M10/$M$15</f>
        <v>1.6032219730336035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79.3</v>
      </c>
      <c r="D11" s="23">
        <v>84.7</v>
      </c>
      <c r="E11" s="23">
        <v>72.599999999999994</v>
      </c>
      <c r="F11" s="10">
        <f t="shared" si="0"/>
        <v>236.6</v>
      </c>
      <c r="G11" s="3">
        <f t="shared" si="1"/>
        <v>78.86666666666666</v>
      </c>
      <c r="J11" s="1" t="s">
        <v>8</v>
      </c>
      <c r="K11" s="1">
        <f>K5*K6-1</f>
        <v>11</v>
      </c>
      <c r="L11" s="1">
        <f>SUMSQ(F6:F17)/K4-K7</f>
        <v>3311.2097222222656</v>
      </c>
      <c r="M11" s="1">
        <f t="shared" ref="M11:M15" si="2">L11/K11</f>
        <v>301.01906565656958</v>
      </c>
      <c r="N11" s="1">
        <f t="shared" ref="N11:N14" si="3">M11/$M$15</f>
        <v>9.6826154304778758</v>
      </c>
      <c r="O11" s="1" t="str">
        <f t="shared" ref="O11:O14" si="4">IF(N11&lt;P11,"TN",IF(N11&lt;Q11,"*","**"))</f>
        <v>**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80.2</v>
      </c>
      <c r="D12" s="23">
        <v>84.6</v>
      </c>
      <c r="E12" s="23">
        <v>78.400000000000006</v>
      </c>
      <c r="F12" s="10">
        <f t="shared" si="0"/>
        <v>243.20000000000002</v>
      </c>
      <c r="G12" s="3">
        <f t="shared" si="1"/>
        <v>81.066666666666677</v>
      </c>
      <c r="J12" s="1" t="s">
        <v>32</v>
      </c>
      <c r="K12" s="1">
        <f>K5-1</f>
        <v>2</v>
      </c>
      <c r="L12" s="1">
        <f>SUMSQ(C27:E27)/(K5*K6)-K7</f>
        <v>111.37722222221782</v>
      </c>
      <c r="M12" s="1">
        <f t="shared" si="2"/>
        <v>55.688611111108912</v>
      </c>
      <c r="N12" s="1">
        <f t="shared" si="3"/>
        <v>1.7912865554552186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83</v>
      </c>
      <c r="D13" s="23">
        <v>88.2</v>
      </c>
      <c r="E13" s="23">
        <v>97</v>
      </c>
      <c r="F13" s="10">
        <f t="shared" si="0"/>
        <v>268.2</v>
      </c>
      <c r="G13" s="3">
        <f t="shared" si="1"/>
        <v>89.399999999999991</v>
      </c>
      <c r="J13" s="1" t="s">
        <v>56</v>
      </c>
      <c r="K13" s="1">
        <f>K6-1</f>
        <v>3</v>
      </c>
      <c r="L13" s="1">
        <f>SUMSQ(F23:F26)/(K5*K4)-K7</f>
        <v>3016.0275000000256</v>
      </c>
      <c r="M13" s="1">
        <f t="shared" si="2"/>
        <v>1005.3425000000085</v>
      </c>
      <c r="N13" s="1">
        <f t="shared" si="3"/>
        <v>32.337967637309482</v>
      </c>
      <c r="O13" s="1" t="str">
        <f t="shared" si="4"/>
        <v>**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70.099999999999994</v>
      </c>
      <c r="D14" s="23">
        <v>63</v>
      </c>
      <c r="E14" s="23">
        <v>66.8</v>
      </c>
      <c r="F14" s="10">
        <f t="shared" si="0"/>
        <v>199.89999999999998</v>
      </c>
      <c r="G14" s="3">
        <f t="shared" si="1"/>
        <v>66.633333333333326</v>
      </c>
      <c r="J14" s="1" t="s">
        <v>33</v>
      </c>
      <c r="K14" s="1">
        <f>K12*K13</f>
        <v>6</v>
      </c>
      <c r="L14" s="1">
        <f>L11-L12-L13</f>
        <v>183.80500000002212</v>
      </c>
      <c r="M14" s="1">
        <f t="shared" si="2"/>
        <v>30.634166666670353</v>
      </c>
      <c r="N14" s="1">
        <f t="shared" si="3"/>
        <v>0.98538228540295714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76.900000000000006</v>
      </c>
      <c r="D15" s="23">
        <v>72.7</v>
      </c>
      <c r="E15" s="23">
        <v>89</v>
      </c>
      <c r="F15" s="10">
        <f t="shared" si="0"/>
        <v>238.60000000000002</v>
      </c>
      <c r="G15" s="3">
        <f t="shared" si="1"/>
        <v>79.533333333333346</v>
      </c>
      <c r="J15" s="1" t="s">
        <v>19</v>
      </c>
      <c r="K15" s="1">
        <f>K16-K11-K10</f>
        <v>22</v>
      </c>
      <c r="L15" s="1">
        <f>L16-L11-L10</f>
        <v>683.94944444444263</v>
      </c>
      <c r="M15" s="1">
        <f t="shared" si="2"/>
        <v>31.088611111111028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80</v>
      </c>
      <c r="D16" s="23">
        <v>92.1</v>
      </c>
      <c r="E16" s="23">
        <v>88.3</v>
      </c>
      <c r="F16" s="10">
        <f t="shared" si="0"/>
        <v>260.39999999999998</v>
      </c>
      <c r="G16" s="3">
        <f t="shared" si="1"/>
        <v>86.8</v>
      </c>
      <c r="J16" s="1" t="s">
        <v>11</v>
      </c>
      <c r="K16" s="1">
        <f>K4*K5*K6-1</f>
        <v>35</v>
      </c>
      <c r="L16" s="1">
        <f>SUMSQ(C6:E17)-K7</f>
        <v>4094.8430555555678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93.2</v>
      </c>
      <c r="D17" s="23">
        <v>87.4</v>
      </c>
      <c r="E17" s="23">
        <v>100.3</v>
      </c>
      <c r="F17" s="10">
        <f t="shared" si="0"/>
        <v>280.90000000000003</v>
      </c>
      <c r="G17" s="3">
        <f t="shared" si="1"/>
        <v>93.63333333333334</v>
      </c>
    </row>
    <row r="18" spans="1:21" x14ac:dyDescent="0.35">
      <c r="B18" s="3"/>
      <c r="C18" s="6">
        <f>SUM(C6:C17)</f>
        <v>956</v>
      </c>
      <c r="D18" s="6">
        <f t="shared" ref="D18:F18" si="7">SUM(D6:D17)</f>
        <v>930.6</v>
      </c>
      <c r="E18" s="6">
        <f t="shared" si="7"/>
        <v>979.49999999999989</v>
      </c>
      <c r="F18" s="11">
        <f t="shared" si="7"/>
        <v>2866.1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209.7</v>
      </c>
      <c r="D23" s="13">
        <f>F10</f>
        <v>180.3</v>
      </c>
      <c r="E23" s="13">
        <f>F14</f>
        <v>199.89999999999998</v>
      </c>
      <c r="F23" s="13">
        <f>SUM(C23:E23)</f>
        <v>589.9</v>
      </c>
      <c r="I23" s="14" t="s">
        <v>34</v>
      </c>
      <c r="J23" s="3">
        <f>G6</f>
        <v>69.899999999999991</v>
      </c>
      <c r="K23" s="16">
        <f>G7</f>
        <v>80.833333333333329</v>
      </c>
      <c r="L23" s="3">
        <f>G8</f>
        <v>78.466666666666669</v>
      </c>
      <c r="M23" s="3">
        <f>G9</f>
        <v>90.133333333333326</v>
      </c>
      <c r="N23" s="1">
        <f>AVERAGE(J23:M23)</f>
        <v>79.833333333333329</v>
      </c>
      <c r="O23" t="s">
        <v>26</v>
      </c>
      <c r="P23" s="1" t="s">
        <v>18</v>
      </c>
      <c r="Q23" s="1">
        <v>11.089583333333334</v>
      </c>
      <c r="R23"/>
      <c r="S23"/>
      <c r="T23"/>
      <c r="U23">
        <f>N23+N$26</f>
        <v>85.555356900492498</v>
      </c>
    </row>
    <row r="24" spans="1:21" ht="16" thickBot="1" x14ac:dyDescent="0.4">
      <c r="B24" s="13" t="s">
        <v>53</v>
      </c>
      <c r="C24" s="13">
        <f>F7</f>
        <v>242.5</v>
      </c>
      <c r="D24" s="13">
        <f>F11</f>
        <v>236.6</v>
      </c>
      <c r="E24" s="13">
        <f>F15</f>
        <v>238.60000000000002</v>
      </c>
      <c r="F24" s="13">
        <f t="shared" ref="F24:F26" si="8">SUM(C24:E24)</f>
        <v>717.7</v>
      </c>
      <c r="I24" s="15" t="s">
        <v>35</v>
      </c>
      <c r="J24" s="3">
        <f>G10</f>
        <v>60.1</v>
      </c>
      <c r="K24" s="3">
        <f>G11</f>
        <v>78.86666666666666</v>
      </c>
      <c r="L24" s="3">
        <f>G12</f>
        <v>81.066666666666677</v>
      </c>
      <c r="M24" s="3">
        <f>G13</f>
        <v>89.399999999999991</v>
      </c>
      <c r="N24" s="1">
        <f t="shared" ref="N24:N25" si="9">AVERAGE(J24:M24)</f>
        <v>77.358333333333334</v>
      </c>
      <c r="O24" t="s">
        <v>26</v>
      </c>
      <c r="P24" s="1" t="s">
        <v>17</v>
      </c>
      <c r="Q24" s="1">
        <v>10.122916666666667</v>
      </c>
      <c r="R24"/>
      <c r="S24"/>
      <c r="T24"/>
      <c r="U24">
        <f t="shared" ref="U24:U25" si="10">N24+N$26</f>
        <v>83.080356900492504</v>
      </c>
    </row>
    <row r="25" spans="1:21" ht="19" thickBot="1" x14ac:dyDescent="0.5">
      <c r="B25" s="13" t="s">
        <v>54</v>
      </c>
      <c r="C25" s="13">
        <f>F8</f>
        <v>235.4</v>
      </c>
      <c r="D25" s="13">
        <f>F12</f>
        <v>243.20000000000002</v>
      </c>
      <c r="E25" s="13">
        <f>F16</f>
        <v>260.39999999999998</v>
      </c>
      <c r="F25" s="13">
        <f t="shared" si="8"/>
        <v>739</v>
      </c>
      <c r="I25" s="15" t="s">
        <v>36</v>
      </c>
      <c r="J25" s="3">
        <f>G14</f>
        <v>66.633333333333326</v>
      </c>
      <c r="K25" s="16">
        <f>G15</f>
        <v>79.533333333333346</v>
      </c>
      <c r="L25" s="3">
        <f>G16</f>
        <v>86.8</v>
      </c>
      <c r="M25" s="3">
        <f>G17</f>
        <v>93.63333333333334</v>
      </c>
      <c r="N25" s="1">
        <f t="shared" si="9"/>
        <v>81.650000000000006</v>
      </c>
      <c r="O25" t="s">
        <v>26</v>
      </c>
      <c r="P25" s="1" t="s">
        <v>16</v>
      </c>
      <c r="Q25" s="1">
        <v>9.9791666666666679</v>
      </c>
      <c r="R25"/>
      <c r="S25"/>
      <c r="T25"/>
      <c r="U25">
        <f t="shared" si="10"/>
        <v>87.372023567159175</v>
      </c>
    </row>
    <row r="26" spans="1:21" ht="18.5" x14ac:dyDescent="0.45">
      <c r="B26" s="13" t="s">
        <v>55</v>
      </c>
      <c r="C26" s="13">
        <f>F9</f>
        <v>270.39999999999998</v>
      </c>
      <c r="D26" s="13">
        <f>F13</f>
        <v>268.2</v>
      </c>
      <c r="E26" s="13">
        <f>F17</f>
        <v>280.90000000000003</v>
      </c>
      <c r="F26" s="13">
        <f t="shared" si="8"/>
        <v>819.5</v>
      </c>
      <c r="I26"/>
      <c r="J26"/>
      <c r="K26" s="2"/>
      <c r="L26"/>
      <c r="M26" t="s">
        <v>24</v>
      </c>
      <c r="N26">
        <f>E30*((M15/12)^0.5)</f>
        <v>5.7220235671591668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958</v>
      </c>
      <c r="D27" s="13">
        <f t="shared" ref="D27:E27" si="11">SUM(D23:D26)</f>
        <v>928.3</v>
      </c>
      <c r="E27" s="13">
        <f t="shared" si="11"/>
        <v>979.8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69.899999999999991</v>
      </c>
      <c r="L29" s="7">
        <f>G10</f>
        <v>60.1</v>
      </c>
      <c r="M29" s="7">
        <f>G14</f>
        <v>66.633333333333326</v>
      </c>
      <c r="N29" s="1">
        <f>AVERAGE(J29:M29)</f>
        <v>65.544444444444437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80.833333333333329</v>
      </c>
      <c r="L30" s="7">
        <f t="shared" ref="L30:L32" si="13">G11</f>
        <v>78.86666666666666</v>
      </c>
      <c r="M30" s="7">
        <f t="shared" ref="M30:M32" si="14">G15</f>
        <v>79.533333333333346</v>
      </c>
      <c r="N30" s="1">
        <f>AVERAGE(J30:M30)</f>
        <v>79.744444444444454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78.466666666666669</v>
      </c>
      <c r="L31" s="7">
        <f t="shared" si="13"/>
        <v>81.066666666666677</v>
      </c>
      <c r="M31" s="7">
        <f t="shared" si="14"/>
        <v>86.8</v>
      </c>
      <c r="N31" s="1">
        <f>AVERAGE(J31:M31)</f>
        <v>82.111111111111128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90.133333333333326</v>
      </c>
      <c r="L32" s="7">
        <f t="shared" si="13"/>
        <v>89.399999999999991</v>
      </c>
      <c r="M32" s="7">
        <f t="shared" si="14"/>
        <v>93.63333333333334</v>
      </c>
      <c r="N32" s="1">
        <f>AVERAGE(J32:M32)</f>
        <v>91.055555555555543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2D7E3-EF60-478C-B2FA-3E90624BEAD5}">
  <dimension ref="A3:U50"/>
  <sheetViews>
    <sheetView topLeftCell="A13" zoomScale="80" zoomScaleNormal="80" workbookViewId="0">
      <selection activeCell="O24" sqref="O24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73.900000000000006</v>
      </c>
      <c r="D6" s="23">
        <v>75</v>
      </c>
      <c r="E6" s="23">
        <v>79.099999999999994</v>
      </c>
      <c r="F6" s="10">
        <f>C6+D6+E6</f>
        <v>228</v>
      </c>
      <c r="G6" s="3">
        <f>AVERAGE(C6:E6)</f>
        <v>76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102.8</v>
      </c>
      <c r="D7" s="23">
        <v>89.2</v>
      </c>
      <c r="E7" s="23">
        <v>93.5</v>
      </c>
      <c r="F7" s="10">
        <f t="shared" ref="F7:F17" si="0">C7+D7+E7</f>
        <v>285.5</v>
      </c>
      <c r="G7" s="3">
        <f t="shared" ref="G7:G17" si="1">AVERAGE(C7:E7)</f>
        <v>95.166666666666671</v>
      </c>
      <c r="J7" t="s">
        <v>9</v>
      </c>
      <c r="K7">
        <f>(F18^2)/(K4*K5*K6)</f>
        <v>330375.88027777779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92.7</v>
      </c>
      <c r="D8" s="23">
        <v>94.9</v>
      </c>
      <c r="E8" s="23">
        <v>108.9</v>
      </c>
      <c r="F8" s="10">
        <f t="shared" si="0"/>
        <v>296.5</v>
      </c>
      <c r="G8" s="3">
        <f t="shared" si="1"/>
        <v>98.833333333333329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101.3</v>
      </c>
      <c r="D9" s="23">
        <v>99.6</v>
      </c>
      <c r="E9" s="23">
        <v>110.5</v>
      </c>
      <c r="F9" s="10">
        <f t="shared" si="0"/>
        <v>311.39999999999998</v>
      </c>
      <c r="G9" s="3">
        <f t="shared" si="1"/>
        <v>103.8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81.400000000000006</v>
      </c>
      <c r="D10" s="23">
        <v>78.2</v>
      </c>
      <c r="E10" s="23">
        <v>74.8</v>
      </c>
      <c r="F10" s="10">
        <f t="shared" si="0"/>
        <v>234.40000000000003</v>
      </c>
      <c r="G10" s="3">
        <f t="shared" si="1"/>
        <v>78.13333333333334</v>
      </c>
      <c r="J10" s="1" t="s">
        <v>7</v>
      </c>
      <c r="K10" s="1">
        <f>K4-1</f>
        <v>2</v>
      </c>
      <c r="L10" s="1">
        <f>SUMSQ(C18:E18)/12-K7</f>
        <v>46.690555555571336</v>
      </c>
      <c r="M10" s="1">
        <f>L10/K10</f>
        <v>23.345277777785668</v>
      </c>
      <c r="N10" s="1">
        <f>M10/$M$15</f>
        <v>0.356542780019726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91.4</v>
      </c>
      <c r="D11" s="23">
        <v>109.4</v>
      </c>
      <c r="E11" s="23">
        <v>86.9</v>
      </c>
      <c r="F11" s="10">
        <f t="shared" si="0"/>
        <v>287.70000000000005</v>
      </c>
      <c r="G11" s="3">
        <f t="shared" si="1"/>
        <v>95.90000000000002</v>
      </c>
      <c r="J11" s="1" t="s">
        <v>8</v>
      </c>
      <c r="K11" s="1">
        <f>K5*K6-1</f>
        <v>11</v>
      </c>
      <c r="L11" s="1">
        <f>SUMSQ(F6:F17)/K4-K7</f>
        <v>4996.5497222222039</v>
      </c>
      <c r="M11" s="1">
        <f t="shared" ref="M11:M15" si="2">L11/K11</f>
        <v>454.23179292929126</v>
      </c>
      <c r="N11" s="1">
        <f t="shared" ref="N11:N14" si="3">M11/$M$15</f>
        <v>6.9372944612576584</v>
      </c>
      <c r="O11" s="1" t="str">
        <f t="shared" ref="O11:O14" si="4">IF(N11&lt;P11,"TN",IF(N11&lt;Q11,"*","**"))</f>
        <v>**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93.9</v>
      </c>
      <c r="D12" s="23">
        <v>110.1</v>
      </c>
      <c r="E12" s="23">
        <v>85.3</v>
      </c>
      <c r="F12" s="10">
        <f t="shared" si="0"/>
        <v>289.3</v>
      </c>
      <c r="G12" s="3">
        <f t="shared" si="1"/>
        <v>96.433333333333337</v>
      </c>
      <c r="J12" s="1" t="s">
        <v>32</v>
      </c>
      <c r="K12" s="1">
        <f>K5-1</f>
        <v>2</v>
      </c>
      <c r="L12" s="1">
        <f>SUMSQ(C27:E27)/(K5*K6)-K7</f>
        <v>377.29055555560626</v>
      </c>
      <c r="M12" s="1">
        <f t="shared" si="2"/>
        <v>188.64527777780313</v>
      </c>
      <c r="N12" s="1">
        <f t="shared" si="3"/>
        <v>2.8811013694809451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94</v>
      </c>
      <c r="D13" s="23">
        <v>99.3</v>
      </c>
      <c r="E13" s="23">
        <v>118.1</v>
      </c>
      <c r="F13" s="10">
        <f t="shared" si="0"/>
        <v>311.39999999999998</v>
      </c>
      <c r="G13" s="3">
        <f t="shared" si="1"/>
        <v>103.8</v>
      </c>
      <c r="J13" s="1" t="s">
        <v>56</v>
      </c>
      <c r="K13" s="1">
        <f>K6-1</f>
        <v>3</v>
      </c>
      <c r="L13" s="1">
        <f>SUMSQ(F23:F26)/(K5*K4)-K7</f>
        <v>4437.5697222221643</v>
      </c>
      <c r="M13" s="1">
        <f t="shared" si="2"/>
        <v>1479.1899074073881</v>
      </c>
      <c r="N13" s="1">
        <f t="shared" si="3"/>
        <v>22.591056177793543</v>
      </c>
      <c r="O13" s="1" t="str">
        <f t="shared" si="4"/>
        <v>**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85.9</v>
      </c>
      <c r="D14" s="23">
        <v>75.400000000000006</v>
      </c>
      <c r="E14" s="23">
        <v>78.2</v>
      </c>
      <c r="F14" s="10">
        <f t="shared" si="0"/>
        <v>239.5</v>
      </c>
      <c r="G14" s="3">
        <f t="shared" si="1"/>
        <v>79.833333333333329</v>
      </c>
      <c r="J14" s="1" t="s">
        <v>33</v>
      </c>
      <c r="K14" s="1">
        <f>K12*K13</f>
        <v>6</v>
      </c>
      <c r="L14" s="1">
        <f>L11-L12-L13</f>
        <v>181.68944444443332</v>
      </c>
      <c r="M14" s="1">
        <f t="shared" si="2"/>
        <v>30.281574074072221</v>
      </c>
      <c r="N14" s="1">
        <f t="shared" si="3"/>
        <v>0.46247796691528803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97.2</v>
      </c>
      <c r="D15" s="23">
        <v>93.6</v>
      </c>
      <c r="E15" s="23">
        <v>102</v>
      </c>
      <c r="F15" s="10">
        <f t="shared" si="0"/>
        <v>292.8</v>
      </c>
      <c r="G15" s="3">
        <f t="shared" si="1"/>
        <v>97.600000000000009</v>
      </c>
      <c r="J15" s="1" t="s">
        <v>19</v>
      </c>
      <c r="K15" s="1">
        <f>K16-K11-K10</f>
        <v>22</v>
      </c>
      <c r="L15" s="1">
        <f>L16-L11-L10</f>
        <v>1440.4894444444217</v>
      </c>
      <c r="M15" s="1">
        <f t="shared" si="2"/>
        <v>65.476792929291889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102.6</v>
      </c>
      <c r="D16" s="23">
        <v>111.5</v>
      </c>
      <c r="E16" s="23">
        <v>108.9</v>
      </c>
      <c r="F16" s="10">
        <f t="shared" si="0"/>
        <v>323</v>
      </c>
      <c r="G16" s="3">
        <f t="shared" si="1"/>
        <v>107.66666666666667</v>
      </c>
      <c r="J16" s="1" t="s">
        <v>11</v>
      </c>
      <c r="K16" s="1">
        <f>K4*K5*K6-1</f>
        <v>35</v>
      </c>
      <c r="L16" s="1">
        <f>SUMSQ(C6:E17)-K7</f>
        <v>6483.7297222221969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117.8</v>
      </c>
      <c r="D17" s="23">
        <v>109.8</v>
      </c>
      <c r="E17" s="23">
        <v>121.6</v>
      </c>
      <c r="F17" s="10">
        <f t="shared" si="0"/>
        <v>349.2</v>
      </c>
      <c r="G17" s="3">
        <f t="shared" si="1"/>
        <v>116.39999999999999</v>
      </c>
    </row>
    <row r="18" spans="1:21" x14ac:dyDescent="0.35">
      <c r="B18" s="3"/>
      <c r="C18" s="6">
        <f>SUM(C6:C17)</f>
        <v>1134.9000000000001</v>
      </c>
      <c r="D18" s="6">
        <f t="shared" ref="D18:F18" si="7">SUM(D6:D17)</f>
        <v>1146</v>
      </c>
      <c r="E18" s="6">
        <f t="shared" si="7"/>
        <v>1167.8</v>
      </c>
      <c r="F18" s="11">
        <f t="shared" si="7"/>
        <v>3448.7000000000003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228</v>
      </c>
      <c r="D23" s="13">
        <f>F10</f>
        <v>234.40000000000003</v>
      </c>
      <c r="E23" s="13">
        <f>F14</f>
        <v>239.5</v>
      </c>
      <c r="F23" s="13">
        <f>SUM(C23:E23)</f>
        <v>701.90000000000009</v>
      </c>
      <c r="I23" s="14" t="s">
        <v>34</v>
      </c>
      <c r="J23" s="3">
        <f>G6</f>
        <v>76</v>
      </c>
      <c r="K23" s="16">
        <f>G7</f>
        <v>95.166666666666671</v>
      </c>
      <c r="L23" s="3">
        <f>G8</f>
        <v>98.833333333333329</v>
      </c>
      <c r="M23" s="3">
        <f>G9</f>
        <v>103.8</v>
      </c>
      <c r="N23" s="1">
        <f>AVERAGE(J23:M23)</f>
        <v>93.45</v>
      </c>
      <c r="O23" t="s">
        <v>26</v>
      </c>
      <c r="P23" s="1" t="s">
        <v>18</v>
      </c>
      <c r="Q23" s="1">
        <v>11.089583333333334</v>
      </c>
      <c r="R23"/>
      <c r="S23"/>
      <c r="T23"/>
      <c r="U23">
        <f>N23+N$26</f>
        <v>101.75410212866817</v>
      </c>
    </row>
    <row r="24" spans="1:21" ht="16" thickBot="1" x14ac:dyDescent="0.4">
      <c r="B24" s="13" t="s">
        <v>53</v>
      </c>
      <c r="C24" s="13">
        <f>F7</f>
        <v>285.5</v>
      </c>
      <c r="D24" s="13">
        <f>F11</f>
        <v>287.70000000000005</v>
      </c>
      <c r="E24" s="13">
        <f>F15</f>
        <v>292.8</v>
      </c>
      <c r="F24" s="13">
        <f t="shared" ref="F24:F26" si="8">SUM(C24:E24)</f>
        <v>866</v>
      </c>
      <c r="I24" s="15" t="s">
        <v>35</v>
      </c>
      <c r="J24" s="3">
        <f>G10</f>
        <v>78.13333333333334</v>
      </c>
      <c r="K24" s="3">
        <f>G11</f>
        <v>95.90000000000002</v>
      </c>
      <c r="L24" s="3">
        <f>G12</f>
        <v>96.433333333333337</v>
      </c>
      <c r="M24" s="3">
        <f>G13</f>
        <v>103.8</v>
      </c>
      <c r="N24" s="1">
        <f t="shared" ref="N24:N25" si="9">AVERAGE(J24:M24)</f>
        <v>93.566666666666677</v>
      </c>
      <c r="O24" t="s">
        <v>26</v>
      </c>
      <c r="P24" s="1" t="s">
        <v>17</v>
      </c>
      <c r="Q24" s="1">
        <v>10.122916666666667</v>
      </c>
      <c r="R24"/>
      <c r="S24"/>
      <c r="T24"/>
      <c r="U24">
        <f t="shared" ref="U24:U25" si="10">N24+N$26</f>
        <v>101.87076879533484</v>
      </c>
    </row>
    <row r="25" spans="1:21" ht="19" thickBot="1" x14ac:dyDescent="0.5">
      <c r="B25" s="13" t="s">
        <v>54</v>
      </c>
      <c r="C25" s="13">
        <f>F8</f>
        <v>296.5</v>
      </c>
      <c r="D25" s="13">
        <f>F12</f>
        <v>289.3</v>
      </c>
      <c r="E25" s="13">
        <f>F16</f>
        <v>323</v>
      </c>
      <c r="F25" s="13">
        <f t="shared" si="8"/>
        <v>908.8</v>
      </c>
      <c r="I25" s="15" t="s">
        <v>36</v>
      </c>
      <c r="J25" s="3">
        <f>G14</f>
        <v>79.833333333333329</v>
      </c>
      <c r="K25" s="16">
        <f>G15</f>
        <v>97.600000000000009</v>
      </c>
      <c r="L25" s="3">
        <f>G16</f>
        <v>107.66666666666667</v>
      </c>
      <c r="M25" s="3">
        <f>G17</f>
        <v>116.39999999999999</v>
      </c>
      <c r="N25" s="1">
        <f t="shared" si="9"/>
        <v>100.375</v>
      </c>
      <c r="O25" t="s">
        <v>26</v>
      </c>
      <c r="P25" s="1" t="s">
        <v>16</v>
      </c>
      <c r="Q25" s="1">
        <v>9.9791666666666679</v>
      </c>
      <c r="R25"/>
      <c r="S25"/>
      <c r="T25"/>
      <c r="U25">
        <f t="shared" si="10"/>
        <v>108.67910212866816</v>
      </c>
    </row>
    <row r="26" spans="1:21" ht="18.5" x14ac:dyDescent="0.45">
      <c r="B26" s="13" t="s">
        <v>55</v>
      </c>
      <c r="C26" s="13">
        <f>F9</f>
        <v>311.39999999999998</v>
      </c>
      <c r="D26" s="13">
        <f>F13</f>
        <v>311.39999999999998</v>
      </c>
      <c r="E26" s="13">
        <f>F17</f>
        <v>349.2</v>
      </c>
      <c r="F26" s="13">
        <f t="shared" si="8"/>
        <v>972</v>
      </c>
      <c r="I26"/>
      <c r="J26"/>
      <c r="K26" s="2"/>
      <c r="L26"/>
      <c r="M26" t="s">
        <v>24</v>
      </c>
      <c r="N26">
        <f>E30*((M15/12)^0.5)</f>
        <v>8.3041021286681662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1121.4000000000001</v>
      </c>
      <c r="D27" s="13">
        <f t="shared" ref="D27:E27" si="11">SUM(D23:D26)</f>
        <v>1122.8000000000002</v>
      </c>
      <c r="E27" s="13">
        <f t="shared" si="11"/>
        <v>1204.5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76</v>
      </c>
      <c r="L29" s="7">
        <f>G10</f>
        <v>78.13333333333334</v>
      </c>
      <c r="M29" s="7">
        <f>G14</f>
        <v>79.833333333333329</v>
      </c>
      <c r="N29" s="1">
        <f>AVERAGE(J29:M29)</f>
        <v>77.98888888888888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95.166666666666671</v>
      </c>
      <c r="L30" s="7">
        <f t="shared" ref="L30:L32" si="13">G11</f>
        <v>95.90000000000002</v>
      </c>
      <c r="M30" s="7">
        <f t="shared" ref="M30:M32" si="14">G15</f>
        <v>97.600000000000009</v>
      </c>
      <c r="N30" s="1">
        <f>AVERAGE(J30:M30)</f>
        <v>96.222222222222229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98.833333333333329</v>
      </c>
      <c r="L31" s="7">
        <f t="shared" si="13"/>
        <v>96.433333333333337</v>
      </c>
      <c r="M31" s="7">
        <f t="shared" si="14"/>
        <v>107.66666666666667</v>
      </c>
      <c r="N31" s="1">
        <f>AVERAGE(J31:M31)</f>
        <v>100.97777777777777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103.8</v>
      </c>
      <c r="L32" s="7">
        <f t="shared" si="13"/>
        <v>103.8</v>
      </c>
      <c r="M32" s="7">
        <f t="shared" si="14"/>
        <v>116.39999999999999</v>
      </c>
      <c r="N32" s="1">
        <f>AVERAGE(J32:M32)</f>
        <v>108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ADED6-5015-4198-914F-B52D3167FC62}">
  <dimension ref="A3:U50"/>
  <sheetViews>
    <sheetView topLeftCell="A16" zoomScale="80" zoomScaleNormal="80" workbookViewId="0">
      <selection activeCell="L16" sqref="L16"/>
    </sheetView>
  </sheetViews>
  <sheetFormatPr defaultColWidth="9.1796875" defaultRowHeight="14.5" x14ac:dyDescent="0.35"/>
  <cols>
    <col min="1" max="1" width="5.81640625" style="7" customWidth="1"/>
    <col min="2" max="2" width="14" style="7" customWidth="1"/>
    <col min="3" max="5" width="9.1796875" style="7"/>
    <col min="6" max="6" width="9.81640625" style="7" customWidth="1"/>
    <col min="7" max="7" width="11" style="7" customWidth="1"/>
    <col min="8" max="17" width="9.1796875" style="7"/>
    <col min="18" max="18" width="8.26953125" style="7" customWidth="1"/>
    <col min="19" max="19" width="3.453125" style="7" customWidth="1"/>
    <col min="20" max="20" width="3.7265625" style="7" customWidth="1"/>
    <col min="21" max="16384" width="9.1796875" style="7"/>
  </cols>
  <sheetData>
    <row r="3" spans="1:17" ht="15.5" x14ac:dyDescent="0.35">
      <c r="E3" s="8"/>
    </row>
    <row r="4" spans="1:17" x14ac:dyDescent="0.35">
      <c r="B4" s="24" t="s">
        <v>0</v>
      </c>
      <c r="C4" s="26" t="s">
        <v>1</v>
      </c>
      <c r="D4" s="26"/>
      <c r="E4" s="26"/>
      <c r="F4" s="24" t="s">
        <v>6</v>
      </c>
      <c r="G4" s="24" t="s">
        <v>5</v>
      </c>
      <c r="J4" t="s">
        <v>7</v>
      </c>
      <c r="K4">
        <v>3</v>
      </c>
      <c r="L4"/>
      <c r="M4"/>
      <c r="N4"/>
      <c r="O4"/>
      <c r="P4"/>
      <c r="Q4"/>
    </row>
    <row r="5" spans="1:17" ht="16" thickBot="1" x14ac:dyDescent="0.4">
      <c r="B5" s="24"/>
      <c r="C5" s="9" t="s">
        <v>2</v>
      </c>
      <c r="D5" s="9" t="s">
        <v>3</v>
      </c>
      <c r="E5" s="9" t="s">
        <v>4</v>
      </c>
      <c r="F5" s="24"/>
      <c r="G5" s="24"/>
      <c r="J5" t="s">
        <v>32</v>
      </c>
      <c r="K5">
        <v>3</v>
      </c>
      <c r="L5"/>
      <c r="M5"/>
      <c r="N5"/>
      <c r="O5"/>
      <c r="P5"/>
      <c r="Q5"/>
    </row>
    <row r="6" spans="1:17" ht="16" thickBot="1" x14ac:dyDescent="0.4">
      <c r="A6" s="7">
        <v>1</v>
      </c>
      <c r="B6" s="22" t="s">
        <v>40</v>
      </c>
      <c r="C6" s="23">
        <v>79.2</v>
      </c>
      <c r="D6" s="23">
        <v>82.4</v>
      </c>
      <c r="E6" s="23">
        <v>86.8</v>
      </c>
      <c r="F6" s="10">
        <f>C6+D6+E6</f>
        <v>248.40000000000003</v>
      </c>
      <c r="G6" s="3">
        <f>AVERAGE(C6:E6)</f>
        <v>82.800000000000011</v>
      </c>
      <c r="J6" t="s">
        <v>56</v>
      </c>
      <c r="K6">
        <v>4</v>
      </c>
      <c r="L6"/>
      <c r="M6"/>
      <c r="N6"/>
      <c r="O6"/>
      <c r="P6"/>
      <c r="Q6"/>
    </row>
    <row r="7" spans="1:17" ht="16" thickBot="1" x14ac:dyDescent="0.4">
      <c r="A7" s="7">
        <v>2</v>
      </c>
      <c r="B7" s="22" t="s">
        <v>41</v>
      </c>
      <c r="C7" s="23">
        <v>109.3</v>
      </c>
      <c r="D7" s="23">
        <v>94</v>
      </c>
      <c r="E7" s="23">
        <v>99.1</v>
      </c>
      <c r="F7" s="10">
        <f t="shared" ref="F7:F17" si="0">C7+D7+E7</f>
        <v>302.39999999999998</v>
      </c>
      <c r="G7" s="3">
        <f t="shared" ref="G7:G17" si="1">AVERAGE(C7:E7)</f>
        <v>100.8</v>
      </c>
      <c r="J7" t="s">
        <v>9</v>
      </c>
      <c r="K7">
        <f>(F18^2)/(K4*K5*K6)</f>
        <v>424799.78777777788</v>
      </c>
      <c r="L7"/>
      <c r="M7"/>
      <c r="N7"/>
      <c r="O7"/>
      <c r="P7"/>
      <c r="Q7"/>
    </row>
    <row r="8" spans="1:17" ht="16" thickBot="1" x14ac:dyDescent="0.4">
      <c r="A8" s="7">
        <v>3</v>
      </c>
      <c r="B8" s="22" t="s">
        <v>42</v>
      </c>
      <c r="C8" s="23">
        <v>107.7</v>
      </c>
      <c r="D8" s="23">
        <v>114</v>
      </c>
      <c r="E8" s="23">
        <v>125.1</v>
      </c>
      <c r="F8" s="10">
        <f t="shared" si="0"/>
        <v>346.79999999999995</v>
      </c>
      <c r="G8" s="3">
        <f t="shared" si="1"/>
        <v>115.59999999999998</v>
      </c>
      <c r="J8"/>
      <c r="K8"/>
      <c r="L8"/>
      <c r="M8"/>
      <c r="N8"/>
      <c r="O8"/>
      <c r="P8"/>
      <c r="Q8"/>
    </row>
    <row r="9" spans="1:17" ht="16" thickBot="1" x14ac:dyDescent="0.4">
      <c r="A9" s="7">
        <v>4</v>
      </c>
      <c r="B9" s="22" t="s">
        <v>43</v>
      </c>
      <c r="C9" s="23">
        <v>126.9</v>
      </c>
      <c r="D9" s="23">
        <v>120.2</v>
      </c>
      <c r="E9" s="23">
        <v>132.30000000000001</v>
      </c>
      <c r="F9" s="10">
        <f t="shared" si="0"/>
        <v>379.40000000000003</v>
      </c>
      <c r="G9" s="3">
        <f t="shared" si="1"/>
        <v>126.46666666666668</v>
      </c>
      <c r="J9" s="1" t="s">
        <v>10</v>
      </c>
      <c r="K9" s="1" t="s">
        <v>12</v>
      </c>
      <c r="L9" s="1" t="s">
        <v>14</v>
      </c>
      <c r="M9" s="1" t="s">
        <v>13</v>
      </c>
      <c r="N9" s="1" t="s">
        <v>15</v>
      </c>
      <c r="O9" s="1"/>
      <c r="P9" s="5">
        <v>0.05</v>
      </c>
      <c r="Q9" s="5">
        <v>0.01</v>
      </c>
    </row>
    <row r="10" spans="1:17" ht="16" thickBot="1" x14ac:dyDescent="0.4">
      <c r="A10" s="7">
        <v>5</v>
      </c>
      <c r="B10" s="22" t="s">
        <v>44</v>
      </c>
      <c r="C10" s="23">
        <v>92</v>
      </c>
      <c r="D10" s="23">
        <v>86.7</v>
      </c>
      <c r="E10" s="23">
        <v>82.1</v>
      </c>
      <c r="F10" s="10">
        <f t="shared" si="0"/>
        <v>260.79999999999995</v>
      </c>
      <c r="G10" s="3">
        <f t="shared" si="1"/>
        <v>86.933333333333323</v>
      </c>
      <c r="J10" s="1" t="s">
        <v>7</v>
      </c>
      <c r="K10" s="1">
        <f>K4-1</f>
        <v>2</v>
      </c>
      <c r="L10" s="1">
        <f>SUMSQ(C18:E18)/12-K7</f>
        <v>16.150555555417668</v>
      </c>
      <c r="M10" s="1">
        <f>L10/K10</f>
        <v>8.075277777708834</v>
      </c>
      <c r="N10" s="1">
        <f>M10/$M$15</f>
        <v>0.1038898637029676</v>
      </c>
      <c r="O10" s="1" t="str">
        <f>IF(N10&lt;P10,"TN",IF(N10&lt;Q10,"*","**"))</f>
        <v>TN</v>
      </c>
      <c r="P10" s="1">
        <f>FINV(5%,$K10,$K$15)</f>
        <v>3.4433567793667246</v>
      </c>
      <c r="Q10" s="1">
        <f>FINV(1%,$K10,$K$15)</f>
        <v>5.7190219124822725</v>
      </c>
    </row>
    <row r="11" spans="1:17" ht="16" thickBot="1" x14ac:dyDescent="0.4">
      <c r="A11" s="7">
        <v>6</v>
      </c>
      <c r="B11" s="22" t="s">
        <v>45</v>
      </c>
      <c r="C11" s="23">
        <v>102.7</v>
      </c>
      <c r="D11" s="23">
        <v>123.9</v>
      </c>
      <c r="E11" s="23">
        <v>99</v>
      </c>
      <c r="F11" s="10">
        <f t="shared" si="0"/>
        <v>325.60000000000002</v>
      </c>
      <c r="G11" s="3">
        <f t="shared" si="1"/>
        <v>108.53333333333335</v>
      </c>
      <c r="J11" s="1" t="s">
        <v>8</v>
      </c>
      <c r="K11" s="1">
        <f>K5*K6-1</f>
        <v>11</v>
      </c>
      <c r="L11" s="1">
        <f>SUMSQ(F6:F17)/K4-K7</f>
        <v>8458.5388888887828</v>
      </c>
      <c r="M11" s="1">
        <f t="shared" ref="M11:M15" si="2">L11/K11</f>
        <v>768.95808080807114</v>
      </c>
      <c r="N11" s="1">
        <f t="shared" ref="N11:N14" si="3">M11/$M$15</f>
        <v>9.8927804600069198</v>
      </c>
      <c r="O11" s="1" t="str">
        <f t="shared" ref="O11:O14" si="4">IF(N11&lt;P11,"TN",IF(N11&lt;Q11,"*","**"))</f>
        <v>**</v>
      </c>
      <c r="P11" s="1">
        <f t="shared" ref="P11:P14" si="5">FINV(5%,K11,$K$15)</f>
        <v>2.2585183566229916</v>
      </c>
      <c r="Q11" s="1">
        <f t="shared" ref="Q11:Q14" si="6">FINV(1%,$K11,$K$15)</f>
        <v>3.1837421959607717</v>
      </c>
    </row>
    <row r="12" spans="1:17" ht="16" thickBot="1" x14ac:dyDescent="0.4">
      <c r="A12" s="7">
        <v>7</v>
      </c>
      <c r="B12" s="22" t="s">
        <v>46</v>
      </c>
      <c r="C12" s="23">
        <v>105.6</v>
      </c>
      <c r="D12" s="23">
        <v>127.2</v>
      </c>
      <c r="E12" s="23">
        <v>100.9</v>
      </c>
      <c r="F12" s="10">
        <f t="shared" si="0"/>
        <v>333.70000000000005</v>
      </c>
      <c r="G12" s="3">
        <f t="shared" si="1"/>
        <v>111.23333333333335</v>
      </c>
      <c r="J12" s="1" t="s">
        <v>32</v>
      </c>
      <c r="K12" s="1">
        <f>K5-1</f>
        <v>2</v>
      </c>
      <c r="L12" s="1">
        <f>SUMSQ(C27:E27)/(K5*K6)-K7</f>
        <v>272.81722222210374</v>
      </c>
      <c r="M12" s="1">
        <f t="shared" si="2"/>
        <v>136.40861111105187</v>
      </c>
      <c r="N12" s="1">
        <f t="shared" si="3"/>
        <v>1.7549206858688524</v>
      </c>
      <c r="O12" s="1" t="str">
        <f t="shared" si="4"/>
        <v>TN</v>
      </c>
      <c r="P12" s="1">
        <f t="shared" si="5"/>
        <v>3.4433567793667246</v>
      </c>
      <c r="Q12" s="1">
        <f t="shared" si="6"/>
        <v>5.7190219124822725</v>
      </c>
    </row>
    <row r="13" spans="1:17" ht="16" thickBot="1" x14ac:dyDescent="0.4">
      <c r="A13" s="7">
        <v>8</v>
      </c>
      <c r="B13" s="22" t="s">
        <v>47</v>
      </c>
      <c r="C13" s="23">
        <v>111.8</v>
      </c>
      <c r="D13" s="23">
        <v>116.2</v>
      </c>
      <c r="E13" s="23">
        <v>135.4</v>
      </c>
      <c r="F13" s="10">
        <f t="shared" si="0"/>
        <v>363.4</v>
      </c>
      <c r="G13" s="3">
        <f t="shared" si="1"/>
        <v>121.13333333333333</v>
      </c>
      <c r="J13" s="1" t="s">
        <v>56</v>
      </c>
      <c r="K13" s="1">
        <f>K6-1</f>
        <v>3</v>
      </c>
      <c r="L13" s="1">
        <f>SUMSQ(F23:F26)/(K5*K4)-K7</f>
        <v>7872.427777777717</v>
      </c>
      <c r="M13" s="1">
        <f t="shared" si="2"/>
        <v>2624.1425925925723</v>
      </c>
      <c r="N13" s="1">
        <f t="shared" si="3"/>
        <v>33.760054302298471</v>
      </c>
      <c r="O13" s="1" t="str">
        <f t="shared" si="4"/>
        <v>**</v>
      </c>
      <c r="P13" s="1">
        <f t="shared" si="5"/>
        <v>3.0491249886524128</v>
      </c>
      <c r="Q13" s="1">
        <f t="shared" si="6"/>
        <v>4.8166057778160596</v>
      </c>
    </row>
    <row r="14" spans="1:17" ht="16" thickBot="1" x14ac:dyDescent="0.4">
      <c r="A14" s="7">
        <v>9</v>
      </c>
      <c r="B14" s="22" t="s">
        <v>48</v>
      </c>
      <c r="C14" s="23">
        <v>95.4</v>
      </c>
      <c r="D14" s="23">
        <v>82.6</v>
      </c>
      <c r="E14" s="23">
        <v>87</v>
      </c>
      <c r="F14" s="10">
        <f t="shared" si="0"/>
        <v>265</v>
      </c>
      <c r="G14" s="3">
        <f t="shared" si="1"/>
        <v>88.333333333333329</v>
      </c>
      <c r="J14" s="1" t="s">
        <v>33</v>
      </c>
      <c r="K14" s="1">
        <f>K12*K13</f>
        <v>6</v>
      </c>
      <c r="L14" s="1">
        <f>L11-L12-L13</f>
        <v>313.2938888889621</v>
      </c>
      <c r="M14" s="1">
        <f t="shared" si="2"/>
        <v>52.215648148160348</v>
      </c>
      <c r="N14" s="1">
        <f t="shared" si="3"/>
        <v>0.67176346357383288</v>
      </c>
      <c r="O14" s="1" t="str">
        <f t="shared" si="4"/>
        <v>TN</v>
      </c>
      <c r="P14" s="1">
        <f t="shared" si="5"/>
        <v>2.5490614138436585</v>
      </c>
      <c r="Q14" s="1">
        <f t="shared" si="6"/>
        <v>3.7583014350037565</v>
      </c>
    </row>
    <row r="15" spans="1:17" ht="16" thickBot="1" x14ac:dyDescent="0.4">
      <c r="A15" s="7">
        <v>10</v>
      </c>
      <c r="B15" s="22" t="s">
        <v>49</v>
      </c>
      <c r="C15" s="23">
        <v>114.2</v>
      </c>
      <c r="D15" s="23">
        <v>109.7</v>
      </c>
      <c r="E15" s="23">
        <v>119.1</v>
      </c>
      <c r="F15" s="10">
        <f t="shared" si="0"/>
        <v>343</v>
      </c>
      <c r="G15" s="3">
        <f t="shared" si="1"/>
        <v>114.33333333333333</v>
      </c>
      <c r="J15" s="1" t="s">
        <v>19</v>
      </c>
      <c r="K15" s="1">
        <f>K16-K11-K10</f>
        <v>22</v>
      </c>
      <c r="L15" s="1">
        <f>L16-L11-L10</f>
        <v>1710.0427777779405</v>
      </c>
      <c r="M15" s="1">
        <f t="shared" si="2"/>
        <v>77.729217171724571</v>
      </c>
      <c r="N15" s="1"/>
      <c r="O15" s="1"/>
      <c r="P15" s="1"/>
      <c r="Q15" s="1"/>
    </row>
    <row r="16" spans="1:17" ht="16" thickBot="1" x14ac:dyDescent="0.4">
      <c r="A16" s="7">
        <v>11</v>
      </c>
      <c r="B16" s="22" t="s">
        <v>50</v>
      </c>
      <c r="C16" s="23">
        <v>114.7</v>
      </c>
      <c r="D16" s="23">
        <v>119</v>
      </c>
      <c r="E16" s="23">
        <v>107.9</v>
      </c>
      <c r="F16" s="10">
        <f t="shared" si="0"/>
        <v>341.6</v>
      </c>
      <c r="G16" s="3">
        <f t="shared" si="1"/>
        <v>113.86666666666667</v>
      </c>
      <c r="J16" s="1" t="s">
        <v>11</v>
      </c>
      <c r="K16" s="1">
        <f>K4*K5*K6-1</f>
        <v>35</v>
      </c>
      <c r="L16" s="1">
        <f>SUMSQ(C6:E17)-K7</f>
        <v>10184.732222222141</v>
      </c>
      <c r="M16" s="1"/>
      <c r="N16" s="1"/>
      <c r="O16" s="1"/>
      <c r="P16" s="1"/>
      <c r="Q16" s="1"/>
    </row>
    <row r="17" spans="1:21" ht="16" thickBot="1" x14ac:dyDescent="0.4">
      <c r="A17" s="7">
        <v>12</v>
      </c>
      <c r="B17" s="22" t="s">
        <v>51</v>
      </c>
      <c r="C17" s="23">
        <v>133.5</v>
      </c>
      <c r="D17" s="23">
        <v>129.19999999999999</v>
      </c>
      <c r="E17" s="23">
        <v>137.80000000000001</v>
      </c>
      <c r="F17" s="10">
        <f t="shared" si="0"/>
        <v>400.5</v>
      </c>
      <c r="G17" s="3">
        <f t="shared" si="1"/>
        <v>133.5</v>
      </c>
    </row>
    <row r="18" spans="1:21" x14ac:dyDescent="0.35">
      <c r="B18" s="3"/>
      <c r="C18" s="6">
        <f>SUM(C6:C17)</f>
        <v>1293</v>
      </c>
      <c r="D18" s="6">
        <f t="shared" ref="D18:F18" si="7">SUM(D6:D17)</f>
        <v>1305.1000000000001</v>
      </c>
      <c r="E18" s="6">
        <f t="shared" si="7"/>
        <v>1312.5</v>
      </c>
      <c r="F18" s="11">
        <f t="shared" si="7"/>
        <v>3910.6000000000004</v>
      </c>
      <c r="G18" s="3"/>
    </row>
    <row r="21" spans="1:21" ht="15" thickBot="1" x14ac:dyDescent="0.4"/>
    <row r="22" spans="1:21" ht="16" thickBot="1" x14ac:dyDescent="0.4">
      <c r="B22" s="13"/>
      <c r="C22" s="14" t="s">
        <v>34</v>
      </c>
      <c r="D22" s="15" t="s">
        <v>35</v>
      </c>
      <c r="E22" s="15" t="s">
        <v>36</v>
      </c>
      <c r="F22" s="13"/>
      <c r="I22" s="1"/>
      <c r="J22" s="13" t="s">
        <v>52</v>
      </c>
      <c r="K22" s="13" t="s">
        <v>53</v>
      </c>
      <c r="L22" s="13" t="s">
        <v>54</v>
      </c>
      <c r="M22" s="13" t="s">
        <v>55</v>
      </c>
      <c r="N22" s="1" t="s">
        <v>5</v>
      </c>
      <c r="O22"/>
      <c r="P22"/>
      <c r="Q22"/>
      <c r="R22"/>
      <c r="S22"/>
      <c r="T22"/>
      <c r="U22"/>
    </row>
    <row r="23" spans="1:21" ht="19" thickBot="1" x14ac:dyDescent="0.5">
      <c r="B23" s="13" t="s">
        <v>52</v>
      </c>
      <c r="C23" s="13">
        <f>F6</f>
        <v>248.40000000000003</v>
      </c>
      <c r="D23" s="13">
        <f>F10</f>
        <v>260.79999999999995</v>
      </c>
      <c r="E23" s="13">
        <f>F14</f>
        <v>265</v>
      </c>
      <c r="F23" s="13">
        <f>SUM(C23:E23)</f>
        <v>774.2</v>
      </c>
      <c r="I23" s="14" t="s">
        <v>34</v>
      </c>
      <c r="J23" s="3">
        <f>G6</f>
        <v>82.800000000000011</v>
      </c>
      <c r="K23" s="16">
        <f>G7</f>
        <v>100.8</v>
      </c>
      <c r="L23" s="3">
        <f>G8</f>
        <v>115.59999999999998</v>
      </c>
      <c r="M23" s="3">
        <f>G9</f>
        <v>126.46666666666668</v>
      </c>
      <c r="N23" s="1">
        <f>AVERAGE(J23:M23)</f>
        <v>106.41666666666667</v>
      </c>
      <c r="O23" t="s">
        <v>26</v>
      </c>
      <c r="P23" s="1" t="s">
        <v>18</v>
      </c>
      <c r="Q23" s="1">
        <v>11.089583333333334</v>
      </c>
      <c r="R23"/>
      <c r="S23"/>
      <c r="T23"/>
      <c r="U23">
        <f>N23+N$26</f>
        <v>115.46442785312732</v>
      </c>
    </row>
    <row r="24" spans="1:21" ht="16" thickBot="1" x14ac:dyDescent="0.4">
      <c r="B24" s="13" t="s">
        <v>53</v>
      </c>
      <c r="C24" s="13">
        <f>F7</f>
        <v>302.39999999999998</v>
      </c>
      <c r="D24" s="13">
        <f>F11</f>
        <v>325.60000000000002</v>
      </c>
      <c r="E24" s="13">
        <f>F15</f>
        <v>343</v>
      </c>
      <c r="F24" s="13">
        <f t="shared" ref="F24:F26" si="8">SUM(C24:E24)</f>
        <v>971</v>
      </c>
      <c r="I24" s="15" t="s">
        <v>35</v>
      </c>
      <c r="J24" s="3">
        <f>G10</f>
        <v>86.933333333333323</v>
      </c>
      <c r="K24" s="3">
        <f>G11</f>
        <v>108.53333333333335</v>
      </c>
      <c r="L24" s="3">
        <f>G12</f>
        <v>111.23333333333335</v>
      </c>
      <c r="M24" s="3">
        <f>G13</f>
        <v>121.13333333333333</v>
      </c>
      <c r="N24" s="1">
        <f t="shared" ref="N24:N25" si="9">AVERAGE(J24:M24)</f>
        <v>106.95833333333334</v>
      </c>
      <c r="O24" t="s">
        <v>26</v>
      </c>
      <c r="P24" s="1" t="s">
        <v>17</v>
      </c>
      <c r="Q24" s="1">
        <v>10.122916666666667</v>
      </c>
      <c r="R24"/>
      <c r="S24"/>
      <c r="T24"/>
      <c r="U24">
        <f t="shared" ref="U24:U25" si="10">N24+N$26</f>
        <v>116.00609451979399</v>
      </c>
    </row>
    <row r="25" spans="1:21" ht="19" thickBot="1" x14ac:dyDescent="0.5">
      <c r="B25" s="13" t="s">
        <v>54</v>
      </c>
      <c r="C25" s="13">
        <f>F8</f>
        <v>346.79999999999995</v>
      </c>
      <c r="D25" s="13">
        <f>F12</f>
        <v>333.70000000000005</v>
      </c>
      <c r="E25" s="13">
        <f>F16</f>
        <v>341.6</v>
      </c>
      <c r="F25" s="13">
        <f t="shared" si="8"/>
        <v>1022.1</v>
      </c>
      <c r="I25" s="15" t="s">
        <v>36</v>
      </c>
      <c r="J25" s="3">
        <f>G14</f>
        <v>88.333333333333329</v>
      </c>
      <c r="K25" s="16">
        <f>G15</f>
        <v>114.33333333333333</v>
      </c>
      <c r="L25" s="3">
        <f>G16</f>
        <v>113.86666666666667</v>
      </c>
      <c r="M25" s="3">
        <f>G17</f>
        <v>133.5</v>
      </c>
      <c r="N25" s="1">
        <f t="shared" si="9"/>
        <v>112.50833333333333</v>
      </c>
      <c r="O25" t="s">
        <v>26</v>
      </c>
      <c r="P25" s="1" t="s">
        <v>16</v>
      </c>
      <c r="Q25" s="1">
        <v>9.9791666666666679</v>
      </c>
      <c r="R25"/>
      <c r="S25"/>
      <c r="T25"/>
      <c r="U25">
        <f t="shared" si="10"/>
        <v>121.55609451979397</v>
      </c>
    </row>
    <row r="26" spans="1:21" ht="18.5" x14ac:dyDescent="0.45">
      <c r="B26" s="13" t="s">
        <v>55</v>
      </c>
      <c r="C26" s="13">
        <f>F9</f>
        <v>379.40000000000003</v>
      </c>
      <c r="D26" s="13">
        <f>F13</f>
        <v>363.4</v>
      </c>
      <c r="E26" s="13">
        <f>F17</f>
        <v>400.5</v>
      </c>
      <c r="F26" s="13">
        <f t="shared" si="8"/>
        <v>1143.3</v>
      </c>
      <c r="I26"/>
      <c r="J26"/>
      <c r="K26" s="2"/>
      <c r="L26"/>
      <c r="M26" t="s">
        <v>24</v>
      </c>
      <c r="N26">
        <f>E30*((M15/12)^0.5)</f>
        <v>9.047761186460642</v>
      </c>
      <c r="O26"/>
      <c r="P26"/>
      <c r="Q26">
        <v>1.6970124878379924</v>
      </c>
      <c r="R26"/>
      <c r="S26"/>
      <c r="T26"/>
      <c r="U26"/>
    </row>
    <row r="27" spans="1:21" ht="19" thickBot="1" x14ac:dyDescent="0.5">
      <c r="B27" s="13"/>
      <c r="C27" s="13">
        <f>SUM(C23:C26)</f>
        <v>1277</v>
      </c>
      <c r="D27" s="13">
        <f t="shared" ref="D27:E27" si="11">SUM(D23:D26)</f>
        <v>1283.5</v>
      </c>
      <c r="E27" s="13">
        <f t="shared" si="11"/>
        <v>1350.1</v>
      </c>
      <c r="F27" s="13"/>
      <c r="I27"/>
      <c r="J27"/>
      <c r="K27" s="2"/>
      <c r="L27"/>
      <c r="M27"/>
      <c r="N27"/>
      <c r="O27"/>
      <c r="P27"/>
      <c r="Q27"/>
      <c r="R27"/>
      <c r="S27"/>
      <c r="T27"/>
      <c r="U27"/>
    </row>
    <row r="28" spans="1:21" ht="16" thickBot="1" x14ac:dyDescent="0.4">
      <c r="I28"/>
      <c r="J28" s="1"/>
      <c r="K28" s="14" t="s">
        <v>34</v>
      </c>
      <c r="L28" s="15" t="s">
        <v>35</v>
      </c>
      <c r="M28" s="15" t="s">
        <v>36</v>
      </c>
      <c r="N28" s="1" t="s">
        <v>5</v>
      </c>
      <c r="O28"/>
      <c r="P28"/>
      <c r="Q28"/>
      <c r="R28"/>
      <c r="S28"/>
      <c r="T28"/>
      <c r="U28"/>
    </row>
    <row r="29" spans="1:21" x14ac:dyDescent="0.35">
      <c r="C29" s="25" t="s">
        <v>29</v>
      </c>
      <c r="D29" s="25"/>
      <c r="E29" s="7">
        <v>5.149</v>
      </c>
      <c r="I29"/>
      <c r="J29" s="13" t="s">
        <v>52</v>
      </c>
      <c r="K29" s="7">
        <f>G6</f>
        <v>82.800000000000011</v>
      </c>
      <c r="L29" s="7">
        <f>G10</f>
        <v>86.933333333333323</v>
      </c>
      <c r="M29" s="7">
        <f>G14</f>
        <v>88.333333333333329</v>
      </c>
      <c r="N29" s="1">
        <f>AVERAGE(J29:M29)</f>
        <v>86.022222222222226</v>
      </c>
      <c r="O29"/>
      <c r="P29" s="4" t="s">
        <v>20</v>
      </c>
      <c r="Q29" s="4">
        <v>32.391666666666666</v>
      </c>
      <c r="R29"/>
      <c r="S29"/>
      <c r="T29"/>
      <c r="U29"/>
    </row>
    <row r="30" spans="1:21" x14ac:dyDescent="0.35">
      <c r="C30" s="25" t="s">
        <v>28</v>
      </c>
      <c r="D30" s="25"/>
      <c r="E30" s="7">
        <v>3.5550000000000002</v>
      </c>
      <c r="I30"/>
      <c r="J30" s="13" t="s">
        <v>53</v>
      </c>
      <c r="K30" s="7">
        <f t="shared" ref="K30:K32" si="12">G7</f>
        <v>100.8</v>
      </c>
      <c r="L30" s="7">
        <f t="shared" ref="L30:L32" si="13">G11</f>
        <v>108.53333333333335</v>
      </c>
      <c r="M30" s="7">
        <f t="shared" ref="M30:M32" si="14">G15</f>
        <v>114.33333333333333</v>
      </c>
      <c r="N30" s="1">
        <f>AVERAGE(J30:M30)</f>
        <v>107.8888888888889</v>
      </c>
      <c r="O30"/>
      <c r="P30" s="4" t="s">
        <v>21</v>
      </c>
      <c r="Q30" s="4">
        <v>30.224999999999998</v>
      </c>
      <c r="R30"/>
      <c r="S30"/>
      <c r="T30"/>
      <c r="U30"/>
    </row>
    <row r="31" spans="1:21" x14ac:dyDescent="0.35">
      <c r="C31" s="25" t="s">
        <v>30</v>
      </c>
      <c r="D31" s="25"/>
      <c r="E31" s="7">
        <v>3.93</v>
      </c>
      <c r="I31"/>
      <c r="J31" s="13" t="s">
        <v>54</v>
      </c>
      <c r="K31" s="7">
        <f t="shared" si="12"/>
        <v>115.59999999999998</v>
      </c>
      <c r="L31" s="7">
        <f t="shared" si="13"/>
        <v>111.23333333333335</v>
      </c>
      <c r="M31" s="7">
        <f t="shared" si="14"/>
        <v>113.86666666666667</v>
      </c>
      <c r="N31" s="1">
        <f>AVERAGE(J31:M31)</f>
        <v>113.56666666666666</v>
      </c>
      <c r="O31"/>
      <c r="P31" s="4" t="s">
        <v>22</v>
      </c>
      <c r="Q31" s="4">
        <v>31.525000000000002</v>
      </c>
      <c r="R31"/>
      <c r="S31"/>
      <c r="T31"/>
      <c r="U31"/>
    </row>
    <row r="32" spans="1:21" x14ac:dyDescent="0.35">
      <c r="I32"/>
      <c r="J32" s="13" t="s">
        <v>55</v>
      </c>
      <c r="K32" s="7">
        <f t="shared" si="12"/>
        <v>126.46666666666668</v>
      </c>
      <c r="L32" s="7">
        <f t="shared" si="13"/>
        <v>121.13333333333333</v>
      </c>
      <c r="M32" s="7">
        <f t="shared" si="14"/>
        <v>133.5</v>
      </c>
      <c r="N32" s="1">
        <f>AVERAGE(J32:M32)</f>
        <v>127.03333333333335</v>
      </c>
      <c r="O32"/>
      <c r="P32" s="4" t="s">
        <v>23</v>
      </c>
      <c r="Q32" s="4">
        <v>30.625</v>
      </c>
      <c r="R32"/>
      <c r="S32"/>
      <c r="T32"/>
      <c r="U32"/>
    </row>
    <row r="33" spans="9:21" ht="18.5" x14ac:dyDescent="0.45">
      <c r="I33"/>
      <c r="J33"/>
      <c r="K33" s="2"/>
      <c r="L33"/>
      <c r="M33" t="s">
        <v>24</v>
      </c>
      <c r="N33">
        <f>D32*((M15/9)^0.5)</f>
        <v>0</v>
      </c>
      <c r="O33"/>
      <c r="P33"/>
      <c r="Q33" t="s">
        <v>25</v>
      </c>
      <c r="R33"/>
      <c r="S33"/>
      <c r="T33"/>
      <c r="U33"/>
    </row>
    <row r="50" spans="11:11" ht="18.5" x14ac:dyDescent="0.45">
      <c r="K50" s="12"/>
    </row>
  </sheetData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88336-515E-4ABE-8079-DEF3675CD031}">
  <dimension ref="A1:N11"/>
  <sheetViews>
    <sheetView workbookViewId="0">
      <selection sqref="A1:N11"/>
    </sheetView>
  </sheetViews>
  <sheetFormatPr defaultRowHeight="14.5" x14ac:dyDescent="0.35"/>
  <cols>
    <col min="4" max="4" width="4" customWidth="1"/>
    <col min="6" max="6" width="2.90625" bestFit="1" customWidth="1"/>
    <col min="8" max="8" width="2.90625" bestFit="1" customWidth="1"/>
    <col min="10" max="10" width="3.81640625" customWidth="1"/>
    <col min="12" max="12" width="2.90625" customWidth="1"/>
    <col min="14" max="14" width="3.1796875" customWidth="1"/>
  </cols>
  <sheetData>
    <row r="1" spans="1:14" x14ac:dyDescent="0.35">
      <c r="A1" s="28" t="s">
        <v>37</v>
      </c>
      <c r="B1" s="27" t="s">
        <v>38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29"/>
      <c r="B2" s="18">
        <v>7</v>
      </c>
      <c r="C2" s="18">
        <v>21</v>
      </c>
      <c r="D2" s="18"/>
      <c r="E2" s="18">
        <v>35</v>
      </c>
      <c r="F2" s="18"/>
      <c r="G2" s="18">
        <v>49</v>
      </c>
      <c r="H2" s="19"/>
      <c r="I2" s="30">
        <v>63</v>
      </c>
      <c r="J2" s="19"/>
      <c r="K2" s="19">
        <v>77</v>
      </c>
      <c r="L2" s="19"/>
      <c r="M2" s="19">
        <v>91</v>
      </c>
      <c r="N2" s="19"/>
    </row>
    <row r="3" spans="1:14" ht="15.5" x14ac:dyDescent="0.35">
      <c r="A3" s="17" t="s">
        <v>16</v>
      </c>
      <c r="B3" s="7">
        <f>'7 HST'!N29</f>
        <v>9.9111111111111114</v>
      </c>
      <c r="C3" s="7">
        <f>'21a hst'!N29</f>
        <v>24.599999999999998</v>
      </c>
      <c r="D3" s="7"/>
      <c r="E3" s="7">
        <f>'35 hst'!N29</f>
        <v>40.477777777777781</v>
      </c>
      <c r="G3" s="7">
        <f>'49 hst'!N29</f>
        <v>53.666666666666664</v>
      </c>
      <c r="I3" s="7">
        <f>'63 hst (2)'!N29</f>
        <v>65.544444444444437</v>
      </c>
      <c r="J3" s="7"/>
      <c r="K3" s="7">
        <f>'77 hst (3)'!N29</f>
        <v>77.98888888888888</v>
      </c>
      <c r="L3" s="7"/>
      <c r="M3" s="7">
        <f>'91 hst (4)'!N29</f>
        <v>86.022222222222226</v>
      </c>
    </row>
    <row r="4" spans="1:14" ht="15.5" x14ac:dyDescent="0.35">
      <c r="A4" s="17" t="s">
        <v>17</v>
      </c>
      <c r="B4" s="7">
        <f>'7 HST'!N30</f>
        <v>9.8944444444444457</v>
      </c>
      <c r="C4" s="7">
        <f>'21a hst'!N30</f>
        <v>25.255555555555556</v>
      </c>
      <c r="D4" s="7"/>
      <c r="E4" s="7">
        <f>'35 hst'!N30</f>
        <v>39.988888888888887</v>
      </c>
      <c r="G4" s="7">
        <f>'49 hst'!N30</f>
        <v>60.022222222222219</v>
      </c>
      <c r="I4" s="7">
        <f>'63 hst (2)'!N30</f>
        <v>79.744444444444454</v>
      </c>
      <c r="J4" s="7"/>
      <c r="K4" s="7">
        <f>'77 hst (3)'!N30</f>
        <v>96.222222222222229</v>
      </c>
      <c r="L4" s="7"/>
      <c r="M4" s="7">
        <f>'91 hst (4)'!N30</f>
        <v>107.8888888888889</v>
      </c>
    </row>
    <row r="5" spans="1:14" ht="15.5" x14ac:dyDescent="0.35">
      <c r="A5" s="17" t="s">
        <v>18</v>
      </c>
      <c r="B5" s="7">
        <f>'7 HST'!N31</f>
        <v>10.744444444444445</v>
      </c>
      <c r="C5" s="7">
        <f>'21a hst'!N31</f>
        <v>26.833333333333332</v>
      </c>
      <c r="D5" s="7"/>
      <c r="E5" s="7">
        <f>'35 hst'!N31</f>
        <v>45.822222222222223</v>
      </c>
      <c r="G5" s="7">
        <f>'49 hst'!N31</f>
        <v>65.233333333333334</v>
      </c>
      <c r="I5" s="7">
        <f>'63 hst (2)'!N31</f>
        <v>82.111111111111128</v>
      </c>
      <c r="J5" s="7"/>
      <c r="K5" s="7">
        <f>'77 hst (3)'!N31</f>
        <v>100.97777777777777</v>
      </c>
      <c r="L5" s="7"/>
      <c r="M5" s="7">
        <f>'91 hst (4)'!N31</f>
        <v>113.56666666666666</v>
      </c>
    </row>
    <row r="6" spans="1:14" ht="15.5" x14ac:dyDescent="0.35">
      <c r="A6" s="17" t="s">
        <v>57</v>
      </c>
      <c r="B6" s="7">
        <f>'7 HST'!N32</f>
        <v>11</v>
      </c>
      <c r="C6" s="7">
        <f>'21a hst'!N32</f>
        <v>32.25555555555556</v>
      </c>
      <c r="D6" s="7"/>
      <c r="E6" s="7">
        <f>'35 hst'!N32</f>
        <v>49.622222222222227</v>
      </c>
      <c r="G6" s="7">
        <f>'49 hst'!N32</f>
        <v>70.8</v>
      </c>
      <c r="I6" s="7">
        <f>'63 hst (2)'!N32</f>
        <v>91.055555555555543</v>
      </c>
      <c r="J6" s="7"/>
      <c r="K6" s="7">
        <f>'77 hst (3)'!N32</f>
        <v>108</v>
      </c>
      <c r="L6" s="7"/>
      <c r="M6" s="7">
        <f>'91 hst (4)'!N32</f>
        <v>127.03333333333335</v>
      </c>
    </row>
    <row r="7" spans="1:14" ht="15.5" x14ac:dyDescent="0.35">
      <c r="A7" s="20" t="s">
        <v>39</v>
      </c>
      <c r="B7" s="21" t="s">
        <v>31</v>
      </c>
      <c r="C7" s="21" t="s">
        <v>31</v>
      </c>
      <c r="D7" s="21"/>
      <c r="E7" s="21" t="s">
        <v>31</v>
      </c>
      <c r="F7" s="21"/>
      <c r="G7" s="21" t="s">
        <v>31</v>
      </c>
      <c r="H7" s="19"/>
      <c r="I7" s="21" t="s">
        <v>31</v>
      </c>
      <c r="J7" s="21"/>
      <c r="K7" s="21" t="s">
        <v>31</v>
      </c>
      <c r="L7" s="21"/>
      <c r="M7" s="21" t="s">
        <v>31</v>
      </c>
      <c r="N7" s="19"/>
    </row>
    <row r="8" spans="1:14" ht="15.5" x14ac:dyDescent="0.35">
      <c r="A8" s="17" t="s">
        <v>34</v>
      </c>
      <c r="B8" s="7">
        <f>'7 HST'!N23</f>
        <v>11.058333333333334</v>
      </c>
      <c r="C8" s="7">
        <f>'21a hst'!N23</f>
        <v>27.233333333333334</v>
      </c>
      <c r="D8" s="7" t="s">
        <v>26</v>
      </c>
      <c r="E8" s="7">
        <f>'35 hst'!N23</f>
        <v>45.191666666666663</v>
      </c>
      <c r="F8" t="s">
        <v>26</v>
      </c>
      <c r="G8" s="7">
        <f>'49 hst'!N23</f>
        <v>64.083333333333329</v>
      </c>
      <c r="H8" t="s">
        <v>27</v>
      </c>
      <c r="I8" s="7">
        <f>'63 hst (2)'!N23</f>
        <v>79.833333333333329</v>
      </c>
      <c r="J8" s="7" t="s">
        <v>26</v>
      </c>
      <c r="K8" s="7">
        <f>'77 hst (3)'!N23</f>
        <v>93.45</v>
      </c>
      <c r="L8" s="7" t="s">
        <v>26</v>
      </c>
      <c r="M8" s="7">
        <f>'91 hst (4)'!N23</f>
        <v>106.41666666666667</v>
      </c>
      <c r="N8" t="s">
        <v>26</v>
      </c>
    </row>
    <row r="9" spans="1:14" ht="15.5" x14ac:dyDescent="0.35">
      <c r="A9" s="17" t="s">
        <v>35</v>
      </c>
      <c r="B9" s="7">
        <f>'7 HST'!N24</f>
        <v>9.9250000000000007</v>
      </c>
      <c r="C9" s="7">
        <f>'21a hst'!N24</f>
        <v>26.983333333333334</v>
      </c>
      <c r="D9" s="7" t="s">
        <v>26</v>
      </c>
      <c r="E9" s="7">
        <f>'35 hst'!N24</f>
        <v>40.733333333333334</v>
      </c>
      <c r="F9" t="s">
        <v>26</v>
      </c>
      <c r="G9" s="7">
        <f>'49 hst'!N24</f>
        <v>58.108333333333334</v>
      </c>
      <c r="H9" t="s">
        <v>26</v>
      </c>
      <c r="I9" s="7">
        <f>'63 hst (2)'!N24</f>
        <v>77.358333333333334</v>
      </c>
      <c r="J9" s="7" t="s">
        <v>26</v>
      </c>
      <c r="K9" s="7">
        <f>'77 hst (3)'!N24</f>
        <v>93.566666666666677</v>
      </c>
      <c r="L9" s="7" t="s">
        <v>26</v>
      </c>
      <c r="M9" s="7">
        <f>'91 hst (4)'!N24</f>
        <v>106.95833333333334</v>
      </c>
      <c r="N9" t="s">
        <v>26</v>
      </c>
    </row>
    <row r="10" spans="1:14" ht="15.5" x14ac:dyDescent="0.35">
      <c r="A10" s="17" t="s">
        <v>36</v>
      </c>
      <c r="B10" s="7">
        <f>'7 HST'!N25</f>
        <v>10.179166666666667</v>
      </c>
      <c r="C10" s="7">
        <f>'21a hst'!N25</f>
        <v>27.491666666666667</v>
      </c>
      <c r="D10" s="7" t="s">
        <v>26</v>
      </c>
      <c r="E10" s="7">
        <f>'35 hst'!N25</f>
        <v>46.008333333333333</v>
      </c>
      <c r="F10" t="s">
        <v>26</v>
      </c>
      <c r="G10" s="7">
        <f>'49 hst'!N25</f>
        <v>65.100000000000009</v>
      </c>
      <c r="H10" t="s">
        <v>27</v>
      </c>
      <c r="I10" s="7">
        <f>'63 hst (2)'!N25</f>
        <v>81.650000000000006</v>
      </c>
      <c r="J10" s="7" t="s">
        <v>26</v>
      </c>
      <c r="K10" s="7">
        <f>'77 hst (3)'!N25</f>
        <v>100.375</v>
      </c>
      <c r="L10" s="7" t="s">
        <v>26</v>
      </c>
      <c r="M10" s="7">
        <f>'91 hst (4)'!N25</f>
        <v>112.50833333333333</v>
      </c>
      <c r="N10" t="s">
        <v>26</v>
      </c>
    </row>
    <row r="11" spans="1:14" ht="15.5" x14ac:dyDescent="0.35">
      <c r="A11" s="20" t="s">
        <v>39</v>
      </c>
      <c r="B11" s="19" t="s">
        <v>31</v>
      </c>
      <c r="C11" s="21">
        <f>'21a hst'!N26</f>
        <v>1.8826060104610358</v>
      </c>
      <c r="D11" s="21"/>
      <c r="E11" s="21">
        <f>'35 hst'!N26</f>
        <v>6.7207133198037283</v>
      </c>
      <c r="F11" s="21"/>
      <c r="G11" s="21">
        <f>'49 hst'!N26</f>
        <v>4.0536156046388028</v>
      </c>
      <c r="H11" s="21"/>
      <c r="I11" s="21">
        <f>'63 hst (2)'!N26</f>
        <v>5.7220235671591668</v>
      </c>
      <c r="J11" s="21"/>
      <c r="K11" s="21">
        <f>'77 hst (3)'!N26</f>
        <v>8.3041021286681662</v>
      </c>
      <c r="L11" s="21"/>
      <c r="M11" s="21">
        <f>'91 hst (4)'!N26</f>
        <v>9.047761186460642</v>
      </c>
      <c r="N11" s="19"/>
    </row>
  </sheetData>
  <mergeCells count="2">
    <mergeCell ref="A1:A2"/>
    <mergeCell ref="B1:N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7 HST</vt:lpstr>
      <vt:lpstr>21a hst</vt:lpstr>
      <vt:lpstr>35 hst</vt:lpstr>
      <vt:lpstr>49 hst</vt:lpstr>
      <vt:lpstr>63 hst (2)</vt:lpstr>
      <vt:lpstr>77 hst (3)</vt:lpstr>
      <vt:lpstr>91 hst (4)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2015-05-12T14:29:47Z</dcterms:created>
  <dcterms:modified xsi:type="dcterms:W3CDTF">2023-09-20T00:13:39Z</dcterms:modified>
</cp:coreProperties>
</file>