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fina\FINA\SKRIPSI\DATA NURHALIZA FINA\"/>
    </mc:Choice>
  </mc:AlternateContent>
  <bookViews>
    <workbookView xWindow="-108" yWindow="-108" windowWidth="19416" windowHeight="10296" firstSheet="7" activeTab="10"/>
  </bookViews>
  <sheets>
    <sheet name="WARNA COLOUR READER" sheetId="1" r:id="rId1"/>
    <sheet name="TPT" sheetId="3" r:id="rId2"/>
    <sheet name="PH" sheetId="4" r:id="rId3"/>
    <sheet name="uji total asam" sheetId="5" r:id="rId4"/>
    <sheet name="Gula Reduksi" sheetId="6" r:id="rId5"/>
    <sheet name="BAL" sheetId="7" r:id="rId6"/>
    <sheet name="Viskosiitas" sheetId="8" r:id="rId7"/>
    <sheet name="ORLEP WARNA" sheetId="10" r:id="rId8"/>
    <sheet name="ORLEP RASA" sheetId="11" r:id="rId9"/>
    <sheet name="ORLEP AROMA" sheetId="9" r:id="rId10"/>
    <sheet name="ORLEP TEKSTUR" sheetId="12" r:id="rId11"/>
    <sheet name="perlakuan terbaik" sheetId="13" r:id="rId1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7" i="12" l="1"/>
  <c r="R35" i="10"/>
  <c r="R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AA25" i="13" l="1"/>
  <c r="Y25" i="13"/>
  <c r="U25" i="13"/>
  <c r="Q25" i="13"/>
  <c r="O25" i="13"/>
  <c r="M25" i="13"/>
  <c r="K25" i="13"/>
  <c r="I25" i="13"/>
  <c r="G25" i="13"/>
  <c r="E25" i="13"/>
  <c r="C25" i="13"/>
  <c r="AA24" i="13"/>
  <c r="Y24" i="13"/>
  <c r="W24" i="13"/>
  <c r="U24" i="13"/>
  <c r="Q24" i="13"/>
  <c r="O24" i="13"/>
  <c r="M24" i="13"/>
  <c r="K24" i="13"/>
  <c r="I24" i="13"/>
  <c r="G24" i="13"/>
  <c r="E24" i="13"/>
  <c r="C24" i="13"/>
  <c r="AA23" i="13"/>
  <c r="Y23" i="13"/>
  <c r="W23" i="13"/>
  <c r="U23" i="13"/>
  <c r="Q23" i="13"/>
  <c r="O23" i="13"/>
  <c r="M23" i="13"/>
  <c r="K23" i="13"/>
  <c r="I23" i="13"/>
  <c r="G23" i="13"/>
  <c r="E23" i="13"/>
  <c r="C23" i="13"/>
  <c r="AA22" i="13"/>
  <c r="Y22" i="13"/>
  <c r="W22" i="13"/>
  <c r="U22" i="13"/>
  <c r="Q22" i="13"/>
  <c r="O22" i="13"/>
  <c r="M22" i="13"/>
  <c r="K22" i="13"/>
  <c r="I22" i="13"/>
  <c r="G22" i="13"/>
  <c r="E22" i="13"/>
  <c r="C22" i="13"/>
  <c r="AA21" i="13"/>
  <c r="Y21" i="13"/>
  <c r="W21" i="13"/>
  <c r="U21" i="13"/>
  <c r="Q21" i="13"/>
  <c r="O21" i="13"/>
  <c r="M21" i="13"/>
  <c r="K21" i="13"/>
  <c r="I21" i="13"/>
  <c r="G21" i="13"/>
  <c r="E21" i="13"/>
  <c r="C21" i="13"/>
  <c r="AA20" i="13"/>
  <c r="Y20" i="13"/>
  <c r="W20" i="13"/>
  <c r="U20" i="13"/>
  <c r="Q20" i="13"/>
  <c r="O20" i="13"/>
  <c r="M20" i="13"/>
  <c r="K20" i="13"/>
  <c r="I20" i="13"/>
  <c r="G20" i="13"/>
  <c r="E20" i="13"/>
  <c r="C20" i="13"/>
  <c r="AA19" i="13"/>
  <c r="Y19" i="13"/>
  <c r="W19" i="13"/>
  <c r="U19" i="13"/>
  <c r="Q19" i="13"/>
  <c r="O19" i="13"/>
  <c r="M19" i="13"/>
  <c r="K19" i="13"/>
  <c r="I19" i="13"/>
  <c r="G19" i="13"/>
  <c r="E19" i="13"/>
  <c r="C19" i="13"/>
  <c r="B16" i="13"/>
  <c r="C15" i="13"/>
  <c r="Q15" i="13" s="1"/>
  <c r="C14" i="13"/>
  <c r="Q14" i="13" s="1"/>
  <c r="C13" i="13"/>
  <c r="Q13" i="13" s="1"/>
  <c r="C12" i="13"/>
  <c r="Q12" i="13" s="1"/>
  <c r="C11" i="13"/>
  <c r="Q11" i="13" s="1"/>
  <c r="C10" i="13"/>
  <c r="Q10" i="13" s="1"/>
  <c r="C9" i="13"/>
  <c r="Q9" i="13" s="1"/>
  <c r="C8" i="13"/>
  <c r="Q8" i="13" s="1"/>
  <c r="C7" i="13"/>
  <c r="C6" i="13"/>
  <c r="C5" i="13"/>
  <c r="C4" i="13"/>
  <c r="C3" i="13"/>
  <c r="Q3" i="13" l="1"/>
  <c r="M3" i="13"/>
  <c r="I3" i="13"/>
  <c r="E3" i="13"/>
  <c r="K3" i="13"/>
  <c r="Q4" i="13"/>
  <c r="M4" i="13"/>
  <c r="I4" i="13"/>
  <c r="E4" i="13"/>
  <c r="K4" i="13"/>
  <c r="Q5" i="13"/>
  <c r="M5" i="13"/>
  <c r="I5" i="13"/>
  <c r="E5" i="13"/>
  <c r="K5" i="13"/>
  <c r="Q6" i="13"/>
  <c r="M6" i="13"/>
  <c r="I6" i="13"/>
  <c r="E6" i="13"/>
  <c r="K6" i="13"/>
  <c r="Q7" i="13"/>
  <c r="M7" i="13"/>
  <c r="I7" i="13"/>
  <c r="E7" i="13"/>
  <c r="O7" i="13"/>
  <c r="K7" i="13"/>
  <c r="G3" i="13"/>
  <c r="O3" i="13"/>
  <c r="G4" i="13"/>
  <c r="O4" i="13"/>
  <c r="G5" i="13"/>
  <c r="O5" i="13"/>
  <c r="G6" i="13"/>
  <c r="O6" i="13"/>
  <c r="G7" i="13"/>
  <c r="G8" i="13"/>
  <c r="K8" i="13"/>
  <c r="O8" i="13"/>
  <c r="G9" i="13"/>
  <c r="K9" i="13"/>
  <c r="O9" i="13"/>
  <c r="G10" i="13"/>
  <c r="K10" i="13"/>
  <c r="O10" i="13"/>
  <c r="G11" i="13"/>
  <c r="K11" i="13"/>
  <c r="O11" i="13"/>
  <c r="G12" i="13"/>
  <c r="K12" i="13"/>
  <c r="O12" i="13"/>
  <c r="G13" i="13"/>
  <c r="K13" i="13"/>
  <c r="O13" i="13"/>
  <c r="G14" i="13"/>
  <c r="K14" i="13"/>
  <c r="O14" i="13"/>
  <c r="G15" i="13"/>
  <c r="K15" i="13"/>
  <c r="O15" i="13"/>
  <c r="E8" i="13"/>
  <c r="I8" i="13"/>
  <c r="M8" i="13"/>
  <c r="E9" i="13"/>
  <c r="I9" i="13"/>
  <c r="M9" i="13"/>
  <c r="E10" i="13"/>
  <c r="I10" i="13"/>
  <c r="M10" i="13"/>
  <c r="E11" i="13"/>
  <c r="I11" i="13"/>
  <c r="M11" i="13"/>
  <c r="E12" i="13"/>
  <c r="I12" i="13"/>
  <c r="M12" i="13"/>
  <c r="E13" i="13"/>
  <c r="I13" i="13"/>
  <c r="M13" i="13"/>
  <c r="E14" i="13"/>
  <c r="I14" i="13"/>
  <c r="M14" i="13"/>
  <c r="E15" i="13"/>
  <c r="I15" i="13"/>
  <c r="M15" i="13"/>
  <c r="O16" i="13" l="1"/>
  <c r="K16" i="13"/>
  <c r="I16" i="13"/>
  <c r="Q16" i="13"/>
  <c r="G16" i="13"/>
  <c r="E16" i="13"/>
  <c r="M16" i="13"/>
  <c r="Q41" i="12" l="1"/>
  <c r="Q42" i="12"/>
  <c r="Q43" i="12"/>
  <c r="Q44" i="12"/>
  <c r="Q45" i="12"/>
  <c r="Q46" i="12"/>
  <c r="Q40" i="12"/>
  <c r="M42" i="11" l="1"/>
  <c r="B36" i="12"/>
  <c r="R35" i="12"/>
  <c r="Q35" i="12"/>
  <c r="P35" i="12"/>
  <c r="O35" i="12"/>
  <c r="N35" i="12"/>
  <c r="M35" i="12"/>
  <c r="L35" i="12"/>
  <c r="R34" i="12"/>
  <c r="Q34" i="12"/>
  <c r="P34" i="12"/>
  <c r="O34" i="12"/>
  <c r="N34" i="12"/>
  <c r="B35" i="12" s="1"/>
  <c r="M34" i="12"/>
  <c r="L34" i="12"/>
  <c r="S33" i="12"/>
  <c r="S32" i="12"/>
  <c r="H32" i="12"/>
  <c r="L46" i="12" s="1"/>
  <c r="G32" i="12"/>
  <c r="L45" i="12" s="1"/>
  <c r="F32" i="12"/>
  <c r="L44" i="12" s="1"/>
  <c r="E32" i="12"/>
  <c r="L43" i="12" s="1"/>
  <c r="D32" i="12"/>
  <c r="L42" i="12" s="1"/>
  <c r="C32" i="12"/>
  <c r="L41" i="12" s="1"/>
  <c r="B32" i="12"/>
  <c r="L40" i="12" s="1"/>
  <c r="S31" i="12"/>
  <c r="I31" i="12"/>
  <c r="S30" i="12"/>
  <c r="I30" i="12"/>
  <c r="S29" i="12"/>
  <c r="I29" i="12"/>
  <c r="S28" i="12"/>
  <c r="I28" i="12"/>
  <c r="S27" i="12"/>
  <c r="I27" i="12"/>
  <c r="S26" i="12"/>
  <c r="I26" i="12"/>
  <c r="S25" i="12"/>
  <c r="I25" i="12"/>
  <c r="S24" i="12"/>
  <c r="I24" i="12"/>
  <c r="S23" i="12"/>
  <c r="I23" i="12"/>
  <c r="S22" i="12"/>
  <c r="I22" i="12"/>
  <c r="S21" i="12"/>
  <c r="I21" i="12"/>
  <c r="S20" i="12"/>
  <c r="I20" i="12"/>
  <c r="S19" i="12"/>
  <c r="I19" i="12"/>
  <c r="S18" i="12"/>
  <c r="I18" i="12"/>
  <c r="S17" i="12"/>
  <c r="I17" i="12"/>
  <c r="S16" i="12"/>
  <c r="I16" i="12"/>
  <c r="S15" i="12"/>
  <c r="I15" i="12"/>
  <c r="S14" i="12"/>
  <c r="I14" i="12"/>
  <c r="S13" i="12"/>
  <c r="I13" i="12"/>
  <c r="S12" i="12"/>
  <c r="I12" i="12"/>
  <c r="S11" i="12"/>
  <c r="I11" i="12"/>
  <c r="S10" i="12"/>
  <c r="I10" i="12"/>
  <c r="S9" i="12"/>
  <c r="I9" i="12"/>
  <c r="S8" i="12"/>
  <c r="I8" i="12"/>
  <c r="S7" i="12"/>
  <c r="I7" i="12"/>
  <c r="S6" i="12"/>
  <c r="I6" i="12"/>
  <c r="S5" i="12"/>
  <c r="I5" i="12"/>
  <c r="S4" i="12"/>
  <c r="I4" i="12"/>
  <c r="I3" i="12"/>
  <c r="I2" i="12"/>
  <c r="B39" i="11"/>
  <c r="S35" i="11"/>
  <c r="M48" i="11" s="1"/>
  <c r="R35" i="11"/>
  <c r="M47" i="11" s="1"/>
  <c r="Q35" i="11"/>
  <c r="M46" i="11" s="1"/>
  <c r="P35" i="11"/>
  <c r="M45" i="11" s="1"/>
  <c r="O35" i="11"/>
  <c r="M44" i="11" s="1"/>
  <c r="N35" i="11"/>
  <c r="M43" i="11" s="1"/>
  <c r="M35" i="11"/>
  <c r="S34" i="11"/>
  <c r="R34" i="11"/>
  <c r="Q34" i="11"/>
  <c r="P34" i="11"/>
  <c r="O34" i="11"/>
  <c r="N34" i="11"/>
  <c r="M34" i="11"/>
  <c r="T33" i="11"/>
  <c r="T32" i="11"/>
  <c r="H32" i="11"/>
  <c r="K48" i="11" s="1"/>
  <c r="G32" i="11"/>
  <c r="K47" i="11" s="1"/>
  <c r="F32" i="11"/>
  <c r="K46" i="11" s="1"/>
  <c r="E32" i="11"/>
  <c r="K45" i="11" s="1"/>
  <c r="D32" i="11"/>
  <c r="K44" i="11" s="1"/>
  <c r="C32" i="11"/>
  <c r="K43" i="11" s="1"/>
  <c r="B32" i="11"/>
  <c r="K42" i="11" s="1"/>
  <c r="T31" i="11"/>
  <c r="I31" i="11"/>
  <c r="T30" i="11"/>
  <c r="I30" i="11"/>
  <c r="T29" i="11"/>
  <c r="I29" i="11"/>
  <c r="T28" i="11"/>
  <c r="I28" i="11"/>
  <c r="T27" i="11"/>
  <c r="I27" i="11"/>
  <c r="T26" i="11"/>
  <c r="I26" i="11"/>
  <c r="T25" i="11"/>
  <c r="I25" i="11"/>
  <c r="T24" i="11"/>
  <c r="I24" i="11"/>
  <c r="T23" i="11"/>
  <c r="I23" i="11"/>
  <c r="T22" i="11"/>
  <c r="I22" i="11"/>
  <c r="T21" i="11"/>
  <c r="I21" i="11"/>
  <c r="T20" i="11"/>
  <c r="I20" i="11"/>
  <c r="T19" i="11"/>
  <c r="I19" i="11"/>
  <c r="T18" i="11"/>
  <c r="I18" i="11"/>
  <c r="T17" i="11"/>
  <c r="I17" i="11"/>
  <c r="T16" i="11"/>
  <c r="I16" i="11"/>
  <c r="T15" i="11"/>
  <c r="I15" i="11"/>
  <c r="T14" i="11"/>
  <c r="I14" i="11"/>
  <c r="T13" i="11"/>
  <c r="I13" i="11"/>
  <c r="T12" i="11"/>
  <c r="I12" i="11"/>
  <c r="T11" i="11"/>
  <c r="I11" i="11"/>
  <c r="T10" i="11"/>
  <c r="I10" i="11"/>
  <c r="T9" i="11"/>
  <c r="I9" i="11"/>
  <c r="T8" i="11"/>
  <c r="I8" i="11"/>
  <c r="T7" i="11"/>
  <c r="I7" i="11"/>
  <c r="T6" i="11"/>
  <c r="I6" i="11"/>
  <c r="T5" i="11"/>
  <c r="I5" i="11"/>
  <c r="T4" i="11"/>
  <c r="I4" i="11"/>
  <c r="I3" i="11"/>
  <c r="I2" i="11"/>
  <c r="K41" i="10"/>
  <c r="K39" i="10"/>
  <c r="B36" i="10"/>
  <c r="Q35" i="10"/>
  <c r="M42" i="10" s="1"/>
  <c r="P35" i="10"/>
  <c r="M41" i="10" s="1"/>
  <c r="O35" i="10"/>
  <c r="M40" i="10" s="1"/>
  <c r="N35" i="10"/>
  <c r="M39" i="10" s="1"/>
  <c r="M35" i="10"/>
  <c r="M38" i="10" s="1"/>
  <c r="L35" i="10"/>
  <c r="Q34" i="10"/>
  <c r="P34" i="10"/>
  <c r="O34" i="10"/>
  <c r="N34" i="10"/>
  <c r="M34" i="10"/>
  <c r="L34" i="10"/>
  <c r="H32" i="10"/>
  <c r="K43" i="10" s="1"/>
  <c r="G32" i="10"/>
  <c r="K42" i="10" s="1"/>
  <c r="F32" i="10"/>
  <c r="E32" i="10"/>
  <c r="K40" i="10" s="1"/>
  <c r="D32" i="10"/>
  <c r="C32" i="10"/>
  <c r="B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B37" i="9"/>
  <c r="R34" i="9"/>
  <c r="M46" i="9" s="1"/>
  <c r="Q34" i="9"/>
  <c r="M45" i="9" s="1"/>
  <c r="P34" i="9"/>
  <c r="M44" i="9" s="1"/>
  <c r="O34" i="9"/>
  <c r="M43" i="9" s="1"/>
  <c r="N34" i="9"/>
  <c r="M42" i="9" s="1"/>
  <c r="M34" i="9"/>
  <c r="M41" i="9" s="1"/>
  <c r="L34" i="9"/>
  <c r="M40" i="9" s="1"/>
  <c r="R33" i="9"/>
  <c r="Q33" i="9"/>
  <c r="P33" i="9"/>
  <c r="O33" i="9"/>
  <c r="N33" i="9"/>
  <c r="M33" i="9"/>
  <c r="L33" i="9"/>
  <c r="S32" i="9"/>
  <c r="H32" i="9"/>
  <c r="K46" i="9" s="1"/>
  <c r="G32" i="9"/>
  <c r="K45" i="9" s="1"/>
  <c r="F32" i="9"/>
  <c r="K44" i="9" s="1"/>
  <c r="E32" i="9"/>
  <c r="K43" i="9" s="1"/>
  <c r="D32" i="9"/>
  <c r="K42" i="9" s="1"/>
  <c r="C32" i="9"/>
  <c r="K41" i="9" s="1"/>
  <c r="B32" i="9"/>
  <c r="K40" i="9" s="1"/>
  <c r="S31" i="9"/>
  <c r="I31" i="9"/>
  <c r="S30" i="9"/>
  <c r="I30" i="9"/>
  <c r="S29" i="9"/>
  <c r="I29" i="9"/>
  <c r="S28" i="9"/>
  <c r="I28" i="9"/>
  <c r="S27" i="9"/>
  <c r="I27" i="9"/>
  <c r="S26" i="9"/>
  <c r="I26" i="9"/>
  <c r="S25" i="9"/>
  <c r="I25" i="9"/>
  <c r="S24" i="9"/>
  <c r="I24" i="9"/>
  <c r="S23" i="9"/>
  <c r="I23" i="9"/>
  <c r="S22" i="9"/>
  <c r="I22" i="9"/>
  <c r="S21" i="9"/>
  <c r="I21" i="9"/>
  <c r="S20" i="9"/>
  <c r="I20" i="9"/>
  <c r="S19" i="9"/>
  <c r="I19" i="9"/>
  <c r="S18" i="9"/>
  <c r="I18" i="9"/>
  <c r="S17" i="9"/>
  <c r="I17" i="9"/>
  <c r="S16" i="9"/>
  <c r="I16" i="9"/>
  <c r="S15" i="9"/>
  <c r="I15" i="9"/>
  <c r="S14" i="9"/>
  <c r="I14" i="9"/>
  <c r="S13" i="9"/>
  <c r="I13" i="9"/>
  <c r="S12" i="9"/>
  <c r="I12" i="9"/>
  <c r="S11" i="9"/>
  <c r="I11" i="9"/>
  <c r="S10" i="9"/>
  <c r="I10" i="9"/>
  <c r="S9" i="9"/>
  <c r="I9" i="9"/>
  <c r="S8" i="9"/>
  <c r="I8" i="9"/>
  <c r="S7" i="9"/>
  <c r="I7" i="9"/>
  <c r="S6" i="9"/>
  <c r="I6" i="9"/>
  <c r="S5" i="9"/>
  <c r="I5" i="9"/>
  <c r="S4" i="9"/>
  <c r="I4" i="9"/>
  <c r="S3" i="9"/>
  <c r="I3" i="9"/>
  <c r="I2" i="9"/>
  <c r="B36" i="9" l="1"/>
  <c r="B35" i="10"/>
  <c r="B38" i="11"/>
  <c r="N17" i="6"/>
  <c r="P16" i="4"/>
  <c r="P17" i="4"/>
  <c r="P18" i="4"/>
  <c r="P19" i="4"/>
  <c r="J25" i="6" l="1"/>
  <c r="K25" i="6"/>
  <c r="L25" i="6"/>
  <c r="I25" i="6"/>
  <c r="J24" i="6"/>
  <c r="K24" i="6"/>
  <c r="L24" i="6"/>
  <c r="I24" i="6"/>
  <c r="N18" i="6"/>
  <c r="N19" i="6"/>
  <c r="N20" i="6"/>
  <c r="N21" i="6"/>
  <c r="N22" i="6"/>
  <c r="N23" i="6"/>
  <c r="M18" i="6"/>
  <c r="M24" i="6" s="1"/>
  <c r="I28" i="6" s="1"/>
  <c r="M19" i="6"/>
  <c r="M20" i="6"/>
  <c r="M21" i="6"/>
  <c r="M22" i="6"/>
  <c r="M23" i="6"/>
  <c r="M17" i="6"/>
  <c r="I34" i="6"/>
  <c r="I33" i="6"/>
  <c r="I32" i="6"/>
  <c r="I31" i="6"/>
  <c r="J34" i="6" l="1"/>
  <c r="J32" i="6"/>
  <c r="J31" i="6"/>
  <c r="K31" i="6" s="1"/>
  <c r="K32" i="6"/>
  <c r="C19" i="5"/>
  <c r="C18" i="5"/>
  <c r="C17" i="5"/>
  <c r="C16" i="5"/>
  <c r="D10" i="5"/>
  <c r="E10" i="5"/>
  <c r="F10" i="5"/>
  <c r="C10" i="5"/>
  <c r="C19" i="8"/>
  <c r="C18" i="8"/>
  <c r="C17" i="8"/>
  <c r="C16" i="8"/>
  <c r="D10" i="8"/>
  <c r="E10" i="8"/>
  <c r="F10" i="8"/>
  <c r="C10" i="8"/>
  <c r="C19" i="4"/>
  <c r="C18" i="4"/>
  <c r="C17" i="4"/>
  <c r="C16" i="4"/>
  <c r="D10" i="4"/>
  <c r="E10" i="4"/>
  <c r="F10" i="4"/>
  <c r="C10" i="4"/>
  <c r="C19" i="3"/>
  <c r="C18" i="3"/>
  <c r="C17" i="3"/>
  <c r="C16" i="3"/>
  <c r="D10" i="3"/>
  <c r="E10" i="3"/>
  <c r="F10" i="3"/>
  <c r="C10" i="3"/>
  <c r="K34" i="1"/>
  <c r="K33" i="1"/>
  <c r="K32" i="1"/>
  <c r="K31" i="1"/>
  <c r="D7" i="6"/>
  <c r="D8" i="6"/>
  <c r="D9" i="6"/>
  <c r="D10" i="6"/>
  <c r="D11" i="6"/>
  <c r="D6" i="6"/>
  <c r="L32" i="6" l="1"/>
  <c r="M32" i="6" s="1"/>
  <c r="J33" i="6"/>
  <c r="K33" i="6" s="1"/>
  <c r="L31" i="6" s="1"/>
  <c r="M31" i="6" s="1"/>
  <c r="K20" i="1"/>
  <c r="K19" i="1"/>
  <c r="K18" i="1"/>
  <c r="K17" i="1"/>
  <c r="C36" i="1"/>
  <c r="D36" i="1"/>
  <c r="E36" i="1"/>
  <c r="B36" i="1"/>
  <c r="C23" i="1"/>
  <c r="D23" i="1"/>
  <c r="E23" i="1"/>
  <c r="B23" i="1"/>
  <c r="F5" i="1" l="1"/>
  <c r="F6" i="1"/>
  <c r="F7" i="1"/>
  <c r="F8" i="1"/>
  <c r="F9" i="1"/>
  <c r="F10" i="1"/>
  <c r="G5" i="1"/>
  <c r="G6" i="1"/>
  <c r="G7" i="1"/>
  <c r="G8" i="1"/>
  <c r="G9" i="1"/>
  <c r="G10" i="1"/>
  <c r="G4" i="1"/>
  <c r="K8" i="1"/>
  <c r="K7" i="1"/>
  <c r="K6" i="1"/>
  <c r="K5" i="1"/>
  <c r="C11" i="1"/>
  <c r="D11" i="1"/>
  <c r="E11" i="1"/>
  <c r="B11" i="1"/>
  <c r="H9" i="8" l="1"/>
  <c r="H9" i="5"/>
  <c r="H8" i="5"/>
  <c r="H7" i="5"/>
  <c r="H6" i="5"/>
  <c r="H5" i="5"/>
  <c r="H4" i="5"/>
  <c r="H3" i="5"/>
  <c r="G9" i="5"/>
  <c r="G8" i="5"/>
  <c r="G7" i="5"/>
  <c r="G6" i="5"/>
  <c r="G5" i="5"/>
  <c r="G4" i="5"/>
  <c r="G3" i="5"/>
  <c r="G9" i="8"/>
  <c r="H8" i="8"/>
  <c r="G8" i="8"/>
  <c r="H7" i="8"/>
  <c r="G7" i="8"/>
  <c r="H6" i="8"/>
  <c r="G6" i="8"/>
  <c r="H5" i="8"/>
  <c r="G5" i="8"/>
  <c r="H4" i="8"/>
  <c r="G4" i="8"/>
  <c r="H3" i="8"/>
  <c r="G3" i="8"/>
  <c r="G10" i="5" l="1"/>
  <c r="C13" i="5" s="1"/>
  <c r="D17" i="5" s="1"/>
  <c r="E17" i="5" s="1"/>
  <c r="G10" i="8"/>
  <c r="C13" i="8" s="1"/>
  <c r="D17" i="8"/>
  <c r="E17" i="8" s="1"/>
  <c r="L6" i="1"/>
  <c r="M6" i="1" s="1"/>
  <c r="G35" i="1"/>
  <c r="G34" i="1"/>
  <c r="G33" i="1"/>
  <c r="G32" i="1"/>
  <c r="G31" i="1"/>
  <c r="G30" i="1"/>
  <c r="G19" i="1"/>
  <c r="G29" i="1"/>
  <c r="F35" i="1"/>
  <c r="F34" i="1"/>
  <c r="F33" i="1"/>
  <c r="F32" i="1"/>
  <c r="F31" i="1"/>
  <c r="F30" i="1"/>
  <c r="F29" i="1"/>
  <c r="F36" i="1" s="1"/>
  <c r="K28" i="1" s="1"/>
  <c r="F18" i="1"/>
  <c r="F17" i="1"/>
  <c r="F16" i="1"/>
  <c r="F22" i="1"/>
  <c r="G22" i="1"/>
  <c r="F21" i="1"/>
  <c r="G21" i="1"/>
  <c r="F20" i="1"/>
  <c r="G20" i="1"/>
  <c r="F19" i="1"/>
  <c r="G18" i="1"/>
  <c r="G17" i="1"/>
  <c r="G16" i="1"/>
  <c r="F4" i="1"/>
  <c r="F11" i="1" s="1"/>
  <c r="K2" i="1" s="1"/>
  <c r="L5" i="1" l="1"/>
  <c r="M5" i="1" s="1"/>
  <c r="L8" i="1"/>
  <c r="L7" i="1" s="1"/>
  <c r="M7" i="1" s="1"/>
  <c r="S4" i="1" s="1"/>
  <c r="U4" i="1" s="1"/>
  <c r="L34" i="1"/>
  <c r="L33" i="1" s="1"/>
  <c r="M33" i="1" s="1"/>
  <c r="L32" i="1"/>
  <c r="M32" i="1" s="1"/>
  <c r="L31" i="1"/>
  <c r="M31" i="1" s="1"/>
  <c r="N5" i="1"/>
  <c r="O5" i="1" s="1"/>
  <c r="D19" i="5"/>
  <c r="D16" i="5"/>
  <c r="E16" i="5" s="1"/>
  <c r="D19" i="8"/>
  <c r="D16" i="8"/>
  <c r="E16" i="8" s="1"/>
  <c r="F23" i="1"/>
  <c r="N6" i="1"/>
  <c r="O6" i="1" s="1"/>
  <c r="G7" i="4"/>
  <c r="H7" i="4" s="1"/>
  <c r="G4" i="4"/>
  <c r="H4" i="4" s="1"/>
  <c r="G5" i="4"/>
  <c r="H5" i="4" s="1"/>
  <c r="G6" i="4"/>
  <c r="H6" i="4" s="1"/>
  <c r="G8" i="4"/>
  <c r="H8" i="4" s="1"/>
  <c r="G9" i="4"/>
  <c r="H9" i="4" s="1"/>
  <c r="G3" i="4"/>
  <c r="H3" i="4" s="1"/>
  <c r="H9" i="3"/>
  <c r="G9" i="3"/>
  <c r="H8" i="3"/>
  <c r="G8" i="3"/>
  <c r="H7" i="3"/>
  <c r="G7" i="3"/>
  <c r="H6" i="3"/>
  <c r="G6" i="3"/>
  <c r="H5" i="3"/>
  <c r="G5" i="3"/>
  <c r="H4" i="3"/>
  <c r="G4" i="3"/>
  <c r="H3" i="3"/>
  <c r="G3" i="3"/>
  <c r="N31" i="1" l="1"/>
  <c r="O31" i="1" s="1"/>
  <c r="K14" i="1"/>
  <c r="L20" i="1" s="1"/>
  <c r="N32" i="1"/>
  <c r="O32" i="1" s="1"/>
  <c r="Z6" i="1"/>
  <c r="Z5" i="1"/>
  <c r="Z7" i="1"/>
  <c r="Z9" i="1"/>
  <c r="Z10" i="1"/>
  <c r="Z4" i="1"/>
  <c r="Z8" i="1"/>
  <c r="G10" i="4"/>
  <c r="C13" i="4" s="1"/>
  <c r="D17" i="4" s="1"/>
  <c r="E17" i="4" s="1"/>
  <c r="D18" i="5"/>
  <c r="E18" i="5" s="1"/>
  <c r="D18" i="8"/>
  <c r="E18" i="8" s="1"/>
  <c r="F17" i="8" s="1"/>
  <c r="G10" i="3"/>
  <c r="C13" i="3" s="1"/>
  <c r="D17" i="3" s="1"/>
  <c r="E17" i="3" s="1"/>
  <c r="G17" i="5" l="1"/>
  <c r="F17" i="5"/>
  <c r="L17" i="1"/>
  <c r="M17" i="1" s="1"/>
  <c r="L18" i="1"/>
  <c r="M18" i="1" s="1"/>
  <c r="F16" i="8"/>
  <c r="F16" i="5"/>
  <c r="G16" i="5" s="1"/>
  <c r="D19" i="4"/>
  <c r="D16" i="4"/>
  <c r="E16" i="4" s="1"/>
  <c r="G16" i="8"/>
  <c r="G17" i="8"/>
  <c r="D19" i="3"/>
  <c r="D16" i="3"/>
  <c r="L19" i="1" l="1"/>
  <c r="M19" i="1" s="1"/>
  <c r="N17" i="1" s="1"/>
  <c r="O17" i="1" s="1"/>
  <c r="D18" i="4"/>
  <c r="E18" i="4" s="1"/>
  <c r="E16" i="3"/>
  <c r="F16" i="3" s="1"/>
  <c r="D18" i="3"/>
  <c r="E18" i="3" s="1"/>
  <c r="F17" i="3" s="1"/>
  <c r="G17" i="3" s="1"/>
  <c r="G17" i="4" l="1"/>
  <c r="F17" i="4"/>
  <c r="F16" i="4"/>
  <c r="G16" i="4" s="1"/>
  <c r="N18" i="1"/>
  <c r="O18" i="1" s="1"/>
  <c r="J3" i="4"/>
  <c r="L3" i="4" s="1"/>
  <c r="G16" i="3"/>
  <c r="O17" i="4" l="1"/>
  <c r="O14" i="4"/>
  <c r="O15" i="4"/>
  <c r="O20" i="4"/>
  <c r="O18" i="4"/>
  <c r="O10" i="4"/>
  <c r="O19" i="4"/>
  <c r="O16" i="4"/>
</calcChain>
</file>

<file path=xl/sharedStrings.xml><?xml version="1.0" encoding="utf-8"?>
<sst xmlns="http://schemas.openxmlformats.org/spreadsheetml/2006/main" count="722" uniqueCount="182">
  <si>
    <t>lightness</t>
  </si>
  <si>
    <t>Perlakuan</t>
  </si>
  <si>
    <t>ulangan 1</t>
  </si>
  <si>
    <t>ulangan 3</t>
  </si>
  <si>
    <t>ulangan 2</t>
  </si>
  <si>
    <t>total</t>
  </si>
  <si>
    <t>Rerata</t>
  </si>
  <si>
    <t>Total</t>
  </si>
  <si>
    <t>rerata</t>
  </si>
  <si>
    <t>Yellowness</t>
  </si>
  <si>
    <t>Ulangan 1</t>
  </si>
  <si>
    <t>Ulangan 2</t>
  </si>
  <si>
    <t>Ulangan 3</t>
  </si>
  <si>
    <t>TABEL ANALISA RAGAM</t>
  </si>
  <si>
    <t>SK</t>
  </si>
  <si>
    <t>JK</t>
  </si>
  <si>
    <t>KT</t>
  </si>
  <si>
    <t>F HIT</t>
  </si>
  <si>
    <t>F 0,01</t>
  </si>
  <si>
    <t>Kelompok</t>
  </si>
  <si>
    <t>Galat</t>
  </si>
  <si>
    <t>db</t>
  </si>
  <si>
    <t>FK</t>
  </si>
  <si>
    <t>Y1B1</t>
  </si>
  <si>
    <t>Y1B2</t>
  </si>
  <si>
    <t>Y1B3</t>
  </si>
  <si>
    <t>Y1B4</t>
  </si>
  <si>
    <t>Ulangan 4</t>
  </si>
  <si>
    <t>Y1B5</t>
  </si>
  <si>
    <t>Y1B6</t>
  </si>
  <si>
    <t>Y1B7</t>
  </si>
  <si>
    <t xml:space="preserve">perlakuan </t>
  </si>
  <si>
    <t xml:space="preserve">ulangan 4 </t>
  </si>
  <si>
    <t xml:space="preserve">total </t>
  </si>
  <si>
    <t>YB6</t>
  </si>
  <si>
    <t>ulangan 4</t>
  </si>
  <si>
    <t>konsentrasi</t>
  </si>
  <si>
    <t>absorbansi</t>
  </si>
  <si>
    <t>abs sampel-abs blanko</t>
  </si>
  <si>
    <t>perlakuan</t>
  </si>
  <si>
    <t>ulangan</t>
  </si>
  <si>
    <t>99.9</t>
  </si>
  <si>
    <r>
      <t>10</t>
    </r>
    <r>
      <rPr>
        <sz val="11"/>
        <color theme="1"/>
        <rFont val="Calibri"/>
        <family val="2"/>
      </rPr>
      <t>⁻¹</t>
    </r>
  </si>
  <si>
    <r>
      <t>10</t>
    </r>
    <r>
      <rPr>
        <sz val="11"/>
        <color theme="1"/>
        <rFont val="Calibri"/>
        <family val="2"/>
      </rPr>
      <t>⁻²</t>
    </r>
  </si>
  <si>
    <r>
      <t>10</t>
    </r>
    <r>
      <rPr>
        <sz val="11"/>
        <color theme="1"/>
        <rFont val="Calibri"/>
        <family val="2"/>
      </rPr>
      <t>⁻³</t>
    </r>
  </si>
  <si>
    <t>TBUD</t>
  </si>
  <si>
    <t>Y2B1</t>
  </si>
  <si>
    <t>Y2B2</t>
  </si>
  <si>
    <t>Y2B3</t>
  </si>
  <si>
    <t>Y2B4</t>
  </si>
  <si>
    <t>Y2B5</t>
  </si>
  <si>
    <t>Y2B6</t>
  </si>
  <si>
    <t>Y2B7</t>
  </si>
  <si>
    <t>Y3B1</t>
  </si>
  <si>
    <t>Y3B2</t>
  </si>
  <si>
    <r>
      <t>Y3B</t>
    </r>
    <r>
      <rPr>
        <u/>
        <sz val="11"/>
        <color theme="1"/>
        <rFont val="Calibri"/>
        <family val="2"/>
        <scheme val="minor"/>
      </rPr>
      <t>3</t>
    </r>
  </si>
  <si>
    <t>Y3B4</t>
  </si>
  <si>
    <t>Y3B5</t>
  </si>
  <si>
    <t>Y3B6</t>
  </si>
  <si>
    <t>Y3B7</t>
  </si>
  <si>
    <t>Y4B1</t>
  </si>
  <si>
    <t>Y4B2</t>
  </si>
  <si>
    <t>Y4B3</t>
  </si>
  <si>
    <t>Y4B4</t>
  </si>
  <si>
    <t>Y4B5</t>
  </si>
  <si>
    <t>Y4B6</t>
  </si>
  <si>
    <t>Y4B7</t>
  </si>
  <si>
    <t>F 0,05</t>
  </si>
  <si>
    <t xml:space="preserve">Total </t>
  </si>
  <si>
    <t>rednesss</t>
  </si>
  <si>
    <t>akar KTG/r</t>
  </si>
  <si>
    <t>BNJ Tabel</t>
  </si>
  <si>
    <t xml:space="preserve">BNJ Hitung </t>
  </si>
  <si>
    <t>a</t>
  </si>
  <si>
    <t>b</t>
  </si>
  <si>
    <t>ab</t>
  </si>
  <si>
    <t>BNJ 5%</t>
  </si>
  <si>
    <t xml:space="preserve">TABEL ANALISA RAGAM </t>
  </si>
  <si>
    <t xml:space="preserve">BNJ 5% </t>
  </si>
  <si>
    <t>tn</t>
  </si>
  <si>
    <t>BNJ hitung</t>
  </si>
  <si>
    <t xml:space="preserve">Fk </t>
  </si>
  <si>
    <t>rata-rata</t>
  </si>
  <si>
    <t>2,4 x 10^2</t>
  </si>
  <si>
    <t xml:space="preserve">2,5 x 10^2 </t>
  </si>
  <si>
    <t>3,0 x 10^2</t>
  </si>
  <si>
    <t>4,6 x 10^4</t>
  </si>
  <si>
    <t>2,8 x 10^2</t>
  </si>
  <si>
    <t>4,8 x 10^2</t>
  </si>
  <si>
    <t>2,3 x 10^4</t>
  </si>
  <si>
    <t>3,0 x 10^3</t>
  </si>
  <si>
    <t>3,3 x 10^2</t>
  </si>
  <si>
    <t>4,5 x 10^3</t>
  </si>
  <si>
    <t>6,7 x 10^3</t>
  </si>
  <si>
    <t>7,3 x 10^3</t>
  </si>
  <si>
    <t>3,5 x 10^2</t>
  </si>
  <si>
    <t>2,6 x 10^3</t>
  </si>
  <si>
    <t>2,7 x 10^3</t>
  </si>
  <si>
    <t>1,9 x 10^3</t>
  </si>
  <si>
    <t>1,0 x 10^4</t>
  </si>
  <si>
    <t>3,3 x 10^4</t>
  </si>
  <si>
    <t>3,9 x 10^2</t>
  </si>
  <si>
    <t>4,1 x 10^2</t>
  </si>
  <si>
    <t>7,5 x 10^3</t>
  </si>
  <si>
    <t>4,2 x 10^3</t>
  </si>
  <si>
    <t>2,5 x 10^4</t>
  </si>
  <si>
    <t>3,4 x 10^2</t>
  </si>
  <si>
    <t>5,4 x 10^2</t>
  </si>
  <si>
    <t>1,5 x 10^3</t>
  </si>
  <si>
    <t xml:space="preserve">ratarata </t>
  </si>
  <si>
    <t>6,6 x 10^3</t>
  </si>
  <si>
    <t>1,6 x 10^3</t>
  </si>
  <si>
    <t>2,0 x 10^4</t>
  </si>
  <si>
    <t>9,5 x 10^3</t>
  </si>
  <si>
    <t>2,0 x 10^3</t>
  </si>
  <si>
    <t>panelis</t>
  </si>
  <si>
    <t>B1</t>
  </si>
  <si>
    <t>B2</t>
  </si>
  <si>
    <t>B3</t>
  </si>
  <si>
    <t>B4</t>
  </si>
  <si>
    <t>B5</t>
  </si>
  <si>
    <t>B6</t>
  </si>
  <si>
    <t>B7</t>
  </si>
  <si>
    <t>TOTAL</t>
  </si>
  <si>
    <t>Panelis</t>
  </si>
  <si>
    <t>Ranking Friedman</t>
  </si>
  <si>
    <t>rata rata</t>
  </si>
  <si>
    <t>T</t>
  </si>
  <si>
    <t>x2</t>
  </si>
  <si>
    <t>T&lt;2</t>
  </si>
  <si>
    <t>H0 ditolak</t>
  </si>
  <si>
    <t>PERLAKUAN</t>
  </si>
  <si>
    <t>Total Ranking</t>
  </si>
  <si>
    <t>B1 (starter 3%)</t>
  </si>
  <si>
    <t>B2 (starter 4%)</t>
  </si>
  <si>
    <t>B3 (starter 5%)</t>
  </si>
  <si>
    <t>B4 (starter 6%)</t>
  </si>
  <si>
    <t>B5 (starter 7%)</t>
  </si>
  <si>
    <t>B6 (starter 8%)</t>
  </si>
  <si>
    <t>B7 (starter 9%)</t>
  </si>
  <si>
    <t>TITIK KRITIS</t>
  </si>
  <si>
    <t>\</t>
  </si>
  <si>
    <t>Rata-rata</t>
  </si>
  <si>
    <t>Diterima</t>
  </si>
  <si>
    <t>bc</t>
  </si>
  <si>
    <t>c</t>
  </si>
  <si>
    <t>,</t>
  </si>
  <si>
    <t>parameter</t>
  </si>
  <si>
    <t>Bobot Parameter</t>
  </si>
  <si>
    <t>Bobot Normal</t>
  </si>
  <si>
    <t>Nilai Efektif</t>
  </si>
  <si>
    <t>Nilai Hasil</t>
  </si>
  <si>
    <t>Gula Reduksi</t>
  </si>
  <si>
    <t>Total Padatan Terlarut</t>
  </si>
  <si>
    <t>Total Asam</t>
  </si>
  <si>
    <t>pH</t>
  </si>
  <si>
    <t>Warna l</t>
  </si>
  <si>
    <t>Warna a</t>
  </si>
  <si>
    <t>Warna b</t>
  </si>
  <si>
    <t>Viskositas</t>
  </si>
  <si>
    <t>BAL</t>
  </si>
  <si>
    <t>Orlep Warna</t>
  </si>
  <si>
    <t>Orlep Rasa</t>
  </si>
  <si>
    <t>Orlep Aroma</t>
  </si>
  <si>
    <t>Orlep Tekstur</t>
  </si>
  <si>
    <t>NE</t>
  </si>
  <si>
    <t>TPT</t>
  </si>
  <si>
    <t>TOTAL ASAM</t>
  </si>
  <si>
    <t>Warna L</t>
  </si>
  <si>
    <t>O. warna</t>
  </si>
  <si>
    <t>O. rasa</t>
  </si>
  <si>
    <t>O. aroma</t>
  </si>
  <si>
    <t>O. tekstur</t>
  </si>
  <si>
    <t>NE  diperoleh dari total data sampel</t>
  </si>
  <si>
    <t>Parameter</t>
  </si>
  <si>
    <t>Perlakuan Terbaik</t>
  </si>
  <si>
    <t>warna b</t>
  </si>
  <si>
    <t>O. Warna</t>
  </si>
  <si>
    <t>O. RASA</t>
  </si>
  <si>
    <t>O. Aroma</t>
  </si>
  <si>
    <t>O. Tekstur</t>
  </si>
  <si>
    <t>0,68**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</si>
</sst>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b/>
      <sz val="11"/>
      <color theme="4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</font>
    <font>
      <sz val="12"/>
      <name val="Times New Roman"/>
      <family val="1"/>
    </font>
    <font>
      <sz val="12"/>
      <color theme="0"/>
      <name val="Times New Roman"/>
      <family val="1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8" fillId="0" borderId="0"/>
    <xf numFmtId="43" fontId="13" fillId="0" borderId="0" applyFont="0" applyFill="0" applyBorder="0" applyAlignment="0" applyProtection="0"/>
  </cellStyleXfs>
  <cellXfs count="13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16" fontId="0" fillId="0" borderId="0" xfId="0" applyNumberFormat="1"/>
    <xf numFmtId="2" fontId="0" fillId="2" borderId="0" xfId="0" applyNumberFormat="1" applyFill="1"/>
    <xf numFmtId="0" fontId="0" fillId="2" borderId="0" xfId="0" applyFill="1"/>
    <xf numFmtId="0" fontId="0" fillId="0" borderId="5" xfId="0" applyBorder="1"/>
    <xf numFmtId="2" fontId="0" fillId="0" borderId="5" xfId="0" applyNumberFormat="1" applyBorder="1"/>
    <xf numFmtId="2" fontId="0" fillId="2" borderId="5" xfId="0" applyNumberFormat="1" applyFill="1" applyBorder="1"/>
    <xf numFmtId="0" fontId="0" fillId="2" borderId="5" xfId="0" applyFill="1" applyBorder="1"/>
    <xf numFmtId="165" fontId="0" fillId="0" borderId="0" xfId="0" applyNumberFormat="1"/>
    <xf numFmtId="164" fontId="0" fillId="0" borderId="1" xfId="0" applyNumberFormat="1" applyBorder="1"/>
    <xf numFmtId="2" fontId="0" fillId="0" borderId="1" xfId="0" applyNumberFormat="1" applyBorder="1"/>
    <xf numFmtId="0" fontId="0" fillId="0" borderId="6" xfId="0" applyBorder="1"/>
    <xf numFmtId="0" fontId="4" fillId="0" borderId="1" xfId="1" applyFont="1" applyBorder="1" applyAlignment="1">
      <alignment horizontal="center" vertical="center"/>
    </xf>
    <xf numFmtId="0" fontId="5" fillId="0" borderId="0" xfId="0" applyFont="1"/>
    <xf numFmtId="0" fontId="6" fillId="0" borderId="1" xfId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2" fontId="6" fillId="4" borderId="1" xfId="1" applyNumberFormat="1" applyFont="1" applyFill="1" applyBorder="1" applyAlignment="1">
      <alignment horizontal="center" vertical="center"/>
    </xf>
    <xf numFmtId="0" fontId="1" fillId="0" borderId="0" xfId="2"/>
    <xf numFmtId="0" fontId="7" fillId="0" borderId="9" xfId="2" applyFont="1" applyBorder="1" applyAlignment="1">
      <alignment horizontal="left"/>
    </xf>
    <xf numFmtId="0" fontId="7" fillId="0" borderId="9" xfId="2" applyFont="1" applyBorder="1" applyAlignment="1">
      <alignment horizontal="center"/>
    </xf>
    <xf numFmtId="0" fontId="7" fillId="0" borderId="9" xfId="2" applyFont="1" applyBorder="1"/>
    <xf numFmtId="0" fontId="1" fillId="0" borderId="9" xfId="2" applyBorder="1"/>
    <xf numFmtId="0" fontId="7" fillId="5" borderId="1" xfId="2" applyFont="1" applyFill="1" applyBorder="1" applyAlignment="1">
      <alignment wrapText="1"/>
    </xf>
    <xf numFmtId="20" fontId="6" fillId="3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/>
    <xf numFmtId="2" fontId="7" fillId="0" borderId="0" xfId="0" applyNumberFormat="1" applyFont="1"/>
    <xf numFmtId="0" fontId="11" fillId="0" borderId="0" xfId="0" applyFont="1" applyFill="1"/>
    <xf numFmtId="0" fontId="1" fillId="7" borderId="1" xfId="2" applyFill="1" applyBorder="1"/>
    <xf numFmtId="0" fontId="1" fillId="0" borderId="1" xfId="2" applyBorder="1"/>
    <xf numFmtId="0" fontId="1" fillId="0" borderId="2" xfId="2" applyBorder="1"/>
    <xf numFmtId="0" fontId="1" fillId="5" borderId="1" xfId="2" applyFill="1" applyBorder="1"/>
    <xf numFmtId="2" fontId="1" fillId="0" borderId="1" xfId="2" applyNumberFormat="1" applyBorder="1"/>
    <xf numFmtId="2" fontId="1" fillId="7" borderId="1" xfId="2" applyNumberFormat="1" applyFill="1" applyBorder="1"/>
    <xf numFmtId="2" fontId="1" fillId="0" borderId="2" xfId="2" applyNumberFormat="1" applyBorder="1"/>
    <xf numFmtId="2" fontId="1" fillId="5" borderId="1" xfId="2" applyNumberFormat="1" applyFill="1" applyBorder="1"/>
    <xf numFmtId="0" fontId="0" fillId="5" borderId="0" xfId="0" applyFill="1"/>
    <xf numFmtId="2" fontId="1" fillId="7" borderId="6" xfId="2" applyNumberFormat="1" applyFill="1" applyBorder="1"/>
    <xf numFmtId="2" fontId="1" fillId="7" borderId="0" xfId="2" applyNumberFormat="1" applyFill="1"/>
    <xf numFmtId="43" fontId="13" fillId="5" borderId="1" xfId="4" applyFont="1" applyFill="1" applyBorder="1"/>
    <xf numFmtId="2" fontId="1" fillId="3" borderId="1" xfId="2" applyNumberFormat="1" applyFill="1" applyBorder="1"/>
    <xf numFmtId="43" fontId="13" fillId="8" borderId="1" xfId="4" applyFont="1" applyFill="1" applyBorder="1"/>
    <xf numFmtId="2" fontId="1" fillId="8" borderId="1" xfId="2" applyNumberFormat="1" applyFill="1" applyBorder="1"/>
    <xf numFmtId="43" fontId="13" fillId="8" borderId="2" xfId="4" applyFont="1" applyFill="1" applyBorder="1"/>
    <xf numFmtId="0" fontId="1" fillId="9" borderId="1" xfId="2" applyFill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10" borderId="1" xfId="2" applyFill="1" applyBorder="1" applyAlignment="1">
      <alignment horizontal="center" vertical="center"/>
    </xf>
    <xf numFmtId="0" fontId="1" fillId="10" borderId="1" xfId="2" applyFill="1" applyBorder="1" applyAlignment="1">
      <alignment vertical="center"/>
    </xf>
    <xf numFmtId="0" fontId="1" fillId="11" borderId="1" xfId="2" applyFill="1" applyBorder="1" applyAlignment="1">
      <alignment horizontal="center" vertical="center"/>
    </xf>
    <xf numFmtId="0" fontId="1" fillId="0" borderId="1" xfId="2" applyFill="1" applyBorder="1" applyAlignment="1">
      <alignment horizontal="center" vertical="center"/>
    </xf>
    <xf numFmtId="2" fontId="1" fillId="0" borderId="0" xfId="2" applyNumberFormat="1"/>
    <xf numFmtId="165" fontId="1" fillId="0" borderId="0" xfId="2" applyNumberFormat="1"/>
    <xf numFmtId="2" fontId="1" fillId="0" borderId="0" xfId="2" applyNumberFormat="1" applyFill="1"/>
    <xf numFmtId="2" fontId="1" fillId="0" borderId="1" xfId="2" applyNumberFormat="1" applyFill="1" applyBorder="1"/>
    <xf numFmtId="0" fontId="1" fillId="12" borderId="0" xfId="2" applyFill="1"/>
    <xf numFmtId="0" fontId="1" fillId="0" borderId="0" xfId="2" applyFill="1"/>
    <xf numFmtId="2" fontId="3" fillId="5" borderId="1" xfId="2" applyNumberFormat="1" applyFont="1" applyFill="1" applyBorder="1"/>
    <xf numFmtId="2" fontId="1" fillId="13" borderId="1" xfId="2" applyNumberFormat="1" applyFill="1" applyBorder="1"/>
    <xf numFmtId="2" fontId="13" fillId="8" borderId="0" xfId="2" applyNumberFormat="1" applyFont="1" applyFill="1"/>
    <xf numFmtId="2" fontId="1" fillId="12" borderId="1" xfId="2" applyNumberFormat="1" applyFill="1" applyBorder="1"/>
    <xf numFmtId="2" fontId="3" fillId="0" borderId="1" xfId="2" applyNumberFormat="1" applyFont="1" applyBorder="1"/>
    <xf numFmtId="0" fontId="1" fillId="13" borderId="0" xfId="2" applyFill="1"/>
    <xf numFmtId="0" fontId="1" fillId="8" borderId="0" xfId="2" applyFill="1"/>
    <xf numFmtId="2" fontId="1" fillId="12" borderId="0" xfId="2" applyNumberFormat="1" applyFill="1"/>
    <xf numFmtId="2" fontId="3" fillId="12" borderId="1" xfId="2" applyNumberFormat="1" applyFont="1" applyFill="1" applyBorder="1"/>
    <xf numFmtId="2" fontId="3" fillId="13" borderId="1" xfId="2" applyNumberFormat="1" applyFont="1" applyFill="1" applyBorder="1"/>
    <xf numFmtId="2" fontId="1" fillId="13" borderId="0" xfId="2" applyNumberFormat="1" applyFill="1"/>
    <xf numFmtId="2" fontId="1" fillId="14" borderId="1" xfId="2" applyNumberFormat="1" applyFill="1" applyBorder="1"/>
    <xf numFmtId="0" fontId="1" fillId="5" borderId="0" xfId="2" applyFill="1" applyBorder="1"/>
    <xf numFmtId="2" fontId="1" fillId="5" borderId="0" xfId="2" applyNumberFormat="1" applyFill="1" applyBorder="1"/>
    <xf numFmtId="2" fontId="3" fillId="5" borderId="0" xfId="2" applyNumberFormat="1" applyFont="1" applyFill="1" applyBorder="1"/>
    <xf numFmtId="0" fontId="14" fillId="5" borderId="0" xfId="2" applyFont="1" applyFill="1" applyBorder="1"/>
    <xf numFmtId="0" fontId="7" fillId="0" borderId="0" xfId="2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10" fillId="0" borderId="0" xfId="2" applyFont="1" applyBorder="1" applyAlignment="1">
      <alignment wrapText="1"/>
    </xf>
    <xf numFmtId="2" fontId="1" fillId="0" borderId="0" xfId="2" applyNumberFormat="1" applyBorder="1" applyAlignment="1">
      <alignment horizontal="center"/>
    </xf>
    <xf numFmtId="2" fontId="1" fillId="5" borderId="0" xfId="2" applyNumberFormat="1" applyFill="1" applyBorder="1" applyAlignment="1">
      <alignment horizontal="center"/>
    </xf>
    <xf numFmtId="2" fontId="11" fillId="0" borderId="0" xfId="2" applyNumberFormat="1" applyFont="1" applyBorder="1" applyAlignment="1">
      <alignment horizontal="right" wrapText="1"/>
    </xf>
    <xf numFmtId="2" fontId="1" fillId="5" borderId="0" xfId="2" applyNumberFormat="1" applyFill="1" applyBorder="1" applyAlignment="1">
      <alignment horizontal="right" wrapText="1"/>
    </xf>
    <xf numFmtId="2" fontId="0" fillId="0" borderId="0" xfId="0" applyNumberFormat="1" applyBorder="1" applyAlignment="1">
      <alignment horizontal="center"/>
    </xf>
    <xf numFmtId="2" fontId="7" fillId="5" borderId="0" xfId="2" applyNumberFormat="1" applyFont="1" applyFill="1" applyBorder="1" applyAlignment="1">
      <alignment horizontal="right" wrapText="1"/>
    </xf>
    <xf numFmtId="0" fontId="1" fillId="5" borderId="0" xfId="2" applyFill="1" applyBorder="1" applyAlignment="1">
      <alignment horizontal="center"/>
    </xf>
    <xf numFmtId="2" fontId="11" fillId="0" borderId="0" xfId="2" applyNumberFormat="1" applyFont="1" applyBorder="1" applyAlignment="1">
      <alignment wrapText="1"/>
    </xf>
    <xf numFmtId="2" fontId="1" fillId="5" borderId="0" xfId="2" applyNumberFormat="1" applyFill="1" applyBorder="1" applyAlignment="1">
      <alignment wrapText="1"/>
    </xf>
    <xf numFmtId="2" fontId="7" fillId="0" borderId="0" xfId="2" applyNumberFormat="1" applyFont="1" applyBorder="1" applyAlignment="1">
      <alignment horizontal="center"/>
    </xf>
    <xf numFmtId="2" fontId="15" fillId="5" borderId="0" xfId="2" applyNumberFormat="1" applyFont="1" applyFill="1" applyBorder="1" applyAlignment="1">
      <alignment horizontal="center" wrapText="1"/>
    </xf>
    <xf numFmtId="2" fontId="15" fillId="0" borderId="0" xfId="2" applyNumberFormat="1" applyFont="1" applyBorder="1" applyAlignment="1">
      <alignment horizontal="center" wrapText="1"/>
    </xf>
    <xf numFmtId="2" fontId="10" fillId="0" borderId="0" xfId="2" applyNumberFormat="1" applyFont="1" applyBorder="1" applyAlignment="1">
      <alignment horizontal="right" vertical="center" wrapText="1"/>
    </xf>
    <xf numFmtId="2" fontId="7" fillId="5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2" fontId="7" fillId="5" borderId="0" xfId="2" applyNumberFormat="1" applyFont="1" applyFill="1" applyBorder="1" applyAlignment="1">
      <alignment horizontal="center"/>
    </xf>
    <xf numFmtId="0" fontId="0" fillId="0" borderId="8" xfId="0" applyFill="1" applyBorder="1"/>
    <xf numFmtId="43" fontId="11" fillId="0" borderId="0" xfId="4" applyFont="1" applyFill="1" applyBorder="1" applyAlignment="1">
      <alignment wrapText="1"/>
    </xf>
    <xf numFmtId="43" fontId="13" fillId="5" borderId="0" xfId="4" applyFont="1" applyFill="1" applyBorder="1" applyAlignment="1">
      <alignment wrapText="1"/>
    </xf>
    <xf numFmtId="0" fontId="0" fillId="0" borderId="5" xfId="0" applyFill="1" applyBorder="1"/>
    <xf numFmtId="0" fontId="0" fillId="12" borderId="5" xfId="0" applyFill="1" applyBorder="1" applyAlignment="1">
      <alignment horizontal="center"/>
    </xf>
    <xf numFmtId="2" fontId="7" fillId="0" borderId="0" xfId="0" applyNumberFormat="1" applyFont="1" applyBorder="1" applyAlignment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2" fontId="0" fillId="0" borderId="0" xfId="0" applyNumberFormat="1" applyBorder="1"/>
    <xf numFmtId="0" fontId="6" fillId="0" borderId="0" xfId="0" applyFont="1"/>
    <xf numFmtId="0" fontId="0" fillId="0" borderId="0" xfId="0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5" xfId="3" applyFont="1" applyBorder="1" applyAlignment="1">
      <alignment horizontal="center"/>
    </xf>
    <xf numFmtId="0" fontId="7" fillId="5" borderId="0" xfId="2" applyFont="1" applyFill="1" applyAlignment="1">
      <alignment horizontal="center" wrapText="1"/>
    </xf>
    <xf numFmtId="0" fontId="7" fillId="5" borderId="8" xfId="2" applyFont="1" applyFill="1" applyBorder="1" applyAlignment="1">
      <alignment horizontal="center" wrapText="1"/>
    </xf>
    <xf numFmtId="2" fontId="11" fillId="6" borderId="5" xfId="0" applyNumberFormat="1" applyFont="1" applyFill="1" applyBorder="1" applyAlignment="1">
      <alignment horizontal="center"/>
    </xf>
    <xf numFmtId="0" fontId="10" fillId="6" borderId="5" xfId="3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5" borderId="1" xfId="2" applyFill="1" applyBorder="1" applyAlignment="1">
      <alignment horizontal="center"/>
    </xf>
    <xf numFmtId="0" fontId="1" fillId="0" borderId="10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2" fontId="0" fillId="0" borderId="9" xfId="0" applyNumberFormat="1" applyBorder="1" applyAlignment="1">
      <alignment horizontal="center"/>
    </xf>
  </cellXfs>
  <cellStyles count="5">
    <cellStyle name="Comma 2" xfId="4"/>
    <cellStyle name="Normal" xfId="0" builtinId="0"/>
    <cellStyle name="Normal 2" xfId="2"/>
    <cellStyle name="Normal 3" xfId="3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823748250750041"/>
                  <c:y val="-3.56960452407217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'Gula Reduksi'!$B$6:$B$11</c:f>
              <c:numCache>
                <c:formatCode>General</c:formatCode>
                <c:ptCount val="6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0</c:v>
                </c:pt>
              </c:numCache>
            </c:numRef>
          </c:xVal>
          <c:yVal>
            <c:numRef>
              <c:f>'Gula Reduksi'!$C$6:$C$11</c:f>
              <c:numCache>
                <c:formatCode>0.000</c:formatCode>
                <c:ptCount val="6"/>
                <c:pt idx="0">
                  <c:v>1.9E-2</c:v>
                </c:pt>
                <c:pt idx="1">
                  <c:v>3.6999999999999998E-2</c:v>
                </c:pt>
                <c:pt idx="2">
                  <c:v>5.3999999999999999E-2</c:v>
                </c:pt>
                <c:pt idx="3">
                  <c:v>0.06</c:v>
                </c:pt>
                <c:pt idx="4">
                  <c:v>0.08</c:v>
                </c:pt>
                <c:pt idx="5" formatCode="General">
                  <c:v>1.2E-2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585-4055-BEF9-AF3C9638E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0509776"/>
        <c:axId val="1360511952"/>
      </c:scatterChart>
      <c:valAx>
        <c:axId val="136050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511952"/>
        <c:crosses val="autoZero"/>
        <c:crossBetween val="midCat"/>
      </c:valAx>
      <c:valAx>
        <c:axId val="136051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509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</xdr:colOff>
      <xdr:row>1</xdr:row>
      <xdr:rowOff>38100</xdr:rowOff>
    </xdr:from>
    <xdr:to>
      <xdr:col>11</xdr:col>
      <xdr:colOff>152400</xdr:colOff>
      <xdr:row>11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6527A5CF-FE3C-4E79-B107-803F8D539B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opLeftCell="P22" zoomScale="96" zoomScaleNormal="96" workbookViewId="0">
      <selection activeCell="T17" sqref="T17"/>
    </sheetView>
  </sheetViews>
  <sheetFormatPr defaultRowHeight="14.4" x14ac:dyDescent="0.3"/>
  <cols>
    <col min="1" max="1" width="10.6640625" customWidth="1"/>
    <col min="2" max="2" width="10.33203125" customWidth="1"/>
    <col min="3" max="3" width="10" customWidth="1"/>
    <col min="4" max="4" width="10.6640625" customWidth="1"/>
    <col min="5" max="5" width="10.5546875" customWidth="1"/>
    <col min="8" max="8" width="9.88671875" customWidth="1"/>
    <col min="9" max="9" width="12.44140625" customWidth="1"/>
    <col min="15" max="15" width="9.6640625" customWidth="1"/>
    <col min="16" max="16" width="11.44140625" customWidth="1"/>
  </cols>
  <sheetData>
    <row r="1" spans="1:27" x14ac:dyDescent="0.3">
      <c r="A1" t="s">
        <v>0</v>
      </c>
    </row>
    <row r="2" spans="1:27" x14ac:dyDescent="0.3">
      <c r="J2" t="s">
        <v>22</v>
      </c>
      <c r="K2">
        <f>(F11^2)/(7*4)</f>
        <v>148158.28688928572</v>
      </c>
    </row>
    <row r="3" spans="1:27" x14ac:dyDescent="0.3">
      <c r="A3" t="s">
        <v>1</v>
      </c>
      <c r="B3" t="s">
        <v>2</v>
      </c>
      <c r="C3" t="s">
        <v>4</v>
      </c>
      <c r="D3" t="s">
        <v>3</v>
      </c>
      <c r="E3" t="s">
        <v>27</v>
      </c>
      <c r="F3" t="s">
        <v>7</v>
      </c>
      <c r="G3" t="s">
        <v>6</v>
      </c>
      <c r="J3" s="111" t="s">
        <v>13</v>
      </c>
      <c r="K3" s="111"/>
      <c r="L3" s="111"/>
      <c r="M3" s="111"/>
      <c r="S3" t="s">
        <v>70</v>
      </c>
      <c r="T3" t="s">
        <v>71</v>
      </c>
      <c r="U3" t="s">
        <v>72</v>
      </c>
      <c r="W3" s="11" t="s">
        <v>1</v>
      </c>
      <c r="X3" s="11" t="s">
        <v>6</v>
      </c>
    </row>
    <row r="4" spans="1:27" x14ac:dyDescent="0.3">
      <c r="A4" t="s">
        <v>23</v>
      </c>
      <c r="B4" s="2">
        <v>60.4</v>
      </c>
      <c r="C4" s="2">
        <v>61</v>
      </c>
      <c r="D4" s="2">
        <v>73.91</v>
      </c>
      <c r="E4" s="2">
        <v>75.010000000000005</v>
      </c>
      <c r="F4" s="2">
        <f>SUM(B4:E4)</f>
        <v>270.32</v>
      </c>
      <c r="G4" s="2">
        <f>AVERAGE(B4:E4)</f>
        <v>67.58</v>
      </c>
      <c r="J4" s="11" t="s">
        <v>14</v>
      </c>
      <c r="K4" s="11" t="s">
        <v>21</v>
      </c>
      <c r="L4" s="11" t="s">
        <v>15</v>
      </c>
      <c r="M4" s="11" t="s">
        <v>16</v>
      </c>
      <c r="N4" s="11" t="s">
        <v>17</v>
      </c>
      <c r="O4" s="11"/>
      <c r="P4" s="11" t="s">
        <v>67</v>
      </c>
      <c r="Q4" s="11" t="s">
        <v>18</v>
      </c>
      <c r="S4">
        <f>SQRT(M7/4)</f>
        <v>2.5891434471042647</v>
      </c>
      <c r="T4">
        <v>4.673</v>
      </c>
      <c r="U4" s="2">
        <f>S4*T4</f>
        <v>12.099067328318229</v>
      </c>
      <c r="W4" t="s">
        <v>23</v>
      </c>
      <c r="X4" s="15">
        <v>67.58</v>
      </c>
      <c r="Y4" t="s">
        <v>73</v>
      </c>
      <c r="Z4" s="15">
        <f t="shared" ref="Z4:Z10" si="0">X4+$U$4</f>
        <v>79.679067328318226</v>
      </c>
    </row>
    <row r="5" spans="1:27" x14ac:dyDescent="0.3">
      <c r="A5" t="s">
        <v>24</v>
      </c>
      <c r="B5" s="2">
        <v>50.24</v>
      </c>
      <c r="C5" s="2">
        <v>55.22</v>
      </c>
      <c r="D5" s="2">
        <v>79.06</v>
      </c>
      <c r="E5" s="2">
        <v>79.88</v>
      </c>
      <c r="F5" s="2">
        <f t="shared" ref="F5:F10" si="1">SUM(B5:E5)</f>
        <v>264.39999999999998</v>
      </c>
      <c r="G5" s="2">
        <f t="shared" ref="G5:G10" si="2">AVERAGE(B5:E5)</f>
        <v>66.099999999999994</v>
      </c>
      <c r="J5" t="s">
        <v>19</v>
      </c>
      <c r="K5">
        <f>4-1</f>
        <v>3</v>
      </c>
      <c r="L5" s="2">
        <f>(SUMSQ(B11:E11)/7)-K2</f>
        <v>673.70578214284615</v>
      </c>
      <c r="M5" s="2">
        <f>L5/K5</f>
        <v>224.56859404761539</v>
      </c>
      <c r="N5" s="2">
        <f>M5/$M$7</f>
        <v>8.3748454984134977</v>
      </c>
      <c r="O5" t="str">
        <f>IF(N5&lt;P5,"tn",IF(N5&lt;Q5,"*","**"))</f>
        <v>**</v>
      </c>
      <c r="P5">
        <v>3.16</v>
      </c>
      <c r="Q5">
        <v>5.09</v>
      </c>
      <c r="W5" t="s">
        <v>24</v>
      </c>
      <c r="X5" s="15">
        <v>66.099999999999994</v>
      </c>
      <c r="Y5" t="s">
        <v>73</v>
      </c>
      <c r="Z5" s="15">
        <f t="shared" si="0"/>
        <v>78.199067328318222</v>
      </c>
    </row>
    <row r="6" spans="1:27" x14ac:dyDescent="0.3">
      <c r="A6" t="s">
        <v>25</v>
      </c>
      <c r="B6" s="2">
        <v>63.89</v>
      </c>
      <c r="C6" s="2">
        <v>69.930000000000007</v>
      </c>
      <c r="D6" s="2">
        <v>76.11</v>
      </c>
      <c r="E6" s="2">
        <v>79.23</v>
      </c>
      <c r="F6" s="2">
        <f t="shared" si="1"/>
        <v>289.16000000000003</v>
      </c>
      <c r="G6" s="2">
        <f t="shared" si="2"/>
        <v>72.290000000000006</v>
      </c>
      <c r="J6" t="s">
        <v>1</v>
      </c>
      <c r="K6">
        <f>7-1</f>
        <v>6</v>
      </c>
      <c r="L6" s="2">
        <f>(SUMSQ(F4:F10)/4)-K2</f>
        <v>772.48043571424205</v>
      </c>
      <c r="M6" s="2">
        <f>L6/K6</f>
        <v>128.74673928570701</v>
      </c>
      <c r="N6" s="2">
        <f>M6/$M$7</f>
        <v>4.8013572624215701</v>
      </c>
      <c r="O6" t="str">
        <f>IF(N6&lt;P6,"tn",IF(N6&lt;Q6,"*","**"))</f>
        <v>**</v>
      </c>
      <c r="P6">
        <v>2.66</v>
      </c>
      <c r="Q6">
        <v>4.01</v>
      </c>
      <c r="U6" s="2"/>
      <c r="W6" t="s">
        <v>25</v>
      </c>
      <c r="X6" s="15">
        <v>72.290000000000006</v>
      </c>
      <c r="Y6" t="s">
        <v>75</v>
      </c>
      <c r="Z6" s="15">
        <f t="shared" si="0"/>
        <v>84.389067328318234</v>
      </c>
      <c r="AA6" s="15"/>
    </row>
    <row r="7" spans="1:27" x14ac:dyDescent="0.3">
      <c r="A7" t="s">
        <v>26</v>
      </c>
      <c r="B7" s="2">
        <v>70.75</v>
      </c>
      <c r="C7" s="2">
        <v>72.89</v>
      </c>
      <c r="D7" s="2">
        <v>73.12</v>
      </c>
      <c r="E7" s="2">
        <v>75.64</v>
      </c>
      <c r="F7" s="2">
        <f t="shared" si="1"/>
        <v>292.39999999999998</v>
      </c>
      <c r="G7" s="2">
        <f t="shared" si="2"/>
        <v>73.099999999999994</v>
      </c>
      <c r="J7" t="s">
        <v>20</v>
      </c>
      <c r="K7">
        <f>(4-1)*(7-1)</f>
        <v>18</v>
      </c>
      <c r="L7" s="2">
        <f>L8-L5-L6</f>
        <v>482.66379285717267</v>
      </c>
      <c r="M7" s="2">
        <f>L7/K7</f>
        <v>26.814655158731814</v>
      </c>
      <c r="N7" s="9"/>
      <c r="O7" s="10"/>
      <c r="P7" s="10"/>
      <c r="Q7" s="10"/>
      <c r="U7" s="2"/>
      <c r="W7" t="s">
        <v>26</v>
      </c>
      <c r="X7" s="15">
        <v>73.099999999999994</v>
      </c>
      <c r="Y7" t="s">
        <v>75</v>
      </c>
      <c r="Z7" s="15">
        <f t="shared" si="0"/>
        <v>85.199067328318222</v>
      </c>
      <c r="AA7" s="15"/>
    </row>
    <row r="8" spans="1:27" x14ac:dyDescent="0.3">
      <c r="A8" t="s">
        <v>28</v>
      </c>
      <c r="B8" s="2">
        <v>67.13</v>
      </c>
      <c r="C8" s="2">
        <v>68.260000000000005</v>
      </c>
      <c r="D8" s="2">
        <v>70.150000000000006</v>
      </c>
      <c r="E8" s="2">
        <v>77.12</v>
      </c>
      <c r="F8" s="2">
        <f t="shared" si="1"/>
        <v>282.65999999999997</v>
      </c>
      <c r="G8" s="2">
        <f t="shared" si="2"/>
        <v>70.664999999999992</v>
      </c>
      <c r="J8" s="11" t="s">
        <v>7</v>
      </c>
      <c r="K8" s="11">
        <f>(7*4)-1</f>
        <v>27</v>
      </c>
      <c r="L8" s="12">
        <f>SUMSQ(B4:E10)-K2</f>
        <v>1928.8500107142609</v>
      </c>
      <c r="M8" s="13"/>
      <c r="N8" s="13"/>
      <c r="O8" s="14"/>
      <c r="P8" s="14"/>
      <c r="Q8" s="14"/>
      <c r="U8" s="2"/>
      <c r="W8" t="s">
        <v>28</v>
      </c>
      <c r="X8" s="15">
        <v>70.664999999999992</v>
      </c>
      <c r="Y8" t="s">
        <v>73</v>
      </c>
      <c r="Z8" s="15">
        <f t="shared" si="0"/>
        <v>82.76406732831822</v>
      </c>
      <c r="AA8" s="15"/>
    </row>
    <row r="9" spans="1:27" x14ac:dyDescent="0.3">
      <c r="A9" t="s">
        <v>29</v>
      </c>
      <c r="B9" s="2">
        <v>73.87</v>
      </c>
      <c r="C9" s="2">
        <v>75.11</v>
      </c>
      <c r="D9" s="2">
        <v>78.209999999999994</v>
      </c>
      <c r="E9" s="2">
        <v>79.05</v>
      </c>
      <c r="F9" s="2">
        <f t="shared" si="1"/>
        <v>306.24</v>
      </c>
      <c r="G9" s="2">
        <f t="shared" si="2"/>
        <v>76.56</v>
      </c>
      <c r="W9" t="s">
        <v>29</v>
      </c>
      <c r="X9" s="15">
        <v>76.56</v>
      </c>
      <c r="Y9" t="s">
        <v>75</v>
      </c>
      <c r="Z9" s="15">
        <f t="shared" si="0"/>
        <v>88.65906732831823</v>
      </c>
      <c r="AA9" s="15"/>
    </row>
    <row r="10" spans="1:27" x14ac:dyDescent="0.3">
      <c r="A10" t="s">
        <v>30</v>
      </c>
      <c r="B10" s="2">
        <v>80.849999999999994</v>
      </c>
      <c r="C10" s="2">
        <v>82.41</v>
      </c>
      <c r="D10" s="2">
        <v>83.31</v>
      </c>
      <c r="E10" s="2">
        <v>85.02</v>
      </c>
      <c r="F10" s="2">
        <f t="shared" si="1"/>
        <v>331.59</v>
      </c>
      <c r="G10" s="2">
        <f t="shared" si="2"/>
        <v>82.897499999999994</v>
      </c>
      <c r="T10" s="2"/>
      <c r="W10" t="s">
        <v>30</v>
      </c>
      <c r="X10" s="15">
        <v>82.897499999999994</v>
      </c>
      <c r="Y10" t="s">
        <v>74</v>
      </c>
      <c r="Z10" s="15">
        <f t="shared" si="0"/>
        <v>94.996567328318221</v>
      </c>
    </row>
    <row r="11" spans="1:27" x14ac:dyDescent="0.3">
      <c r="A11" t="s">
        <v>7</v>
      </c>
      <c r="B11" s="2">
        <f>SUM(B4:B10)</f>
        <v>467.13</v>
      </c>
      <c r="C11" s="2">
        <f t="shared" ref="C11:E11" si="3">SUM(C4:C10)</f>
        <v>484.82000000000005</v>
      </c>
      <c r="D11" s="2">
        <f t="shared" si="3"/>
        <v>533.87</v>
      </c>
      <c r="E11" s="2">
        <f t="shared" si="3"/>
        <v>550.95000000000005</v>
      </c>
      <c r="F11" s="2">
        <f>SUM(F4:F10)</f>
        <v>2036.77</v>
      </c>
      <c r="W11" s="11" t="s">
        <v>76</v>
      </c>
      <c r="X11" s="12">
        <v>12.099067328318229</v>
      </c>
    </row>
    <row r="12" spans="1:27" x14ac:dyDescent="0.3">
      <c r="B12" s="2"/>
      <c r="C12" s="2"/>
      <c r="D12" s="2"/>
      <c r="E12" s="2"/>
    </row>
    <row r="14" spans="1:27" x14ac:dyDescent="0.3">
      <c r="A14" t="s">
        <v>69</v>
      </c>
      <c r="J14" t="s">
        <v>22</v>
      </c>
      <c r="K14">
        <f>(F23^2)/(7*4)</f>
        <v>1.3072321428571432</v>
      </c>
      <c r="S14" t="s">
        <v>1</v>
      </c>
      <c r="T14" t="s">
        <v>8</v>
      </c>
    </row>
    <row r="15" spans="1:27" x14ac:dyDescent="0.3">
      <c r="A15" t="s">
        <v>1</v>
      </c>
      <c r="B15" t="s">
        <v>2</v>
      </c>
      <c r="C15" t="s">
        <v>4</v>
      </c>
      <c r="D15" t="s">
        <v>3</v>
      </c>
      <c r="E15" t="s">
        <v>35</v>
      </c>
      <c r="F15" t="s">
        <v>5</v>
      </c>
      <c r="G15" t="s">
        <v>8</v>
      </c>
      <c r="J15" s="111" t="s">
        <v>13</v>
      </c>
      <c r="K15" s="111"/>
      <c r="L15" s="111"/>
      <c r="M15" s="111"/>
      <c r="S15" t="s">
        <v>23</v>
      </c>
      <c r="T15" s="2">
        <v>-0.23749999999999999</v>
      </c>
    </row>
    <row r="16" spans="1:27" x14ac:dyDescent="0.3">
      <c r="A16" t="s">
        <v>23</v>
      </c>
      <c r="B16" s="2">
        <v>0.39</v>
      </c>
      <c r="C16" s="2">
        <v>0.23</v>
      </c>
      <c r="D16" s="2">
        <v>-0.98</v>
      </c>
      <c r="E16" s="2">
        <v>-0.59</v>
      </c>
      <c r="F16" s="2">
        <f t="shared" ref="F16:F22" si="4">SUM(B16:E16)</f>
        <v>-0.95</v>
      </c>
      <c r="G16" s="2">
        <f t="shared" ref="G16:G22" si="5">AVERAGE(B16:E16)</f>
        <v>-0.23749999999999999</v>
      </c>
      <c r="J16" s="11" t="s">
        <v>14</v>
      </c>
      <c r="K16" s="11" t="s">
        <v>21</v>
      </c>
      <c r="L16" s="11" t="s">
        <v>15</v>
      </c>
      <c r="M16" s="11" t="s">
        <v>16</v>
      </c>
      <c r="N16" s="11" t="s">
        <v>17</v>
      </c>
      <c r="O16" s="11"/>
      <c r="P16" s="11" t="s">
        <v>67</v>
      </c>
      <c r="Q16" s="11" t="s">
        <v>18</v>
      </c>
      <c r="S16" t="s">
        <v>24</v>
      </c>
      <c r="T16" s="2">
        <v>-0.20750000000000002</v>
      </c>
    </row>
    <row r="17" spans="1:20" x14ac:dyDescent="0.3">
      <c r="A17" t="s">
        <v>24</v>
      </c>
      <c r="B17" s="2">
        <v>0.34</v>
      </c>
      <c r="C17" s="2">
        <v>0.44</v>
      </c>
      <c r="D17" s="2">
        <v>-1.0900000000000001</v>
      </c>
      <c r="E17" s="2">
        <v>-0.52</v>
      </c>
      <c r="F17" s="2">
        <f t="shared" si="4"/>
        <v>-0.83000000000000007</v>
      </c>
      <c r="G17" s="2">
        <f t="shared" si="5"/>
        <v>-0.20750000000000002</v>
      </c>
      <c r="J17" t="s">
        <v>19</v>
      </c>
      <c r="K17">
        <f>4-1</f>
        <v>3</v>
      </c>
      <c r="L17" s="2">
        <f>(SUMSQ(B23:E23)/7)-K14</f>
        <v>3.9540392857142859</v>
      </c>
      <c r="M17" s="2">
        <f>L17/K17</f>
        <v>1.3180130952380953</v>
      </c>
      <c r="N17" s="2">
        <f>M17/M$19</f>
        <v>9.699055322752562</v>
      </c>
      <c r="O17" t="str">
        <f>IF(N17&lt;P17,"tn",IF(N17&lt;Q17,"*","**"))</f>
        <v>**</v>
      </c>
      <c r="P17">
        <v>3.16</v>
      </c>
      <c r="Q17">
        <v>5.09</v>
      </c>
      <c r="S17" t="s">
        <v>25</v>
      </c>
      <c r="T17" s="2" t="s">
        <v>146</v>
      </c>
    </row>
    <row r="18" spans="1:20" x14ac:dyDescent="0.3">
      <c r="A18" t="s">
        <v>25</v>
      </c>
      <c r="B18" s="2">
        <v>0.25</v>
      </c>
      <c r="C18" s="2">
        <v>0.15</v>
      </c>
      <c r="D18" s="2">
        <v>-0.81</v>
      </c>
      <c r="E18" s="2">
        <v>-0.72</v>
      </c>
      <c r="F18" s="2">
        <f t="shared" si="4"/>
        <v>-1.1299999999999999</v>
      </c>
      <c r="G18" s="2">
        <f t="shared" si="5"/>
        <v>-0.28249999999999997</v>
      </c>
      <c r="J18" t="s">
        <v>1</v>
      </c>
      <c r="K18">
        <f>7-1</f>
        <v>6</v>
      </c>
      <c r="L18" s="2">
        <f>(SUMSQ(F16:F22)/4)-K14</f>
        <v>2.120392857142857</v>
      </c>
      <c r="M18" s="2">
        <f>L18/K18</f>
        <v>0.35339880952380948</v>
      </c>
      <c r="N18" s="2">
        <f>M18/M$19</f>
        <v>2.6006073968082473</v>
      </c>
      <c r="O18" t="str">
        <f>IF(N18&lt;P18,"tn",IF(N18&lt;Q18,"*","**"))</f>
        <v>tn</v>
      </c>
      <c r="P18">
        <v>2.66</v>
      </c>
      <c r="Q18">
        <v>4.01</v>
      </c>
      <c r="S18" t="s">
        <v>26</v>
      </c>
      <c r="T18" s="2">
        <v>2.7500000000000011E-2</v>
      </c>
    </row>
    <row r="19" spans="1:20" x14ac:dyDescent="0.3">
      <c r="A19" t="s">
        <v>26</v>
      </c>
      <c r="B19" s="2">
        <v>0.19</v>
      </c>
      <c r="C19" s="2">
        <v>0.38</v>
      </c>
      <c r="D19" s="2">
        <v>-0.75</v>
      </c>
      <c r="E19" s="2">
        <v>0.28999999999999998</v>
      </c>
      <c r="F19" s="2">
        <f t="shared" si="4"/>
        <v>0.11000000000000004</v>
      </c>
      <c r="G19" s="2">
        <f t="shared" si="5"/>
        <v>2.7500000000000011E-2</v>
      </c>
      <c r="J19" t="s">
        <v>20</v>
      </c>
      <c r="K19">
        <f>(4-1)*(7-1)</f>
        <v>18</v>
      </c>
      <c r="L19" s="2">
        <f>L20-L17-L18</f>
        <v>2.4460357142857134</v>
      </c>
      <c r="M19" s="2">
        <f>L19/K19</f>
        <v>0.13589087301587296</v>
      </c>
      <c r="N19" s="9"/>
      <c r="O19" s="10"/>
      <c r="P19" s="10"/>
      <c r="Q19" s="10"/>
      <c r="S19" t="s">
        <v>28</v>
      </c>
      <c r="T19" s="2">
        <v>0.19500000000000001</v>
      </c>
    </row>
    <row r="20" spans="1:20" x14ac:dyDescent="0.3">
      <c r="A20" t="s">
        <v>28</v>
      </c>
      <c r="B20" s="2">
        <v>0.36</v>
      </c>
      <c r="C20" s="2">
        <v>0.32</v>
      </c>
      <c r="D20" s="2">
        <v>-0.28999999999999998</v>
      </c>
      <c r="E20" s="2">
        <v>0.39</v>
      </c>
      <c r="F20" s="2">
        <f t="shared" si="4"/>
        <v>0.78</v>
      </c>
      <c r="G20" s="2">
        <f t="shared" si="5"/>
        <v>0.19500000000000001</v>
      </c>
      <c r="J20" s="11" t="s">
        <v>7</v>
      </c>
      <c r="K20" s="11">
        <f>(7*4)-1</f>
        <v>27</v>
      </c>
      <c r="L20" s="12">
        <f>SUMSQ(B16:E22)-K14</f>
        <v>8.5204678571428563</v>
      </c>
      <c r="M20" s="13"/>
      <c r="N20" s="13"/>
      <c r="O20" s="14"/>
      <c r="P20" s="14"/>
      <c r="Q20" s="14"/>
      <c r="S20" t="s">
        <v>34</v>
      </c>
      <c r="T20" s="2">
        <v>-0.2475</v>
      </c>
    </row>
    <row r="21" spans="1:20" x14ac:dyDescent="0.3">
      <c r="A21" t="s">
        <v>34</v>
      </c>
      <c r="B21" s="2">
        <v>0.27</v>
      </c>
      <c r="C21" s="2">
        <v>-0.35</v>
      </c>
      <c r="D21" s="2">
        <v>-0.84</v>
      </c>
      <c r="E21" s="2">
        <v>-7.0000000000000007E-2</v>
      </c>
      <c r="F21" s="2">
        <f t="shared" si="4"/>
        <v>-0.99</v>
      </c>
      <c r="G21" s="2">
        <f t="shared" si="5"/>
        <v>-0.2475</v>
      </c>
      <c r="S21" t="s">
        <v>30</v>
      </c>
      <c r="T21" s="2">
        <v>-0.76</v>
      </c>
    </row>
    <row r="22" spans="1:20" x14ac:dyDescent="0.3">
      <c r="A22" t="s">
        <v>30</v>
      </c>
      <c r="B22" s="2">
        <v>-0.22</v>
      </c>
      <c r="C22" s="2">
        <v>-1.43</v>
      </c>
      <c r="D22" s="2">
        <v>-0.81</v>
      </c>
      <c r="E22" s="2">
        <v>-0.57999999999999996</v>
      </c>
      <c r="F22" s="2">
        <f t="shared" si="4"/>
        <v>-3.04</v>
      </c>
      <c r="G22" s="2">
        <f t="shared" si="5"/>
        <v>-0.76</v>
      </c>
      <c r="S22" t="s">
        <v>78</v>
      </c>
      <c r="T22" t="s">
        <v>79</v>
      </c>
    </row>
    <row r="23" spans="1:20" x14ac:dyDescent="0.3">
      <c r="A23" t="s">
        <v>68</v>
      </c>
      <c r="B23" s="2">
        <f>SUM(B16:B22)</f>
        <v>1.5799999999999998</v>
      </c>
      <c r="C23" s="2">
        <f t="shared" ref="C23:F23" si="6">SUM(C16:C22)</f>
        <v>-0.25999999999999956</v>
      </c>
      <c r="D23" s="2">
        <f t="shared" si="6"/>
        <v>-5.57</v>
      </c>
      <c r="E23" s="2">
        <f t="shared" si="6"/>
        <v>-1.7999999999999998</v>
      </c>
      <c r="F23" s="2">
        <f t="shared" si="6"/>
        <v>-6.0500000000000007</v>
      </c>
    </row>
    <row r="24" spans="1:20" x14ac:dyDescent="0.3">
      <c r="B24" s="2"/>
      <c r="C24" s="2"/>
      <c r="D24" s="2"/>
      <c r="E24" s="2"/>
    </row>
    <row r="26" spans="1:20" x14ac:dyDescent="0.3">
      <c r="A26" t="s">
        <v>9</v>
      </c>
    </row>
    <row r="28" spans="1:20" x14ac:dyDescent="0.3">
      <c r="A28" t="s">
        <v>1</v>
      </c>
      <c r="B28" t="s">
        <v>10</v>
      </c>
      <c r="C28" t="s">
        <v>4</v>
      </c>
      <c r="D28" t="s">
        <v>3</v>
      </c>
      <c r="E28" t="s">
        <v>35</v>
      </c>
      <c r="F28" t="s">
        <v>7</v>
      </c>
      <c r="G28" t="s">
        <v>6</v>
      </c>
      <c r="J28" t="s">
        <v>22</v>
      </c>
      <c r="K28">
        <f>(F36^2)/(7*4)</f>
        <v>525.14241428571427</v>
      </c>
      <c r="S28" t="s">
        <v>1</v>
      </c>
      <c r="T28" t="s">
        <v>6</v>
      </c>
    </row>
    <row r="29" spans="1:20" x14ac:dyDescent="0.3">
      <c r="A29" t="s">
        <v>23</v>
      </c>
      <c r="B29" s="2">
        <v>3.93</v>
      </c>
      <c r="C29" s="2">
        <v>4.6500000000000004</v>
      </c>
      <c r="D29" s="2">
        <v>5.38</v>
      </c>
      <c r="E29" s="2">
        <v>5.92</v>
      </c>
      <c r="F29" s="2">
        <f t="shared" ref="F29:F35" si="7">SUM(B29:E29)</f>
        <v>19.880000000000003</v>
      </c>
      <c r="G29" s="2">
        <f t="shared" ref="G29:G35" si="8">AVERAGE(B29:E29)</f>
        <v>4.9700000000000006</v>
      </c>
      <c r="J29" t="s">
        <v>77</v>
      </c>
      <c r="S29" t="s">
        <v>23</v>
      </c>
      <c r="T29" s="2">
        <v>4.9700000000000006</v>
      </c>
    </row>
    <row r="30" spans="1:20" x14ac:dyDescent="0.3">
      <c r="A30" t="s">
        <v>24</v>
      </c>
      <c r="B30" s="2">
        <v>4.21</v>
      </c>
      <c r="C30" s="2">
        <v>4.0599999999999996</v>
      </c>
      <c r="D30" s="2">
        <v>4.67</v>
      </c>
      <c r="E30" s="2">
        <v>5.57</v>
      </c>
      <c r="F30" s="2">
        <f t="shared" si="7"/>
        <v>18.509999999999998</v>
      </c>
      <c r="G30" s="2">
        <f t="shared" si="8"/>
        <v>4.6274999999999995</v>
      </c>
      <c r="J30" s="11" t="s">
        <v>14</v>
      </c>
      <c r="K30" s="11" t="s">
        <v>21</v>
      </c>
      <c r="L30" s="11" t="s">
        <v>15</v>
      </c>
      <c r="M30" s="11" t="s">
        <v>16</v>
      </c>
      <c r="N30" s="11" t="s">
        <v>17</v>
      </c>
      <c r="O30" s="11"/>
      <c r="P30" s="11" t="s">
        <v>67</v>
      </c>
      <c r="Q30" s="11" t="s">
        <v>18</v>
      </c>
      <c r="S30" t="s">
        <v>24</v>
      </c>
      <c r="T30" s="2">
        <v>4.6274999999999995</v>
      </c>
    </row>
    <row r="31" spans="1:20" x14ac:dyDescent="0.3">
      <c r="A31" t="s">
        <v>25</v>
      </c>
      <c r="B31" s="2">
        <v>2.2200000000000002</v>
      </c>
      <c r="C31" s="2">
        <v>4.7699999999999996</v>
      </c>
      <c r="D31" s="2">
        <v>4.74</v>
      </c>
      <c r="E31" s="2">
        <v>2.57</v>
      </c>
      <c r="F31" s="2">
        <f t="shared" si="7"/>
        <v>14.3</v>
      </c>
      <c r="G31" s="2">
        <f t="shared" si="8"/>
        <v>3.5750000000000002</v>
      </c>
      <c r="J31" t="s">
        <v>19</v>
      </c>
      <c r="K31">
        <f>4-1</f>
        <v>3</v>
      </c>
      <c r="L31" s="2">
        <f>(SUMSQ(B36:E36)/7)-K28</f>
        <v>15.20735714285729</v>
      </c>
      <c r="M31" s="2">
        <f>L31/K31</f>
        <v>5.0691190476190968</v>
      </c>
      <c r="N31" s="2">
        <f>M31/M$33</f>
        <v>7.0482239818320016</v>
      </c>
      <c r="O31" t="str">
        <f>IF(N31&lt;P31,"tn",IF(N31&lt;Q31,"*","**"))</f>
        <v>**</v>
      </c>
      <c r="P31">
        <v>3.16</v>
      </c>
      <c r="Q31">
        <v>5.09</v>
      </c>
      <c r="S31" t="s">
        <v>25</v>
      </c>
      <c r="T31" s="2">
        <v>3.5750000000000002</v>
      </c>
    </row>
    <row r="32" spans="1:20" x14ac:dyDescent="0.3">
      <c r="A32" t="s">
        <v>26</v>
      </c>
      <c r="B32" s="2">
        <v>3.61</v>
      </c>
      <c r="C32" s="2">
        <v>5.81</v>
      </c>
      <c r="D32" s="2">
        <v>4.78</v>
      </c>
      <c r="E32" s="2">
        <v>5.58</v>
      </c>
      <c r="F32" s="2">
        <f t="shared" si="7"/>
        <v>19.78</v>
      </c>
      <c r="G32" s="2">
        <f t="shared" si="8"/>
        <v>4.9450000000000003</v>
      </c>
      <c r="J32" t="s">
        <v>1</v>
      </c>
      <c r="K32">
        <f>7-1</f>
        <v>6</v>
      </c>
      <c r="L32" s="2">
        <f>(SUMSQ(F29:F35)/4)-K28</f>
        <v>8.0025357142858411</v>
      </c>
      <c r="M32" s="2">
        <f>L32/K32</f>
        <v>1.3337559523809734</v>
      </c>
      <c r="N32" s="2">
        <f>M32/M$33</f>
        <v>1.8544860756225698</v>
      </c>
      <c r="O32" t="str">
        <f>IF(N32&lt;P32,"tn",IF(N32&lt;Q32,"*","**"))</f>
        <v>tn</v>
      </c>
      <c r="P32">
        <v>2.66</v>
      </c>
      <c r="Q32">
        <v>4.01</v>
      </c>
      <c r="S32" t="s">
        <v>26</v>
      </c>
      <c r="T32" s="2">
        <v>4.9450000000000003</v>
      </c>
    </row>
    <row r="33" spans="1:20" x14ac:dyDescent="0.3">
      <c r="A33" t="s">
        <v>28</v>
      </c>
      <c r="B33" s="2">
        <v>1.34</v>
      </c>
      <c r="C33" s="2">
        <v>5.5</v>
      </c>
      <c r="D33" s="2">
        <v>3.05</v>
      </c>
      <c r="E33" s="2">
        <v>4.49</v>
      </c>
      <c r="F33" s="2">
        <f t="shared" si="7"/>
        <v>14.38</v>
      </c>
      <c r="G33" s="2">
        <f t="shared" si="8"/>
        <v>3.5950000000000002</v>
      </c>
      <c r="J33" t="s">
        <v>20</v>
      </c>
      <c r="K33">
        <f>(4-1)*(7-1)</f>
        <v>18</v>
      </c>
      <c r="L33" s="2">
        <f>L34-L31-L32</f>
        <v>12.945692857142603</v>
      </c>
      <c r="M33" s="2">
        <f>L33/K33</f>
        <v>0.71920515873014468</v>
      </c>
      <c r="N33" s="9"/>
      <c r="O33" s="10"/>
      <c r="P33" s="10"/>
      <c r="Q33" s="10"/>
      <c r="S33" t="s">
        <v>28</v>
      </c>
      <c r="T33" s="2">
        <v>3.5950000000000002</v>
      </c>
    </row>
    <row r="34" spans="1:20" x14ac:dyDescent="0.3">
      <c r="A34" t="s">
        <v>29</v>
      </c>
      <c r="B34" s="2">
        <v>3.19</v>
      </c>
      <c r="C34" s="2">
        <v>4.45</v>
      </c>
      <c r="D34" s="2">
        <v>4.33</v>
      </c>
      <c r="E34" s="2">
        <v>4.92</v>
      </c>
      <c r="F34" s="2">
        <f t="shared" si="7"/>
        <v>16.89</v>
      </c>
      <c r="G34" s="2">
        <f t="shared" si="8"/>
        <v>4.2225000000000001</v>
      </c>
      <c r="J34" s="11" t="s">
        <v>7</v>
      </c>
      <c r="K34" s="11">
        <f>(7*4)-1</f>
        <v>27</v>
      </c>
      <c r="L34" s="12">
        <f>SUMSQ(B29:E35)-K28</f>
        <v>36.155585714285735</v>
      </c>
      <c r="M34" s="13"/>
      <c r="N34" s="13"/>
      <c r="O34" s="14"/>
      <c r="P34" s="14"/>
      <c r="Q34" s="14"/>
      <c r="S34" t="s">
        <v>29</v>
      </c>
      <c r="T34" s="2">
        <v>4.2225000000000001</v>
      </c>
    </row>
    <row r="35" spans="1:20" x14ac:dyDescent="0.3">
      <c r="A35" t="s">
        <v>30</v>
      </c>
      <c r="B35" s="2">
        <v>2.9</v>
      </c>
      <c r="C35" s="2">
        <v>4.08</v>
      </c>
      <c r="D35" s="2">
        <v>5.83</v>
      </c>
      <c r="E35" s="2">
        <v>4.71</v>
      </c>
      <c r="F35" s="2">
        <f t="shared" si="7"/>
        <v>17.52</v>
      </c>
      <c r="G35" s="2">
        <f t="shared" si="8"/>
        <v>4.38</v>
      </c>
      <c r="S35" t="s">
        <v>30</v>
      </c>
      <c r="T35" s="2">
        <v>4.38</v>
      </c>
    </row>
    <row r="36" spans="1:20" x14ac:dyDescent="0.3">
      <c r="A36" t="s">
        <v>68</v>
      </c>
      <c r="B36" s="2">
        <f>SUM(B29:B35)</f>
        <v>21.4</v>
      </c>
      <c r="C36" s="2">
        <f t="shared" ref="C36:F36" si="9">SUM(C29:C35)</f>
        <v>33.32</v>
      </c>
      <c r="D36" s="2">
        <f t="shared" si="9"/>
        <v>32.78</v>
      </c>
      <c r="E36" s="2">
        <f t="shared" si="9"/>
        <v>33.760000000000005</v>
      </c>
      <c r="F36" s="2">
        <f t="shared" si="9"/>
        <v>121.25999999999999</v>
      </c>
      <c r="G36" s="2"/>
      <c r="S36" t="s">
        <v>78</v>
      </c>
      <c r="T36" t="s">
        <v>79</v>
      </c>
    </row>
    <row r="37" spans="1:20" x14ac:dyDescent="0.3">
      <c r="B37" s="2"/>
      <c r="C37" s="2"/>
      <c r="D37" s="2"/>
      <c r="E37" s="2"/>
    </row>
  </sheetData>
  <sortState ref="W3:AA10">
    <sortCondition ref="W4"/>
  </sortState>
  <mergeCells count="2">
    <mergeCell ref="J3:M3"/>
    <mergeCell ref="J15:M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32" zoomScale="83" zoomScaleNormal="83" workbookViewId="0">
      <selection activeCell="L40" sqref="L40"/>
    </sheetView>
  </sheetViews>
  <sheetFormatPr defaultRowHeight="14.4" x14ac:dyDescent="0.3"/>
  <sheetData>
    <row r="1" spans="1:19" ht="15.6" x14ac:dyDescent="0.3">
      <c r="A1" t="s">
        <v>115</v>
      </c>
      <c r="B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  <c r="K1" s="19" t="s">
        <v>124</v>
      </c>
      <c r="L1" s="19" t="s">
        <v>125</v>
      </c>
      <c r="M1" s="19"/>
      <c r="N1" s="19"/>
      <c r="O1" s="19"/>
      <c r="P1" s="19"/>
      <c r="Q1" s="19"/>
      <c r="R1" s="19"/>
      <c r="S1" s="19"/>
    </row>
    <row r="2" spans="1:19" ht="15.6" x14ac:dyDescent="0.3">
      <c r="A2" s="20">
        <v>1</v>
      </c>
      <c r="B2">
        <v>3</v>
      </c>
      <c r="C2">
        <v>4</v>
      </c>
      <c r="D2">
        <v>4</v>
      </c>
      <c r="E2">
        <v>3</v>
      </c>
      <c r="F2">
        <v>3</v>
      </c>
      <c r="G2">
        <v>4</v>
      </c>
      <c r="H2">
        <v>3</v>
      </c>
      <c r="I2">
        <f>SUM(B2:H2)</f>
        <v>24</v>
      </c>
      <c r="K2" s="19"/>
      <c r="L2" s="19" t="s">
        <v>116</v>
      </c>
      <c r="M2" s="19" t="s">
        <v>117</v>
      </c>
      <c r="N2" s="19" t="s">
        <v>118</v>
      </c>
      <c r="O2" s="19" t="s">
        <v>119</v>
      </c>
      <c r="P2" s="19" t="s">
        <v>120</v>
      </c>
      <c r="Q2" s="19" t="s">
        <v>121</v>
      </c>
      <c r="R2" s="19" t="s">
        <v>122</v>
      </c>
      <c r="S2" s="19" t="s">
        <v>7</v>
      </c>
    </row>
    <row r="3" spans="1:19" ht="15.6" x14ac:dyDescent="0.3">
      <c r="A3" s="20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  <c r="I3">
        <f t="shared" ref="I3:I31" si="0">SUM(B3:H3)</f>
        <v>14</v>
      </c>
      <c r="K3" s="21">
        <v>1</v>
      </c>
      <c r="L3" s="22">
        <v>2.5</v>
      </c>
      <c r="M3" s="22">
        <v>6</v>
      </c>
      <c r="N3" s="22">
        <v>6</v>
      </c>
      <c r="O3" s="22">
        <v>2.5</v>
      </c>
      <c r="P3" s="22">
        <v>2.5</v>
      </c>
      <c r="Q3" s="22">
        <v>6</v>
      </c>
      <c r="R3" s="22">
        <v>2.5</v>
      </c>
      <c r="S3" s="19">
        <f>SUM(L3:R3)</f>
        <v>28</v>
      </c>
    </row>
    <row r="4" spans="1:19" ht="15.6" x14ac:dyDescent="0.3">
      <c r="A4" s="20">
        <v>3</v>
      </c>
      <c r="B4">
        <v>4</v>
      </c>
      <c r="C4">
        <v>4</v>
      </c>
      <c r="D4">
        <v>3</v>
      </c>
      <c r="E4">
        <v>4</v>
      </c>
      <c r="F4">
        <v>4</v>
      </c>
      <c r="G4">
        <v>2</v>
      </c>
      <c r="H4">
        <v>5</v>
      </c>
      <c r="I4">
        <f t="shared" si="0"/>
        <v>26</v>
      </c>
      <c r="K4" s="21">
        <v>2</v>
      </c>
      <c r="L4" s="22">
        <v>4</v>
      </c>
      <c r="M4" s="22">
        <v>4</v>
      </c>
      <c r="N4" s="22">
        <v>4</v>
      </c>
      <c r="O4" s="22">
        <v>4</v>
      </c>
      <c r="P4" s="22">
        <v>4</v>
      </c>
      <c r="Q4" s="22">
        <v>4</v>
      </c>
      <c r="R4" s="22">
        <v>4</v>
      </c>
      <c r="S4" s="19">
        <f>SUM(L4:R4)</f>
        <v>28</v>
      </c>
    </row>
    <row r="5" spans="1:19" ht="15.6" x14ac:dyDescent="0.3">
      <c r="A5" s="20">
        <v>4</v>
      </c>
      <c r="B5">
        <v>2</v>
      </c>
      <c r="C5">
        <v>5</v>
      </c>
      <c r="D5">
        <v>2</v>
      </c>
      <c r="E5">
        <v>3</v>
      </c>
      <c r="F5">
        <v>4</v>
      </c>
      <c r="G5">
        <v>2</v>
      </c>
      <c r="H5">
        <v>5</v>
      </c>
      <c r="I5">
        <f t="shared" si="0"/>
        <v>23</v>
      </c>
      <c r="K5" s="21">
        <v>3</v>
      </c>
      <c r="L5" s="22">
        <v>4.5</v>
      </c>
      <c r="M5" s="22">
        <v>4.5</v>
      </c>
      <c r="N5" s="22">
        <v>2</v>
      </c>
      <c r="O5" s="22">
        <v>4.5</v>
      </c>
      <c r="P5" s="22">
        <v>4.5</v>
      </c>
      <c r="Q5" s="22">
        <v>1</v>
      </c>
      <c r="R5" s="22">
        <v>7</v>
      </c>
      <c r="S5" s="19">
        <f t="shared" ref="S5:S32" si="1">SUM(L5:R5)</f>
        <v>28</v>
      </c>
    </row>
    <row r="6" spans="1:19" ht="15.6" x14ac:dyDescent="0.3">
      <c r="A6" s="20">
        <v>5</v>
      </c>
      <c r="B6">
        <v>3</v>
      </c>
      <c r="C6">
        <v>3</v>
      </c>
      <c r="D6">
        <v>3</v>
      </c>
      <c r="E6">
        <v>3</v>
      </c>
      <c r="F6">
        <v>4</v>
      </c>
      <c r="G6">
        <v>3</v>
      </c>
      <c r="H6">
        <v>3</v>
      </c>
      <c r="I6">
        <f t="shared" si="0"/>
        <v>22</v>
      </c>
      <c r="K6" s="21">
        <v>4</v>
      </c>
      <c r="L6" s="22">
        <v>2</v>
      </c>
      <c r="M6" s="22">
        <v>6.5</v>
      </c>
      <c r="N6" s="22">
        <v>2</v>
      </c>
      <c r="O6" s="22">
        <v>4</v>
      </c>
      <c r="P6" s="22">
        <v>5</v>
      </c>
      <c r="Q6" s="22">
        <v>2</v>
      </c>
      <c r="R6" s="22">
        <v>6.5</v>
      </c>
      <c r="S6" s="19">
        <f t="shared" si="1"/>
        <v>28</v>
      </c>
    </row>
    <row r="7" spans="1:19" ht="15.6" x14ac:dyDescent="0.3">
      <c r="A7" s="20">
        <v>6</v>
      </c>
      <c r="B7">
        <v>2</v>
      </c>
      <c r="C7">
        <v>3</v>
      </c>
      <c r="D7">
        <v>3</v>
      </c>
      <c r="E7">
        <v>4</v>
      </c>
      <c r="F7">
        <v>2</v>
      </c>
      <c r="G7">
        <v>3</v>
      </c>
      <c r="H7">
        <v>3</v>
      </c>
      <c r="I7">
        <f t="shared" si="0"/>
        <v>20</v>
      </c>
      <c r="K7" s="21">
        <v>5</v>
      </c>
      <c r="L7" s="22">
        <v>3.5</v>
      </c>
      <c r="M7" s="22">
        <v>3.5</v>
      </c>
      <c r="N7" s="22">
        <v>3.5</v>
      </c>
      <c r="O7" s="22">
        <v>3.5</v>
      </c>
      <c r="P7" s="22">
        <v>7</v>
      </c>
      <c r="Q7" s="22">
        <v>3.5</v>
      </c>
      <c r="R7" s="22">
        <v>3.5</v>
      </c>
      <c r="S7" s="19">
        <f t="shared" si="1"/>
        <v>28</v>
      </c>
    </row>
    <row r="8" spans="1:19" ht="15.6" x14ac:dyDescent="0.3">
      <c r="A8" s="20">
        <v>7</v>
      </c>
      <c r="B8">
        <v>4</v>
      </c>
      <c r="C8">
        <v>3</v>
      </c>
      <c r="D8">
        <v>3</v>
      </c>
      <c r="E8">
        <v>3</v>
      </c>
      <c r="F8">
        <v>2</v>
      </c>
      <c r="G8">
        <v>4</v>
      </c>
      <c r="H8">
        <v>4</v>
      </c>
      <c r="I8">
        <f t="shared" si="0"/>
        <v>23</v>
      </c>
      <c r="K8" s="21">
        <v>6</v>
      </c>
      <c r="L8" s="22">
        <v>1.5</v>
      </c>
      <c r="M8" s="22">
        <v>4.5</v>
      </c>
      <c r="N8" s="22">
        <v>4.5</v>
      </c>
      <c r="O8" s="22">
        <v>7</v>
      </c>
      <c r="P8" s="22">
        <v>1.5</v>
      </c>
      <c r="Q8" s="22">
        <v>4.5</v>
      </c>
      <c r="R8" s="22">
        <v>4.5</v>
      </c>
      <c r="S8" s="19">
        <f t="shared" si="1"/>
        <v>28</v>
      </c>
    </row>
    <row r="9" spans="1:19" ht="15.6" x14ac:dyDescent="0.3">
      <c r="A9" s="20">
        <v>8</v>
      </c>
      <c r="B9">
        <v>3</v>
      </c>
      <c r="C9">
        <v>3</v>
      </c>
      <c r="D9">
        <v>4</v>
      </c>
      <c r="E9">
        <v>2</v>
      </c>
      <c r="F9">
        <v>3</v>
      </c>
      <c r="G9">
        <v>3</v>
      </c>
      <c r="H9">
        <v>3</v>
      </c>
      <c r="I9">
        <f t="shared" si="0"/>
        <v>21</v>
      </c>
      <c r="K9" s="21">
        <v>7</v>
      </c>
      <c r="L9" s="22">
        <v>6</v>
      </c>
      <c r="M9" s="22">
        <v>3</v>
      </c>
      <c r="N9" s="22">
        <v>3</v>
      </c>
      <c r="O9" s="22">
        <v>3</v>
      </c>
      <c r="P9" s="22">
        <v>1</v>
      </c>
      <c r="Q9" s="22">
        <v>6</v>
      </c>
      <c r="R9" s="22">
        <v>6</v>
      </c>
      <c r="S9" s="19">
        <f t="shared" si="1"/>
        <v>28</v>
      </c>
    </row>
    <row r="10" spans="1:19" ht="15.6" x14ac:dyDescent="0.3">
      <c r="A10" s="20">
        <v>9</v>
      </c>
      <c r="B10">
        <v>4</v>
      </c>
      <c r="C10">
        <v>5</v>
      </c>
      <c r="D10">
        <v>3</v>
      </c>
      <c r="E10">
        <v>3</v>
      </c>
      <c r="F10">
        <v>2</v>
      </c>
      <c r="G10">
        <v>2</v>
      </c>
      <c r="H10">
        <v>2</v>
      </c>
      <c r="I10">
        <f t="shared" si="0"/>
        <v>21</v>
      </c>
      <c r="K10" s="21">
        <v>8</v>
      </c>
      <c r="L10" s="22">
        <v>4</v>
      </c>
      <c r="M10" s="22">
        <v>4</v>
      </c>
      <c r="N10" s="22">
        <v>7</v>
      </c>
      <c r="O10" s="22">
        <v>1</v>
      </c>
      <c r="P10" s="22">
        <v>4</v>
      </c>
      <c r="Q10" s="22">
        <v>4</v>
      </c>
      <c r="R10" s="22">
        <v>4</v>
      </c>
      <c r="S10" s="19">
        <f t="shared" si="1"/>
        <v>28</v>
      </c>
    </row>
    <row r="11" spans="1:19" ht="15.6" x14ac:dyDescent="0.3">
      <c r="A11" s="20">
        <v>10</v>
      </c>
      <c r="B11">
        <v>3</v>
      </c>
      <c r="C11">
        <v>4</v>
      </c>
      <c r="D11">
        <v>5</v>
      </c>
      <c r="E11">
        <v>2</v>
      </c>
      <c r="F11">
        <v>3</v>
      </c>
      <c r="G11">
        <v>1</v>
      </c>
      <c r="H11">
        <v>2</v>
      </c>
      <c r="I11">
        <f t="shared" si="0"/>
        <v>20</v>
      </c>
      <c r="K11" s="21">
        <v>9</v>
      </c>
      <c r="L11" s="22">
        <v>6</v>
      </c>
      <c r="M11" s="22">
        <v>7</v>
      </c>
      <c r="N11" s="22">
        <v>4.5</v>
      </c>
      <c r="O11" s="22">
        <v>4.5</v>
      </c>
      <c r="P11" s="22">
        <v>2</v>
      </c>
      <c r="Q11" s="22">
        <v>2</v>
      </c>
      <c r="R11" s="22">
        <v>2</v>
      </c>
      <c r="S11" s="19">
        <f t="shared" si="1"/>
        <v>28</v>
      </c>
    </row>
    <row r="12" spans="1:19" ht="15.6" x14ac:dyDescent="0.3">
      <c r="A12" s="20">
        <v>11</v>
      </c>
      <c r="B12">
        <v>2</v>
      </c>
      <c r="C12">
        <v>4</v>
      </c>
      <c r="D12">
        <v>4</v>
      </c>
      <c r="E12">
        <v>4</v>
      </c>
      <c r="F12">
        <v>3</v>
      </c>
      <c r="G12">
        <v>3</v>
      </c>
      <c r="H12">
        <v>2</v>
      </c>
      <c r="I12">
        <f t="shared" si="0"/>
        <v>22</v>
      </c>
      <c r="K12" s="21">
        <v>10</v>
      </c>
      <c r="L12" s="22">
        <v>4.5</v>
      </c>
      <c r="M12" s="22">
        <v>6</v>
      </c>
      <c r="N12" s="22">
        <v>7</v>
      </c>
      <c r="O12" s="22">
        <v>2.5</v>
      </c>
      <c r="P12" s="22">
        <v>4.5</v>
      </c>
      <c r="Q12" s="22">
        <v>1</v>
      </c>
      <c r="R12" s="22">
        <v>2.5</v>
      </c>
      <c r="S12" s="19">
        <f t="shared" si="1"/>
        <v>28</v>
      </c>
    </row>
    <row r="13" spans="1:19" ht="15.6" x14ac:dyDescent="0.3">
      <c r="A13" s="20">
        <v>12</v>
      </c>
      <c r="B13">
        <v>4</v>
      </c>
      <c r="C13">
        <v>4</v>
      </c>
      <c r="D13">
        <v>3</v>
      </c>
      <c r="E13">
        <v>4</v>
      </c>
      <c r="F13">
        <v>4</v>
      </c>
      <c r="G13">
        <v>2</v>
      </c>
      <c r="H13">
        <v>2</v>
      </c>
      <c r="I13">
        <f t="shared" si="0"/>
        <v>23</v>
      </c>
      <c r="K13" s="21">
        <v>11</v>
      </c>
      <c r="L13" s="22">
        <v>1.5</v>
      </c>
      <c r="M13" s="22">
        <v>6</v>
      </c>
      <c r="N13" s="22">
        <v>6</v>
      </c>
      <c r="O13" s="22">
        <v>6</v>
      </c>
      <c r="P13" s="22">
        <v>3.5</v>
      </c>
      <c r="Q13" s="22">
        <v>3.5</v>
      </c>
      <c r="R13" s="22">
        <v>1.5</v>
      </c>
      <c r="S13" s="19">
        <f t="shared" si="1"/>
        <v>28</v>
      </c>
    </row>
    <row r="14" spans="1:19" ht="15.6" x14ac:dyDescent="0.3">
      <c r="A14" s="20">
        <v>13</v>
      </c>
      <c r="B14">
        <v>3</v>
      </c>
      <c r="C14">
        <v>3</v>
      </c>
      <c r="D14">
        <v>3</v>
      </c>
      <c r="E14">
        <v>4</v>
      </c>
      <c r="F14">
        <v>4</v>
      </c>
      <c r="G14">
        <v>4</v>
      </c>
      <c r="H14">
        <v>4</v>
      </c>
      <c r="I14">
        <f t="shared" si="0"/>
        <v>25</v>
      </c>
      <c r="K14" s="21">
        <v>12</v>
      </c>
      <c r="L14" s="22">
        <v>5.5</v>
      </c>
      <c r="M14" s="22">
        <v>5.5</v>
      </c>
      <c r="N14" s="22">
        <v>3</v>
      </c>
      <c r="O14" s="22">
        <v>5.5</v>
      </c>
      <c r="P14" s="22">
        <v>5.5</v>
      </c>
      <c r="Q14" s="22">
        <v>1.5</v>
      </c>
      <c r="R14" s="22">
        <v>1.5</v>
      </c>
      <c r="S14" s="19">
        <f t="shared" si="1"/>
        <v>28</v>
      </c>
    </row>
    <row r="15" spans="1:19" ht="15.6" x14ac:dyDescent="0.3">
      <c r="A15" s="20">
        <v>14</v>
      </c>
      <c r="B15">
        <v>3</v>
      </c>
      <c r="C15">
        <v>3</v>
      </c>
      <c r="D15">
        <v>2</v>
      </c>
      <c r="E15">
        <v>4</v>
      </c>
      <c r="F15">
        <v>5</v>
      </c>
      <c r="G15">
        <v>4</v>
      </c>
      <c r="H15">
        <v>5</v>
      </c>
      <c r="I15">
        <f t="shared" si="0"/>
        <v>26</v>
      </c>
      <c r="K15" s="21">
        <v>13</v>
      </c>
      <c r="L15" s="22">
        <v>2</v>
      </c>
      <c r="M15" s="22">
        <v>2</v>
      </c>
      <c r="N15" s="22">
        <v>2</v>
      </c>
      <c r="O15" s="22">
        <v>5.5</v>
      </c>
      <c r="P15" s="22">
        <v>5.5</v>
      </c>
      <c r="Q15" s="22">
        <v>5.5</v>
      </c>
      <c r="R15" s="22">
        <v>5.5</v>
      </c>
      <c r="S15" s="19">
        <f t="shared" si="1"/>
        <v>28</v>
      </c>
    </row>
    <row r="16" spans="1:19" ht="15.6" x14ac:dyDescent="0.3">
      <c r="A16" s="20">
        <v>15</v>
      </c>
      <c r="B16">
        <v>4</v>
      </c>
      <c r="C16">
        <v>3</v>
      </c>
      <c r="D16">
        <v>2</v>
      </c>
      <c r="E16">
        <v>3</v>
      </c>
      <c r="F16">
        <v>3</v>
      </c>
      <c r="G16">
        <v>3</v>
      </c>
      <c r="H16">
        <v>3</v>
      </c>
      <c r="I16">
        <f t="shared" si="0"/>
        <v>21</v>
      </c>
      <c r="K16" s="21">
        <v>14</v>
      </c>
      <c r="L16" s="22">
        <v>2.5</v>
      </c>
      <c r="M16" s="22">
        <v>2.5</v>
      </c>
      <c r="N16" s="22">
        <v>1</v>
      </c>
      <c r="O16" s="22">
        <v>4.5</v>
      </c>
      <c r="P16" s="22">
        <v>6.5</v>
      </c>
      <c r="Q16" s="22">
        <v>4.5</v>
      </c>
      <c r="R16" s="22">
        <v>6.5</v>
      </c>
      <c r="S16" s="19">
        <f t="shared" si="1"/>
        <v>28</v>
      </c>
    </row>
    <row r="17" spans="1:19" ht="15.6" x14ac:dyDescent="0.3">
      <c r="A17" s="20">
        <v>16</v>
      </c>
      <c r="B17">
        <v>3</v>
      </c>
      <c r="C17">
        <v>3</v>
      </c>
      <c r="D17">
        <v>3</v>
      </c>
      <c r="E17">
        <v>3</v>
      </c>
      <c r="F17">
        <v>3</v>
      </c>
      <c r="G17">
        <v>4</v>
      </c>
      <c r="H17">
        <v>3</v>
      </c>
      <c r="I17">
        <f t="shared" si="0"/>
        <v>22</v>
      </c>
      <c r="K17" s="21">
        <v>15</v>
      </c>
      <c r="L17" s="22">
        <v>7</v>
      </c>
      <c r="M17" s="22">
        <v>4</v>
      </c>
      <c r="N17" s="22">
        <v>1</v>
      </c>
      <c r="O17" s="22">
        <v>4</v>
      </c>
      <c r="P17" s="22">
        <v>4</v>
      </c>
      <c r="Q17" s="22">
        <v>4</v>
      </c>
      <c r="R17" s="22">
        <v>4</v>
      </c>
      <c r="S17" s="19">
        <f t="shared" si="1"/>
        <v>28</v>
      </c>
    </row>
    <row r="18" spans="1:19" ht="15.6" x14ac:dyDescent="0.3">
      <c r="A18" s="20">
        <v>17</v>
      </c>
      <c r="B18">
        <v>3</v>
      </c>
      <c r="C18">
        <v>3</v>
      </c>
      <c r="D18">
        <v>3</v>
      </c>
      <c r="E18">
        <v>2</v>
      </c>
      <c r="F18">
        <v>3</v>
      </c>
      <c r="G18">
        <v>3</v>
      </c>
      <c r="H18">
        <v>2</v>
      </c>
      <c r="I18">
        <f t="shared" si="0"/>
        <v>19</v>
      </c>
      <c r="K18" s="21">
        <v>16</v>
      </c>
      <c r="L18" s="22">
        <v>3.5</v>
      </c>
      <c r="M18" s="22">
        <v>3.5</v>
      </c>
      <c r="N18" s="22">
        <v>3.5</v>
      </c>
      <c r="O18" s="22">
        <v>3.5</v>
      </c>
      <c r="P18" s="22">
        <v>3.5</v>
      </c>
      <c r="Q18" s="22">
        <v>7</v>
      </c>
      <c r="R18" s="22">
        <v>3.5</v>
      </c>
      <c r="S18" s="19">
        <f t="shared" si="1"/>
        <v>28</v>
      </c>
    </row>
    <row r="19" spans="1:19" ht="15.6" x14ac:dyDescent="0.3">
      <c r="A19" s="20">
        <v>18</v>
      </c>
      <c r="B19">
        <v>3</v>
      </c>
      <c r="C19">
        <v>3</v>
      </c>
      <c r="D19">
        <v>3</v>
      </c>
      <c r="E19">
        <v>3</v>
      </c>
      <c r="F19">
        <v>2</v>
      </c>
      <c r="G19">
        <v>3</v>
      </c>
      <c r="H19">
        <v>3</v>
      </c>
      <c r="I19">
        <f t="shared" si="0"/>
        <v>20</v>
      </c>
      <c r="K19" s="21">
        <v>17</v>
      </c>
      <c r="L19" s="22">
        <v>5</v>
      </c>
      <c r="M19" s="22">
        <v>5</v>
      </c>
      <c r="N19" s="22">
        <v>5</v>
      </c>
      <c r="O19" s="22">
        <v>1.5</v>
      </c>
      <c r="P19" s="22">
        <v>5</v>
      </c>
      <c r="Q19" s="22">
        <v>5</v>
      </c>
      <c r="R19" s="22">
        <v>1.5</v>
      </c>
      <c r="S19" s="19">
        <f t="shared" si="1"/>
        <v>28</v>
      </c>
    </row>
    <row r="20" spans="1:19" ht="15.6" x14ac:dyDescent="0.3">
      <c r="A20" s="20">
        <v>19</v>
      </c>
      <c r="B20">
        <v>3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f t="shared" si="0"/>
        <v>21</v>
      </c>
      <c r="K20" s="21">
        <v>18</v>
      </c>
      <c r="L20" s="22">
        <v>4.5</v>
      </c>
      <c r="M20" s="22">
        <v>4.5</v>
      </c>
      <c r="N20" s="22">
        <v>4.5</v>
      </c>
      <c r="O20" s="22">
        <v>4.5</v>
      </c>
      <c r="P20" s="22">
        <v>1</v>
      </c>
      <c r="Q20" s="22">
        <v>4.5</v>
      </c>
      <c r="R20" s="22">
        <v>4.5</v>
      </c>
      <c r="S20" s="19">
        <f t="shared" si="1"/>
        <v>28</v>
      </c>
    </row>
    <row r="21" spans="1:19" ht="15.6" x14ac:dyDescent="0.3">
      <c r="A21" s="20">
        <v>20</v>
      </c>
      <c r="B21">
        <v>3</v>
      </c>
      <c r="C21">
        <v>4</v>
      </c>
      <c r="D21">
        <v>4</v>
      </c>
      <c r="E21">
        <v>4</v>
      </c>
      <c r="F21">
        <v>3</v>
      </c>
      <c r="G21">
        <v>3</v>
      </c>
      <c r="H21">
        <v>3</v>
      </c>
      <c r="I21">
        <f t="shared" si="0"/>
        <v>24</v>
      </c>
      <c r="K21" s="21">
        <v>19</v>
      </c>
      <c r="L21" s="22">
        <v>4</v>
      </c>
      <c r="M21" s="22">
        <v>4</v>
      </c>
      <c r="N21" s="22">
        <v>4</v>
      </c>
      <c r="O21" s="22">
        <v>4</v>
      </c>
      <c r="P21" s="22">
        <v>4</v>
      </c>
      <c r="Q21" s="22">
        <v>4</v>
      </c>
      <c r="R21" s="22">
        <v>4</v>
      </c>
      <c r="S21" s="19">
        <f t="shared" si="1"/>
        <v>28</v>
      </c>
    </row>
    <row r="22" spans="1:19" ht="15.6" x14ac:dyDescent="0.3">
      <c r="A22" s="20">
        <v>21</v>
      </c>
      <c r="B22">
        <v>3</v>
      </c>
      <c r="C22">
        <v>4</v>
      </c>
      <c r="D22">
        <v>4</v>
      </c>
      <c r="E22">
        <v>4</v>
      </c>
      <c r="F22">
        <v>3</v>
      </c>
      <c r="G22">
        <v>4</v>
      </c>
      <c r="H22">
        <v>4</v>
      </c>
      <c r="I22">
        <f t="shared" si="0"/>
        <v>26</v>
      </c>
      <c r="K22" s="21">
        <v>20</v>
      </c>
      <c r="L22" s="22">
        <v>2.5</v>
      </c>
      <c r="M22" s="22">
        <v>6</v>
      </c>
      <c r="N22" s="22">
        <v>6</v>
      </c>
      <c r="O22" s="22">
        <v>6</v>
      </c>
      <c r="P22" s="22">
        <v>2.5</v>
      </c>
      <c r="Q22" s="22">
        <v>2.5</v>
      </c>
      <c r="R22" s="22">
        <v>2.5</v>
      </c>
      <c r="S22" s="19">
        <f t="shared" si="1"/>
        <v>28</v>
      </c>
    </row>
    <row r="23" spans="1:19" ht="15.6" x14ac:dyDescent="0.3">
      <c r="A23" s="20">
        <v>22</v>
      </c>
      <c r="B23">
        <v>4</v>
      </c>
      <c r="C23">
        <v>5</v>
      </c>
      <c r="D23">
        <v>5</v>
      </c>
      <c r="E23">
        <v>3</v>
      </c>
      <c r="F23">
        <v>3</v>
      </c>
      <c r="G23">
        <v>3</v>
      </c>
      <c r="H23">
        <v>5</v>
      </c>
      <c r="I23">
        <f t="shared" si="0"/>
        <v>28</v>
      </c>
      <c r="K23" s="21">
        <v>21</v>
      </c>
      <c r="L23" s="22">
        <v>1.5</v>
      </c>
      <c r="M23" s="22">
        <v>5</v>
      </c>
      <c r="N23" s="22">
        <v>5</v>
      </c>
      <c r="O23" s="22">
        <v>5</v>
      </c>
      <c r="P23" s="22">
        <v>1.5</v>
      </c>
      <c r="Q23" s="22">
        <v>5</v>
      </c>
      <c r="R23" s="22">
        <v>5</v>
      </c>
      <c r="S23" s="19">
        <f t="shared" si="1"/>
        <v>28</v>
      </c>
    </row>
    <row r="24" spans="1:19" ht="15.6" x14ac:dyDescent="0.3">
      <c r="A24" s="20">
        <v>23</v>
      </c>
      <c r="B24">
        <v>2</v>
      </c>
      <c r="C24">
        <v>3</v>
      </c>
      <c r="D24">
        <v>4</v>
      </c>
      <c r="E24">
        <v>2</v>
      </c>
      <c r="F24">
        <v>4</v>
      </c>
      <c r="G24">
        <v>4</v>
      </c>
      <c r="H24">
        <v>4</v>
      </c>
      <c r="I24">
        <f t="shared" si="0"/>
        <v>23</v>
      </c>
      <c r="K24" s="21">
        <v>22</v>
      </c>
      <c r="L24" s="22">
        <v>4</v>
      </c>
      <c r="M24" s="22">
        <v>6</v>
      </c>
      <c r="N24" s="22">
        <v>6</v>
      </c>
      <c r="O24" s="22">
        <v>2</v>
      </c>
      <c r="P24" s="22">
        <v>2</v>
      </c>
      <c r="Q24" s="22">
        <v>2</v>
      </c>
      <c r="R24" s="22">
        <v>6</v>
      </c>
      <c r="S24" s="19">
        <f t="shared" si="1"/>
        <v>28</v>
      </c>
    </row>
    <row r="25" spans="1:19" ht="15.6" x14ac:dyDescent="0.3">
      <c r="A25" s="20">
        <v>24</v>
      </c>
      <c r="B25">
        <v>4</v>
      </c>
      <c r="C25">
        <v>4</v>
      </c>
      <c r="D25">
        <v>3</v>
      </c>
      <c r="E25">
        <v>3</v>
      </c>
      <c r="F25">
        <v>4</v>
      </c>
      <c r="G25">
        <v>4</v>
      </c>
      <c r="H25">
        <v>4</v>
      </c>
      <c r="I25">
        <f t="shared" si="0"/>
        <v>26</v>
      </c>
      <c r="K25" s="21">
        <v>23</v>
      </c>
      <c r="L25" s="22">
        <v>1.5</v>
      </c>
      <c r="M25" s="22">
        <v>3</v>
      </c>
      <c r="N25" s="22">
        <v>5.5</v>
      </c>
      <c r="O25" s="22">
        <v>1.5</v>
      </c>
      <c r="P25" s="22">
        <v>5.5</v>
      </c>
      <c r="Q25" s="22">
        <v>5.5</v>
      </c>
      <c r="R25" s="22">
        <v>5.5</v>
      </c>
      <c r="S25" s="19">
        <f t="shared" si="1"/>
        <v>28</v>
      </c>
    </row>
    <row r="26" spans="1:19" ht="15.6" x14ac:dyDescent="0.3">
      <c r="A26" s="20">
        <v>25</v>
      </c>
      <c r="B26">
        <v>3</v>
      </c>
      <c r="C26">
        <v>4</v>
      </c>
      <c r="D26">
        <v>4</v>
      </c>
      <c r="E26">
        <v>3</v>
      </c>
      <c r="F26">
        <v>5</v>
      </c>
      <c r="G26">
        <v>3</v>
      </c>
      <c r="H26">
        <v>5</v>
      </c>
      <c r="I26">
        <f t="shared" si="0"/>
        <v>27</v>
      </c>
      <c r="K26" s="21">
        <v>24</v>
      </c>
      <c r="L26" s="22">
        <v>5</v>
      </c>
      <c r="M26" s="22">
        <v>5</v>
      </c>
      <c r="N26" s="22">
        <v>1.5</v>
      </c>
      <c r="O26" s="22">
        <v>1.5</v>
      </c>
      <c r="P26" s="22">
        <v>5</v>
      </c>
      <c r="Q26" s="22">
        <v>5</v>
      </c>
      <c r="R26" s="22">
        <v>5</v>
      </c>
      <c r="S26" s="19">
        <f t="shared" si="1"/>
        <v>28</v>
      </c>
    </row>
    <row r="27" spans="1:19" ht="15.6" x14ac:dyDescent="0.3">
      <c r="A27" s="20">
        <v>26</v>
      </c>
      <c r="B27">
        <v>3</v>
      </c>
      <c r="C27">
        <v>3</v>
      </c>
      <c r="D27">
        <v>5</v>
      </c>
      <c r="E27">
        <v>4</v>
      </c>
      <c r="F27">
        <v>3</v>
      </c>
      <c r="G27">
        <v>4</v>
      </c>
      <c r="H27">
        <v>3</v>
      </c>
      <c r="I27">
        <f t="shared" si="0"/>
        <v>25</v>
      </c>
      <c r="K27" s="21">
        <v>25</v>
      </c>
      <c r="L27" s="22">
        <v>2</v>
      </c>
      <c r="M27" s="22">
        <v>4.5</v>
      </c>
      <c r="N27" s="22">
        <v>4.5</v>
      </c>
      <c r="O27" s="22">
        <v>2</v>
      </c>
      <c r="P27" s="22">
        <v>6.5</v>
      </c>
      <c r="Q27" s="22">
        <v>2</v>
      </c>
      <c r="R27" s="22">
        <v>6.5</v>
      </c>
      <c r="S27" s="19">
        <f t="shared" si="1"/>
        <v>28</v>
      </c>
    </row>
    <row r="28" spans="1:19" ht="15.6" x14ac:dyDescent="0.3">
      <c r="A28" s="20">
        <v>27</v>
      </c>
      <c r="B28">
        <v>3</v>
      </c>
      <c r="C28">
        <v>3</v>
      </c>
      <c r="D28">
        <v>4</v>
      </c>
      <c r="E28">
        <v>5</v>
      </c>
      <c r="F28">
        <v>4</v>
      </c>
      <c r="G28">
        <v>4</v>
      </c>
      <c r="H28">
        <v>3</v>
      </c>
      <c r="I28">
        <f t="shared" si="0"/>
        <v>26</v>
      </c>
      <c r="K28" s="21">
        <v>26</v>
      </c>
      <c r="L28" s="22">
        <v>2.5</v>
      </c>
      <c r="M28" s="22">
        <v>2.5</v>
      </c>
      <c r="N28" s="22">
        <v>7</v>
      </c>
      <c r="O28" s="22">
        <v>5.5</v>
      </c>
      <c r="P28" s="22">
        <v>2.5</v>
      </c>
      <c r="Q28" s="22">
        <v>5.5</v>
      </c>
      <c r="R28" s="22">
        <v>2.5</v>
      </c>
      <c r="S28" s="19">
        <f t="shared" si="1"/>
        <v>28</v>
      </c>
    </row>
    <row r="29" spans="1:19" ht="15.6" x14ac:dyDescent="0.3">
      <c r="A29" s="20">
        <v>28</v>
      </c>
      <c r="B29">
        <v>2</v>
      </c>
      <c r="C29">
        <v>3</v>
      </c>
      <c r="D29">
        <v>4</v>
      </c>
      <c r="E29">
        <v>5</v>
      </c>
      <c r="F29">
        <v>5</v>
      </c>
      <c r="G29">
        <v>3</v>
      </c>
      <c r="H29">
        <v>4</v>
      </c>
      <c r="I29">
        <f t="shared" si="0"/>
        <v>26</v>
      </c>
      <c r="K29" s="21">
        <v>27</v>
      </c>
      <c r="L29" s="22">
        <v>2</v>
      </c>
      <c r="M29" s="22">
        <v>2</v>
      </c>
      <c r="N29" s="22">
        <v>5</v>
      </c>
      <c r="O29" s="22">
        <v>7</v>
      </c>
      <c r="P29" s="22">
        <v>5</v>
      </c>
      <c r="Q29" s="22">
        <v>5</v>
      </c>
      <c r="R29" s="22">
        <v>2</v>
      </c>
      <c r="S29" s="19">
        <f t="shared" si="1"/>
        <v>28</v>
      </c>
    </row>
    <row r="30" spans="1:19" ht="15.6" x14ac:dyDescent="0.3">
      <c r="A30" s="20">
        <v>29</v>
      </c>
      <c r="B30">
        <v>3</v>
      </c>
      <c r="C30">
        <v>4</v>
      </c>
      <c r="D30">
        <v>4</v>
      </c>
      <c r="E30">
        <v>4</v>
      </c>
      <c r="F30">
        <v>4</v>
      </c>
      <c r="G30">
        <v>4</v>
      </c>
      <c r="H30">
        <v>3</v>
      </c>
      <c r="I30">
        <f t="shared" si="0"/>
        <v>26</v>
      </c>
      <c r="K30" s="21">
        <v>28</v>
      </c>
      <c r="L30" s="22">
        <v>1</v>
      </c>
      <c r="M30" s="22">
        <v>2.5</v>
      </c>
      <c r="N30" s="22">
        <v>4.5</v>
      </c>
      <c r="O30" s="22">
        <v>6.5</v>
      </c>
      <c r="P30" s="22">
        <v>6.5</v>
      </c>
      <c r="Q30" s="22">
        <v>2.5</v>
      </c>
      <c r="R30" s="22">
        <v>4.5</v>
      </c>
      <c r="S30" s="19">
        <f t="shared" si="1"/>
        <v>28</v>
      </c>
    </row>
    <row r="31" spans="1:19" ht="15.6" x14ac:dyDescent="0.3">
      <c r="A31" s="20">
        <v>30</v>
      </c>
      <c r="B31">
        <v>4</v>
      </c>
      <c r="C31">
        <v>3</v>
      </c>
      <c r="D31">
        <v>4</v>
      </c>
      <c r="E31">
        <v>3</v>
      </c>
      <c r="F31">
        <v>4</v>
      </c>
      <c r="G31">
        <v>3</v>
      </c>
      <c r="H31">
        <v>4</v>
      </c>
      <c r="I31">
        <f t="shared" si="0"/>
        <v>25</v>
      </c>
      <c r="K31" s="21">
        <v>29</v>
      </c>
      <c r="L31" s="22">
        <v>1.5</v>
      </c>
      <c r="M31" s="22">
        <v>5</v>
      </c>
      <c r="N31" s="22">
        <v>5</v>
      </c>
      <c r="O31" s="22">
        <v>5</v>
      </c>
      <c r="P31" s="22">
        <v>5</v>
      </c>
      <c r="Q31" s="22">
        <v>5</v>
      </c>
      <c r="R31" s="22">
        <v>1.5</v>
      </c>
      <c r="S31" s="19">
        <f t="shared" si="1"/>
        <v>28</v>
      </c>
    </row>
    <row r="32" spans="1:19" ht="15.6" x14ac:dyDescent="0.3">
      <c r="A32" t="s">
        <v>126</v>
      </c>
      <c r="B32">
        <f>AVERAGE(B2:B31)</f>
        <v>3.0666666666666669</v>
      </c>
      <c r="C32">
        <f>AVERAGE(C2:C31)</f>
        <v>3.5</v>
      </c>
      <c r="D32">
        <f t="shared" ref="D32:H32" si="2">AVERAGE(D2:D31)</f>
        <v>3.4333333333333331</v>
      </c>
      <c r="E32">
        <f t="shared" si="2"/>
        <v>3.3</v>
      </c>
      <c r="F32">
        <f t="shared" si="2"/>
        <v>3.3666666666666667</v>
      </c>
      <c r="G32">
        <f t="shared" si="2"/>
        <v>3.1333333333333333</v>
      </c>
      <c r="H32">
        <f t="shared" si="2"/>
        <v>3.3666666666666667</v>
      </c>
      <c r="K32" s="21">
        <v>30</v>
      </c>
      <c r="L32" s="22">
        <v>5.5</v>
      </c>
      <c r="M32" s="22">
        <v>2</v>
      </c>
      <c r="N32" s="22">
        <v>5.5</v>
      </c>
      <c r="O32" s="22">
        <v>2</v>
      </c>
      <c r="P32" s="22">
        <v>5.5</v>
      </c>
      <c r="Q32" s="22">
        <v>2</v>
      </c>
      <c r="R32" s="22">
        <v>5.5</v>
      </c>
      <c r="S32" s="19">
        <f t="shared" si="1"/>
        <v>28</v>
      </c>
    </row>
    <row r="33" spans="1:19" ht="15.6" x14ac:dyDescent="0.3">
      <c r="K33" s="23" t="s">
        <v>7</v>
      </c>
      <c r="L33" s="24">
        <f t="shared" ref="L33:R33" si="3">SUM(L3:L32)</f>
        <v>103</v>
      </c>
      <c r="M33" s="24">
        <f t="shared" si="3"/>
        <v>129.5</v>
      </c>
      <c r="N33" s="24">
        <f t="shared" si="3"/>
        <v>129</v>
      </c>
      <c r="O33" s="24">
        <f t="shared" si="3"/>
        <v>119.5</v>
      </c>
      <c r="P33" s="24">
        <f t="shared" si="3"/>
        <v>122</v>
      </c>
      <c r="Q33" s="24">
        <f t="shared" si="3"/>
        <v>115.5</v>
      </c>
      <c r="R33" s="24">
        <f t="shared" si="3"/>
        <v>121.5</v>
      </c>
      <c r="S33" s="25"/>
    </row>
    <row r="34" spans="1:19" ht="15.6" x14ac:dyDescent="0.3">
      <c r="K34" s="23" t="s">
        <v>6</v>
      </c>
      <c r="L34" s="26">
        <f t="shared" ref="L34:R34" si="4">AVERAGE(L3:L32)</f>
        <v>3.4333333333333331</v>
      </c>
      <c r="M34" s="26">
        <f t="shared" si="4"/>
        <v>4.3166666666666664</v>
      </c>
      <c r="N34" s="26">
        <f t="shared" si="4"/>
        <v>4.3</v>
      </c>
      <c r="O34" s="26">
        <f t="shared" si="4"/>
        <v>3.9833333333333334</v>
      </c>
      <c r="P34" s="26">
        <f t="shared" si="4"/>
        <v>4.0666666666666664</v>
      </c>
      <c r="Q34" s="26">
        <f t="shared" si="4"/>
        <v>3.85</v>
      </c>
      <c r="R34" s="26">
        <f t="shared" si="4"/>
        <v>4.05</v>
      </c>
      <c r="S34" s="25"/>
    </row>
    <row r="35" spans="1:19" ht="15.6" x14ac:dyDescent="0.3">
      <c r="S35" s="21"/>
    </row>
    <row r="36" spans="1:19" ht="15.6" x14ac:dyDescent="0.3">
      <c r="A36" t="s">
        <v>127</v>
      </c>
      <c r="B36">
        <f>(12/((30*7)*(7+1))*SUMSQ(L33:R33)-3*(30)*(7+1))</f>
        <v>3.4785714285713993</v>
      </c>
      <c r="D36" s="121"/>
      <c r="E36" s="121"/>
      <c r="F36" s="121"/>
      <c r="G36" s="121"/>
      <c r="H36" s="27"/>
      <c r="I36" s="27"/>
      <c r="J36" s="27"/>
    </row>
    <row r="37" spans="1:19" ht="15.6" x14ac:dyDescent="0.3">
      <c r="A37" t="s">
        <v>128</v>
      </c>
      <c r="B37">
        <f>_xlfn.CHISQ.INV.RT(0.05,8)</f>
        <v>15.507313055865453</v>
      </c>
      <c r="D37" s="122"/>
      <c r="E37" s="122"/>
      <c r="F37" s="122"/>
      <c r="G37" s="122"/>
      <c r="H37" s="27"/>
      <c r="I37" s="27"/>
      <c r="J37" s="27"/>
    </row>
    <row r="38" spans="1:19" ht="15.6" x14ac:dyDescent="0.3">
      <c r="A38" t="s">
        <v>129</v>
      </c>
      <c r="B38" t="s">
        <v>130</v>
      </c>
      <c r="D38" s="28"/>
      <c r="E38" s="29"/>
      <c r="F38" s="30"/>
      <c r="G38" s="31"/>
      <c r="H38" s="27"/>
      <c r="I38" s="27"/>
      <c r="J38" s="27"/>
    </row>
    <row r="39" spans="1:19" ht="15.6" x14ac:dyDescent="0.3">
      <c r="D39" s="120" t="s">
        <v>131</v>
      </c>
      <c r="E39" s="120"/>
      <c r="F39" s="120"/>
      <c r="G39" s="120"/>
      <c r="H39" s="120"/>
      <c r="I39" s="120"/>
      <c r="J39" s="120"/>
      <c r="K39" s="11" t="s">
        <v>82</v>
      </c>
      <c r="L39" s="11" t="s">
        <v>132</v>
      </c>
      <c r="M39" s="11"/>
    </row>
    <row r="40" spans="1:19" ht="15.6" x14ac:dyDescent="0.3">
      <c r="D40" s="119" t="s">
        <v>133</v>
      </c>
      <c r="E40" s="119"/>
      <c r="F40" s="119"/>
      <c r="G40" s="119"/>
      <c r="H40" s="119"/>
      <c r="I40" s="119"/>
      <c r="J40" s="119"/>
      <c r="K40">
        <f>B32</f>
        <v>3.0666666666666669</v>
      </c>
      <c r="M40" s="2">
        <f>L34</f>
        <v>3.4333333333333331</v>
      </c>
    </row>
    <row r="41" spans="1:19" ht="15.6" x14ac:dyDescent="0.3">
      <c r="D41" s="119" t="s">
        <v>134</v>
      </c>
      <c r="E41" s="119"/>
      <c r="F41" s="119"/>
      <c r="G41" s="119"/>
      <c r="H41" s="119"/>
      <c r="I41" s="119"/>
      <c r="J41" s="119"/>
      <c r="K41">
        <f>C32</f>
        <v>3.5</v>
      </c>
      <c r="M41" s="2">
        <f>M34</f>
        <v>4.3166666666666664</v>
      </c>
    </row>
    <row r="42" spans="1:19" ht="15.6" x14ac:dyDescent="0.3">
      <c r="D42" s="119" t="s">
        <v>135</v>
      </c>
      <c r="E42" s="119"/>
      <c r="F42" s="119"/>
      <c r="G42" s="119"/>
      <c r="H42" s="119"/>
      <c r="I42" s="119"/>
      <c r="J42" s="119"/>
      <c r="K42">
        <f>D32</f>
        <v>3.4333333333333331</v>
      </c>
      <c r="M42" s="2">
        <f>N34</f>
        <v>4.3</v>
      </c>
    </row>
    <row r="43" spans="1:19" ht="15.6" x14ac:dyDescent="0.3">
      <c r="D43" s="119" t="s">
        <v>136</v>
      </c>
      <c r="E43" s="119"/>
      <c r="F43" s="119"/>
      <c r="G43" s="119"/>
      <c r="H43" s="119"/>
      <c r="I43" s="119"/>
      <c r="J43" s="119"/>
      <c r="K43">
        <f>E32</f>
        <v>3.3</v>
      </c>
      <c r="M43" s="2">
        <f>O34</f>
        <v>3.9833333333333334</v>
      </c>
    </row>
    <row r="44" spans="1:19" ht="15.6" x14ac:dyDescent="0.3">
      <c r="D44" s="119" t="s">
        <v>137</v>
      </c>
      <c r="E44" s="119"/>
      <c r="F44" s="119"/>
      <c r="G44" s="119"/>
      <c r="H44" s="119"/>
      <c r="I44" s="119"/>
      <c r="J44" s="119"/>
      <c r="K44">
        <f>F32</f>
        <v>3.3666666666666667</v>
      </c>
      <c r="M44" s="2">
        <f>P34</f>
        <v>4.0666666666666664</v>
      </c>
    </row>
    <row r="45" spans="1:19" ht="15.6" x14ac:dyDescent="0.3">
      <c r="D45" s="119" t="s">
        <v>138</v>
      </c>
      <c r="E45" s="119"/>
      <c r="F45" s="119"/>
      <c r="G45" s="119"/>
      <c r="H45" s="119"/>
      <c r="I45" s="119"/>
      <c r="J45" s="119"/>
      <c r="K45">
        <f>G32</f>
        <v>3.1333333333333333</v>
      </c>
      <c r="M45" s="2">
        <f>Q34</f>
        <v>3.85</v>
      </c>
    </row>
    <row r="46" spans="1:19" ht="15.6" x14ac:dyDescent="0.3">
      <c r="D46" s="119" t="s">
        <v>139</v>
      </c>
      <c r="E46" s="119"/>
      <c r="F46" s="119"/>
      <c r="G46" s="119"/>
      <c r="H46" s="119"/>
      <c r="I46" s="119"/>
      <c r="J46" s="119"/>
      <c r="K46">
        <f>H32</f>
        <v>3.3666666666666667</v>
      </c>
      <c r="M46" s="2">
        <f>R34</f>
        <v>4.05</v>
      </c>
    </row>
    <row r="47" spans="1:19" ht="15.6" x14ac:dyDescent="0.3">
      <c r="D47" s="120" t="s">
        <v>140</v>
      </c>
      <c r="E47" s="120"/>
      <c r="F47" s="120"/>
      <c r="G47" s="120"/>
      <c r="H47" s="120"/>
      <c r="I47" s="120"/>
      <c r="J47" s="120"/>
      <c r="K47" s="11" t="s">
        <v>79</v>
      </c>
      <c r="L47" s="11"/>
      <c r="M47" s="11"/>
    </row>
    <row r="48" spans="1:19" ht="15.6" x14ac:dyDescent="0.3">
      <c r="D48" s="119"/>
      <c r="E48" s="119"/>
      <c r="F48" s="119"/>
      <c r="G48" s="119"/>
      <c r="H48" s="119"/>
      <c r="I48" s="119"/>
      <c r="J48" s="27"/>
    </row>
  </sheetData>
  <mergeCells count="12">
    <mergeCell ref="D48:I48"/>
    <mergeCell ref="D36:G36"/>
    <mergeCell ref="D37:G37"/>
    <mergeCell ref="D39:J39"/>
    <mergeCell ref="D40:J40"/>
    <mergeCell ref="D41:J41"/>
    <mergeCell ref="D42:J42"/>
    <mergeCell ref="D43:J43"/>
    <mergeCell ref="D44:J44"/>
    <mergeCell ref="D45:J45"/>
    <mergeCell ref="D46:J46"/>
    <mergeCell ref="D47:J4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topLeftCell="C27" zoomScale="76" zoomScaleNormal="76" workbookViewId="0">
      <selection activeCell="R39" sqref="R39"/>
    </sheetView>
  </sheetViews>
  <sheetFormatPr defaultRowHeight="14.4" x14ac:dyDescent="0.3"/>
  <sheetData>
    <row r="1" spans="1:19" x14ac:dyDescent="0.3">
      <c r="A1" t="s">
        <v>115</v>
      </c>
      <c r="B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  <c r="I1" t="s">
        <v>7</v>
      </c>
    </row>
    <row r="2" spans="1:19" ht="15.6" x14ac:dyDescent="0.3">
      <c r="A2" s="20">
        <v>1</v>
      </c>
      <c r="B2">
        <v>3</v>
      </c>
      <c r="C2">
        <v>3</v>
      </c>
      <c r="D2">
        <v>3</v>
      </c>
      <c r="E2">
        <v>3</v>
      </c>
      <c r="F2">
        <v>3</v>
      </c>
      <c r="G2">
        <v>3</v>
      </c>
      <c r="H2">
        <v>3</v>
      </c>
      <c r="I2">
        <f>SUM(B2:H2)</f>
        <v>21</v>
      </c>
      <c r="K2" s="19" t="s">
        <v>124</v>
      </c>
      <c r="L2" s="19" t="s">
        <v>125</v>
      </c>
      <c r="M2" s="19"/>
      <c r="N2" s="19"/>
      <c r="O2" s="19"/>
      <c r="P2" s="19"/>
      <c r="Q2" s="19"/>
      <c r="R2" s="19"/>
      <c r="S2" s="19"/>
    </row>
    <row r="3" spans="1:19" ht="15.6" x14ac:dyDescent="0.3">
      <c r="A3" s="20">
        <v>2</v>
      </c>
      <c r="B3">
        <v>5</v>
      </c>
      <c r="C3">
        <v>2</v>
      </c>
      <c r="D3">
        <v>5</v>
      </c>
      <c r="E3">
        <v>5</v>
      </c>
      <c r="F3">
        <v>2</v>
      </c>
      <c r="G3">
        <v>3</v>
      </c>
      <c r="H3">
        <v>4</v>
      </c>
      <c r="I3">
        <f t="shared" ref="I3:I31" si="0">SUM(B3:H3)</f>
        <v>26</v>
      </c>
      <c r="K3" s="19"/>
      <c r="L3" s="19" t="s">
        <v>116</v>
      </c>
      <c r="M3" s="19" t="s">
        <v>117</v>
      </c>
      <c r="N3" s="19" t="s">
        <v>118</v>
      </c>
      <c r="O3" s="19" t="s">
        <v>119</v>
      </c>
      <c r="P3" s="19" t="s">
        <v>120</v>
      </c>
      <c r="Q3" s="19" t="s">
        <v>121</v>
      </c>
      <c r="R3" s="19" t="s">
        <v>122</v>
      </c>
      <c r="S3" s="19" t="s">
        <v>7</v>
      </c>
    </row>
    <row r="4" spans="1:19" ht="15.6" x14ac:dyDescent="0.3">
      <c r="A4" s="20">
        <v>3</v>
      </c>
      <c r="B4">
        <v>4</v>
      </c>
      <c r="C4">
        <v>2</v>
      </c>
      <c r="D4">
        <v>4</v>
      </c>
      <c r="E4">
        <v>2</v>
      </c>
      <c r="F4">
        <v>1</v>
      </c>
      <c r="G4">
        <v>2</v>
      </c>
      <c r="H4">
        <v>2</v>
      </c>
      <c r="I4">
        <f t="shared" si="0"/>
        <v>17</v>
      </c>
      <c r="K4" s="21">
        <v>1</v>
      </c>
      <c r="L4" s="22">
        <v>4</v>
      </c>
      <c r="M4" s="22">
        <v>4</v>
      </c>
      <c r="N4" s="22">
        <v>4</v>
      </c>
      <c r="O4" s="22">
        <v>4</v>
      </c>
      <c r="P4" s="22">
        <v>4</v>
      </c>
      <c r="Q4" s="22">
        <v>4</v>
      </c>
      <c r="R4" s="22">
        <v>4</v>
      </c>
      <c r="S4" s="19">
        <f>SUM(L4:R4)</f>
        <v>28</v>
      </c>
    </row>
    <row r="5" spans="1:19" ht="15.6" x14ac:dyDescent="0.3">
      <c r="A5" s="20">
        <v>4</v>
      </c>
      <c r="B5">
        <v>3</v>
      </c>
      <c r="C5">
        <v>3</v>
      </c>
      <c r="D5">
        <v>4</v>
      </c>
      <c r="E5">
        <v>5</v>
      </c>
      <c r="F5">
        <v>2</v>
      </c>
      <c r="G5">
        <v>4</v>
      </c>
      <c r="H5">
        <v>4</v>
      </c>
      <c r="I5">
        <f t="shared" si="0"/>
        <v>25</v>
      </c>
      <c r="K5" s="21">
        <v>2</v>
      </c>
      <c r="L5" s="22">
        <v>6</v>
      </c>
      <c r="M5" s="22">
        <v>1.5</v>
      </c>
      <c r="N5" s="22">
        <v>6</v>
      </c>
      <c r="O5" s="22">
        <v>6</v>
      </c>
      <c r="P5" s="22">
        <v>1.5</v>
      </c>
      <c r="Q5" s="22">
        <v>3</v>
      </c>
      <c r="R5" s="22">
        <v>4</v>
      </c>
      <c r="S5" s="19">
        <f>SUM(L5:R5)</f>
        <v>28</v>
      </c>
    </row>
    <row r="6" spans="1:19" ht="15.6" x14ac:dyDescent="0.3">
      <c r="A6" s="20">
        <v>5</v>
      </c>
      <c r="B6">
        <v>4</v>
      </c>
      <c r="C6">
        <v>3</v>
      </c>
      <c r="D6">
        <v>4</v>
      </c>
      <c r="E6">
        <v>4</v>
      </c>
      <c r="F6">
        <v>2</v>
      </c>
      <c r="G6">
        <v>3</v>
      </c>
      <c r="H6">
        <v>4</v>
      </c>
      <c r="I6">
        <f t="shared" si="0"/>
        <v>24</v>
      </c>
      <c r="K6" s="21">
        <v>3</v>
      </c>
      <c r="L6" s="22">
        <v>6.5</v>
      </c>
      <c r="M6" s="22">
        <v>3.5</v>
      </c>
      <c r="N6" s="22">
        <v>6.5</v>
      </c>
      <c r="O6" s="22">
        <v>3.5</v>
      </c>
      <c r="P6" s="22">
        <v>1</v>
      </c>
      <c r="Q6" s="22">
        <v>3.5</v>
      </c>
      <c r="R6" s="22">
        <v>3.5</v>
      </c>
      <c r="S6" s="19">
        <f t="shared" ref="S6:S33" si="1">SUM(L6:R6)</f>
        <v>28</v>
      </c>
    </row>
    <row r="7" spans="1:19" ht="15.6" x14ac:dyDescent="0.3">
      <c r="A7" s="20">
        <v>6</v>
      </c>
      <c r="B7">
        <v>3</v>
      </c>
      <c r="C7">
        <v>2</v>
      </c>
      <c r="D7">
        <v>3</v>
      </c>
      <c r="E7">
        <v>3</v>
      </c>
      <c r="F7">
        <v>3</v>
      </c>
      <c r="G7">
        <v>3</v>
      </c>
      <c r="H7">
        <v>3</v>
      </c>
      <c r="I7">
        <f t="shared" si="0"/>
        <v>20</v>
      </c>
      <c r="K7" s="21">
        <v>4</v>
      </c>
      <c r="L7" s="22">
        <v>2.5</v>
      </c>
      <c r="M7" s="22">
        <v>2.5</v>
      </c>
      <c r="N7" s="22">
        <v>5</v>
      </c>
      <c r="O7" s="22">
        <v>7</v>
      </c>
      <c r="P7" s="22">
        <v>1</v>
      </c>
      <c r="Q7" s="22">
        <v>5</v>
      </c>
      <c r="R7" s="22">
        <v>5</v>
      </c>
      <c r="S7" s="19">
        <f t="shared" si="1"/>
        <v>28</v>
      </c>
    </row>
    <row r="8" spans="1:19" ht="15.6" x14ac:dyDescent="0.3">
      <c r="A8" s="20">
        <v>7</v>
      </c>
      <c r="B8">
        <v>2</v>
      </c>
      <c r="C8">
        <v>3</v>
      </c>
      <c r="D8">
        <v>4</v>
      </c>
      <c r="E8">
        <v>3</v>
      </c>
      <c r="F8">
        <v>2</v>
      </c>
      <c r="G8">
        <v>2</v>
      </c>
      <c r="H8">
        <v>3</v>
      </c>
      <c r="I8">
        <f t="shared" si="0"/>
        <v>19</v>
      </c>
      <c r="K8" s="21">
        <v>5</v>
      </c>
      <c r="L8" s="22">
        <v>5.5</v>
      </c>
      <c r="M8" s="22">
        <v>2.5</v>
      </c>
      <c r="N8" s="22">
        <v>5.5</v>
      </c>
      <c r="O8" s="22">
        <v>5.5</v>
      </c>
      <c r="P8" s="22">
        <v>1</v>
      </c>
      <c r="Q8" s="22">
        <v>2.5</v>
      </c>
      <c r="R8" s="22">
        <v>5.5</v>
      </c>
      <c r="S8" s="19">
        <f t="shared" si="1"/>
        <v>28</v>
      </c>
    </row>
    <row r="9" spans="1:19" ht="15.6" x14ac:dyDescent="0.3">
      <c r="A9" s="20">
        <v>8</v>
      </c>
      <c r="B9">
        <v>4</v>
      </c>
      <c r="C9">
        <v>2</v>
      </c>
      <c r="D9">
        <v>4</v>
      </c>
      <c r="E9">
        <v>4</v>
      </c>
      <c r="F9">
        <v>1</v>
      </c>
      <c r="G9">
        <v>3</v>
      </c>
      <c r="H9">
        <v>3</v>
      </c>
      <c r="I9">
        <f t="shared" si="0"/>
        <v>21</v>
      </c>
      <c r="K9" s="21">
        <v>6</v>
      </c>
      <c r="L9" s="22">
        <v>4.5</v>
      </c>
      <c r="M9" s="22">
        <v>1</v>
      </c>
      <c r="N9" s="22">
        <v>4.5</v>
      </c>
      <c r="O9" s="22">
        <v>4.5</v>
      </c>
      <c r="P9" s="22">
        <v>4.5</v>
      </c>
      <c r="Q9" s="22">
        <v>4.5</v>
      </c>
      <c r="R9" s="22">
        <v>4.5</v>
      </c>
      <c r="S9" s="19">
        <f t="shared" si="1"/>
        <v>28</v>
      </c>
    </row>
    <row r="10" spans="1:19" ht="15.6" x14ac:dyDescent="0.3">
      <c r="A10" s="20">
        <v>9</v>
      </c>
      <c r="B10">
        <v>4</v>
      </c>
      <c r="C10">
        <v>2</v>
      </c>
      <c r="D10">
        <v>3</v>
      </c>
      <c r="E10">
        <v>5</v>
      </c>
      <c r="F10">
        <v>2</v>
      </c>
      <c r="G10">
        <v>2</v>
      </c>
      <c r="H10">
        <v>2</v>
      </c>
      <c r="I10">
        <f t="shared" si="0"/>
        <v>20</v>
      </c>
      <c r="K10" s="21">
        <v>7</v>
      </c>
      <c r="L10" s="22">
        <v>2</v>
      </c>
      <c r="M10" s="22">
        <v>5</v>
      </c>
      <c r="N10" s="22">
        <v>7</v>
      </c>
      <c r="O10" s="22">
        <v>5</v>
      </c>
      <c r="P10" s="22">
        <v>2</v>
      </c>
      <c r="Q10" s="22">
        <v>2</v>
      </c>
      <c r="R10" s="22">
        <v>5</v>
      </c>
      <c r="S10" s="19">
        <f t="shared" si="1"/>
        <v>28</v>
      </c>
    </row>
    <row r="11" spans="1:19" ht="15.6" x14ac:dyDescent="0.3">
      <c r="A11" s="20">
        <v>10</v>
      </c>
      <c r="B11">
        <v>2</v>
      </c>
      <c r="C11">
        <v>2</v>
      </c>
      <c r="D11">
        <v>4</v>
      </c>
      <c r="E11">
        <v>4</v>
      </c>
      <c r="F11">
        <v>2</v>
      </c>
      <c r="G11">
        <v>2</v>
      </c>
      <c r="H11">
        <v>2</v>
      </c>
      <c r="I11">
        <f t="shared" si="0"/>
        <v>18</v>
      </c>
      <c r="K11" s="21">
        <v>8</v>
      </c>
      <c r="L11" s="22">
        <v>6</v>
      </c>
      <c r="M11" s="22">
        <v>2</v>
      </c>
      <c r="N11" s="22">
        <v>6</v>
      </c>
      <c r="O11" s="22">
        <v>6</v>
      </c>
      <c r="P11" s="22">
        <v>1</v>
      </c>
      <c r="Q11" s="22">
        <v>3.5</v>
      </c>
      <c r="R11" s="22">
        <v>3.5</v>
      </c>
      <c r="S11" s="19">
        <f t="shared" si="1"/>
        <v>28</v>
      </c>
    </row>
    <row r="12" spans="1:19" ht="15.6" x14ac:dyDescent="0.3">
      <c r="A12" s="20">
        <v>11</v>
      </c>
      <c r="B12">
        <v>4</v>
      </c>
      <c r="C12">
        <v>2</v>
      </c>
      <c r="D12">
        <v>4</v>
      </c>
      <c r="E12">
        <v>4</v>
      </c>
      <c r="F12">
        <v>1</v>
      </c>
      <c r="G12">
        <v>2</v>
      </c>
      <c r="H12">
        <v>2</v>
      </c>
      <c r="I12">
        <f t="shared" si="0"/>
        <v>19</v>
      </c>
      <c r="K12" s="21">
        <v>9</v>
      </c>
      <c r="L12" s="22">
        <v>6</v>
      </c>
      <c r="M12" s="22">
        <v>2.5</v>
      </c>
      <c r="N12" s="22">
        <v>5</v>
      </c>
      <c r="O12" s="22">
        <v>7</v>
      </c>
      <c r="P12" s="22">
        <v>2.5</v>
      </c>
      <c r="Q12" s="22">
        <v>2.5</v>
      </c>
      <c r="R12" s="22">
        <v>2.5</v>
      </c>
      <c r="S12" s="19">
        <f t="shared" si="1"/>
        <v>28</v>
      </c>
    </row>
    <row r="13" spans="1:19" ht="15.6" x14ac:dyDescent="0.3">
      <c r="A13" s="20">
        <v>12</v>
      </c>
      <c r="B13">
        <v>4</v>
      </c>
      <c r="C13">
        <v>1</v>
      </c>
      <c r="D13">
        <v>5</v>
      </c>
      <c r="E13">
        <v>4</v>
      </c>
      <c r="F13">
        <v>4</v>
      </c>
      <c r="G13">
        <v>1</v>
      </c>
      <c r="H13">
        <v>1</v>
      </c>
      <c r="I13">
        <f t="shared" si="0"/>
        <v>20</v>
      </c>
      <c r="K13" s="21">
        <v>10</v>
      </c>
      <c r="L13" s="22">
        <v>3</v>
      </c>
      <c r="M13" s="22">
        <v>3</v>
      </c>
      <c r="N13" s="22">
        <v>6.5</v>
      </c>
      <c r="O13" s="22">
        <v>6.5</v>
      </c>
      <c r="P13" s="22">
        <v>3</v>
      </c>
      <c r="Q13" s="22">
        <v>3</v>
      </c>
      <c r="R13" s="22">
        <v>3</v>
      </c>
      <c r="S13" s="19">
        <f t="shared" si="1"/>
        <v>28</v>
      </c>
    </row>
    <row r="14" spans="1:19" ht="15.6" x14ac:dyDescent="0.3">
      <c r="A14" s="20">
        <v>13</v>
      </c>
      <c r="B14">
        <v>4</v>
      </c>
      <c r="C14">
        <v>4</v>
      </c>
      <c r="D14">
        <v>3</v>
      </c>
      <c r="E14">
        <v>4</v>
      </c>
      <c r="F14">
        <v>3</v>
      </c>
      <c r="G14">
        <v>4</v>
      </c>
      <c r="H14">
        <v>4</v>
      </c>
      <c r="I14">
        <f t="shared" si="0"/>
        <v>26</v>
      </c>
      <c r="K14" s="21">
        <v>11</v>
      </c>
      <c r="L14" s="22">
        <v>6</v>
      </c>
      <c r="M14" s="22">
        <v>3</v>
      </c>
      <c r="N14" s="22">
        <v>6</v>
      </c>
      <c r="O14" s="22">
        <v>6</v>
      </c>
      <c r="P14" s="22">
        <v>1</v>
      </c>
      <c r="Q14" s="22">
        <v>3</v>
      </c>
      <c r="R14" s="22">
        <v>3</v>
      </c>
      <c r="S14" s="19">
        <f t="shared" si="1"/>
        <v>28</v>
      </c>
    </row>
    <row r="15" spans="1:19" ht="15.6" x14ac:dyDescent="0.3">
      <c r="A15" s="20">
        <v>14</v>
      </c>
      <c r="B15">
        <v>3</v>
      </c>
      <c r="C15">
        <v>4</v>
      </c>
      <c r="D15">
        <v>5</v>
      </c>
      <c r="E15">
        <v>3</v>
      </c>
      <c r="F15">
        <v>1</v>
      </c>
      <c r="G15">
        <v>2</v>
      </c>
      <c r="H15">
        <v>2</v>
      </c>
      <c r="I15">
        <f t="shared" si="0"/>
        <v>20</v>
      </c>
      <c r="K15" s="21">
        <v>12</v>
      </c>
      <c r="L15" s="22">
        <v>5</v>
      </c>
      <c r="M15" s="22">
        <v>2</v>
      </c>
      <c r="N15" s="22">
        <v>7</v>
      </c>
      <c r="O15" s="22">
        <v>5</v>
      </c>
      <c r="P15" s="22">
        <v>5</v>
      </c>
      <c r="Q15" s="22">
        <v>2</v>
      </c>
      <c r="R15" s="22">
        <v>2</v>
      </c>
      <c r="S15" s="19">
        <f t="shared" si="1"/>
        <v>28</v>
      </c>
    </row>
    <row r="16" spans="1:19" ht="15.6" x14ac:dyDescent="0.3">
      <c r="A16" s="20">
        <v>15</v>
      </c>
      <c r="B16">
        <v>3</v>
      </c>
      <c r="C16">
        <v>3</v>
      </c>
      <c r="D16">
        <v>4</v>
      </c>
      <c r="E16">
        <v>4</v>
      </c>
      <c r="F16">
        <v>4</v>
      </c>
      <c r="G16">
        <v>3</v>
      </c>
      <c r="H16">
        <v>3</v>
      </c>
      <c r="I16">
        <f t="shared" si="0"/>
        <v>24</v>
      </c>
      <c r="K16" s="21">
        <v>13</v>
      </c>
      <c r="L16" s="22">
        <v>5</v>
      </c>
      <c r="M16" s="22">
        <v>5</v>
      </c>
      <c r="N16" s="22">
        <v>1.5</v>
      </c>
      <c r="O16" s="22">
        <v>5</v>
      </c>
      <c r="P16" s="22">
        <v>1.5</v>
      </c>
      <c r="Q16" s="22">
        <v>5</v>
      </c>
      <c r="R16" s="22">
        <v>5</v>
      </c>
      <c r="S16" s="19">
        <f t="shared" si="1"/>
        <v>28</v>
      </c>
    </row>
    <row r="17" spans="1:19" ht="15.6" x14ac:dyDescent="0.3">
      <c r="A17" s="20">
        <v>16</v>
      </c>
      <c r="B17">
        <v>4</v>
      </c>
      <c r="C17">
        <v>3</v>
      </c>
      <c r="D17">
        <v>2</v>
      </c>
      <c r="E17">
        <v>3</v>
      </c>
      <c r="F17">
        <v>3</v>
      </c>
      <c r="G17">
        <v>2</v>
      </c>
      <c r="H17">
        <v>2</v>
      </c>
      <c r="I17">
        <f t="shared" si="0"/>
        <v>19</v>
      </c>
      <c r="K17" s="21">
        <v>14</v>
      </c>
      <c r="L17" s="22">
        <v>4.5</v>
      </c>
      <c r="M17" s="22">
        <v>6</v>
      </c>
      <c r="N17" s="22">
        <v>7</v>
      </c>
      <c r="O17" s="22">
        <v>4.5</v>
      </c>
      <c r="P17" s="22">
        <v>1</v>
      </c>
      <c r="Q17" s="22">
        <v>2.5</v>
      </c>
      <c r="R17" s="22">
        <v>2.5</v>
      </c>
      <c r="S17" s="19">
        <f t="shared" si="1"/>
        <v>28</v>
      </c>
    </row>
    <row r="18" spans="1:19" ht="15.6" x14ac:dyDescent="0.3">
      <c r="A18" s="20">
        <v>17</v>
      </c>
      <c r="B18">
        <v>3</v>
      </c>
      <c r="C18">
        <v>4</v>
      </c>
      <c r="D18">
        <v>4</v>
      </c>
      <c r="E18">
        <v>5</v>
      </c>
      <c r="F18">
        <v>2</v>
      </c>
      <c r="G18">
        <v>3</v>
      </c>
      <c r="H18">
        <v>4</v>
      </c>
      <c r="I18">
        <f t="shared" si="0"/>
        <v>25</v>
      </c>
      <c r="K18" s="21">
        <v>15</v>
      </c>
      <c r="L18" s="22">
        <v>2.5</v>
      </c>
      <c r="M18" s="22">
        <v>2.5</v>
      </c>
      <c r="N18" s="22">
        <v>6</v>
      </c>
      <c r="O18" s="22">
        <v>6</v>
      </c>
      <c r="P18" s="22">
        <v>6</v>
      </c>
      <c r="Q18" s="22">
        <v>2.5</v>
      </c>
      <c r="R18" s="22">
        <v>2.5</v>
      </c>
      <c r="S18" s="19">
        <f t="shared" si="1"/>
        <v>28</v>
      </c>
    </row>
    <row r="19" spans="1:19" ht="15.6" x14ac:dyDescent="0.3">
      <c r="A19" s="20">
        <v>18</v>
      </c>
      <c r="B19">
        <v>3</v>
      </c>
      <c r="C19">
        <v>3</v>
      </c>
      <c r="D19">
        <v>3</v>
      </c>
      <c r="E19">
        <v>2</v>
      </c>
      <c r="F19">
        <v>2</v>
      </c>
      <c r="G19">
        <v>3</v>
      </c>
      <c r="H19">
        <v>4</v>
      </c>
      <c r="I19">
        <f t="shared" si="0"/>
        <v>20</v>
      </c>
      <c r="K19" s="21">
        <v>16</v>
      </c>
      <c r="L19" s="22">
        <v>7</v>
      </c>
      <c r="M19" s="22">
        <v>5</v>
      </c>
      <c r="N19" s="22">
        <v>2</v>
      </c>
      <c r="O19" s="22">
        <v>5</v>
      </c>
      <c r="P19" s="22">
        <v>5</v>
      </c>
      <c r="Q19" s="22">
        <v>2</v>
      </c>
      <c r="R19" s="22">
        <v>2</v>
      </c>
      <c r="S19" s="19">
        <f t="shared" si="1"/>
        <v>28</v>
      </c>
    </row>
    <row r="20" spans="1:19" ht="15.6" x14ac:dyDescent="0.3">
      <c r="A20" s="20">
        <v>19</v>
      </c>
      <c r="B20">
        <v>4</v>
      </c>
      <c r="C20">
        <v>3</v>
      </c>
      <c r="D20">
        <v>3</v>
      </c>
      <c r="E20">
        <v>2</v>
      </c>
      <c r="F20">
        <v>4</v>
      </c>
      <c r="G20">
        <v>3</v>
      </c>
      <c r="H20">
        <v>3</v>
      </c>
      <c r="I20">
        <f t="shared" si="0"/>
        <v>22</v>
      </c>
      <c r="K20" s="21">
        <v>17</v>
      </c>
      <c r="L20" s="22">
        <v>2.5</v>
      </c>
      <c r="M20" s="22">
        <v>5</v>
      </c>
      <c r="N20" s="22">
        <v>5</v>
      </c>
      <c r="O20" s="22">
        <v>7</v>
      </c>
      <c r="P20" s="22">
        <v>1</v>
      </c>
      <c r="Q20" s="22">
        <v>2.5</v>
      </c>
      <c r="R20" s="22">
        <v>5</v>
      </c>
      <c r="S20" s="19">
        <f t="shared" si="1"/>
        <v>28</v>
      </c>
    </row>
    <row r="21" spans="1:19" ht="15.6" x14ac:dyDescent="0.3">
      <c r="A21" s="20">
        <v>20</v>
      </c>
      <c r="B21">
        <v>3</v>
      </c>
      <c r="C21">
        <v>3</v>
      </c>
      <c r="D21">
        <v>5</v>
      </c>
      <c r="E21">
        <v>4</v>
      </c>
      <c r="F21">
        <v>3</v>
      </c>
      <c r="G21">
        <v>3</v>
      </c>
      <c r="H21">
        <v>2</v>
      </c>
      <c r="I21">
        <f t="shared" si="0"/>
        <v>23</v>
      </c>
      <c r="K21" s="21">
        <v>18</v>
      </c>
      <c r="L21" s="22">
        <v>4.5</v>
      </c>
      <c r="M21" s="22">
        <v>4.5</v>
      </c>
      <c r="N21" s="22">
        <v>4.5</v>
      </c>
      <c r="O21" s="22">
        <v>1.5</v>
      </c>
      <c r="P21" s="22">
        <v>1.5</v>
      </c>
      <c r="Q21" s="22">
        <v>4.5</v>
      </c>
      <c r="R21" s="22">
        <v>7</v>
      </c>
      <c r="S21" s="19">
        <f t="shared" si="1"/>
        <v>28</v>
      </c>
    </row>
    <row r="22" spans="1:19" ht="15.6" x14ac:dyDescent="0.3">
      <c r="A22" s="20">
        <v>21</v>
      </c>
      <c r="B22">
        <v>4</v>
      </c>
      <c r="C22">
        <v>3</v>
      </c>
      <c r="D22">
        <v>3</v>
      </c>
      <c r="E22">
        <v>4</v>
      </c>
      <c r="F22">
        <v>2</v>
      </c>
      <c r="G22">
        <v>3</v>
      </c>
      <c r="H22">
        <v>3</v>
      </c>
      <c r="I22">
        <f t="shared" si="0"/>
        <v>22</v>
      </c>
      <c r="K22" s="21">
        <v>19</v>
      </c>
      <c r="L22" s="22">
        <v>6.5</v>
      </c>
      <c r="M22" s="22">
        <v>3.5</v>
      </c>
      <c r="N22" s="22">
        <v>3.5</v>
      </c>
      <c r="O22" s="22">
        <v>1</v>
      </c>
      <c r="P22" s="22">
        <v>6.5</v>
      </c>
      <c r="Q22" s="22">
        <v>3.5</v>
      </c>
      <c r="R22" s="22">
        <v>3.5</v>
      </c>
      <c r="S22" s="19">
        <f t="shared" si="1"/>
        <v>28</v>
      </c>
    </row>
    <row r="23" spans="1:19" ht="15.6" x14ac:dyDescent="0.3">
      <c r="A23" s="20">
        <v>22</v>
      </c>
      <c r="B23">
        <v>3</v>
      </c>
      <c r="C23">
        <v>4</v>
      </c>
      <c r="D23">
        <v>4</v>
      </c>
      <c r="E23">
        <v>4</v>
      </c>
      <c r="F23">
        <v>3</v>
      </c>
      <c r="G23">
        <v>4</v>
      </c>
      <c r="H23">
        <v>4</v>
      </c>
      <c r="I23">
        <f t="shared" si="0"/>
        <v>26</v>
      </c>
      <c r="K23" s="21">
        <v>20</v>
      </c>
      <c r="L23" s="22">
        <v>3.5</v>
      </c>
      <c r="M23" s="22">
        <v>3.5</v>
      </c>
      <c r="N23" s="22">
        <v>7</v>
      </c>
      <c r="O23" s="22">
        <v>6</v>
      </c>
      <c r="P23" s="22">
        <v>3.5</v>
      </c>
      <c r="Q23" s="22">
        <v>3.5</v>
      </c>
      <c r="R23" s="22">
        <v>1</v>
      </c>
      <c r="S23" s="19">
        <f t="shared" si="1"/>
        <v>28</v>
      </c>
    </row>
    <row r="24" spans="1:19" ht="15.6" x14ac:dyDescent="0.3">
      <c r="A24" s="20">
        <v>23</v>
      </c>
      <c r="B24">
        <v>4</v>
      </c>
      <c r="C24">
        <v>4</v>
      </c>
      <c r="D24">
        <v>2</v>
      </c>
      <c r="E24">
        <v>3</v>
      </c>
      <c r="F24">
        <v>4</v>
      </c>
      <c r="G24">
        <v>3</v>
      </c>
      <c r="H24">
        <v>4</v>
      </c>
      <c r="I24">
        <f t="shared" si="0"/>
        <v>24</v>
      </c>
      <c r="K24" s="21">
        <v>21</v>
      </c>
      <c r="L24" s="22">
        <v>6.5</v>
      </c>
      <c r="M24" s="22">
        <v>3.5</v>
      </c>
      <c r="N24" s="22">
        <v>3.5</v>
      </c>
      <c r="O24" s="22">
        <v>6.5</v>
      </c>
      <c r="P24" s="22">
        <v>1</v>
      </c>
      <c r="Q24" s="22">
        <v>3.5</v>
      </c>
      <c r="R24" s="22">
        <v>3.5</v>
      </c>
      <c r="S24" s="19">
        <f t="shared" si="1"/>
        <v>28</v>
      </c>
    </row>
    <row r="25" spans="1:19" ht="15.6" x14ac:dyDescent="0.3">
      <c r="A25" s="20">
        <v>24</v>
      </c>
      <c r="B25">
        <v>3</v>
      </c>
      <c r="C25">
        <v>3</v>
      </c>
      <c r="D25">
        <v>3</v>
      </c>
      <c r="E25">
        <v>5</v>
      </c>
      <c r="F25">
        <v>3</v>
      </c>
      <c r="G25">
        <v>4</v>
      </c>
      <c r="H25">
        <v>3</v>
      </c>
      <c r="I25">
        <f t="shared" si="0"/>
        <v>24</v>
      </c>
      <c r="K25" s="21">
        <v>22</v>
      </c>
      <c r="L25" s="22">
        <v>1.5</v>
      </c>
      <c r="M25" s="22">
        <v>5</v>
      </c>
      <c r="N25" s="22">
        <v>5</v>
      </c>
      <c r="O25" s="22">
        <v>5</v>
      </c>
      <c r="P25" s="22">
        <v>1.5</v>
      </c>
      <c r="Q25" s="22">
        <v>5</v>
      </c>
      <c r="R25" s="22">
        <v>5</v>
      </c>
      <c r="S25" s="19">
        <f t="shared" si="1"/>
        <v>28</v>
      </c>
    </row>
    <row r="26" spans="1:19" ht="15.6" x14ac:dyDescent="0.3">
      <c r="A26" s="20">
        <v>25</v>
      </c>
      <c r="B26">
        <v>3</v>
      </c>
      <c r="C26">
        <v>4</v>
      </c>
      <c r="D26">
        <v>3</v>
      </c>
      <c r="E26">
        <v>4</v>
      </c>
      <c r="F26">
        <v>2</v>
      </c>
      <c r="G26">
        <v>2</v>
      </c>
      <c r="H26">
        <v>2</v>
      </c>
      <c r="I26">
        <f t="shared" si="0"/>
        <v>20</v>
      </c>
      <c r="K26" s="21">
        <v>23</v>
      </c>
      <c r="L26" s="22">
        <v>5.5</v>
      </c>
      <c r="M26" s="22">
        <v>5.5</v>
      </c>
      <c r="N26" s="22">
        <v>1</v>
      </c>
      <c r="O26" s="22">
        <v>2.5</v>
      </c>
      <c r="P26" s="22">
        <v>5.5</v>
      </c>
      <c r="Q26" s="22">
        <v>2.5</v>
      </c>
      <c r="R26" s="22">
        <v>5.5</v>
      </c>
      <c r="S26" s="19">
        <f t="shared" si="1"/>
        <v>28</v>
      </c>
    </row>
    <row r="27" spans="1:19" ht="15.6" x14ac:dyDescent="0.3">
      <c r="A27" s="20">
        <v>26</v>
      </c>
      <c r="B27">
        <v>3</v>
      </c>
      <c r="C27">
        <v>3</v>
      </c>
      <c r="D27">
        <v>4</v>
      </c>
      <c r="E27">
        <v>3</v>
      </c>
      <c r="F27">
        <v>3</v>
      </c>
      <c r="G27">
        <v>3</v>
      </c>
      <c r="H27">
        <v>3</v>
      </c>
      <c r="I27">
        <f t="shared" si="0"/>
        <v>22</v>
      </c>
      <c r="K27" s="21">
        <v>24</v>
      </c>
      <c r="L27" s="22">
        <v>1</v>
      </c>
      <c r="M27" s="22">
        <v>6</v>
      </c>
      <c r="N27" s="22">
        <v>6</v>
      </c>
      <c r="O27" s="22">
        <v>6</v>
      </c>
      <c r="P27" s="22">
        <v>3</v>
      </c>
      <c r="Q27" s="22">
        <v>3</v>
      </c>
      <c r="R27" s="22">
        <v>3</v>
      </c>
      <c r="S27" s="19">
        <f t="shared" si="1"/>
        <v>28</v>
      </c>
    </row>
    <row r="28" spans="1:19" ht="15.6" x14ac:dyDescent="0.3">
      <c r="A28" s="20">
        <v>27</v>
      </c>
      <c r="B28">
        <v>4</v>
      </c>
      <c r="C28">
        <v>3</v>
      </c>
      <c r="D28">
        <v>4</v>
      </c>
      <c r="E28">
        <v>3</v>
      </c>
      <c r="F28">
        <v>3</v>
      </c>
      <c r="G28">
        <v>3</v>
      </c>
      <c r="H28">
        <v>4</v>
      </c>
      <c r="I28">
        <f t="shared" si="0"/>
        <v>24</v>
      </c>
      <c r="K28" s="21">
        <v>25</v>
      </c>
      <c r="L28" s="22">
        <v>4.5</v>
      </c>
      <c r="M28" s="22">
        <v>6.5</v>
      </c>
      <c r="N28" s="22">
        <v>4.5</v>
      </c>
      <c r="O28" s="22">
        <v>6.5</v>
      </c>
      <c r="P28" s="22">
        <v>2</v>
      </c>
      <c r="Q28" s="22">
        <v>2</v>
      </c>
      <c r="R28" s="22">
        <v>2</v>
      </c>
      <c r="S28" s="19">
        <f t="shared" si="1"/>
        <v>28</v>
      </c>
    </row>
    <row r="29" spans="1:19" ht="15.6" x14ac:dyDescent="0.3">
      <c r="A29" s="20">
        <v>28</v>
      </c>
      <c r="B29">
        <v>3</v>
      </c>
      <c r="C29">
        <v>3</v>
      </c>
      <c r="D29">
        <v>3</v>
      </c>
      <c r="E29">
        <v>4</v>
      </c>
      <c r="F29">
        <v>4</v>
      </c>
      <c r="G29">
        <v>4</v>
      </c>
      <c r="H29">
        <v>4</v>
      </c>
      <c r="I29">
        <f t="shared" si="0"/>
        <v>25</v>
      </c>
      <c r="K29" s="21">
        <v>26</v>
      </c>
      <c r="L29" s="22">
        <v>3.5</v>
      </c>
      <c r="M29" s="22">
        <v>3.5</v>
      </c>
      <c r="N29" s="22">
        <v>7</v>
      </c>
      <c r="O29" s="22">
        <v>3.5</v>
      </c>
      <c r="P29" s="22">
        <v>3.5</v>
      </c>
      <c r="Q29" s="22">
        <v>3.5</v>
      </c>
      <c r="R29" s="22">
        <v>3.5</v>
      </c>
      <c r="S29" s="19">
        <f t="shared" si="1"/>
        <v>28</v>
      </c>
    </row>
    <row r="30" spans="1:19" ht="15.6" x14ac:dyDescent="0.3">
      <c r="A30" s="20">
        <v>29</v>
      </c>
      <c r="B30">
        <v>3</v>
      </c>
      <c r="C30">
        <v>4</v>
      </c>
      <c r="D30">
        <v>3</v>
      </c>
      <c r="E30">
        <v>3</v>
      </c>
      <c r="F30">
        <v>3</v>
      </c>
      <c r="G30">
        <v>3</v>
      </c>
      <c r="H30">
        <v>3</v>
      </c>
      <c r="I30">
        <f t="shared" si="0"/>
        <v>22</v>
      </c>
      <c r="K30" s="21">
        <v>27</v>
      </c>
      <c r="L30" s="22">
        <v>6</v>
      </c>
      <c r="M30" s="22">
        <v>2.5</v>
      </c>
      <c r="N30" s="22">
        <v>6</v>
      </c>
      <c r="O30" s="22">
        <v>2.5</v>
      </c>
      <c r="P30" s="22">
        <v>2.5</v>
      </c>
      <c r="Q30" s="22">
        <v>2.5</v>
      </c>
      <c r="R30" s="22">
        <v>6</v>
      </c>
      <c r="S30" s="19">
        <f t="shared" si="1"/>
        <v>28</v>
      </c>
    </row>
    <row r="31" spans="1:19" ht="15.6" x14ac:dyDescent="0.3">
      <c r="A31" s="20">
        <v>30</v>
      </c>
      <c r="B31">
        <v>4</v>
      </c>
      <c r="C31">
        <v>3</v>
      </c>
      <c r="D31">
        <v>4</v>
      </c>
      <c r="E31">
        <v>4</v>
      </c>
      <c r="F31">
        <v>4</v>
      </c>
      <c r="G31">
        <v>3</v>
      </c>
      <c r="H31">
        <v>3</v>
      </c>
      <c r="I31">
        <f t="shared" si="0"/>
        <v>25</v>
      </c>
      <c r="K31" s="21">
        <v>28</v>
      </c>
      <c r="L31" s="22">
        <v>2</v>
      </c>
      <c r="M31" s="22">
        <v>2</v>
      </c>
      <c r="N31" s="22">
        <v>2</v>
      </c>
      <c r="O31" s="22">
        <v>5.5</v>
      </c>
      <c r="P31" s="22">
        <v>5.5</v>
      </c>
      <c r="Q31" s="22">
        <v>5.5</v>
      </c>
      <c r="R31" s="22">
        <v>5.5</v>
      </c>
      <c r="S31" s="19">
        <f t="shared" si="1"/>
        <v>28</v>
      </c>
    </row>
    <row r="32" spans="1:19" ht="15.6" x14ac:dyDescent="0.3">
      <c r="A32" t="s">
        <v>142</v>
      </c>
      <c r="B32">
        <f>AVERAGE(B2:B31)</f>
        <v>3.4333333333333331</v>
      </c>
      <c r="C32">
        <f t="shared" ref="C32:G32" si="2">AVERAGE(C2:C31)</f>
        <v>2.9333333333333331</v>
      </c>
      <c r="D32">
        <f t="shared" si="2"/>
        <v>3.6333333333333333</v>
      </c>
      <c r="E32">
        <f t="shared" si="2"/>
        <v>3.6666666666666665</v>
      </c>
      <c r="F32">
        <f t="shared" si="2"/>
        <v>2.6</v>
      </c>
      <c r="G32">
        <f t="shared" si="2"/>
        <v>2.8333333333333335</v>
      </c>
      <c r="H32">
        <f>AVERAGE(H2:H31)</f>
        <v>3</v>
      </c>
      <c r="K32" s="21">
        <v>29</v>
      </c>
      <c r="L32" s="22">
        <v>3.5</v>
      </c>
      <c r="M32" s="22">
        <v>7</v>
      </c>
      <c r="N32" s="22">
        <v>3.5</v>
      </c>
      <c r="O32" s="22">
        <v>3.5</v>
      </c>
      <c r="P32" s="22">
        <v>3.5</v>
      </c>
      <c r="Q32" s="22">
        <v>3.5</v>
      </c>
      <c r="R32" s="22">
        <v>3.5</v>
      </c>
      <c r="S32" s="19">
        <f t="shared" si="1"/>
        <v>28</v>
      </c>
    </row>
    <row r="33" spans="1:19" ht="15.6" x14ac:dyDescent="0.3">
      <c r="K33" s="21">
        <v>30</v>
      </c>
      <c r="L33" s="22">
        <v>5.5</v>
      </c>
      <c r="M33" s="22">
        <v>2</v>
      </c>
      <c r="N33" s="22">
        <v>5.5</v>
      </c>
      <c r="O33" s="22">
        <v>5.5</v>
      </c>
      <c r="P33" s="22">
        <v>5.5</v>
      </c>
      <c r="Q33" s="22">
        <v>2</v>
      </c>
      <c r="R33" s="22">
        <v>2</v>
      </c>
      <c r="S33" s="19">
        <f t="shared" si="1"/>
        <v>28</v>
      </c>
    </row>
    <row r="34" spans="1:19" ht="15.6" x14ac:dyDescent="0.3">
      <c r="K34" s="23" t="s">
        <v>7</v>
      </c>
      <c r="L34" s="24">
        <f>SUM(L4:L33)</f>
        <v>132.5</v>
      </c>
      <c r="M34" s="24">
        <f t="shared" ref="M34:R34" si="3">SUM(M4:M33)</f>
        <v>111</v>
      </c>
      <c r="N34" s="24">
        <f t="shared" si="3"/>
        <v>149.5</v>
      </c>
      <c r="O34" s="24">
        <f t="shared" si="3"/>
        <v>149</v>
      </c>
      <c r="P34" s="24">
        <f t="shared" si="3"/>
        <v>87</v>
      </c>
      <c r="Q34" s="24">
        <f t="shared" si="3"/>
        <v>97.5</v>
      </c>
      <c r="R34" s="24">
        <f t="shared" si="3"/>
        <v>113.5</v>
      </c>
      <c r="S34" s="25"/>
    </row>
    <row r="35" spans="1:19" ht="15.6" x14ac:dyDescent="0.3">
      <c r="A35" t="s">
        <v>127</v>
      </c>
      <c r="B35">
        <f>(12/((30*7)*(7+1))*SUMSQ(L34:R34)-3*(30)*(7+1))</f>
        <v>25.614285714285643</v>
      </c>
      <c r="K35" s="23" t="s">
        <v>6</v>
      </c>
      <c r="L35" s="26">
        <f t="shared" ref="L35:R35" si="4">AVERAGE(L4:L33)</f>
        <v>4.416666666666667</v>
      </c>
      <c r="M35" s="26">
        <f t="shared" si="4"/>
        <v>3.7</v>
      </c>
      <c r="N35" s="26">
        <f t="shared" si="4"/>
        <v>4.9833333333333334</v>
      </c>
      <c r="O35" s="26">
        <f t="shared" si="4"/>
        <v>4.9666666666666668</v>
      </c>
      <c r="P35" s="26">
        <f t="shared" si="4"/>
        <v>2.9</v>
      </c>
      <c r="Q35" s="26">
        <f t="shared" si="4"/>
        <v>3.25</v>
      </c>
      <c r="R35" s="26">
        <f t="shared" si="4"/>
        <v>3.7833333333333332</v>
      </c>
      <c r="S35" s="25"/>
    </row>
    <row r="36" spans="1:19" x14ac:dyDescent="0.3">
      <c r="A36" t="s">
        <v>128</v>
      </c>
      <c r="B36">
        <f>_xlfn.CHISQ.INV.RT(0.05,8)</f>
        <v>15.507313055865453</v>
      </c>
    </row>
    <row r="37" spans="1:19" x14ac:dyDescent="0.3">
      <c r="A37" t="s">
        <v>129</v>
      </c>
      <c r="B37" t="s">
        <v>143</v>
      </c>
    </row>
    <row r="39" spans="1:19" ht="15.6" x14ac:dyDescent="0.3">
      <c r="E39" s="120" t="s">
        <v>131</v>
      </c>
      <c r="F39" s="120"/>
      <c r="G39" s="120"/>
      <c r="H39" s="120"/>
      <c r="I39" s="120"/>
      <c r="J39" s="120"/>
      <c r="K39" s="120"/>
      <c r="L39" s="11" t="s">
        <v>82</v>
      </c>
      <c r="M39" s="11" t="s">
        <v>132</v>
      </c>
      <c r="N39" s="11"/>
    </row>
    <row r="40" spans="1:19" ht="15.6" x14ac:dyDescent="0.3">
      <c r="E40" s="119" t="s">
        <v>133</v>
      </c>
      <c r="F40" s="119"/>
      <c r="G40" s="119"/>
      <c r="H40" s="119"/>
      <c r="I40" s="119"/>
      <c r="J40" s="119"/>
      <c r="K40" s="119"/>
      <c r="L40" s="15">
        <f>B32</f>
        <v>3.4333333333333331</v>
      </c>
      <c r="M40" s="136">
        <v>4.42</v>
      </c>
      <c r="N40" s="136"/>
      <c r="O40" s="2" t="s">
        <v>73</v>
      </c>
      <c r="Q40" s="2">
        <f>M40+$L$47</f>
        <v>31.946114872971087</v>
      </c>
    </row>
    <row r="41" spans="1:19" ht="15.6" x14ac:dyDescent="0.3">
      <c r="E41" s="119" t="s">
        <v>134</v>
      </c>
      <c r="F41" s="119"/>
      <c r="G41" s="119"/>
      <c r="H41" s="119"/>
      <c r="I41" s="119"/>
      <c r="J41" s="119"/>
      <c r="K41" s="119"/>
      <c r="L41" s="15">
        <f>C32</f>
        <v>2.9333333333333331</v>
      </c>
      <c r="M41" s="136">
        <v>3.7</v>
      </c>
      <c r="N41" s="136"/>
      <c r="O41" s="2" t="s">
        <v>73</v>
      </c>
      <c r="Q41" s="2">
        <f t="shared" ref="Q41:Q46" si="5">M41+$L$47</f>
        <v>31.226114872971085</v>
      </c>
    </row>
    <row r="42" spans="1:19" ht="15.6" x14ac:dyDescent="0.3">
      <c r="E42" s="119" t="s">
        <v>135</v>
      </c>
      <c r="F42" s="119"/>
      <c r="G42" s="119"/>
      <c r="H42" s="119"/>
      <c r="I42" s="119"/>
      <c r="J42" s="119"/>
      <c r="K42" s="119"/>
      <c r="L42" s="15">
        <f>D32</f>
        <v>3.6333333333333333</v>
      </c>
      <c r="M42" s="136">
        <v>4.9800000000000004</v>
      </c>
      <c r="N42" s="136"/>
      <c r="O42" s="2" t="s">
        <v>75</v>
      </c>
      <c r="Q42" s="2">
        <f t="shared" si="5"/>
        <v>32.506114872971082</v>
      </c>
    </row>
    <row r="43" spans="1:19" ht="15.6" x14ac:dyDescent="0.3">
      <c r="E43" s="119" t="s">
        <v>136</v>
      </c>
      <c r="F43" s="119"/>
      <c r="G43" s="119"/>
      <c r="H43" s="119"/>
      <c r="I43" s="119"/>
      <c r="J43" s="119"/>
      <c r="K43" s="119"/>
      <c r="L43" s="15">
        <f>E32</f>
        <v>3.6666666666666665</v>
      </c>
      <c r="M43" s="136">
        <v>4.97</v>
      </c>
      <c r="N43" s="136"/>
      <c r="O43" s="2" t="s">
        <v>75</v>
      </c>
      <c r="Q43" s="2">
        <f t="shared" si="5"/>
        <v>32.496114872971084</v>
      </c>
    </row>
    <row r="44" spans="1:19" ht="15.6" x14ac:dyDescent="0.3">
      <c r="E44" s="119" t="s">
        <v>137</v>
      </c>
      <c r="F44" s="119"/>
      <c r="G44" s="119"/>
      <c r="H44" s="119"/>
      <c r="I44" s="119"/>
      <c r="J44" s="119"/>
      <c r="K44" s="119"/>
      <c r="L44" s="15">
        <f>F32</f>
        <v>2.6</v>
      </c>
      <c r="M44" s="136">
        <v>2.9</v>
      </c>
      <c r="N44" s="136"/>
      <c r="O44" s="2" t="s">
        <v>144</v>
      </c>
      <c r="Q44" s="2">
        <f t="shared" si="5"/>
        <v>30.426114872971084</v>
      </c>
    </row>
    <row r="45" spans="1:19" ht="15.6" x14ac:dyDescent="0.3">
      <c r="E45" s="119" t="s">
        <v>138</v>
      </c>
      <c r="F45" s="119"/>
      <c r="G45" s="119"/>
      <c r="H45" s="119"/>
      <c r="I45" s="119"/>
      <c r="J45" s="119"/>
      <c r="K45" s="119"/>
      <c r="L45" s="15">
        <f>G32</f>
        <v>2.8333333333333335</v>
      </c>
      <c r="M45" s="136">
        <v>3.25</v>
      </c>
      <c r="N45" s="136"/>
      <c r="O45" s="2" t="s">
        <v>145</v>
      </c>
      <c r="Q45" s="2">
        <f t="shared" si="5"/>
        <v>30.776114872971085</v>
      </c>
    </row>
    <row r="46" spans="1:19" ht="15.6" x14ac:dyDescent="0.3">
      <c r="E46" s="119" t="s">
        <v>139</v>
      </c>
      <c r="F46" s="119"/>
      <c r="G46" s="119"/>
      <c r="H46" s="119"/>
      <c r="I46" s="119"/>
      <c r="J46" s="119"/>
      <c r="K46" s="119"/>
      <c r="L46" s="15">
        <f>H32</f>
        <v>3</v>
      </c>
      <c r="M46" s="136">
        <v>3.78</v>
      </c>
      <c r="N46" s="136"/>
      <c r="O46" s="2" t="s">
        <v>145</v>
      </c>
      <c r="Q46" s="2">
        <f t="shared" si="5"/>
        <v>31.306114872971087</v>
      </c>
    </row>
    <row r="47" spans="1:19" ht="15.6" x14ac:dyDescent="0.3">
      <c r="E47" s="124" t="s">
        <v>140</v>
      </c>
      <c r="F47" s="124"/>
      <c r="G47" s="124"/>
      <c r="H47" s="124"/>
      <c r="I47" s="124"/>
      <c r="J47" s="124"/>
      <c r="K47" s="124"/>
      <c r="L47" s="123">
        <f>1.645*SQRT(30*7*(7+1)/6)</f>
        <v>27.526114872971085</v>
      </c>
      <c r="M47" s="123"/>
      <c r="N47" s="123"/>
      <c r="O47" s="37"/>
    </row>
    <row r="51" spans="15:18" ht="15.6" x14ac:dyDescent="0.3">
      <c r="O51" s="34"/>
      <c r="P51" s="35"/>
      <c r="Q51" s="36"/>
      <c r="R51" s="35"/>
    </row>
    <row r="52" spans="15:18" ht="15.6" x14ac:dyDescent="0.3">
      <c r="O52" s="34"/>
      <c r="P52" s="35"/>
      <c r="Q52" s="36"/>
      <c r="R52" s="35"/>
    </row>
    <row r="53" spans="15:18" ht="15.6" x14ac:dyDescent="0.3">
      <c r="O53" s="34"/>
      <c r="P53" s="35"/>
      <c r="Q53" s="36"/>
      <c r="R53" s="35"/>
    </row>
    <row r="54" spans="15:18" ht="15.6" x14ac:dyDescent="0.3">
      <c r="O54" s="34"/>
      <c r="P54" s="35"/>
      <c r="Q54" s="36"/>
      <c r="R54" s="35"/>
    </row>
    <row r="55" spans="15:18" ht="15.6" x14ac:dyDescent="0.3">
      <c r="O55" s="34"/>
      <c r="P55" s="35"/>
      <c r="Q55" s="36"/>
      <c r="R55" s="35"/>
    </row>
    <row r="56" spans="15:18" ht="15.6" x14ac:dyDescent="0.3">
      <c r="O56" s="34"/>
      <c r="P56" s="35"/>
      <c r="Q56" s="36"/>
      <c r="R56" s="35"/>
    </row>
    <row r="57" spans="15:18" ht="15.6" x14ac:dyDescent="0.3">
      <c r="O57" s="34"/>
      <c r="P57" s="35"/>
      <c r="Q57" s="36"/>
      <c r="R57" s="35"/>
    </row>
    <row r="58" spans="15:18" ht="15.6" x14ac:dyDescent="0.3">
      <c r="O58" s="34"/>
      <c r="P58" s="35"/>
      <c r="Q58" s="36"/>
      <c r="R58" s="35"/>
    </row>
    <row r="59" spans="15:18" ht="15.6" x14ac:dyDescent="0.3">
      <c r="O59" s="34"/>
      <c r="P59" s="35"/>
      <c r="Q59" s="36"/>
      <c r="R59" s="35"/>
    </row>
  </sheetData>
  <sortState ref="M40:N46">
    <sortCondition ref="M40:M46"/>
  </sortState>
  <mergeCells count="17">
    <mergeCell ref="M46:N46"/>
    <mergeCell ref="L47:N47"/>
    <mergeCell ref="E45:K45"/>
    <mergeCell ref="E46:K46"/>
    <mergeCell ref="E47:K47"/>
    <mergeCell ref="M45:N45"/>
    <mergeCell ref="E39:K39"/>
    <mergeCell ref="E40:K40"/>
    <mergeCell ref="E41:K41"/>
    <mergeCell ref="E42:K42"/>
    <mergeCell ref="E43:K43"/>
    <mergeCell ref="E44:K44"/>
    <mergeCell ref="M40:N40"/>
    <mergeCell ref="M41:N41"/>
    <mergeCell ref="M42:N42"/>
    <mergeCell ref="M43:N43"/>
    <mergeCell ref="M44:N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"/>
  <sheetViews>
    <sheetView topLeftCell="A34" zoomScale="83" zoomScaleNormal="83" workbookViewId="0">
      <selection activeCell="L49" sqref="L49"/>
    </sheetView>
  </sheetViews>
  <sheetFormatPr defaultRowHeight="14.4" x14ac:dyDescent="0.3"/>
  <cols>
    <col min="2" max="2" width="10.21875" customWidth="1"/>
    <col min="3" max="3" width="10.33203125" customWidth="1"/>
    <col min="4" max="4" width="10.109375" customWidth="1"/>
    <col min="5" max="5" width="12.33203125" customWidth="1"/>
    <col min="6" max="6" width="10" customWidth="1"/>
    <col min="7" max="7" width="10.77734375" customWidth="1"/>
    <col min="8" max="8" width="12.33203125" customWidth="1"/>
  </cols>
  <sheetData>
    <row r="1" spans="1:25" x14ac:dyDescent="0.3">
      <c r="A1" s="134" t="s">
        <v>147</v>
      </c>
      <c r="B1" s="134" t="s">
        <v>148</v>
      </c>
      <c r="C1" s="134" t="s">
        <v>149</v>
      </c>
      <c r="D1" s="130" t="s">
        <v>116</v>
      </c>
      <c r="E1" s="131"/>
      <c r="F1" s="130" t="s">
        <v>117</v>
      </c>
      <c r="G1" s="131"/>
      <c r="H1" s="130" t="s">
        <v>118</v>
      </c>
      <c r="I1" s="131"/>
      <c r="J1" s="130" t="s">
        <v>119</v>
      </c>
      <c r="K1" s="131"/>
      <c r="L1" s="130" t="s">
        <v>120</v>
      </c>
      <c r="M1" s="131"/>
      <c r="N1" s="130" t="s">
        <v>121</v>
      </c>
      <c r="O1" s="131"/>
      <c r="P1" s="130" t="s">
        <v>122</v>
      </c>
      <c r="Q1" s="132"/>
      <c r="R1" s="133"/>
      <c r="S1" s="133"/>
      <c r="T1" s="133"/>
      <c r="U1" s="133"/>
    </row>
    <row r="2" spans="1:25" x14ac:dyDescent="0.3">
      <c r="A2" s="135"/>
      <c r="B2" s="135"/>
      <c r="C2" s="135"/>
      <c r="D2" s="38" t="s">
        <v>150</v>
      </c>
      <c r="E2" s="39" t="s">
        <v>151</v>
      </c>
      <c r="F2" s="38" t="s">
        <v>150</v>
      </c>
      <c r="G2" s="39" t="s">
        <v>151</v>
      </c>
      <c r="H2" s="38" t="s">
        <v>150</v>
      </c>
      <c r="I2" s="39" t="s">
        <v>151</v>
      </c>
      <c r="J2" s="38" t="s">
        <v>150</v>
      </c>
      <c r="K2" s="39" t="s">
        <v>151</v>
      </c>
      <c r="L2" s="38" t="s">
        <v>150</v>
      </c>
      <c r="M2" s="39" t="s">
        <v>151</v>
      </c>
      <c r="N2" s="38" t="s">
        <v>150</v>
      </c>
      <c r="O2" s="39" t="s">
        <v>151</v>
      </c>
      <c r="P2" s="38" t="s">
        <v>150</v>
      </c>
      <c r="Q2" s="40" t="s">
        <v>151</v>
      </c>
      <c r="R2" s="41"/>
      <c r="S2" s="41"/>
      <c r="T2" s="41">
        <v>0</v>
      </c>
      <c r="U2" s="41"/>
    </row>
    <row r="3" spans="1:25" x14ac:dyDescent="0.3">
      <c r="A3" s="39" t="s">
        <v>152</v>
      </c>
      <c r="B3" s="42">
        <v>1</v>
      </c>
      <c r="C3" s="42">
        <f>B3/B16</f>
        <v>9.0909090909090912E-2</v>
      </c>
      <c r="D3" s="43">
        <v>0.34</v>
      </c>
      <c r="E3" s="42">
        <f t="shared" ref="E3:E9" si="0">(C3*D3)</f>
        <v>3.0909090909090914E-2</v>
      </c>
      <c r="F3" s="43">
        <v>0.39</v>
      </c>
      <c r="G3" s="42">
        <f>(C3*F3)</f>
        <v>3.5454545454545454E-2</v>
      </c>
      <c r="H3" s="43">
        <v>0.3</v>
      </c>
      <c r="I3" s="42">
        <f>(C3*H3)</f>
        <v>2.7272727272727271E-2</v>
      </c>
      <c r="J3" s="43">
        <v>1</v>
      </c>
      <c r="K3" s="42">
        <f>(C3*J3)</f>
        <v>9.0909090909090912E-2</v>
      </c>
      <c r="L3" s="43">
        <v>0.6</v>
      </c>
      <c r="M3" s="42">
        <f>(C3*L3)</f>
        <v>5.4545454545454543E-2</v>
      </c>
      <c r="N3" s="43">
        <v>0.35</v>
      </c>
      <c r="O3" s="42">
        <f>(C3*N3)</f>
        <v>3.1818181818181815E-2</v>
      </c>
      <c r="P3" s="43">
        <v>0</v>
      </c>
      <c r="Q3" s="44">
        <f>(C3*P3)</f>
        <v>0</v>
      </c>
      <c r="R3" s="45"/>
      <c r="S3" s="45"/>
      <c r="T3" s="45"/>
      <c r="U3" s="45"/>
    </row>
    <row r="4" spans="1:25" x14ac:dyDescent="0.3">
      <c r="A4" s="39" t="s">
        <v>153</v>
      </c>
      <c r="B4" s="42">
        <v>0.8</v>
      </c>
      <c r="C4" s="42">
        <f>B4/B16</f>
        <v>7.2727272727272738E-2</v>
      </c>
      <c r="D4" s="43">
        <v>0.75</v>
      </c>
      <c r="E4" s="42">
        <f t="shared" si="0"/>
        <v>5.454545454545455E-2</v>
      </c>
      <c r="F4" s="43">
        <v>0.5</v>
      </c>
      <c r="G4" s="42">
        <f t="shared" ref="G4:G5" si="1">(C4*F4)</f>
        <v>3.6363636363636369E-2</v>
      </c>
      <c r="H4" s="43">
        <v>0</v>
      </c>
      <c r="I4" s="42">
        <f t="shared" ref="I4:I6" si="2">(C4*H4)</f>
        <v>0</v>
      </c>
      <c r="J4" s="43">
        <v>0.5</v>
      </c>
      <c r="K4" s="42">
        <f t="shared" ref="K4:K6" si="3">(C4*J4)</f>
        <v>3.6363636363636369E-2</v>
      </c>
      <c r="L4" s="43">
        <v>1</v>
      </c>
      <c r="M4" s="42">
        <f t="shared" ref="M4:M6" si="4">(C4*L4)</f>
        <v>7.2727272727272738E-2</v>
      </c>
      <c r="N4" s="43">
        <v>1</v>
      </c>
      <c r="O4" s="42">
        <f t="shared" ref="O4:O6" si="5">(C4*N4)</f>
        <v>7.2727272727272738E-2</v>
      </c>
      <c r="P4" s="43">
        <v>0.5</v>
      </c>
      <c r="Q4" s="44">
        <f t="shared" ref="Q4:Q6" si="6">(C4*P4)</f>
        <v>3.6363636363636369E-2</v>
      </c>
      <c r="R4" s="45"/>
      <c r="S4" s="45"/>
      <c r="T4" s="45"/>
      <c r="U4" s="45"/>
    </row>
    <row r="5" spans="1:25" x14ac:dyDescent="0.3">
      <c r="A5" s="39" t="s">
        <v>154</v>
      </c>
      <c r="B5" s="42">
        <v>0.7</v>
      </c>
      <c r="C5" s="42">
        <f>B5/B16</f>
        <v>6.363636363636363E-2</v>
      </c>
      <c r="D5" s="43">
        <v>0.69</v>
      </c>
      <c r="E5" s="42">
        <f t="shared" si="0"/>
        <v>4.3909090909090905E-2</v>
      </c>
      <c r="F5" s="43">
        <v>0</v>
      </c>
      <c r="G5" s="42">
        <f t="shared" si="1"/>
        <v>0</v>
      </c>
      <c r="H5" s="43">
        <v>0.5</v>
      </c>
      <c r="I5" s="42">
        <f t="shared" si="2"/>
        <v>3.1818181818181815E-2</v>
      </c>
      <c r="J5" s="43">
        <v>1</v>
      </c>
      <c r="K5" s="42">
        <f t="shared" si="3"/>
        <v>6.363636363636363E-2</v>
      </c>
      <c r="L5" s="43">
        <v>0.65</v>
      </c>
      <c r="M5" s="42">
        <f t="shared" si="4"/>
        <v>4.1363636363636359E-2</v>
      </c>
      <c r="N5" s="43">
        <v>0.37</v>
      </c>
      <c r="O5" s="42">
        <f t="shared" si="5"/>
        <v>2.3545454545454543E-2</v>
      </c>
      <c r="P5" s="43">
        <v>0.73</v>
      </c>
      <c r="Q5" s="44">
        <f t="shared" si="6"/>
        <v>4.645454545454545E-2</v>
      </c>
      <c r="R5" s="45"/>
      <c r="S5" s="45"/>
      <c r="T5" s="45"/>
      <c r="U5" s="45"/>
      <c r="W5" s="45"/>
      <c r="X5" s="45"/>
      <c r="Y5" s="46"/>
    </row>
    <row r="6" spans="1:25" x14ac:dyDescent="0.3">
      <c r="A6" s="39" t="s">
        <v>155</v>
      </c>
      <c r="B6" s="42">
        <v>1</v>
      </c>
      <c r="C6" s="42">
        <f t="shared" ref="C6" si="7">B6/B19</f>
        <v>2.6465528648934759E-2</v>
      </c>
      <c r="D6" s="43">
        <v>0.41</v>
      </c>
      <c r="E6" s="42">
        <f t="shared" si="0"/>
        <v>1.085086674606325E-2</v>
      </c>
      <c r="F6" s="43">
        <v>0.17</v>
      </c>
      <c r="G6" s="42">
        <f>(C6*F6)</f>
        <v>4.499139870318909E-3</v>
      </c>
      <c r="H6" s="43">
        <v>0.12</v>
      </c>
      <c r="I6" s="42">
        <f t="shared" si="2"/>
        <v>3.1758634378721709E-3</v>
      </c>
      <c r="J6" s="43">
        <v>0</v>
      </c>
      <c r="K6" s="42">
        <f t="shared" si="3"/>
        <v>0</v>
      </c>
      <c r="L6" s="43">
        <v>0.42</v>
      </c>
      <c r="M6" s="42">
        <f t="shared" si="4"/>
        <v>1.1115522032552599E-2</v>
      </c>
      <c r="N6" s="43">
        <v>1</v>
      </c>
      <c r="O6" s="42">
        <f t="shared" si="5"/>
        <v>2.6465528648934759E-2</v>
      </c>
      <c r="P6" s="43">
        <v>0.4</v>
      </c>
      <c r="Q6" s="44">
        <f t="shared" si="6"/>
        <v>1.0586211459573905E-2</v>
      </c>
      <c r="R6" s="45"/>
      <c r="S6" s="45"/>
      <c r="T6" s="45"/>
      <c r="U6" s="45"/>
      <c r="W6" s="45"/>
      <c r="X6" s="45"/>
      <c r="Y6" s="46"/>
    </row>
    <row r="7" spans="1:25" x14ac:dyDescent="0.3">
      <c r="A7" s="39" t="s">
        <v>156</v>
      </c>
      <c r="B7" s="42">
        <v>1</v>
      </c>
      <c r="C7" s="42">
        <f>B7/B16</f>
        <v>9.0909090909090912E-2</v>
      </c>
      <c r="D7" s="43">
        <v>1.25</v>
      </c>
      <c r="E7" s="42">
        <f t="shared" si="0"/>
        <v>0.11363636363636365</v>
      </c>
      <c r="F7" s="43">
        <v>1.34</v>
      </c>
      <c r="G7" s="42">
        <f>(C7*F7)</f>
        <v>0.12181818181818183</v>
      </c>
      <c r="H7" s="43">
        <v>0.84</v>
      </c>
      <c r="I7" s="42">
        <f>(C7*H7)</f>
        <v>7.636363636363637E-2</v>
      </c>
      <c r="J7" s="43">
        <v>0.76</v>
      </c>
      <c r="K7" s="42">
        <f>(C7*J7)</f>
        <v>6.9090909090909092E-2</v>
      </c>
      <c r="L7" s="43">
        <v>1</v>
      </c>
      <c r="M7" s="42">
        <f>(C7*L7)</f>
        <v>9.0909090909090912E-2</v>
      </c>
      <c r="N7" s="43">
        <v>0.5</v>
      </c>
      <c r="O7" s="42">
        <f>(C7*N7)</f>
        <v>4.5454545454545456E-2</v>
      </c>
      <c r="P7" s="43">
        <v>0</v>
      </c>
      <c r="Q7" s="44">
        <f>(C7*P7)</f>
        <v>0</v>
      </c>
      <c r="R7" s="45"/>
      <c r="S7" s="45"/>
      <c r="T7" s="45"/>
      <c r="U7" s="45"/>
      <c r="W7" s="45"/>
      <c r="X7" s="45"/>
      <c r="Y7" s="46"/>
    </row>
    <row r="8" spans="1:25" x14ac:dyDescent="0.3">
      <c r="A8" s="39" t="s">
        <v>157</v>
      </c>
      <c r="B8" s="42">
        <v>0.8</v>
      </c>
      <c r="C8" s="42">
        <f>B8/B16</f>
        <v>7.2727272727272738E-2</v>
      </c>
      <c r="D8" s="43">
        <v>0.55000000000000004</v>
      </c>
      <c r="E8" s="42">
        <f t="shared" si="0"/>
        <v>4.0000000000000008E-2</v>
      </c>
      <c r="F8" s="43">
        <v>0.57999999999999996</v>
      </c>
      <c r="G8" s="42">
        <f>(C8*F8)</f>
        <v>4.2181818181818188E-2</v>
      </c>
      <c r="H8" s="43">
        <v>0.5</v>
      </c>
      <c r="I8" s="42">
        <f>(C8*H8)</f>
        <v>3.6363636363636369E-2</v>
      </c>
      <c r="J8" s="43">
        <v>0.82</v>
      </c>
      <c r="K8" s="42">
        <f>(C8*J8)</f>
        <v>5.963636363636364E-2</v>
      </c>
      <c r="L8" s="43">
        <v>1</v>
      </c>
      <c r="M8" s="42">
        <f>(C8*L8)</f>
        <v>7.2727272727272738E-2</v>
      </c>
      <c r="N8" s="43">
        <v>0.54</v>
      </c>
      <c r="O8" s="42">
        <f>(C8*N8)</f>
        <v>3.9272727272727279E-2</v>
      </c>
      <c r="P8" s="43">
        <v>0</v>
      </c>
      <c r="Q8" s="44">
        <f>(C8*P8)</f>
        <v>0</v>
      </c>
      <c r="R8" s="45"/>
      <c r="S8" s="45"/>
      <c r="T8" s="45"/>
      <c r="U8" s="45"/>
      <c r="W8" s="45"/>
      <c r="X8" s="45"/>
      <c r="Y8" s="46"/>
    </row>
    <row r="9" spans="1:25" x14ac:dyDescent="0.3">
      <c r="A9" s="39" t="s">
        <v>158</v>
      </c>
      <c r="B9" s="42">
        <v>0.8</v>
      </c>
      <c r="C9" s="42">
        <f>B9/B16</f>
        <v>7.2727272727272738E-2</v>
      </c>
      <c r="D9" s="43">
        <v>1</v>
      </c>
      <c r="E9" s="42">
        <f t="shared" si="0"/>
        <v>7.2727272727272738E-2</v>
      </c>
      <c r="F9" s="43">
        <v>0.76</v>
      </c>
      <c r="G9" s="42">
        <f>(C9*F9)</f>
        <v>5.5272727272727279E-2</v>
      </c>
      <c r="H9" s="43">
        <v>0</v>
      </c>
      <c r="I9" s="42">
        <f>(C9*H9)</f>
        <v>0</v>
      </c>
      <c r="J9" s="43">
        <v>0.99</v>
      </c>
      <c r="K9" s="42">
        <f>(C9*J9)</f>
        <v>7.2000000000000008E-2</v>
      </c>
      <c r="L9" s="43">
        <v>0.01</v>
      </c>
      <c r="M9" s="42">
        <f>(C9*L9)</f>
        <v>7.2727272727272734E-4</v>
      </c>
      <c r="N9" s="43">
        <v>0.46</v>
      </c>
      <c r="O9" s="42">
        <f>(C9*N9)</f>
        <v>3.3454545454545459E-2</v>
      </c>
      <c r="P9" s="43">
        <v>0.57999999999999996</v>
      </c>
      <c r="Q9" s="44">
        <f>(C9*P9)</f>
        <v>4.2181818181818188E-2</v>
      </c>
      <c r="R9" s="45"/>
      <c r="S9" s="45"/>
      <c r="T9" s="45"/>
      <c r="U9" s="45"/>
      <c r="W9" s="45"/>
      <c r="X9" s="45"/>
      <c r="Y9" s="46"/>
    </row>
    <row r="10" spans="1:25" x14ac:dyDescent="0.3">
      <c r="A10" s="39" t="s">
        <v>159</v>
      </c>
      <c r="B10" s="42">
        <v>1</v>
      </c>
      <c r="C10" s="42">
        <f>B10/B16</f>
        <v>9.0909090909090912E-2</v>
      </c>
      <c r="D10" s="43">
        <v>0.51</v>
      </c>
      <c r="E10" s="42">
        <f t="shared" ref="E10:E15" si="8">(C10*D10)</f>
        <v>4.6363636363636364E-2</v>
      </c>
      <c r="F10" s="43">
        <v>1</v>
      </c>
      <c r="G10" s="42">
        <f t="shared" ref="G10:G15" si="9">(C10*F10)</f>
        <v>9.0909090909090912E-2</v>
      </c>
      <c r="H10" s="43">
        <v>0</v>
      </c>
      <c r="I10" s="42">
        <f>(C10*H10)</f>
        <v>0</v>
      </c>
      <c r="J10" s="43">
        <v>0.43</v>
      </c>
      <c r="K10" s="42">
        <f t="shared" ref="K10:K15" si="10">(C10*J10)</f>
        <v>3.9090909090909093E-2</v>
      </c>
      <c r="L10" s="43">
        <v>0.74</v>
      </c>
      <c r="M10" s="42">
        <f t="shared" ref="M10:M15" si="11">(C10*L10)</f>
        <v>6.7272727272727276E-2</v>
      </c>
      <c r="N10" s="43">
        <v>0.52</v>
      </c>
      <c r="O10" s="42">
        <f t="shared" ref="O10:O15" si="12">(C10*N10)</f>
        <v>4.7272727272727279E-2</v>
      </c>
      <c r="P10" s="43">
        <v>0.82</v>
      </c>
      <c r="Q10" s="44">
        <f t="shared" ref="Q10:Q15" si="13">(C10*P10)</f>
        <v>7.454545454545454E-2</v>
      </c>
      <c r="R10" s="45"/>
      <c r="S10" s="45"/>
      <c r="T10" s="45"/>
      <c r="U10" s="45"/>
      <c r="W10" s="45"/>
      <c r="X10" s="45"/>
      <c r="Y10" s="46"/>
    </row>
    <row r="11" spans="1:25" x14ac:dyDescent="0.3">
      <c r="A11" s="39" t="s">
        <v>160</v>
      </c>
      <c r="B11" s="42">
        <v>0.9</v>
      </c>
      <c r="C11" s="42">
        <f>B11/B16</f>
        <v>8.1818181818181818E-2</v>
      </c>
      <c r="D11" s="43">
        <v>0.27</v>
      </c>
      <c r="E11" s="42">
        <f t="shared" si="8"/>
        <v>2.2090909090909092E-2</v>
      </c>
      <c r="F11" s="43">
        <v>7.0000000000000007E-2</v>
      </c>
      <c r="G11" s="42">
        <f t="shared" si="9"/>
        <v>5.7272727272727275E-3</v>
      </c>
      <c r="H11" s="43">
        <v>0</v>
      </c>
      <c r="I11" s="42">
        <f t="shared" ref="I11:I15" si="14">(C11*H11)</f>
        <v>0</v>
      </c>
      <c r="J11" s="43">
        <v>1</v>
      </c>
      <c r="K11" s="42">
        <f t="shared" si="10"/>
        <v>8.1818181818181818E-2</v>
      </c>
      <c r="L11" s="43">
        <v>0.42</v>
      </c>
      <c r="M11" s="42">
        <f t="shared" si="11"/>
        <v>3.436363636363636E-2</v>
      </c>
      <c r="N11" s="43">
        <v>0.02</v>
      </c>
      <c r="O11" s="42">
        <f t="shared" si="12"/>
        <v>1.6363636363636363E-3</v>
      </c>
      <c r="P11" s="43">
        <v>7.0000000000000007E-2</v>
      </c>
      <c r="Q11" s="44">
        <f t="shared" si="13"/>
        <v>5.7272727272727275E-3</v>
      </c>
      <c r="R11" s="45"/>
      <c r="S11" s="45"/>
      <c r="T11" s="45"/>
      <c r="U11" s="45"/>
      <c r="W11" s="45"/>
      <c r="X11" s="45"/>
      <c r="Y11" s="46"/>
    </row>
    <row r="12" spans="1:25" x14ac:dyDescent="0.3">
      <c r="A12" s="39" t="s">
        <v>161</v>
      </c>
      <c r="B12" s="42">
        <v>1</v>
      </c>
      <c r="C12" s="42">
        <f>B12/B16</f>
        <v>9.0909090909090912E-2</v>
      </c>
      <c r="D12" s="43">
        <v>0.69</v>
      </c>
      <c r="E12" s="42">
        <f t="shared" si="8"/>
        <v>6.2727272727272729E-2</v>
      </c>
      <c r="F12" s="43">
        <v>0.69</v>
      </c>
      <c r="G12" s="42">
        <f t="shared" si="9"/>
        <v>6.2727272727272729E-2</v>
      </c>
      <c r="H12" s="43">
        <v>0.59</v>
      </c>
      <c r="I12" s="42">
        <f t="shared" si="14"/>
        <v>5.3636363636363635E-2</v>
      </c>
      <c r="J12" s="43">
        <v>1</v>
      </c>
      <c r="K12" s="42">
        <f t="shared" si="10"/>
        <v>9.0909090909090912E-2</v>
      </c>
      <c r="L12" s="43">
        <v>0</v>
      </c>
      <c r="M12" s="42">
        <f t="shared" si="11"/>
        <v>0</v>
      </c>
      <c r="N12" s="43">
        <v>0.16</v>
      </c>
      <c r="O12" s="42">
        <f t="shared" si="12"/>
        <v>1.4545454545454545E-2</v>
      </c>
      <c r="P12" s="43">
        <v>0.61</v>
      </c>
      <c r="Q12" s="44">
        <f t="shared" si="13"/>
        <v>5.5454545454545458E-2</v>
      </c>
      <c r="R12" s="45"/>
      <c r="S12" s="45"/>
      <c r="T12" s="45"/>
      <c r="U12" s="45"/>
    </row>
    <row r="13" spans="1:25" x14ac:dyDescent="0.3">
      <c r="A13" s="39" t="s">
        <v>162</v>
      </c>
      <c r="B13" s="42">
        <v>1</v>
      </c>
      <c r="C13" s="42">
        <f>B13/B16</f>
        <v>9.0909090909090912E-2</v>
      </c>
      <c r="D13" s="43">
        <v>0.24</v>
      </c>
      <c r="E13" s="42">
        <f t="shared" si="8"/>
        <v>2.1818181818181816E-2</v>
      </c>
      <c r="F13" s="43">
        <v>0.24</v>
      </c>
      <c r="G13" s="42">
        <f t="shared" si="9"/>
        <v>2.1818181818181816E-2</v>
      </c>
      <c r="H13" s="43">
        <v>1</v>
      </c>
      <c r="I13" s="42">
        <f t="shared" si="14"/>
        <v>9.0909090909090912E-2</v>
      </c>
      <c r="J13" s="43">
        <v>0.91</v>
      </c>
      <c r="K13" s="42">
        <f t="shared" si="10"/>
        <v>8.2727272727272733E-2</v>
      </c>
      <c r="L13" s="43">
        <v>0.1</v>
      </c>
      <c r="M13" s="42">
        <f t="shared" si="11"/>
        <v>9.0909090909090922E-3</v>
      </c>
      <c r="N13" s="43">
        <v>0.31</v>
      </c>
      <c r="O13" s="42">
        <f t="shared" si="12"/>
        <v>2.8181818181818183E-2</v>
      </c>
      <c r="P13" s="43">
        <v>3.42</v>
      </c>
      <c r="Q13" s="44">
        <f t="shared" si="13"/>
        <v>0.31090909090909091</v>
      </c>
      <c r="R13" s="45"/>
      <c r="S13" s="45"/>
      <c r="T13" s="45"/>
      <c r="U13" s="45"/>
    </row>
    <row r="14" spans="1:25" x14ac:dyDescent="0.3">
      <c r="A14" s="39" t="s">
        <v>163</v>
      </c>
      <c r="B14" s="42">
        <v>1</v>
      </c>
      <c r="C14" s="42">
        <f>B14/B16</f>
        <v>9.0909090909090912E-2</v>
      </c>
      <c r="D14" s="47">
        <v>0</v>
      </c>
      <c r="E14" s="42">
        <f t="shared" si="8"/>
        <v>0</v>
      </c>
      <c r="F14" s="43">
        <v>0</v>
      </c>
      <c r="G14" s="42">
        <f t="shared" si="9"/>
        <v>0</v>
      </c>
      <c r="H14" s="43">
        <v>0.98</v>
      </c>
      <c r="I14" s="42">
        <f t="shared" si="14"/>
        <v>8.9090909090909096E-2</v>
      </c>
      <c r="J14" s="43">
        <v>0.62</v>
      </c>
      <c r="K14" s="42">
        <f t="shared" si="10"/>
        <v>5.6363636363636366E-2</v>
      </c>
      <c r="L14" s="43">
        <v>0.72</v>
      </c>
      <c r="M14" s="42">
        <f t="shared" si="11"/>
        <v>6.545454545454546E-2</v>
      </c>
      <c r="N14" s="43">
        <v>0.47</v>
      </c>
      <c r="O14" s="42">
        <f t="shared" si="12"/>
        <v>4.2727272727272725E-2</v>
      </c>
      <c r="P14" s="43">
        <v>0.7</v>
      </c>
      <c r="Q14" s="44">
        <f t="shared" si="13"/>
        <v>6.363636363636363E-2</v>
      </c>
      <c r="R14" s="45"/>
      <c r="S14" s="45"/>
      <c r="T14" s="45"/>
      <c r="U14" s="45"/>
    </row>
    <row r="15" spans="1:25" x14ac:dyDescent="0.3">
      <c r="A15" s="39" t="s">
        <v>164</v>
      </c>
      <c r="B15" s="42">
        <v>1</v>
      </c>
      <c r="C15" s="42">
        <f>B15/B16</f>
        <v>9.0909090909090912E-2</v>
      </c>
      <c r="D15" s="43">
        <v>0.73</v>
      </c>
      <c r="E15" s="42">
        <f t="shared" si="8"/>
        <v>6.6363636363636361E-2</v>
      </c>
      <c r="F15" s="48">
        <v>0.73</v>
      </c>
      <c r="G15" s="42">
        <f t="shared" si="9"/>
        <v>6.6363636363636361E-2</v>
      </c>
      <c r="H15" s="48">
        <v>1</v>
      </c>
      <c r="I15" s="42">
        <f t="shared" si="14"/>
        <v>9.0909090909090912E-2</v>
      </c>
      <c r="J15" s="48">
        <v>1</v>
      </c>
      <c r="K15" s="42">
        <f t="shared" si="10"/>
        <v>9.0909090909090912E-2</v>
      </c>
      <c r="L15" s="43">
        <v>0</v>
      </c>
      <c r="M15" s="42">
        <f t="shared" si="11"/>
        <v>0</v>
      </c>
      <c r="N15" s="43">
        <v>0.17</v>
      </c>
      <c r="O15" s="42">
        <f t="shared" si="12"/>
        <v>1.5454545454545457E-2</v>
      </c>
      <c r="P15" s="43">
        <v>0.42</v>
      </c>
      <c r="Q15" s="44">
        <f t="shared" si="13"/>
        <v>3.8181818181818185E-2</v>
      </c>
      <c r="R15" s="41"/>
      <c r="S15" s="49"/>
      <c r="T15" s="41"/>
      <c r="U15" s="49"/>
    </row>
    <row r="16" spans="1:25" x14ac:dyDescent="0.3">
      <c r="A16" s="39" t="s">
        <v>7</v>
      </c>
      <c r="B16" s="50">
        <f>SUM(B4:B15)</f>
        <v>11</v>
      </c>
      <c r="C16" s="39"/>
      <c r="D16" s="38"/>
      <c r="E16" s="51">
        <f>SUM(E4:E15)</f>
        <v>0.55503268492788149</v>
      </c>
      <c r="F16" s="38"/>
      <c r="G16" s="51">
        <f>SUM(G4:G15)</f>
        <v>0.5076809580521372</v>
      </c>
      <c r="H16" s="38"/>
      <c r="I16" s="52">
        <f>SUM(I4:I15)</f>
        <v>0.47226677252878135</v>
      </c>
      <c r="J16" s="38"/>
      <c r="K16" s="51">
        <f>SUM(K4:K15)</f>
        <v>0.74254545454545462</v>
      </c>
      <c r="L16" s="38"/>
      <c r="M16" s="51">
        <f>SUM(M4:M15)</f>
        <v>0.46575188566891623</v>
      </c>
      <c r="N16" s="38"/>
      <c r="O16" s="51">
        <f>SUM(O4:O15)</f>
        <v>0.39073825592166211</v>
      </c>
      <c r="P16" s="38"/>
      <c r="Q16" s="53">
        <f>SUM(Q4:Q15)</f>
        <v>0.68404075691411936</v>
      </c>
    </row>
    <row r="18" spans="1:27" x14ac:dyDescent="0.3">
      <c r="A18" s="39" t="s">
        <v>1</v>
      </c>
      <c r="B18" s="54" t="s">
        <v>152</v>
      </c>
      <c r="C18" s="55" t="s">
        <v>165</v>
      </c>
      <c r="D18" s="54" t="s">
        <v>166</v>
      </c>
      <c r="E18" s="55" t="s">
        <v>165</v>
      </c>
      <c r="F18" s="56" t="s">
        <v>167</v>
      </c>
      <c r="G18" s="55" t="s">
        <v>165</v>
      </c>
      <c r="H18" s="57" t="s">
        <v>155</v>
      </c>
      <c r="I18" s="55" t="s">
        <v>165</v>
      </c>
      <c r="J18" s="58" t="s">
        <v>168</v>
      </c>
      <c r="K18" s="59" t="s">
        <v>165</v>
      </c>
      <c r="L18" s="56" t="s">
        <v>157</v>
      </c>
      <c r="M18" s="55" t="s">
        <v>165</v>
      </c>
      <c r="N18" s="58" t="s">
        <v>158</v>
      </c>
      <c r="O18" s="59" t="s">
        <v>165</v>
      </c>
      <c r="P18" s="56" t="s">
        <v>159</v>
      </c>
      <c r="Q18" s="55" t="s">
        <v>165</v>
      </c>
      <c r="R18" s="56" t="s">
        <v>160</v>
      </c>
      <c r="S18" s="55" t="s">
        <v>165</v>
      </c>
      <c r="T18" s="56" t="s">
        <v>169</v>
      </c>
      <c r="U18" s="55" t="s">
        <v>165</v>
      </c>
      <c r="V18" s="56" t="s">
        <v>170</v>
      </c>
      <c r="W18" s="55" t="s">
        <v>165</v>
      </c>
      <c r="X18" s="56" t="s">
        <v>171</v>
      </c>
      <c r="Y18" s="55" t="s">
        <v>165</v>
      </c>
      <c r="Z18" s="56" t="s">
        <v>172</v>
      </c>
      <c r="AA18" s="55" t="s">
        <v>165</v>
      </c>
    </row>
    <row r="19" spans="1:27" x14ac:dyDescent="0.3">
      <c r="A19" s="39" t="s">
        <v>116</v>
      </c>
      <c r="B19" s="60">
        <v>37.785000000000004</v>
      </c>
      <c r="C19" s="42">
        <f>(B19-B25)/(B22-B25)</f>
        <v>0.33639906469212799</v>
      </c>
      <c r="D19" s="61">
        <v>18.25</v>
      </c>
      <c r="E19" s="42">
        <f>(D19-D21)/(D23-D21)</f>
        <v>0.75</v>
      </c>
      <c r="F19" s="42">
        <v>23.17</v>
      </c>
      <c r="G19" s="42">
        <f>(F19-F20)/(F22-F20)</f>
        <v>0.69305724725943985</v>
      </c>
      <c r="H19" s="42">
        <v>5.0199999999999996</v>
      </c>
      <c r="I19" s="42">
        <f>(H19-H22)/(H24-H22)</f>
        <v>0.41282051282051285</v>
      </c>
      <c r="J19" s="62">
        <v>67.06</v>
      </c>
      <c r="K19" s="63">
        <f>(J19-J25)/(J23-J25)</f>
        <v>1.2504159733777029</v>
      </c>
      <c r="L19" s="60">
        <v>-0.23749999999999999</v>
      </c>
      <c r="M19" s="42">
        <f>(L19-L25)/(L23-L25)</f>
        <v>0.54712041884816742</v>
      </c>
      <c r="N19" s="64">
        <v>4.97</v>
      </c>
      <c r="O19" s="63">
        <f>(N19-N21)/(N19-N21)</f>
        <v>1</v>
      </c>
      <c r="P19" s="42">
        <v>89.125</v>
      </c>
      <c r="Q19" s="42">
        <f>(P19-P21)/(P20-P21)</f>
        <v>0.50760233918128628</v>
      </c>
      <c r="R19" s="65" t="s">
        <v>110</v>
      </c>
      <c r="S19" s="42">
        <v>0.27</v>
      </c>
      <c r="T19" s="66">
        <v>4.1500000000000004</v>
      </c>
      <c r="U19" s="42">
        <f>(T19-T23)/(T22-T23)</f>
        <v>0.69387755102040838</v>
      </c>
      <c r="V19" s="45">
        <v>3.73</v>
      </c>
      <c r="W19" s="45">
        <f>(V19-V25)/(V21-V25)</f>
        <v>0.2421875</v>
      </c>
      <c r="X19" s="67">
        <v>3.43</v>
      </c>
      <c r="Y19" s="42">
        <f>(X19-X19)/(X20-X19)</f>
        <v>0</v>
      </c>
      <c r="Z19" s="42">
        <v>4.42</v>
      </c>
      <c r="AA19" s="42">
        <f>(Z19-Z23)/(Z21-Z23)</f>
        <v>0.73076923076923062</v>
      </c>
    </row>
    <row r="20" spans="1:27" x14ac:dyDescent="0.3">
      <c r="A20" s="39" t="s">
        <v>117</v>
      </c>
      <c r="B20" s="60">
        <v>38.587499999999999</v>
      </c>
      <c r="C20" s="42">
        <f>(B20-B25)/(B22-B25)</f>
        <v>0.38643803585346825</v>
      </c>
      <c r="D20" s="27">
        <v>18</v>
      </c>
      <c r="E20" s="42">
        <f>(D20-D21)/(D23-D21)</f>
        <v>0.5</v>
      </c>
      <c r="F20" s="67">
        <v>17.48</v>
      </c>
      <c r="G20" s="42">
        <f>(F20-F20)/(F22-F20)</f>
        <v>0</v>
      </c>
      <c r="H20" s="42">
        <v>4.7824999999999998</v>
      </c>
      <c r="I20" s="42">
        <f>(H20-H22)/(H24-H22)</f>
        <v>0.16923076923076932</v>
      </c>
      <c r="J20" s="68">
        <v>66.010000000000005</v>
      </c>
      <c r="K20" s="63">
        <f>(J20-J25)/(J23-J25)</f>
        <v>1.3377703826955063</v>
      </c>
      <c r="L20" s="60">
        <v>-0.20750000000000002</v>
      </c>
      <c r="M20" s="42">
        <f>(L20-L25)/(L23-L25)</f>
        <v>0.57853403141361248</v>
      </c>
      <c r="N20" s="65">
        <v>4.63</v>
      </c>
      <c r="O20" s="63">
        <f>(N20-N21)/(N19-N21)</f>
        <v>0.75539568345323749</v>
      </c>
      <c r="P20" s="69">
        <v>99.65</v>
      </c>
      <c r="Q20" s="42">
        <f>(P20-P21)/(P20-P21)</f>
        <v>1</v>
      </c>
      <c r="R20" s="27" t="s">
        <v>90</v>
      </c>
      <c r="S20" s="42">
        <v>7.0000000000000007E-2</v>
      </c>
      <c r="T20" s="70">
        <v>4.18</v>
      </c>
      <c r="U20" s="42">
        <f>(T20-T23)/(T22-T23)</f>
        <v>0.72448979591836682</v>
      </c>
      <c r="V20" s="42">
        <v>4.18</v>
      </c>
      <c r="W20" s="42">
        <f>(V20-V25)/(V21-V25)</f>
        <v>0.59374999999999967</v>
      </c>
      <c r="X20" s="69">
        <v>4.32</v>
      </c>
      <c r="Y20" s="42">
        <f>(X20-X19)/(X20-X19)</f>
        <v>1</v>
      </c>
      <c r="Z20" s="42">
        <v>3.7</v>
      </c>
      <c r="AA20" s="42">
        <f>(Z20-Z23)/(Z21-Z23)</f>
        <v>0.38461538461538464</v>
      </c>
    </row>
    <row r="21" spans="1:27" x14ac:dyDescent="0.3">
      <c r="A21" s="39" t="s">
        <v>118</v>
      </c>
      <c r="B21" s="60">
        <v>37.200000000000003</v>
      </c>
      <c r="C21" s="42">
        <f>(B21-B25)/(B22-B25)</f>
        <v>0.29992205767731889</v>
      </c>
      <c r="D21" s="71">
        <v>17.5</v>
      </c>
      <c r="E21" s="42">
        <f>(D21-D21)/(D23-D21)</f>
        <v>0</v>
      </c>
      <c r="F21" s="42">
        <v>21.55</v>
      </c>
      <c r="G21" s="42">
        <f>(F21-F20)/(F22-F20)</f>
        <v>0.49573690621193667</v>
      </c>
      <c r="H21" s="42">
        <v>4.7300000000000004</v>
      </c>
      <c r="I21" s="42">
        <f>(H21-H22)/(H24-H22)</f>
        <v>0.11538461538461615</v>
      </c>
      <c r="J21" s="62">
        <v>72.03</v>
      </c>
      <c r="K21" s="63">
        <f>(J21-J25)/(J23-J25)</f>
        <v>0.83693843594009931</v>
      </c>
      <c r="L21" s="60">
        <v>-0.28249999999999997</v>
      </c>
      <c r="M21" s="42">
        <f>(L21-L25)/(L23-L25)</f>
        <v>0.5</v>
      </c>
      <c r="N21" s="72">
        <v>3.58</v>
      </c>
      <c r="O21" s="63">
        <f>(N21-N21)/(N19-N21)</f>
        <v>0</v>
      </c>
      <c r="P21" s="67">
        <v>78.275000000000006</v>
      </c>
      <c r="Q21" s="42">
        <f>(P21-P21)/(P20-P21)</f>
        <v>0</v>
      </c>
      <c r="R21" s="71" t="s">
        <v>111</v>
      </c>
      <c r="S21" s="42">
        <v>0</v>
      </c>
      <c r="T21" s="70">
        <v>4.05</v>
      </c>
      <c r="U21" s="42">
        <f>(T21-T23)/(T22-T23)</f>
        <v>0.59183673469387721</v>
      </c>
      <c r="V21" s="69">
        <v>4.7</v>
      </c>
      <c r="W21" s="45">
        <f>(V21-V25)/(V21-V25)</f>
        <v>1</v>
      </c>
      <c r="X21" s="42">
        <v>4.3</v>
      </c>
      <c r="Y21" s="42">
        <f>(X21-X19)/(X20-X19)</f>
        <v>0.97752808988763995</v>
      </c>
      <c r="Z21" s="69">
        <v>4.9800000000000004</v>
      </c>
      <c r="AA21" s="42">
        <f>(Z21-Z23)/(Z21-Z23)</f>
        <v>1</v>
      </c>
    </row>
    <row r="22" spans="1:27" x14ac:dyDescent="0.3">
      <c r="A22" s="39" t="s">
        <v>119</v>
      </c>
      <c r="B22" s="73">
        <v>48.427500000000002</v>
      </c>
      <c r="C22" s="42">
        <f>(B22-B25)/(B22-B25)</f>
        <v>1</v>
      </c>
      <c r="D22" s="27">
        <v>18</v>
      </c>
      <c r="E22" s="42">
        <f>(D22-D21)/(D23-D21)</f>
        <v>0.5</v>
      </c>
      <c r="F22" s="69">
        <v>25.69</v>
      </c>
      <c r="G22" s="42">
        <f>(F22-F20)/(F22-F20)</f>
        <v>1</v>
      </c>
      <c r="H22" s="67">
        <v>4.6174999999999997</v>
      </c>
      <c r="I22" s="42">
        <f>(H22-H22)/(H24-H22)</f>
        <v>0</v>
      </c>
      <c r="J22" s="62">
        <v>73.010000000000005</v>
      </c>
      <c r="K22" s="63">
        <f>(J22-J25)/(J23-J25)</f>
        <v>0.75540765391014897</v>
      </c>
      <c r="L22" s="60">
        <v>2.7500000000000011E-2</v>
      </c>
      <c r="M22" s="42">
        <f>(L22-L25)/(L23-L25)</f>
        <v>0.82460732984293184</v>
      </c>
      <c r="N22" s="65">
        <v>4.95</v>
      </c>
      <c r="O22" s="63">
        <f>(N22-N21)/(N19-N21)</f>
        <v>0.98561151079136722</v>
      </c>
      <c r="P22" s="42">
        <v>87.433333333333337</v>
      </c>
      <c r="Q22" s="42">
        <f>(P22-P21)/(P20-P21)</f>
        <v>0.42846003898635471</v>
      </c>
      <c r="R22" s="64" t="s">
        <v>112</v>
      </c>
      <c r="S22" s="42">
        <v>1</v>
      </c>
      <c r="T22" s="74">
        <v>4.45</v>
      </c>
      <c r="U22" s="42">
        <f>(T22-T23)/(T22-T23)</f>
        <v>1</v>
      </c>
      <c r="V22" s="45">
        <v>4.58</v>
      </c>
      <c r="W22" s="45">
        <f>(V22-V25)/(V21-V25)</f>
        <v>0.90624999999999989</v>
      </c>
      <c r="X22" s="42">
        <v>3.98</v>
      </c>
      <c r="Y22" s="42">
        <f>(X22-X19)/(X20-X19)</f>
        <v>0.61797752808988737</v>
      </c>
      <c r="Z22" s="42">
        <v>4.97</v>
      </c>
      <c r="AA22" s="42">
        <f>(Z22-Z23)/(Z21-Z23)</f>
        <v>0.99519230769230738</v>
      </c>
    </row>
    <row r="23" spans="1:27" x14ac:dyDescent="0.3">
      <c r="A23" s="39" t="s">
        <v>120</v>
      </c>
      <c r="B23" s="60">
        <v>42.017499999999998</v>
      </c>
      <c r="C23" s="42">
        <f>(B23-B25)/(B22-B25)</f>
        <v>0.60031176929072472</v>
      </c>
      <c r="D23" s="64">
        <v>18.5</v>
      </c>
      <c r="E23" s="42">
        <f>(D23-D21)/(D23-D21)</f>
        <v>1</v>
      </c>
      <c r="F23" s="42">
        <v>22.84</v>
      </c>
      <c r="G23" s="42">
        <f>(F23-F20)/(F22-F20)</f>
        <v>0.6528623629719853</v>
      </c>
      <c r="H23" s="42">
        <v>5.0274999999999999</v>
      </c>
      <c r="I23" s="42">
        <f>(H23-H22)/(H24-H22)</f>
        <v>0.4205128205128208</v>
      </c>
      <c r="J23" s="62">
        <v>70.069999999999993</v>
      </c>
      <c r="K23" s="63">
        <f>(J23-J25)/(J23-J25)</f>
        <v>1</v>
      </c>
      <c r="L23" s="73">
        <v>0.19500000000000001</v>
      </c>
      <c r="M23" s="42">
        <f>(L23-L25)/(L23-L25)</f>
        <v>1</v>
      </c>
      <c r="N23" s="62">
        <v>3.6</v>
      </c>
      <c r="O23" s="63">
        <f>(N23-N21)/(N19-N21)</f>
        <v>1.438848920863311E-2</v>
      </c>
      <c r="P23" s="42">
        <v>94.050000000000011</v>
      </c>
      <c r="Q23" s="42">
        <f>(P23-P21)/(P20-P21)</f>
        <v>0.73801169590643301</v>
      </c>
      <c r="R23" s="27" t="s">
        <v>113</v>
      </c>
      <c r="S23" s="42">
        <v>0.42</v>
      </c>
      <c r="T23" s="75">
        <v>3.47</v>
      </c>
      <c r="U23" s="42">
        <f>(T23-T23)/(T22-T23)</f>
        <v>0</v>
      </c>
      <c r="V23" s="42">
        <v>3.55</v>
      </c>
      <c r="W23" s="45">
        <f>(V23-V25)/(V21-V25)</f>
        <v>0.1015624999999999</v>
      </c>
      <c r="X23" s="42">
        <v>4.07</v>
      </c>
      <c r="Y23" s="42">
        <f>(X23-X19)/(X20-X19)</f>
        <v>0.71910112359550571</v>
      </c>
      <c r="Z23" s="67">
        <v>2.9</v>
      </c>
      <c r="AA23" s="42">
        <f>(Z23-Z23)/(Z21-Z23)</f>
        <v>0</v>
      </c>
    </row>
    <row r="24" spans="1:27" x14ac:dyDescent="0.3">
      <c r="A24" s="39" t="s">
        <v>121</v>
      </c>
      <c r="B24" s="60">
        <v>37.927500000000002</v>
      </c>
      <c r="C24" s="42">
        <f>(B24-B25)/(B22-B25)</f>
        <v>0.3452844894777865</v>
      </c>
      <c r="D24" s="27">
        <v>18.5</v>
      </c>
      <c r="E24" s="42">
        <f>(D24-D21)/(D23-D21)</f>
        <v>1</v>
      </c>
      <c r="F24" s="42">
        <v>20.48</v>
      </c>
      <c r="G24" s="42">
        <f>(F24-F20)/(F22-F20)</f>
        <v>0.36540803897685747</v>
      </c>
      <c r="H24" s="69">
        <v>5.5924999999999994</v>
      </c>
      <c r="I24" s="42">
        <f>(H24-H22)/(H24-H22)</f>
        <v>1</v>
      </c>
      <c r="J24" s="62">
        <v>76.06</v>
      </c>
      <c r="K24" s="63">
        <f>(J24-J25)/(J23-J25)</f>
        <v>0.50166389351081497</v>
      </c>
      <c r="L24" s="60">
        <v>-0.2475</v>
      </c>
      <c r="M24" s="42">
        <f>(L24-L25)/(L23-L25)</f>
        <v>0.53664921465968574</v>
      </c>
      <c r="N24" s="65">
        <v>4.22</v>
      </c>
      <c r="O24" s="63">
        <f>(N24-N21)/(N19-N21)</f>
        <v>0.46043165467625885</v>
      </c>
      <c r="P24" s="42">
        <v>89.449999999999989</v>
      </c>
      <c r="Q24" s="42">
        <f>(P24-P21)/(P20-P21)</f>
        <v>0.52280701754385883</v>
      </c>
      <c r="R24" s="27" t="s">
        <v>114</v>
      </c>
      <c r="S24" s="42">
        <v>0.02</v>
      </c>
      <c r="T24" s="70">
        <v>3.63</v>
      </c>
      <c r="U24" s="42">
        <f>(T24-T23)/(T22-T23)</f>
        <v>0.16326530612244866</v>
      </c>
      <c r="V24" s="45">
        <v>3.83</v>
      </c>
      <c r="W24" s="45">
        <f>(V24-V25)/(V21-V25)</f>
        <v>0.32031250000000006</v>
      </c>
      <c r="X24" s="45">
        <v>3.85</v>
      </c>
      <c r="Y24" s="42">
        <f>(X24-X19)/(X20-X19)</f>
        <v>0.47191011235955044</v>
      </c>
      <c r="Z24" s="42">
        <v>3.25</v>
      </c>
      <c r="AA24" s="42">
        <f>(Z24-Z23)/(Z21-Z23)</f>
        <v>0.16826923076923078</v>
      </c>
    </row>
    <row r="25" spans="1:27" x14ac:dyDescent="0.3">
      <c r="A25" s="39" t="s">
        <v>122</v>
      </c>
      <c r="B25" s="76">
        <v>32.39</v>
      </c>
      <c r="C25" s="42">
        <f>(B25-B25)/(B22-B25)</f>
        <v>0</v>
      </c>
      <c r="D25" s="27">
        <v>18</v>
      </c>
      <c r="E25" s="42">
        <f>(D25-D21)/(D23-D21)</f>
        <v>0.5</v>
      </c>
      <c r="F25" s="42">
        <v>23.44</v>
      </c>
      <c r="G25" s="42">
        <f>(F25-F20)/(F22-F20)</f>
        <v>0.72594397076735695</v>
      </c>
      <c r="H25" s="42">
        <v>5.0075000000000003</v>
      </c>
      <c r="I25" s="42">
        <f>(H25-H22)/(H24-H22)</f>
        <v>0.40000000000000074</v>
      </c>
      <c r="J25" s="73">
        <v>82.09</v>
      </c>
      <c r="K25" s="63">
        <f>(J25-J25)/(J23-J25)</f>
        <v>0</v>
      </c>
      <c r="L25" s="76">
        <v>-0.76</v>
      </c>
      <c r="M25" s="42">
        <f>(L25-L25)/(L23-L25)</f>
        <v>0</v>
      </c>
      <c r="N25" s="65">
        <v>4.38</v>
      </c>
      <c r="O25" s="63">
        <f>(N25-N21)/(N19-N21)</f>
        <v>0.57553956834532372</v>
      </c>
      <c r="P25" s="42">
        <v>95.800000000000011</v>
      </c>
      <c r="Q25" s="42">
        <f>(P25-P21)/(P20-P21)</f>
        <v>0.81988304093567277</v>
      </c>
      <c r="R25" s="27" t="s">
        <v>90</v>
      </c>
      <c r="S25" s="42">
        <v>7.0000000000000007E-2</v>
      </c>
      <c r="T25" s="70">
        <v>4.07</v>
      </c>
      <c r="U25" s="42">
        <f>(T25-T23)/(T22-T23)</f>
        <v>0.6122448979591838</v>
      </c>
      <c r="V25" s="67">
        <v>3.42</v>
      </c>
      <c r="W25" s="45">
        <v>3.42</v>
      </c>
      <c r="X25" s="45">
        <v>4.05</v>
      </c>
      <c r="Y25" s="42">
        <f>(X25-X19)/(X20-X19)</f>
        <v>0.69662921348314555</v>
      </c>
      <c r="Z25" s="45">
        <v>3.78</v>
      </c>
      <c r="AA25" s="42">
        <f>(Z25-Z23)/(Z21-Z23)</f>
        <v>0.42307692307692291</v>
      </c>
    </row>
    <row r="26" spans="1:27" x14ac:dyDescent="0.3">
      <c r="A26" s="39" t="s">
        <v>7</v>
      </c>
      <c r="B26" s="39"/>
      <c r="C26" s="42"/>
      <c r="D26" s="42"/>
      <c r="E26" s="42"/>
      <c r="F26" s="42"/>
      <c r="G26" s="42"/>
      <c r="H26" s="77"/>
      <c r="I26" s="42"/>
      <c r="J26" s="42"/>
      <c r="K26" s="42"/>
      <c r="L26" s="39"/>
      <c r="M26" s="42"/>
      <c r="N26" s="70"/>
      <c r="O26" s="42"/>
      <c r="P26" s="66"/>
      <c r="Q26" s="42"/>
      <c r="R26" s="42"/>
      <c r="S26" s="42"/>
      <c r="T26" s="42"/>
      <c r="U26" s="42"/>
      <c r="V26" s="42"/>
      <c r="W26" s="42"/>
      <c r="X26" s="45"/>
      <c r="Y26" s="45"/>
      <c r="Z26" s="3"/>
      <c r="AA26" s="3"/>
    </row>
    <row r="27" spans="1:27" x14ac:dyDescent="0.3">
      <c r="A27" s="78"/>
      <c r="B27" s="78"/>
      <c r="C27" s="79"/>
      <c r="D27" s="79"/>
      <c r="E27" s="79"/>
      <c r="F27" s="79"/>
      <c r="G27" s="79"/>
      <c r="H27" s="79"/>
      <c r="I27" s="79"/>
      <c r="J27" s="79"/>
      <c r="K27" s="79"/>
      <c r="L27" s="78"/>
      <c r="M27" s="79"/>
      <c r="N27" s="80"/>
      <c r="O27" s="79"/>
      <c r="P27" s="80"/>
      <c r="Q27" s="79"/>
      <c r="R27" s="79"/>
      <c r="S27" s="79"/>
      <c r="T27" s="79"/>
      <c r="U27" s="79"/>
      <c r="V27" s="79"/>
      <c r="W27" s="79"/>
      <c r="X27" s="79"/>
      <c r="Y27" s="79"/>
    </row>
    <row r="28" spans="1:27" x14ac:dyDescent="0.3">
      <c r="A28" s="78"/>
      <c r="B28" s="81"/>
      <c r="C28" s="81"/>
      <c r="D28" s="81"/>
      <c r="E28" s="81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</row>
    <row r="32" spans="1:27" x14ac:dyDescent="0.3">
      <c r="A32" s="27" t="s">
        <v>173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15.6" x14ac:dyDescent="0.3">
      <c r="A34" s="125" t="s">
        <v>174</v>
      </c>
      <c r="B34" s="127" t="s">
        <v>175</v>
      </c>
      <c r="C34" s="127"/>
      <c r="D34" s="127"/>
      <c r="E34" s="127"/>
      <c r="F34" s="127"/>
      <c r="G34" s="127"/>
      <c r="H34" s="127"/>
      <c r="I34" s="82"/>
      <c r="J34" s="82"/>
    </row>
    <row r="35" spans="1:10" ht="15.6" x14ac:dyDescent="0.3">
      <c r="A35" s="126"/>
      <c r="B35" s="83" t="s">
        <v>116</v>
      </c>
      <c r="C35" s="83" t="s">
        <v>117</v>
      </c>
      <c r="D35" s="83" t="s">
        <v>118</v>
      </c>
      <c r="E35" s="83" t="s">
        <v>119</v>
      </c>
      <c r="F35" s="83" t="s">
        <v>120</v>
      </c>
      <c r="G35" s="83" t="s">
        <v>121</v>
      </c>
      <c r="H35" s="83" t="s">
        <v>122</v>
      </c>
      <c r="I35" s="84"/>
      <c r="J35" s="84"/>
    </row>
    <row r="36" spans="1:10" x14ac:dyDescent="0.3">
      <c r="A36" t="s">
        <v>152</v>
      </c>
      <c r="B36" s="85">
        <v>37.79</v>
      </c>
      <c r="C36" s="85">
        <v>38.590000000000003</v>
      </c>
      <c r="D36" s="85">
        <v>37.200000000000003</v>
      </c>
      <c r="E36" s="85">
        <v>48.43</v>
      </c>
      <c r="F36" s="86">
        <v>42.02</v>
      </c>
      <c r="G36" s="85">
        <v>37.93</v>
      </c>
      <c r="H36" s="85">
        <v>32.39</v>
      </c>
      <c r="I36" s="87"/>
      <c r="J36" s="88"/>
    </row>
    <row r="37" spans="1:10" x14ac:dyDescent="0.3">
      <c r="A37" t="s">
        <v>166</v>
      </c>
      <c r="B37" s="85">
        <v>18.3</v>
      </c>
      <c r="C37" s="85">
        <v>18</v>
      </c>
      <c r="D37" s="85">
        <v>17.5</v>
      </c>
      <c r="E37" s="85">
        <v>18</v>
      </c>
      <c r="F37" s="86">
        <v>18.5</v>
      </c>
      <c r="G37" s="85">
        <v>18.5</v>
      </c>
      <c r="H37" s="85">
        <v>18</v>
      </c>
      <c r="I37" s="87"/>
      <c r="J37" s="88"/>
    </row>
    <row r="38" spans="1:10" x14ac:dyDescent="0.3">
      <c r="A38" t="s">
        <v>154</v>
      </c>
      <c r="B38" s="85">
        <v>23.17</v>
      </c>
      <c r="C38" s="85">
        <v>17.48</v>
      </c>
      <c r="D38" s="85">
        <v>21.55</v>
      </c>
      <c r="E38" s="85">
        <v>25.69</v>
      </c>
      <c r="F38" s="86">
        <v>22.843667</v>
      </c>
      <c r="G38" s="85">
        <v>20.48</v>
      </c>
      <c r="H38" s="85">
        <v>23.44</v>
      </c>
      <c r="I38" s="87"/>
      <c r="J38" s="88"/>
    </row>
    <row r="39" spans="1:10" x14ac:dyDescent="0.3">
      <c r="A39" t="s">
        <v>155</v>
      </c>
      <c r="B39" s="85">
        <v>5.0199999999999996</v>
      </c>
      <c r="C39" s="85">
        <v>4.78</v>
      </c>
      <c r="D39" s="85">
        <v>4.7300000000000004</v>
      </c>
      <c r="E39" s="85">
        <v>4.62</v>
      </c>
      <c r="F39" s="86">
        <v>5.03</v>
      </c>
      <c r="G39" s="85">
        <v>5.59</v>
      </c>
      <c r="H39" s="85">
        <v>5.01</v>
      </c>
      <c r="I39" s="87"/>
      <c r="J39" s="88"/>
    </row>
    <row r="40" spans="1:10" x14ac:dyDescent="0.3">
      <c r="A40" t="s">
        <v>168</v>
      </c>
      <c r="B40" s="89">
        <v>67.06</v>
      </c>
      <c r="C40" s="89">
        <v>66.010000000000005</v>
      </c>
      <c r="D40" s="89">
        <v>72.03</v>
      </c>
      <c r="E40" s="89">
        <v>73.010000000000005</v>
      </c>
      <c r="F40" s="89">
        <v>70.069999999999993</v>
      </c>
      <c r="G40" s="89">
        <v>76.06</v>
      </c>
      <c r="H40" s="89">
        <v>87.09</v>
      </c>
      <c r="I40" s="87"/>
      <c r="J40" s="88"/>
    </row>
    <row r="41" spans="1:10" x14ac:dyDescent="0.3">
      <c r="A41" t="s">
        <v>157</v>
      </c>
      <c r="B41" s="89">
        <v>-0.24</v>
      </c>
      <c r="C41" s="89">
        <v>-0.21</v>
      </c>
      <c r="D41" s="89">
        <v>-0.28000000000000003</v>
      </c>
      <c r="E41" s="89">
        <v>0.03</v>
      </c>
      <c r="F41" s="89">
        <v>0.2</v>
      </c>
      <c r="G41" s="89">
        <v>-0.25</v>
      </c>
      <c r="H41" s="89">
        <v>-0.16</v>
      </c>
      <c r="I41" s="87"/>
      <c r="J41" s="88"/>
    </row>
    <row r="42" spans="1:10" x14ac:dyDescent="0.3">
      <c r="A42" t="s">
        <v>176</v>
      </c>
      <c r="B42" s="89">
        <v>4.97</v>
      </c>
      <c r="C42" s="89">
        <v>4.63</v>
      </c>
      <c r="D42" s="89">
        <v>3.58</v>
      </c>
      <c r="E42" s="89">
        <v>4.95</v>
      </c>
      <c r="F42" s="89">
        <v>3.6</v>
      </c>
      <c r="G42" s="89">
        <v>4.22</v>
      </c>
      <c r="H42" s="89">
        <v>4.38</v>
      </c>
      <c r="I42" s="87"/>
      <c r="J42" s="88"/>
    </row>
    <row r="43" spans="1:10" ht="15.6" x14ac:dyDescent="0.3">
      <c r="A43" t="s">
        <v>159</v>
      </c>
      <c r="B43" s="86">
        <v>89.13</v>
      </c>
      <c r="C43" s="86">
        <v>99.65</v>
      </c>
      <c r="D43" s="86">
        <v>78.28</v>
      </c>
      <c r="E43" s="86">
        <v>87.43</v>
      </c>
      <c r="F43" s="86">
        <v>94.05</v>
      </c>
      <c r="G43" s="86">
        <v>89.45</v>
      </c>
      <c r="H43" s="86">
        <v>95.8</v>
      </c>
      <c r="I43" s="87"/>
      <c r="J43" s="90"/>
    </row>
    <row r="44" spans="1:10" x14ac:dyDescent="0.3">
      <c r="A44" t="s">
        <v>160</v>
      </c>
      <c r="B44" s="91" t="s">
        <v>110</v>
      </c>
      <c r="C44" s="91" t="s">
        <v>90</v>
      </c>
      <c r="D44" s="91" t="s">
        <v>111</v>
      </c>
      <c r="E44" s="91" t="s">
        <v>112</v>
      </c>
      <c r="F44" s="91" t="s">
        <v>113</v>
      </c>
      <c r="G44" s="91" t="s">
        <v>114</v>
      </c>
      <c r="H44" s="91" t="s">
        <v>90</v>
      </c>
      <c r="I44" s="92"/>
      <c r="J44" s="93"/>
    </row>
    <row r="45" spans="1:10" ht="15.6" x14ac:dyDescent="0.3">
      <c r="A45" t="s">
        <v>177</v>
      </c>
      <c r="B45" s="85">
        <v>4.1500000000000004</v>
      </c>
      <c r="C45" s="85">
        <v>4.18</v>
      </c>
      <c r="D45" s="85">
        <v>4.05</v>
      </c>
      <c r="E45" s="94">
        <v>4.45</v>
      </c>
      <c r="F45" s="95">
        <v>3.47</v>
      </c>
      <c r="G45" s="96">
        <v>3.63</v>
      </c>
      <c r="H45" s="96">
        <v>4.07</v>
      </c>
      <c r="I45" s="97"/>
      <c r="J45" s="98"/>
    </row>
    <row r="46" spans="1:10" ht="15.6" x14ac:dyDescent="0.3">
      <c r="A46" t="s">
        <v>178</v>
      </c>
      <c r="B46" s="85">
        <v>3.73</v>
      </c>
      <c r="C46" s="85">
        <v>4.18</v>
      </c>
      <c r="D46" s="85">
        <v>4.7</v>
      </c>
      <c r="E46" s="85">
        <v>4.58</v>
      </c>
      <c r="F46" s="86">
        <v>3.55</v>
      </c>
      <c r="G46" s="85">
        <v>3.83</v>
      </c>
      <c r="H46" s="85">
        <v>3.42</v>
      </c>
      <c r="I46" s="97"/>
      <c r="J46" s="98"/>
    </row>
    <row r="47" spans="1:10" ht="15.6" x14ac:dyDescent="0.3">
      <c r="A47" s="99" t="s">
        <v>179</v>
      </c>
      <c r="B47" s="94">
        <v>3.43</v>
      </c>
      <c r="C47" s="94">
        <v>4.32</v>
      </c>
      <c r="D47" s="94">
        <v>4.3</v>
      </c>
      <c r="E47" s="94">
        <v>3.98</v>
      </c>
      <c r="F47" s="100">
        <v>4.07</v>
      </c>
      <c r="G47" s="94">
        <v>3.85</v>
      </c>
      <c r="H47" s="94">
        <v>4.05</v>
      </c>
      <c r="I47" s="97"/>
      <c r="J47" s="98"/>
    </row>
    <row r="48" spans="1:10" ht="15.6" x14ac:dyDescent="0.3">
      <c r="A48" s="101" t="s">
        <v>180</v>
      </c>
      <c r="B48" s="94">
        <v>4.42</v>
      </c>
      <c r="C48" s="94">
        <v>3.7</v>
      </c>
      <c r="D48" s="94">
        <v>4.9800000000000004</v>
      </c>
      <c r="E48" s="94">
        <v>4.97</v>
      </c>
      <c r="F48" s="100">
        <v>2.9</v>
      </c>
      <c r="G48" s="94">
        <v>3.25</v>
      </c>
      <c r="H48" s="94">
        <v>3.78</v>
      </c>
      <c r="I48" s="102"/>
      <c r="J48" s="103"/>
    </row>
    <row r="49" spans="1:11" x14ac:dyDescent="0.3">
      <c r="A49" s="104" t="s">
        <v>68</v>
      </c>
      <c r="B49" s="11">
        <v>0.56000000000000005</v>
      </c>
      <c r="C49" s="11">
        <v>0.51</v>
      </c>
      <c r="D49" s="11">
        <v>0.47</v>
      </c>
      <c r="E49" s="11">
        <v>0.74</v>
      </c>
      <c r="F49" s="11">
        <v>0.47</v>
      </c>
      <c r="G49" s="11">
        <v>0.39</v>
      </c>
      <c r="H49" s="105" t="s">
        <v>181</v>
      </c>
    </row>
    <row r="50" spans="1:11" x14ac:dyDescent="0.3">
      <c r="A50" s="99"/>
      <c r="B50" s="99"/>
      <c r="C50" s="99"/>
      <c r="D50" s="99"/>
      <c r="E50" s="99"/>
      <c r="F50" s="99"/>
      <c r="G50" s="99"/>
      <c r="H50" s="99"/>
    </row>
    <row r="51" spans="1:11" ht="15.6" x14ac:dyDescent="0.3">
      <c r="A51" s="128"/>
      <c r="B51" s="129"/>
      <c r="C51" s="129"/>
      <c r="D51" s="129"/>
      <c r="E51" s="129"/>
      <c r="F51" s="129"/>
      <c r="G51" s="129"/>
      <c r="H51" s="129"/>
      <c r="I51" s="106"/>
    </row>
    <row r="52" spans="1:11" ht="15.6" x14ac:dyDescent="0.3">
      <c r="A52" s="128"/>
      <c r="B52" s="107"/>
      <c r="C52" s="107"/>
      <c r="D52" s="107"/>
      <c r="E52" s="107"/>
      <c r="F52" s="107"/>
      <c r="G52" s="107"/>
      <c r="H52" s="107"/>
      <c r="I52" s="108"/>
    </row>
    <row r="53" spans="1:11" x14ac:dyDescent="0.3">
      <c r="A53" s="99"/>
      <c r="B53" s="85"/>
      <c r="C53" s="85"/>
      <c r="D53" s="85"/>
      <c r="E53" s="85"/>
      <c r="F53" s="86"/>
      <c r="G53" s="85"/>
      <c r="H53" s="85"/>
      <c r="I53" s="109"/>
    </row>
    <row r="54" spans="1:11" x14ac:dyDescent="0.3">
      <c r="B54" s="85"/>
      <c r="C54" s="85"/>
      <c r="D54" s="85"/>
      <c r="E54" s="85"/>
      <c r="F54" s="86"/>
      <c r="G54" s="85"/>
      <c r="H54" s="85"/>
      <c r="I54" s="99"/>
    </row>
    <row r="55" spans="1:11" x14ac:dyDescent="0.3">
      <c r="B55" s="85"/>
      <c r="C55" s="85"/>
      <c r="D55" s="85"/>
      <c r="E55" s="85"/>
      <c r="F55" s="86"/>
      <c r="G55" s="85"/>
      <c r="H55" s="85"/>
      <c r="I55" s="109"/>
    </row>
    <row r="56" spans="1:11" x14ac:dyDescent="0.3">
      <c r="B56" s="85"/>
      <c r="C56" s="85"/>
      <c r="D56" s="85"/>
      <c r="E56" s="85"/>
      <c r="F56" s="86"/>
      <c r="G56" s="85"/>
      <c r="H56" s="85"/>
      <c r="I56" s="109"/>
    </row>
    <row r="57" spans="1:11" ht="15.6" x14ac:dyDescent="0.3">
      <c r="B57" s="89"/>
      <c r="C57" s="89"/>
      <c r="D57" s="89"/>
      <c r="E57" s="89"/>
      <c r="F57" s="89"/>
      <c r="G57" s="89"/>
      <c r="H57" s="89"/>
      <c r="I57" s="109"/>
      <c r="K57" s="110"/>
    </row>
    <row r="58" spans="1:11" x14ac:dyDescent="0.3">
      <c r="B58" s="89"/>
      <c r="C58" s="89"/>
      <c r="D58" s="89"/>
      <c r="E58" s="89"/>
      <c r="F58" s="89"/>
      <c r="G58" s="89"/>
      <c r="H58" s="89"/>
      <c r="I58" s="109"/>
    </row>
    <row r="59" spans="1:11" x14ac:dyDescent="0.3">
      <c r="B59" s="89"/>
      <c r="C59" s="89"/>
      <c r="D59" s="89"/>
      <c r="E59" s="89"/>
      <c r="F59" s="89"/>
      <c r="G59" s="89"/>
      <c r="H59" s="89"/>
      <c r="I59" s="109"/>
    </row>
  </sheetData>
  <mergeCells count="16">
    <mergeCell ref="L1:M1"/>
    <mergeCell ref="N1:O1"/>
    <mergeCell ref="P1:Q1"/>
    <mergeCell ref="R1:S1"/>
    <mergeCell ref="T1:U1"/>
    <mergeCell ref="A34:A35"/>
    <mergeCell ref="B34:H34"/>
    <mergeCell ref="A51:A52"/>
    <mergeCell ref="B51:H51"/>
    <mergeCell ref="J1:K1"/>
    <mergeCell ref="A1:A2"/>
    <mergeCell ref="B1:B2"/>
    <mergeCell ref="C1:C2"/>
    <mergeCell ref="D1:E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opLeftCell="A2" workbookViewId="0">
      <selection activeCell="G17" sqref="G17"/>
    </sheetView>
  </sheetViews>
  <sheetFormatPr defaultRowHeight="14.4" x14ac:dyDescent="0.3"/>
  <cols>
    <col min="2" max="2" width="9.6640625" customWidth="1"/>
    <col min="4" max="4" width="9.5546875" customWidth="1"/>
    <col min="5" max="5" width="9.44140625" customWidth="1"/>
  </cols>
  <sheetData>
    <row r="2" spans="2:12" x14ac:dyDescent="0.3">
      <c r="B2" t="s">
        <v>1</v>
      </c>
      <c r="C2" t="s">
        <v>10</v>
      </c>
      <c r="D2" t="s">
        <v>11</v>
      </c>
      <c r="E2" t="s">
        <v>12</v>
      </c>
      <c r="F2" t="s">
        <v>27</v>
      </c>
      <c r="G2" t="s">
        <v>7</v>
      </c>
      <c r="H2" t="s">
        <v>6</v>
      </c>
      <c r="K2" t="s">
        <v>1</v>
      </c>
      <c r="L2" t="s">
        <v>6</v>
      </c>
    </row>
    <row r="3" spans="2:12" x14ac:dyDescent="0.3">
      <c r="B3" t="s">
        <v>23</v>
      </c>
      <c r="C3">
        <v>16</v>
      </c>
      <c r="D3">
        <v>19</v>
      </c>
      <c r="E3">
        <v>18</v>
      </c>
      <c r="F3">
        <v>20</v>
      </c>
      <c r="G3">
        <f t="shared" ref="G3:G9" si="0">SUM(C3:F3)</f>
        <v>73</v>
      </c>
      <c r="H3">
        <f t="shared" ref="H3:H9" si="1">AVERAGE(C3:F3)</f>
        <v>18.25</v>
      </c>
      <c r="K3" t="s">
        <v>23</v>
      </c>
      <c r="L3" s="15">
        <v>18.25</v>
      </c>
    </row>
    <row r="4" spans="2:12" x14ac:dyDescent="0.3">
      <c r="B4" t="s">
        <v>24</v>
      </c>
      <c r="C4">
        <v>15</v>
      </c>
      <c r="D4">
        <v>20</v>
      </c>
      <c r="E4">
        <v>19</v>
      </c>
      <c r="F4">
        <v>18</v>
      </c>
      <c r="G4">
        <f t="shared" si="0"/>
        <v>72</v>
      </c>
      <c r="H4">
        <f t="shared" si="1"/>
        <v>18</v>
      </c>
      <c r="K4" t="s">
        <v>24</v>
      </c>
      <c r="L4">
        <v>18</v>
      </c>
    </row>
    <row r="5" spans="2:12" x14ac:dyDescent="0.3">
      <c r="B5" t="s">
        <v>25</v>
      </c>
      <c r="C5">
        <v>16</v>
      </c>
      <c r="D5">
        <v>17</v>
      </c>
      <c r="E5">
        <v>18</v>
      </c>
      <c r="F5">
        <v>19</v>
      </c>
      <c r="G5">
        <f t="shared" si="0"/>
        <v>70</v>
      </c>
      <c r="H5">
        <f t="shared" si="1"/>
        <v>17.5</v>
      </c>
      <c r="K5" t="s">
        <v>25</v>
      </c>
      <c r="L5">
        <v>17.5</v>
      </c>
    </row>
    <row r="6" spans="2:12" x14ac:dyDescent="0.3">
      <c r="B6" t="s">
        <v>26</v>
      </c>
      <c r="C6">
        <v>15</v>
      </c>
      <c r="D6">
        <v>18</v>
      </c>
      <c r="E6">
        <v>20</v>
      </c>
      <c r="F6">
        <v>19</v>
      </c>
      <c r="G6">
        <f t="shared" si="0"/>
        <v>72</v>
      </c>
      <c r="H6">
        <f t="shared" si="1"/>
        <v>18</v>
      </c>
      <c r="K6" t="s">
        <v>26</v>
      </c>
      <c r="L6">
        <v>18</v>
      </c>
    </row>
    <row r="7" spans="2:12" x14ac:dyDescent="0.3">
      <c r="B7" t="s">
        <v>28</v>
      </c>
      <c r="C7">
        <v>17</v>
      </c>
      <c r="D7">
        <v>19</v>
      </c>
      <c r="E7">
        <v>18</v>
      </c>
      <c r="F7">
        <v>20</v>
      </c>
      <c r="G7">
        <f t="shared" si="0"/>
        <v>74</v>
      </c>
      <c r="H7">
        <f t="shared" si="1"/>
        <v>18.5</v>
      </c>
      <c r="K7" t="s">
        <v>28</v>
      </c>
      <c r="L7">
        <v>18.5</v>
      </c>
    </row>
    <row r="8" spans="2:12" x14ac:dyDescent="0.3">
      <c r="B8" t="s">
        <v>29</v>
      </c>
      <c r="C8">
        <v>18</v>
      </c>
      <c r="D8">
        <v>20</v>
      </c>
      <c r="E8">
        <v>19</v>
      </c>
      <c r="F8">
        <v>17</v>
      </c>
      <c r="G8">
        <f t="shared" si="0"/>
        <v>74</v>
      </c>
      <c r="H8">
        <f t="shared" si="1"/>
        <v>18.5</v>
      </c>
      <c r="K8" t="s">
        <v>29</v>
      </c>
      <c r="L8">
        <v>18.5</v>
      </c>
    </row>
    <row r="9" spans="2:12" x14ac:dyDescent="0.3">
      <c r="B9" t="s">
        <v>30</v>
      </c>
      <c r="C9">
        <v>19</v>
      </c>
      <c r="D9">
        <v>15</v>
      </c>
      <c r="E9">
        <v>20</v>
      </c>
      <c r="F9">
        <v>18</v>
      </c>
      <c r="G9">
        <f t="shared" si="0"/>
        <v>72</v>
      </c>
      <c r="H9">
        <f t="shared" si="1"/>
        <v>18</v>
      </c>
      <c r="K9" t="s">
        <v>30</v>
      </c>
      <c r="L9">
        <v>18</v>
      </c>
    </row>
    <row r="10" spans="2:12" x14ac:dyDescent="0.3">
      <c r="B10" t="s">
        <v>33</v>
      </c>
      <c r="C10">
        <f>SUM(C3:C9)</f>
        <v>116</v>
      </c>
      <c r="D10">
        <f t="shared" ref="D10:G10" si="2">SUM(D3:D9)</f>
        <v>128</v>
      </c>
      <c r="E10">
        <f t="shared" si="2"/>
        <v>132</v>
      </c>
      <c r="F10">
        <f t="shared" si="2"/>
        <v>131</v>
      </c>
      <c r="G10">
        <f t="shared" si="2"/>
        <v>507</v>
      </c>
      <c r="K10" t="s">
        <v>76</v>
      </c>
      <c r="L10" t="s">
        <v>79</v>
      </c>
    </row>
    <row r="11" spans="2:12" x14ac:dyDescent="0.3">
      <c r="G11" s="1"/>
    </row>
    <row r="12" spans="2:12" x14ac:dyDescent="0.3">
      <c r="G12" s="1"/>
    </row>
    <row r="13" spans="2:12" x14ac:dyDescent="0.3">
      <c r="B13" t="s">
        <v>22</v>
      </c>
      <c r="C13" s="2">
        <f>(G10^2)/(7*4)</f>
        <v>9180.3214285714294</v>
      </c>
    </row>
    <row r="14" spans="2:12" x14ac:dyDescent="0.3">
      <c r="B14" t="s">
        <v>77</v>
      </c>
    </row>
    <row r="15" spans="2:12" x14ac:dyDescent="0.3">
      <c r="B15" s="11" t="s">
        <v>14</v>
      </c>
      <c r="C15" s="11" t="s">
        <v>21</v>
      </c>
      <c r="D15" s="11" t="s">
        <v>15</v>
      </c>
      <c r="E15" s="11" t="s">
        <v>16</v>
      </c>
      <c r="F15" s="11" t="s">
        <v>17</v>
      </c>
      <c r="G15" s="11"/>
      <c r="H15" s="11" t="s">
        <v>67</v>
      </c>
      <c r="I15" s="11" t="s">
        <v>18</v>
      </c>
    </row>
    <row r="16" spans="2:12" x14ac:dyDescent="0.3">
      <c r="B16" t="s">
        <v>19</v>
      </c>
      <c r="C16">
        <f>4-1</f>
        <v>3</v>
      </c>
      <c r="D16" s="2">
        <f>(SUMSQ(C10:F10)/7)-C13</f>
        <v>23.25</v>
      </c>
      <c r="E16" s="2">
        <f>D16/C16</f>
        <v>7.75</v>
      </c>
      <c r="F16" s="2">
        <f>E16/$E$18</f>
        <v>3.2823529411764705</v>
      </c>
      <c r="G16" t="str">
        <f>IF(F16&lt;H16,"tn",IF(F16&lt;I16,"*","**"))</f>
        <v>*</v>
      </c>
      <c r="H16">
        <v>3.16</v>
      </c>
      <c r="I16">
        <v>5.09</v>
      </c>
    </row>
    <row r="17" spans="2:9" x14ac:dyDescent="0.3">
      <c r="B17" t="s">
        <v>1</v>
      </c>
      <c r="C17">
        <f>7-1</f>
        <v>6</v>
      </c>
      <c r="D17" s="2">
        <f>(SUMSQ(G3:G9)/4)-C13</f>
        <v>2.928571428570649</v>
      </c>
      <c r="E17" s="2">
        <f>D17/C17</f>
        <v>0.48809523809510819</v>
      </c>
      <c r="F17" s="2">
        <f>E17/$E$18</f>
        <v>0.20672268907557523</v>
      </c>
      <c r="G17" t="str">
        <f>IF(F17&lt;H17,"tn",IF(F17&lt;I17,"*","**"))</f>
        <v>tn</v>
      </c>
      <c r="H17">
        <v>2.66</v>
      </c>
      <c r="I17">
        <v>4.01</v>
      </c>
    </row>
    <row r="18" spans="2:9" x14ac:dyDescent="0.3">
      <c r="B18" t="s">
        <v>20</v>
      </c>
      <c r="C18">
        <f>(4-1)*(7-1)</f>
        <v>18</v>
      </c>
      <c r="D18" s="2">
        <f>D19-D16-D17</f>
        <v>42.5</v>
      </c>
      <c r="E18" s="2">
        <f>D18/C18</f>
        <v>2.3611111111111112</v>
      </c>
      <c r="F18" s="9"/>
      <c r="G18" s="10"/>
      <c r="H18" s="10"/>
      <c r="I18" s="10"/>
    </row>
    <row r="19" spans="2:9" x14ac:dyDescent="0.3">
      <c r="B19" s="11" t="s">
        <v>7</v>
      </c>
      <c r="C19" s="11">
        <f>(7*4)-1</f>
        <v>27</v>
      </c>
      <c r="D19" s="12">
        <f>SUMSQ(C3:F9)-C13</f>
        <v>68.678571428570649</v>
      </c>
      <c r="E19" s="13"/>
      <c r="F19" s="13"/>
      <c r="G19" s="14"/>
      <c r="H19" s="14"/>
      <c r="I19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0"/>
  <sheetViews>
    <sheetView workbookViewId="0">
      <selection activeCell="F18" sqref="F18"/>
    </sheetView>
  </sheetViews>
  <sheetFormatPr defaultRowHeight="14.4" x14ac:dyDescent="0.3"/>
  <sheetData>
    <row r="2" spans="2:17" x14ac:dyDescent="0.3">
      <c r="B2" t="s">
        <v>31</v>
      </c>
      <c r="C2" t="s">
        <v>2</v>
      </c>
      <c r="D2" t="s">
        <v>4</v>
      </c>
      <c r="E2" t="s">
        <v>3</v>
      </c>
      <c r="F2" t="s">
        <v>32</v>
      </c>
      <c r="G2" t="s">
        <v>33</v>
      </c>
      <c r="H2" t="s">
        <v>8</v>
      </c>
      <c r="J2" t="s">
        <v>70</v>
      </c>
      <c r="K2" t="s">
        <v>71</v>
      </c>
      <c r="L2" t="s">
        <v>80</v>
      </c>
      <c r="N2" s="3" t="s">
        <v>31</v>
      </c>
      <c r="O2" s="3" t="s">
        <v>8</v>
      </c>
      <c r="P2" s="3"/>
    </row>
    <row r="3" spans="2:17" x14ac:dyDescent="0.3">
      <c r="B3" t="s">
        <v>23</v>
      </c>
      <c r="C3">
        <v>4.59</v>
      </c>
      <c r="D3">
        <v>4.95</v>
      </c>
      <c r="E3">
        <v>5.32</v>
      </c>
      <c r="F3">
        <v>5.22</v>
      </c>
      <c r="G3">
        <f>SUM(B3:F3)</f>
        <v>20.079999999999998</v>
      </c>
      <c r="H3" s="2">
        <f>G3/4</f>
        <v>5.0199999999999996</v>
      </c>
      <c r="J3" s="2">
        <f>SQRT(E18/4)</f>
        <v>0.18433250451893338</v>
      </c>
      <c r="K3" s="2">
        <v>4.673</v>
      </c>
      <c r="L3" s="2">
        <f>K3*J3</f>
        <v>0.86138579361697565</v>
      </c>
      <c r="N3" s="3" t="s">
        <v>23</v>
      </c>
      <c r="O3" s="17">
        <v>5.0199999999999996</v>
      </c>
      <c r="P3" s="3" t="s">
        <v>75</v>
      </c>
      <c r="Q3" s="2"/>
    </row>
    <row r="4" spans="2:17" x14ac:dyDescent="0.3">
      <c r="B4" t="s">
        <v>24</v>
      </c>
      <c r="C4">
        <v>4.46</v>
      </c>
      <c r="D4">
        <v>4.3499999999999996</v>
      </c>
      <c r="E4">
        <v>5.13</v>
      </c>
      <c r="F4">
        <v>5.19</v>
      </c>
      <c r="G4">
        <f t="shared" ref="G4:G9" si="0">SUM(B4:F4)</f>
        <v>19.13</v>
      </c>
      <c r="H4" s="2">
        <f t="shared" ref="H4:H9" si="1">G4/4</f>
        <v>4.7824999999999998</v>
      </c>
      <c r="N4" s="3" t="s">
        <v>24</v>
      </c>
      <c r="O4" s="17">
        <v>4.7824999999999998</v>
      </c>
      <c r="P4" s="3" t="s">
        <v>75</v>
      </c>
      <c r="Q4" s="2"/>
    </row>
    <row r="5" spans="2:17" x14ac:dyDescent="0.3">
      <c r="B5" t="s">
        <v>25</v>
      </c>
      <c r="C5">
        <v>4.42</v>
      </c>
      <c r="D5">
        <v>4.29</v>
      </c>
      <c r="E5">
        <v>5.0999999999999996</v>
      </c>
      <c r="F5">
        <v>5.1100000000000003</v>
      </c>
      <c r="G5">
        <f t="shared" si="0"/>
        <v>18.920000000000002</v>
      </c>
      <c r="H5" s="2">
        <f t="shared" si="1"/>
        <v>4.7300000000000004</v>
      </c>
      <c r="N5" s="3" t="s">
        <v>25</v>
      </c>
      <c r="O5" s="17">
        <v>4.7300000000000004</v>
      </c>
      <c r="P5" s="3" t="s">
        <v>73</v>
      </c>
      <c r="Q5" s="2"/>
    </row>
    <row r="6" spans="2:17" x14ac:dyDescent="0.3">
      <c r="B6" t="s">
        <v>26</v>
      </c>
      <c r="C6">
        <v>4.68</v>
      </c>
      <c r="D6">
        <v>4.57</v>
      </c>
      <c r="E6">
        <v>4.79</v>
      </c>
      <c r="F6">
        <v>4.43</v>
      </c>
      <c r="G6">
        <f t="shared" si="0"/>
        <v>18.47</v>
      </c>
      <c r="H6" s="2">
        <f t="shared" si="1"/>
        <v>4.6174999999999997</v>
      </c>
      <c r="N6" s="3" t="s">
        <v>26</v>
      </c>
      <c r="O6" s="17">
        <v>4.6174999999999997</v>
      </c>
      <c r="P6" s="3" t="s">
        <v>73</v>
      </c>
      <c r="Q6" s="2"/>
    </row>
    <row r="7" spans="2:17" x14ac:dyDescent="0.3">
      <c r="B7" t="s">
        <v>28</v>
      </c>
      <c r="C7">
        <v>4.5599999999999996</v>
      </c>
      <c r="D7">
        <v>4.29</v>
      </c>
      <c r="E7">
        <v>5.89</v>
      </c>
      <c r="F7">
        <v>5.37</v>
      </c>
      <c r="G7">
        <f>SUM(B7:F7)</f>
        <v>20.11</v>
      </c>
      <c r="H7" s="2">
        <f t="shared" si="1"/>
        <v>5.0274999999999999</v>
      </c>
      <c r="N7" s="3" t="s">
        <v>28</v>
      </c>
      <c r="O7" s="17">
        <v>5.0274999999999999</v>
      </c>
      <c r="P7" s="3" t="s">
        <v>75</v>
      </c>
      <c r="Q7" s="2"/>
    </row>
    <row r="8" spans="2:17" x14ac:dyDescent="0.3">
      <c r="B8" t="s">
        <v>29</v>
      </c>
      <c r="C8">
        <v>4.72</v>
      </c>
      <c r="D8">
        <v>4.6399999999999997</v>
      </c>
      <c r="E8">
        <v>6.47</v>
      </c>
      <c r="F8">
        <v>6.54</v>
      </c>
      <c r="G8">
        <f t="shared" si="0"/>
        <v>22.369999999999997</v>
      </c>
      <c r="H8" s="2">
        <f t="shared" si="1"/>
        <v>5.5924999999999994</v>
      </c>
      <c r="N8" s="3" t="s">
        <v>29</v>
      </c>
      <c r="O8" s="17">
        <v>5.5924999999999994</v>
      </c>
      <c r="P8" s="3" t="s">
        <v>74</v>
      </c>
      <c r="Q8" s="2"/>
    </row>
    <row r="9" spans="2:17" x14ac:dyDescent="0.3">
      <c r="B9" t="s">
        <v>30</v>
      </c>
      <c r="C9">
        <v>4.3899999999999997</v>
      </c>
      <c r="D9">
        <v>4.71</v>
      </c>
      <c r="E9">
        <v>5.24</v>
      </c>
      <c r="F9">
        <v>5.69</v>
      </c>
      <c r="G9">
        <f t="shared" si="0"/>
        <v>20.03</v>
      </c>
      <c r="H9" s="2">
        <f t="shared" si="1"/>
        <v>5.0075000000000003</v>
      </c>
      <c r="N9" s="3" t="s">
        <v>30</v>
      </c>
      <c r="O9" s="17">
        <v>5.0075000000000003</v>
      </c>
      <c r="P9" s="3" t="s">
        <v>75</v>
      </c>
      <c r="Q9" s="2"/>
    </row>
    <row r="10" spans="2:17" x14ac:dyDescent="0.3">
      <c r="B10" t="s">
        <v>68</v>
      </c>
      <c r="C10">
        <f>SUM(C3:C9)</f>
        <v>31.819999999999997</v>
      </c>
      <c r="D10">
        <f t="shared" ref="D10:G10" si="2">SUM(D3:D9)</f>
        <v>31.8</v>
      </c>
      <c r="E10">
        <f t="shared" si="2"/>
        <v>37.940000000000005</v>
      </c>
      <c r="F10">
        <f t="shared" si="2"/>
        <v>37.549999999999997</v>
      </c>
      <c r="G10">
        <f t="shared" si="2"/>
        <v>139.10999999999999</v>
      </c>
      <c r="N10" s="3" t="s">
        <v>76</v>
      </c>
      <c r="O10" s="112">
        <f>L3</f>
        <v>0.86138579361697565</v>
      </c>
      <c r="P10" s="113"/>
    </row>
    <row r="13" spans="2:17" x14ac:dyDescent="0.3">
      <c r="B13" t="s">
        <v>22</v>
      </c>
      <c r="C13" s="2">
        <f>(G10^2)/(7*4)</f>
        <v>691.12828928571412</v>
      </c>
      <c r="O13" s="2"/>
    </row>
    <row r="14" spans="2:17" x14ac:dyDescent="0.3">
      <c r="B14" t="s">
        <v>13</v>
      </c>
      <c r="L14" s="3" t="s">
        <v>26</v>
      </c>
      <c r="M14" s="17">
        <v>4.6174999999999997</v>
      </c>
      <c r="N14" t="s">
        <v>73</v>
      </c>
      <c r="O14" s="2">
        <f t="shared" ref="O14:O20" si="3">M14+L$3</f>
        <v>5.4788857936169757</v>
      </c>
    </row>
    <row r="15" spans="2:17" x14ac:dyDescent="0.3">
      <c r="B15" s="11" t="s">
        <v>14</v>
      </c>
      <c r="C15" s="11" t="s">
        <v>21</v>
      </c>
      <c r="D15" s="11" t="s">
        <v>15</v>
      </c>
      <c r="E15" s="11" t="s">
        <v>16</v>
      </c>
      <c r="F15" s="11" t="s">
        <v>17</v>
      </c>
      <c r="G15" s="11"/>
      <c r="H15" s="11" t="s">
        <v>67</v>
      </c>
      <c r="I15" s="11" t="s">
        <v>18</v>
      </c>
      <c r="L15" s="3" t="s">
        <v>25</v>
      </c>
      <c r="M15" s="17">
        <v>4.7300000000000004</v>
      </c>
      <c r="N15" t="s">
        <v>73</v>
      </c>
      <c r="O15" s="2">
        <f t="shared" si="3"/>
        <v>5.5913857936169764</v>
      </c>
      <c r="P15" s="2"/>
    </row>
    <row r="16" spans="2:17" x14ac:dyDescent="0.3">
      <c r="B16" t="s">
        <v>19</v>
      </c>
      <c r="C16">
        <f>4-1</f>
        <v>3</v>
      </c>
      <c r="D16" s="2">
        <f>(SUMSQ(C10:F10)/7)-C13</f>
        <v>5.042925000000082</v>
      </c>
      <c r="E16" s="2">
        <f>D16/C16</f>
        <v>1.6809750000000274</v>
      </c>
      <c r="F16" s="2">
        <f>E16/$E$18</f>
        <v>12.367941302703983</v>
      </c>
      <c r="G16" t="str">
        <f>IF(F16&lt;H16,"tn",IF(F16&lt;I16,"*","**"))</f>
        <v>**</v>
      </c>
      <c r="H16">
        <v>3.16</v>
      </c>
      <c r="I16">
        <v>5.09</v>
      </c>
      <c r="L16" s="3" t="s">
        <v>24</v>
      </c>
      <c r="M16" s="17">
        <v>4.7824999999999998</v>
      </c>
      <c r="N16" t="s">
        <v>75</v>
      </c>
      <c r="O16" s="2">
        <f t="shared" si="3"/>
        <v>5.6438857936169757</v>
      </c>
      <c r="P16" s="2">
        <f>M20-M16</f>
        <v>0.80999999999999961</v>
      </c>
    </row>
    <row r="17" spans="2:16" x14ac:dyDescent="0.3">
      <c r="B17" t="s">
        <v>1</v>
      </c>
      <c r="C17">
        <f>7-1</f>
        <v>6</v>
      </c>
      <c r="D17" s="2">
        <f>(SUMSQ(G3:G9)/4)-C13</f>
        <v>2.4468357142857258</v>
      </c>
      <c r="E17" s="2">
        <f>D17/C17</f>
        <v>0.4078059523809543</v>
      </c>
      <c r="F17" s="2">
        <f>E17/$E$18</f>
        <v>3.0004729885577452</v>
      </c>
      <c r="G17" t="str">
        <f>IF(F17&lt;H17,"tn",IF(F17&lt;I17,"*","**"))</f>
        <v>*</v>
      </c>
      <c r="H17">
        <v>2.66</v>
      </c>
      <c r="I17">
        <v>4.01</v>
      </c>
      <c r="L17" s="3" t="s">
        <v>30</v>
      </c>
      <c r="M17" s="17">
        <v>5.0075000000000003</v>
      </c>
      <c r="N17" t="s">
        <v>75</v>
      </c>
      <c r="O17" s="2">
        <f t="shared" si="3"/>
        <v>5.8688857936169763</v>
      </c>
      <c r="P17" s="2">
        <f>M20-M17</f>
        <v>0.58499999999999908</v>
      </c>
    </row>
    <row r="18" spans="2:16" x14ac:dyDescent="0.3">
      <c r="B18" t="s">
        <v>20</v>
      </c>
      <c r="C18">
        <f>(4-1)*(7-1)</f>
        <v>18</v>
      </c>
      <c r="D18" s="2">
        <f>D19-D16-D17</f>
        <v>2.4464500000000271</v>
      </c>
      <c r="E18" s="2">
        <f>D18/C18</f>
        <v>0.13591388888889039</v>
      </c>
      <c r="F18" s="9"/>
      <c r="G18" s="10"/>
      <c r="H18" s="10"/>
      <c r="I18" s="10"/>
      <c r="L18" s="3" t="s">
        <v>23</v>
      </c>
      <c r="M18" s="17">
        <v>5.0199999999999996</v>
      </c>
      <c r="N18" t="s">
        <v>75</v>
      </c>
      <c r="O18" s="2">
        <f t="shared" si="3"/>
        <v>5.8813857936169756</v>
      </c>
      <c r="P18" s="2">
        <f>M20-M18</f>
        <v>0.57249999999999979</v>
      </c>
    </row>
    <row r="19" spans="2:16" x14ac:dyDescent="0.3">
      <c r="B19" s="11" t="s">
        <v>7</v>
      </c>
      <c r="C19" s="11">
        <f>(7*4)-1</f>
        <v>27</v>
      </c>
      <c r="D19" s="12">
        <f>SUMSQ(C3:F9)-C13</f>
        <v>9.9362107142858349</v>
      </c>
      <c r="E19" s="13"/>
      <c r="F19" s="13"/>
      <c r="G19" s="14"/>
      <c r="H19" s="14"/>
      <c r="I19" s="14"/>
      <c r="L19" s="3" t="s">
        <v>28</v>
      </c>
      <c r="M19" s="17">
        <v>5.0274999999999999</v>
      </c>
      <c r="N19" t="s">
        <v>75</v>
      </c>
      <c r="O19" s="2">
        <f t="shared" si="3"/>
        <v>5.8888857936169758</v>
      </c>
      <c r="P19" s="2">
        <f>M20-M19</f>
        <v>0.5649999999999995</v>
      </c>
    </row>
    <row r="20" spans="2:16" x14ac:dyDescent="0.3">
      <c r="L20" s="3" t="s">
        <v>29</v>
      </c>
      <c r="M20" s="17">
        <v>5.5924999999999994</v>
      </c>
      <c r="N20" t="s">
        <v>74</v>
      </c>
      <c r="O20" s="2">
        <f t="shared" si="3"/>
        <v>6.4538857936169753</v>
      </c>
    </row>
  </sheetData>
  <sortState ref="L14:M20">
    <sortCondition ref="M14"/>
  </sortState>
  <mergeCells count="1">
    <mergeCell ref="O10:P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F18" sqref="F18"/>
    </sheetView>
  </sheetViews>
  <sheetFormatPr defaultRowHeight="14.4" x14ac:dyDescent="0.3"/>
  <sheetData>
    <row r="2" spans="2:12" x14ac:dyDescent="0.3">
      <c r="B2" t="s">
        <v>31</v>
      </c>
      <c r="C2" t="s">
        <v>2</v>
      </c>
      <c r="D2" t="s">
        <v>4</v>
      </c>
      <c r="E2" t="s">
        <v>3</v>
      </c>
      <c r="F2" t="s">
        <v>32</v>
      </c>
      <c r="G2" t="s">
        <v>33</v>
      </c>
      <c r="H2" t="s">
        <v>8</v>
      </c>
      <c r="K2" s="3" t="s">
        <v>31</v>
      </c>
      <c r="L2" s="3" t="s">
        <v>8</v>
      </c>
    </row>
    <row r="3" spans="2:12" x14ac:dyDescent="0.3">
      <c r="B3" t="s">
        <v>23</v>
      </c>
      <c r="C3">
        <v>2.83</v>
      </c>
      <c r="D3">
        <v>0.82</v>
      </c>
      <c r="E3">
        <v>13.8</v>
      </c>
      <c r="F3">
        <v>12.2</v>
      </c>
      <c r="G3">
        <f>SUM(B3:F3)</f>
        <v>29.65</v>
      </c>
      <c r="H3">
        <f>AVERAGE(B3:F3)</f>
        <v>7.4124999999999996</v>
      </c>
      <c r="K3" s="3" t="s">
        <v>23</v>
      </c>
      <c r="L3" s="17">
        <v>16.625</v>
      </c>
    </row>
    <row r="4" spans="2:12" x14ac:dyDescent="0.3">
      <c r="B4" t="s">
        <v>24</v>
      </c>
      <c r="C4">
        <v>2.73</v>
      </c>
      <c r="D4">
        <v>1.04</v>
      </c>
      <c r="E4">
        <v>9.5</v>
      </c>
      <c r="F4">
        <v>10.9</v>
      </c>
      <c r="G4">
        <f t="shared" ref="G4:G9" si="0">SUM(B4:F4)</f>
        <v>24.17</v>
      </c>
      <c r="H4">
        <f t="shared" ref="H4:H8" si="1">AVERAGE(B4:F4)</f>
        <v>6.0425000000000004</v>
      </c>
      <c r="K4" s="3" t="s">
        <v>24</v>
      </c>
      <c r="L4" s="17">
        <v>15.549999999999999</v>
      </c>
    </row>
    <row r="5" spans="2:12" x14ac:dyDescent="0.3">
      <c r="B5" t="s">
        <v>25</v>
      </c>
      <c r="C5">
        <v>3.37</v>
      </c>
      <c r="D5">
        <v>0</v>
      </c>
      <c r="E5">
        <v>11.8</v>
      </c>
      <c r="F5">
        <v>10.6</v>
      </c>
      <c r="G5">
        <f t="shared" si="0"/>
        <v>25.770000000000003</v>
      </c>
      <c r="H5">
        <f t="shared" si="1"/>
        <v>6.4425000000000008</v>
      </c>
      <c r="K5" s="3" t="s">
        <v>25</v>
      </c>
      <c r="L5" s="17">
        <v>16.774999999999999</v>
      </c>
    </row>
    <row r="6" spans="2:12" x14ac:dyDescent="0.3">
      <c r="B6" t="s">
        <v>26</v>
      </c>
      <c r="C6">
        <v>2.0099999999999998</v>
      </c>
      <c r="D6">
        <v>6.9</v>
      </c>
      <c r="E6">
        <v>10.9</v>
      </c>
      <c r="F6">
        <v>10.4</v>
      </c>
      <c r="G6">
        <f t="shared" si="0"/>
        <v>30.21</v>
      </c>
      <c r="H6">
        <f t="shared" si="1"/>
        <v>7.5525000000000002</v>
      </c>
      <c r="K6" s="3" t="s">
        <v>26</v>
      </c>
      <c r="L6" s="17">
        <v>12.625</v>
      </c>
    </row>
    <row r="7" spans="2:12" x14ac:dyDescent="0.3">
      <c r="B7" t="s">
        <v>28</v>
      </c>
      <c r="C7">
        <v>2.37</v>
      </c>
      <c r="D7">
        <v>8.8000000000000007</v>
      </c>
      <c r="E7">
        <v>16.2</v>
      </c>
      <c r="F7">
        <v>14</v>
      </c>
      <c r="G7">
        <f>SUM(B7:F7)</f>
        <v>41.370000000000005</v>
      </c>
      <c r="H7">
        <f t="shared" si="1"/>
        <v>10.342500000000001</v>
      </c>
      <c r="K7" s="3" t="s">
        <v>28</v>
      </c>
      <c r="L7" s="17">
        <v>16.324999999999999</v>
      </c>
    </row>
    <row r="8" spans="2:12" x14ac:dyDescent="0.3">
      <c r="B8" t="s">
        <v>29</v>
      </c>
      <c r="C8">
        <v>2.62</v>
      </c>
      <c r="D8">
        <v>10.8</v>
      </c>
      <c r="E8">
        <v>11.6</v>
      </c>
      <c r="F8">
        <v>16.100000000000001</v>
      </c>
      <c r="G8">
        <f t="shared" si="0"/>
        <v>41.120000000000005</v>
      </c>
      <c r="H8">
        <f t="shared" si="1"/>
        <v>10.280000000000001</v>
      </c>
      <c r="K8" s="3" t="s">
        <v>29</v>
      </c>
      <c r="L8" s="17">
        <v>16.900000000000002</v>
      </c>
    </row>
    <row r="9" spans="2:12" x14ac:dyDescent="0.3">
      <c r="B9" t="s">
        <v>30</v>
      </c>
      <c r="C9">
        <v>8.2899999999999991</v>
      </c>
      <c r="D9">
        <v>13.8</v>
      </c>
      <c r="E9">
        <v>9.6</v>
      </c>
      <c r="F9">
        <v>13.4</v>
      </c>
      <c r="G9">
        <f t="shared" si="0"/>
        <v>45.089999999999996</v>
      </c>
      <c r="H9">
        <f>AVERAGE(B9:F9)</f>
        <v>11.272499999999999</v>
      </c>
      <c r="K9" s="3" t="s">
        <v>30</v>
      </c>
      <c r="L9" s="17">
        <v>32.224999999999994</v>
      </c>
    </row>
    <row r="10" spans="2:12" x14ac:dyDescent="0.3">
      <c r="B10" t="s">
        <v>7</v>
      </c>
      <c r="C10">
        <f>SUM(C3:C9)</f>
        <v>24.22</v>
      </c>
      <c r="D10">
        <f t="shared" ref="D10:G10" si="2">SUM(D3:D9)</f>
        <v>42.160000000000004</v>
      </c>
      <c r="E10">
        <f t="shared" si="2"/>
        <v>83.399999999999991</v>
      </c>
      <c r="F10">
        <f t="shared" si="2"/>
        <v>87.600000000000009</v>
      </c>
      <c r="G10">
        <f t="shared" si="2"/>
        <v>237.38000000000002</v>
      </c>
      <c r="K10" s="3" t="s">
        <v>76</v>
      </c>
      <c r="L10" s="3" t="s">
        <v>79</v>
      </c>
    </row>
    <row r="13" spans="2:12" x14ac:dyDescent="0.3">
      <c r="B13" t="s">
        <v>22</v>
      </c>
      <c r="C13">
        <f>(G10^2)/(7*4)</f>
        <v>2012.4737285714291</v>
      </c>
    </row>
    <row r="14" spans="2:12" x14ac:dyDescent="0.3">
      <c r="B14" t="s">
        <v>13</v>
      </c>
    </row>
    <row r="15" spans="2:12" x14ac:dyDescent="0.3">
      <c r="B15" s="11" t="s">
        <v>14</v>
      </c>
      <c r="C15" s="11" t="s">
        <v>21</v>
      </c>
      <c r="D15" s="11" t="s">
        <v>15</v>
      </c>
      <c r="E15" s="11" t="s">
        <v>16</v>
      </c>
      <c r="F15" s="11" t="s">
        <v>17</v>
      </c>
      <c r="G15" s="11"/>
      <c r="H15" s="11" t="s">
        <v>67</v>
      </c>
      <c r="I15" s="11" t="s">
        <v>18</v>
      </c>
    </row>
    <row r="16" spans="2:12" x14ac:dyDescent="0.3">
      <c r="B16" t="s">
        <v>19</v>
      </c>
      <c r="C16">
        <f>4-1</f>
        <v>3</v>
      </c>
      <c r="D16" s="2">
        <f>(SUMSQ(C10:F10)/7)-C13</f>
        <v>415.15398571428523</v>
      </c>
      <c r="E16" s="2">
        <f>D16/C16</f>
        <v>138.38466190476174</v>
      </c>
      <c r="F16" s="2">
        <f>E16/$E$18</f>
        <v>15.30406280114854</v>
      </c>
      <c r="G16" t="str">
        <f>IF(F16&lt;H16,"tn",IF(F16&lt;I16,"*","**"))</f>
        <v>**</v>
      </c>
      <c r="H16">
        <v>3.16</v>
      </c>
      <c r="I16">
        <v>5.09</v>
      </c>
    </row>
    <row r="17" spans="2:12" x14ac:dyDescent="0.3">
      <c r="B17" t="s">
        <v>1</v>
      </c>
      <c r="C17">
        <f>7-1</f>
        <v>6</v>
      </c>
      <c r="D17" s="2">
        <f>(SUMSQ(G3:G9)/4)-C13</f>
        <v>106.39822142857111</v>
      </c>
      <c r="E17" s="2">
        <f>D17/C17</f>
        <v>17.73303690476185</v>
      </c>
      <c r="F17" s="2">
        <f>E17/$E$18</f>
        <v>1.9611097553017309</v>
      </c>
      <c r="G17" t="str">
        <f>IF(F17&lt;H17,"tn",IF(F17&lt;I17,"*","**"))</f>
        <v>tn</v>
      </c>
      <c r="H17">
        <v>2.66</v>
      </c>
      <c r="I17">
        <v>4.01</v>
      </c>
    </row>
    <row r="18" spans="2:12" x14ac:dyDescent="0.3">
      <c r="B18" t="s">
        <v>20</v>
      </c>
      <c r="C18">
        <f>(4-1)*(7-1)</f>
        <v>18</v>
      </c>
      <c r="D18" s="2">
        <f>D19-D16-D17</f>
        <v>162.76226428571454</v>
      </c>
      <c r="E18" s="2">
        <f>D18/C18</f>
        <v>9.0423480158730296</v>
      </c>
      <c r="F18" s="9"/>
      <c r="G18" s="10"/>
      <c r="H18" s="10"/>
      <c r="I18" s="10"/>
      <c r="L18" s="2"/>
    </row>
    <row r="19" spans="2:12" x14ac:dyDescent="0.3">
      <c r="B19" s="11" t="s">
        <v>7</v>
      </c>
      <c r="C19" s="11">
        <f>(7*4)-1</f>
        <v>27</v>
      </c>
      <c r="D19" s="12">
        <f>SUMSQ(C3:F9)-C13</f>
        <v>684.31447142857087</v>
      </c>
      <c r="E19" s="13"/>
      <c r="F19" s="13"/>
      <c r="G19" s="14"/>
      <c r="H19" s="14"/>
      <c r="I19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38"/>
  <sheetViews>
    <sheetView topLeftCell="A21" workbookViewId="0">
      <selection activeCell="I29" sqref="I29"/>
    </sheetView>
  </sheetViews>
  <sheetFormatPr defaultRowHeight="14.4" x14ac:dyDescent="0.3"/>
  <sheetData>
    <row r="5" spans="2:14" x14ac:dyDescent="0.3">
      <c r="B5" t="s">
        <v>36</v>
      </c>
      <c r="C5" t="s">
        <v>37</v>
      </c>
      <c r="D5" t="s">
        <v>38</v>
      </c>
    </row>
    <row r="6" spans="2:14" x14ac:dyDescent="0.3">
      <c r="B6">
        <v>0.2</v>
      </c>
      <c r="C6" s="1">
        <v>1.9E-2</v>
      </c>
      <c r="D6" s="1">
        <f>C6-$C$11</f>
        <v>6.9999999999999993E-3</v>
      </c>
    </row>
    <row r="7" spans="2:14" x14ac:dyDescent="0.3">
      <c r="B7">
        <v>0.4</v>
      </c>
      <c r="C7" s="1">
        <v>3.6999999999999998E-2</v>
      </c>
      <c r="D7" s="1">
        <f t="shared" ref="D7:D11" si="0">C7-$C$11</f>
        <v>2.4999999999999998E-2</v>
      </c>
    </row>
    <row r="8" spans="2:14" x14ac:dyDescent="0.3">
      <c r="B8">
        <v>0.6</v>
      </c>
      <c r="C8" s="1">
        <v>5.3999999999999999E-2</v>
      </c>
      <c r="D8" s="1">
        <f t="shared" si="0"/>
        <v>4.1999999999999996E-2</v>
      </c>
    </row>
    <row r="9" spans="2:14" x14ac:dyDescent="0.3">
      <c r="B9">
        <v>0.8</v>
      </c>
      <c r="C9" s="1">
        <v>0.06</v>
      </c>
      <c r="D9" s="1">
        <f t="shared" si="0"/>
        <v>4.8000000000000001E-2</v>
      </c>
    </row>
    <row r="10" spans="2:14" x14ac:dyDescent="0.3">
      <c r="B10">
        <v>1</v>
      </c>
      <c r="C10" s="1">
        <v>0.08</v>
      </c>
      <c r="D10" s="1">
        <f t="shared" si="0"/>
        <v>6.8000000000000005E-2</v>
      </c>
    </row>
    <row r="11" spans="2:14" x14ac:dyDescent="0.3">
      <c r="B11">
        <v>0</v>
      </c>
      <c r="C11">
        <v>1.2E-2</v>
      </c>
      <c r="D11" s="1">
        <f t="shared" si="0"/>
        <v>0</v>
      </c>
    </row>
    <row r="15" spans="2:14" x14ac:dyDescent="0.3">
      <c r="B15" s="115" t="s">
        <v>39</v>
      </c>
      <c r="C15" s="116" t="s">
        <v>40</v>
      </c>
      <c r="D15" s="116"/>
      <c r="E15" s="117"/>
      <c r="F15" s="6"/>
      <c r="H15" s="115" t="s">
        <v>39</v>
      </c>
      <c r="I15" s="116" t="s">
        <v>40</v>
      </c>
      <c r="J15" s="116"/>
      <c r="K15" s="117"/>
      <c r="L15" s="6"/>
      <c r="M15" s="118" t="s">
        <v>33</v>
      </c>
      <c r="N15" s="114" t="s">
        <v>82</v>
      </c>
    </row>
    <row r="16" spans="2:14" x14ac:dyDescent="0.3">
      <c r="B16" s="115"/>
      <c r="C16" s="3">
        <v>1</v>
      </c>
      <c r="D16" s="4">
        <v>2</v>
      </c>
      <c r="E16" s="3">
        <v>3</v>
      </c>
      <c r="F16" s="5">
        <v>4</v>
      </c>
      <c r="H16" s="115"/>
      <c r="I16" s="3">
        <v>1</v>
      </c>
      <c r="J16" s="4">
        <v>2</v>
      </c>
      <c r="K16" s="3">
        <v>3</v>
      </c>
      <c r="L16" s="5">
        <v>4</v>
      </c>
      <c r="M16" s="118"/>
      <c r="N16" s="114"/>
    </row>
    <row r="17" spans="2:15" x14ac:dyDescent="0.3">
      <c r="B17" s="3" t="s">
        <v>23</v>
      </c>
      <c r="C17" s="16">
        <v>0.154</v>
      </c>
      <c r="D17" s="16">
        <v>0.114</v>
      </c>
      <c r="E17" s="16">
        <v>0.14399999999999999</v>
      </c>
      <c r="F17" s="16">
        <v>0.14399999999999999</v>
      </c>
      <c r="H17" s="3" t="s">
        <v>23</v>
      </c>
      <c r="I17" s="17">
        <v>42.16</v>
      </c>
      <c r="J17" s="17">
        <v>30.5</v>
      </c>
      <c r="K17" s="17">
        <v>39.24</v>
      </c>
      <c r="L17" s="17">
        <v>39.24</v>
      </c>
      <c r="M17" s="2">
        <f>SUM(I17:L17)</f>
        <v>151.14000000000001</v>
      </c>
      <c r="N17" s="2">
        <f>AVERAGE(I17:L17)</f>
        <v>37.785000000000004</v>
      </c>
    </row>
    <row r="18" spans="2:15" x14ac:dyDescent="0.3">
      <c r="B18" s="3" t="s">
        <v>24</v>
      </c>
      <c r="C18" s="16">
        <v>0.14499999999999999</v>
      </c>
      <c r="D18" s="16">
        <v>0.14000000000000001</v>
      </c>
      <c r="E18" s="16">
        <v>0.14000000000000001</v>
      </c>
      <c r="F18" s="16">
        <v>0.14199999999999999</v>
      </c>
      <c r="H18" s="3" t="s">
        <v>24</v>
      </c>
      <c r="I18" s="17">
        <v>39.53</v>
      </c>
      <c r="J18" s="17">
        <v>38.08</v>
      </c>
      <c r="K18" s="17">
        <v>38.08</v>
      </c>
      <c r="L18" s="17">
        <v>38.659999999999997</v>
      </c>
      <c r="M18" s="2">
        <f t="shared" ref="M18:M23" si="1">SUM(I18:L18)</f>
        <v>154.35</v>
      </c>
      <c r="N18" s="2">
        <f t="shared" ref="N18:N23" si="2">AVERAGE(I18:L18)</f>
        <v>38.587499999999999</v>
      </c>
    </row>
    <row r="19" spans="2:15" x14ac:dyDescent="0.3">
      <c r="B19" s="3" t="s">
        <v>25</v>
      </c>
      <c r="C19" s="16">
        <v>0.13900000000000001</v>
      </c>
      <c r="D19" s="16">
        <v>0.13700000000000001</v>
      </c>
      <c r="E19" s="16">
        <v>0.13700000000000001</v>
      </c>
      <c r="F19" s="16">
        <v>0.13500000000000001</v>
      </c>
      <c r="H19" s="3" t="s">
        <v>25</v>
      </c>
      <c r="I19" s="17">
        <v>37.78</v>
      </c>
      <c r="J19" s="17">
        <v>37.200000000000003</v>
      </c>
      <c r="K19" s="17">
        <v>37.200000000000003</v>
      </c>
      <c r="L19" s="17">
        <v>36.619999999999997</v>
      </c>
      <c r="M19" s="2">
        <f t="shared" si="1"/>
        <v>148.80000000000001</v>
      </c>
      <c r="N19" s="2">
        <f t="shared" si="2"/>
        <v>37.200000000000003</v>
      </c>
    </row>
    <row r="20" spans="2:15" x14ac:dyDescent="0.3">
      <c r="B20" s="3" t="s">
        <v>26</v>
      </c>
      <c r="C20" s="16">
        <v>0.13100000000000001</v>
      </c>
      <c r="D20" s="16">
        <v>0.21299999999999999</v>
      </c>
      <c r="E20" s="16">
        <v>0.23799999999999999</v>
      </c>
      <c r="F20" s="16">
        <v>0.12</v>
      </c>
      <c r="H20" s="3" t="s">
        <v>26</v>
      </c>
      <c r="I20" s="17">
        <v>35.450000000000003</v>
      </c>
      <c r="J20" s="17">
        <v>59.36</v>
      </c>
      <c r="K20" s="17">
        <v>66.650000000000006</v>
      </c>
      <c r="L20" s="17">
        <v>32.25</v>
      </c>
      <c r="M20" s="2">
        <f t="shared" si="1"/>
        <v>193.71</v>
      </c>
      <c r="N20" s="2">
        <f t="shared" si="2"/>
        <v>48.427500000000002</v>
      </c>
    </row>
    <row r="21" spans="2:15" x14ac:dyDescent="0.3">
      <c r="B21" s="3" t="s">
        <v>28</v>
      </c>
      <c r="C21" s="16">
        <v>0.128</v>
      </c>
      <c r="D21" s="16">
        <v>0.23799999999999999</v>
      </c>
      <c r="E21" s="16">
        <v>0.124</v>
      </c>
      <c r="F21" s="16">
        <v>0.124</v>
      </c>
      <c r="H21" s="3" t="s">
        <v>28</v>
      </c>
      <c r="I21" s="17">
        <v>34.6</v>
      </c>
      <c r="J21" s="17">
        <v>66.650000000000006</v>
      </c>
      <c r="K21" s="17">
        <v>33.409999999999997</v>
      </c>
      <c r="L21" s="17">
        <v>33.409999999999997</v>
      </c>
      <c r="M21" s="2">
        <f t="shared" si="1"/>
        <v>168.07</v>
      </c>
      <c r="N21" s="2">
        <f t="shared" si="2"/>
        <v>42.017499999999998</v>
      </c>
    </row>
    <row r="22" spans="2:15" x14ac:dyDescent="0.3">
      <c r="B22" s="3" t="s">
        <v>29</v>
      </c>
      <c r="C22" s="16">
        <v>0.17599999999999999</v>
      </c>
      <c r="D22" s="16">
        <v>0.126</v>
      </c>
      <c r="E22" s="16">
        <v>0.126</v>
      </c>
      <c r="F22" s="16">
        <v>0.13</v>
      </c>
      <c r="H22" s="3" t="s">
        <v>29</v>
      </c>
      <c r="I22" s="17">
        <v>48.57</v>
      </c>
      <c r="J22" s="17">
        <v>33.99</v>
      </c>
      <c r="K22" s="17">
        <v>33.99</v>
      </c>
      <c r="L22" s="17">
        <v>35.159999999999997</v>
      </c>
      <c r="M22" s="2">
        <f t="shared" si="1"/>
        <v>151.71</v>
      </c>
      <c r="N22" s="2">
        <f t="shared" si="2"/>
        <v>37.927500000000002</v>
      </c>
    </row>
    <row r="23" spans="2:15" x14ac:dyDescent="0.3">
      <c r="B23" s="3" t="s">
        <v>30</v>
      </c>
      <c r="C23" s="16">
        <v>0.11</v>
      </c>
      <c r="D23" s="16">
        <v>0.124</v>
      </c>
      <c r="E23" s="16">
        <v>0.124</v>
      </c>
      <c r="F23" s="16">
        <v>0.124</v>
      </c>
      <c r="H23" s="3" t="s">
        <v>30</v>
      </c>
      <c r="I23" s="17">
        <v>29.33</v>
      </c>
      <c r="J23" s="17">
        <v>33.409999999999997</v>
      </c>
      <c r="K23" s="17">
        <v>33.409999999999997</v>
      </c>
      <c r="L23" s="17">
        <v>33.409999999999997</v>
      </c>
      <c r="M23" s="2">
        <f t="shared" si="1"/>
        <v>129.56</v>
      </c>
      <c r="N23" s="2">
        <f t="shared" si="2"/>
        <v>32.39</v>
      </c>
    </row>
    <row r="24" spans="2:15" x14ac:dyDescent="0.3">
      <c r="H24" s="18" t="s">
        <v>33</v>
      </c>
      <c r="I24" s="2">
        <f>SUM(I17:I23)</f>
        <v>267.42</v>
      </c>
      <c r="J24" s="2">
        <f t="shared" ref="J24:M24" si="3">SUM(J17:J23)</f>
        <v>299.18999999999994</v>
      </c>
      <c r="K24" s="2">
        <f t="shared" si="3"/>
        <v>281.98</v>
      </c>
      <c r="L24" s="2">
        <f t="shared" si="3"/>
        <v>248.75</v>
      </c>
      <c r="M24" s="2">
        <f t="shared" si="3"/>
        <v>1097.3399999999999</v>
      </c>
    </row>
    <row r="25" spans="2:15" x14ac:dyDescent="0.3">
      <c r="D25" s="2"/>
      <c r="H25" s="18" t="s">
        <v>82</v>
      </c>
      <c r="I25" s="2">
        <f>AVERAGE(I17:I23)</f>
        <v>38.202857142857148</v>
      </c>
      <c r="J25" s="2">
        <f t="shared" ref="J25:L25" si="4">AVERAGE(J17:J23)</f>
        <v>42.741428571428564</v>
      </c>
      <c r="K25" s="2">
        <f t="shared" si="4"/>
        <v>40.282857142857146</v>
      </c>
      <c r="L25" s="2">
        <f t="shared" si="4"/>
        <v>35.535714285714285</v>
      </c>
    </row>
    <row r="28" spans="2:15" x14ac:dyDescent="0.3">
      <c r="H28" t="s">
        <v>22</v>
      </c>
      <c r="I28">
        <f>(M24^2)/(7*4)</f>
        <v>43005.538414285707</v>
      </c>
    </row>
    <row r="29" spans="2:15" x14ac:dyDescent="0.3">
      <c r="H29" t="s">
        <v>13</v>
      </c>
    </row>
    <row r="30" spans="2:15" x14ac:dyDescent="0.3">
      <c r="H30" s="11" t="s">
        <v>14</v>
      </c>
      <c r="I30" s="11" t="s">
        <v>21</v>
      </c>
      <c r="J30" s="11" t="s">
        <v>15</v>
      </c>
      <c r="K30" s="11" t="s">
        <v>16</v>
      </c>
      <c r="L30" s="11" t="s">
        <v>17</v>
      </c>
      <c r="M30" s="11"/>
      <c r="N30" s="11" t="s">
        <v>67</v>
      </c>
      <c r="O30" s="11" t="s">
        <v>18</v>
      </c>
    </row>
    <row r="31" spans="2:15" x14ac:dyDescent="0.3">
      <c r="H31" t="s">
        <v>19</v>
      </c>
      <c r="I31">
        <f>4-1</f>
        <v>3</v>
      </c>
      <c r="J31" s="2">
        <f>(SUMSQ(I24:L24)/7)-I28</f>
        <v>196.9466428571468</v>
      </c>
      <c r="K31" s="2">
        <f>J31/I31</f>
        <v>65.648880952382271</v>
      </c>
      <c r="L31" s="2">
        <f>K31/K$33</f>
        <v>0.68004137882967519</v>
      </c>
      <c r="M31" t="str">
        <f>IF(L31&lt;N31,"tn",IF(L31&lt;O31,"*","**"))</f>
        <v>tn</v>
      </c>
      <c r="N31">
        <v>3.16</v>
      </c>
      <c r="O31">
        <v>5.09</v>
      </c>
    </row>
    <row r="32" spans="2:15" x14ac:dyDescent="0.3">
      <c r="E32" s="2"/>
      <c r="H32" t="s">
        <v>1</v>
      </c>
      <c r="I32">
        <f>7-1</f>
        <v>6</v>
      </c>
      <c r="J32" s="2">
        <f>(SUMSQ(M17:M23)/4)-I28</f>
        <v>589.82878571429319</v>
      </c>
      <c r="K32" s="2">
        <f>J32/I32</f>
        <v>98.30479761904887</v>
      </c>
      <c r="L32" s="2">
        <f>K32/K$33</f>
        <v>1.018316369580162</v>
      </c>
      <c r="M32" t="str">
        <f>IF(L32&lt;N32,"tn",IF(L32&lt;O32,"*","**"))</f>
        <v>tn</v>
      </c>
      <c r="N32">
        <v>2.66</v>
      </c>
      <c r="O32">
        <v>4.01</v>
      </c>
    </row>
    <row r="33" spans="5:15" x14ac:dyDescent="0.3">
      <c r="E33" s="2"/>
      <c r="H33" t="s">
        <v>20</v>
      </c>
      <c r="I33">
        <f>(4-1)*(7-1)</f>
        <v>18</v>
      </c>
      <c r="J33" s="2">
        <f>J34-J31-J32</f>
        <v>1737.6587571428463</v>
      </c>
      <c r="K33" s="2">
        <f>J33/I33</f>
        <v>96.536597619047015</v>
      </c>
      <c r="L33" s="9"/>
      <c r="M33" s="10"/>
      <c r="N33" s="10"/>
      <c r="O33" s="10"/>
    </row>
    <row r="34" spans="5:15" x14ac:dyDescent="0.3">
      <c r="E34" s="2"/>
      <c r="H34" s="11" t="s">
        <v>7</v>
      </c>
      <c r="I34" s="11">
        <f>(7*4)-1</f>
        <v>27</v>
      </c>
      <c r="J34" s="12">
        <f>SUMSQ(I17:L23)-I28</f>
        <v>2524.4341857142863</v>
      </c>
      <c r="K34" s="13"/>
      <c r="L34" s="13"/>
      <c r="M34" s="14"/>
      <c r="N34" s="14"/>
      <c r="O34" s="14"/>
    </row>
    <row r="35" spans="5:15" x14ac:dyDescent="0.3">
      <c r="E35" s="2"/>
    </row>
    <row r="36" spans="5:15" x14ac:dyDescent="0.3">
      <c r="E36" s="2"/>
    </row>
    <row r="37" spans="5:15" x14ac:dyDescent="0.3">
      <c r="E37" s="2"/>
      <c r="J37" s="2"/>
    </row>
    <row r="38" spans="5:15" x14ac:dyDescent="0.3">
      <c r="E38" s="2"/>
    </row>
  </sheetData>
  <sortState ref="G37:H43">
    <sortCondition ref="H37"/>
  </sortState>
  <mergeCells count="6">
    <mergeCell ref="N15:N16"/>
    <mergeCell ref="B15:B16"/>
    <mergeCell ref="C15:E15"/>
    <mergeCell ref="H15:H16"/>
    <mergeCell ref="I15:K15"/>
    <mergeCell ref="M15:M16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1"/>
  <sheetViews>
    <sheetView topLeftCell="G1" workbookViewId="0">
      <selection activeCell="N14" sqref="N14"/>
    </sheetView>
  </sheetViews>
  <sheetFormatPr defaultRowHeight="14.4" x14ac:dyDescent="0.3"/>
  <sheetData>
    <row r="2" spans="2:18" x14ac:dyDescent="0.3">
      <c r="B2" t="s">
        <v>1</v>
      </c>
      <c r="C2" t="s">
        <v>11</v>
      </c>
      <c r="G2" t="s">
        <v>1</v>
      </c>
      <c r="H2" t="s">
        <v>10</v>
      </c>
      <c r="M2" t="s">
        <v>1</v>
      </c>
      <c r="N2" t="s">
        <v>2</v>
      </c>
      <c r="O2" t="s">
        <v>4</v>
      </c>
      <c r="P2" t="s">
        <v>3</v>
      </c>
      <c r="Q2" t="s">
        <v>35</v>
      </c>
      <c r="R2" t="s">
        <v>109</v>
      </c>
    </row>
    <row r="3" spans="2:18" x14ac:dyDescent="0.3">
      <c r="C3" s="8" t="s">
        <v>42</v>
      </c>
      <c r="D3" t="s">
        <v>43</v>
      </c>
      <c r="E3" t="s">
        <v>44</v>
      </c>
      <c r="H3" s="8" t="s">
        <v>42</v>
      </c>
      <c r="I3" t="s">
        <v>43</v>
      </c>
      <c r="J3" t="s">
        <v>44</v>
      </c>
      <c r="M3" s="8" t="s">
        <v>23</v>
      </c>
      <c r="N3" t="s">
        <v>83</v>
      </c>
      <c r="O3" t="s">
        <v>89</v>
      </c>
      <c r="P3" t="s">
        <v>96</v>
      </c>
      <c r="Q3" t="s">
        <v>102</v>
      </c>
      <c r="R3" t="s">
        <v>110</v>
      </c>
    </row>
    <row r="4" spans="2:18" x14ac:dyDescent="0.3">
      <c r="B4" s="8" t="s">
        <v>46</v>
      </c>
      <c r="C4">
        <v>12</v>
      </c>
      <c r="D4">
        <v>22</v>
      </c>
      <c r="E4">
        <v>23</v>
      </c>
      <c r="G4" s="8" t="s">
        <v>23</v>
      </c>
      <c r="H4">
        <v>24</v>
      </c>
      <c r="I4">
        <v>22</v>
      </c>
      <c r="J4">
        <v>23</v>
      </c>
      <c r="M4" s="8" t="s">
        <v>24</v>
      </c>
      <c r="N4" t="s">
        <v>84</v>
      </c>
      <c r="O4" t="s">
        <v>90</v>
      </c>
      <c r="P4" t="s">
        <v>97</v>
      </c>
      <c r="Q4" t="s">
        <v>103</v>
      </c>
      <c r="R4" t="s">
        <v>90</v>
      </c>
    </row>
    <row r="5" spans="2:18" x14ac:dyDescent="0.3">
      <c r="B5" s="8" t="s">
        <v>47</v>
      </c>
      <c r="C5">
        <v>29</v>
      </c>
      <c r="D5">
        <v>30</v>
      </c>
      <c r="E5" s="7" t="s">
        <v>45</v>
      </c>
      <c r="G5" s="8" t="s">
        <v>24</v>
      </c>
      <c r="H5">
        <v>25</v>
      </c>
      <c r="I5">
        <v>20</v>
      </c>
      <c r="J5" s="7" t="s">
        <v>45</v>
      </c>
      <c r="M5" t="s">
        <v>25</v>
      </c>
      <c r="N5" t="s">
        <v>85</v>
      </c>
      <c r="O5" t="s">
        <v>91</v>
      </c>
      <c r="P5" t="s">
        <v>98</v>
      </c>
      <c r="Q5" t="s">
        <v>104</v>
      </c>
      <c r="R5" t="s">
        <v>111</v>
      </c>
    </row>
    <row r="6" spans="2:18" x14ac:dyDescent="0.3">
      <c r="B6" t="s">
        <v>48</v>
      </c>
      <c r="C6">
        <v>33</v>
      </c>
      <c r="D6" s="7" t="s">
        <v>45</v>
      </c>
      <c r="E6">
        <v>10</v>
      </c>
      <c r="G6" t="s">
        <v>25</v>
      </c>
      <c r="H6">
        <v>30</v>
      </c>
      <c r="I6">
        <v>44</v>
      </c>
      <c r="J6">
        <v>33</v>
      </c>
      <c r="M6" t="s">
        <v>26</v>
      </c>
      <c r="N6" t="s">
        <v>86</v>
      </c>
      <c r="O6" t="s">
        <v>95</v>
      </c>
      <c r="P6" t="s">
        <v>99</v>
      </c>
      <c r="Q6" t="s">
        <v>105</v>
      </c>
      <c r="R6" t="s">
        <v>112</v>
      </c>
    </row>
    <row r="7" spans="2:18" x14ac:dyDescent="0.3">
      <c r="B7" t="s">
        <v>49</v>
      </c>
      <c r="C7">
        <v>35</v>
      </c>
      <c r="D7" s="7">
        <v>40</v>
      </c>
      <c r="E7">
        <v>28</v>
      </c>
      <c r="G7" t="s">
        <v>26</v>
      </c>
      <c r="H7">
        <v>23</v>
      </c>
      <c r="I7" s="7" t="s">
        <v>45</v>
      </c>
      <c r="J7">
        <v>46</v>
      </c>
      <c r="M7" t="s">
        <v>28</v>
      </c>
      <c r="N7" t="s">
        <v>87</v>
      </c>
      <c r="O7" t="s">
        <v>92</v>
      </c>
      <c r="P7" t="s">
        <v>100</v>
      </c>
      <c r="Q7" t="s">
        <v>106</v>
      </c>
      <c r="R7" t="s">
        <v>113</v>
      </c>
    </row>
    <row r="8" spans="2:18" x14ac:dyDescent="0.3">
      <c r="B8" t="s">
        <v>50</v>
      </c>
      <c r="C8">
        <v>20</v>
      </c>
      <c r="D8">
        <v>45</v>
      </c>
      <c r="E8">
        <v>58</v>
      </c>
      <c r="G8" t="s">
        <v>28</v>
      </c>
      <c r="H8">
        <v>28</v>
      </c>
      <c r="I8">
        <v>23</v>
      </c>
      <c r="J8">
        <v>23</v>
      </c>
      <c r="M8" t="s">
        <v>29</v>
      </c>
      <c r="N8" t="s">
        <v>88</v>
      </c>
      <c r="O8" t="s">
        <v>93</v>
      </c>
      <c r="P8" t="s">
        <v>101</v>
      </c>
      <c r="Q8" t="s">
        <v>107</v>
      </c>
      <c r="R8" t="s">
        <v>114</v>
      </c>
    </row>
    <row r="9" spans="2:18" x14ac:dyDescent="0.3">
      <c r="B9" t="s">
        <v>51</v>
      </c>
      <c r="C9" s="7" t="s">
        <v>45</v>
      </c>
      <c r="D9">
        <v>67</v>
      </c>
      <c r="E9">
        <v>16</v>
      </c>
      <c r="G9" t="s">
        <v>29</v>
      </c>
      <c r="H9">
        <v>48</v>
      </c>
      <c r="I9">
        <v>33</v>
      </c>
      <c r="J9">
        <v>34</v>
      </c>
      <c r="M9" t="s">
        <v>30</v>
      </c>
      <c r="N9" t="s">
        <v>95</v>
      </c>
      <c r="O9" t="s">
        <v>94</v>
      </c>
      <c r="P9" t="s">
        <v>92</v>
      </c>
      <c r="Q9" t="s">
        <v>108</v>
      </c>
      <c r="R9" t="s">
        <v>90</v>
      </c>
    </row>
    <row r="10" spans="2:18" x14ac:dyDescent="0.3">
      <c r="B10" t="s">
        <v>52</v>
      </c>
      <c r="C10">
        <v>33</v>
      </c>
      <c r="D10">
        <v>73</v>
      </c>
      <c r="E10">
        <v>61</v>
      </c>
      <c r="G10" t="s">
        <v>30</v>
      </c>
      <c r="H10">
        <v>35</v>
      </c>
      <c r="I10">
        <v>56</v>
      </c>
      <c r="J10">
        <v>45</v>
      </c>
    </row>
    <row r="12" spans="2:18" x14ac:dyDescent="0.3">
      <c r="B12" t="s">
        <v>1</v>
      </c>
      <c r="C12" t="s">
        <v>12</v>
      </c>
    </row>
    <row r="13" spans="2:18" x14ac:dyDescent="0.3">
      <c r="C13" s="8" t="s">
        <v>42</v>
      </c>
      <c r="D13" t="s">
        <v>43</v>
      </c>
      <c r="E13" t="s">
        <v>44</v>
      </c>
      <c r="G13" t="s">
        <v>1</v>
      </c>
      <c r="H13" t="s">
        <v>27</v>
      </c>
    </row>
    <row r="14" spans="2:18" x14ac:dyDescent="0.3">
      <c r="B14" s="8" t="s">
        <v>53</v>
      </c>
      <c r="C14">
        <v>15</v>
      </c>
      <c r="D14">
        <v>26</v>
      </c>
      <c r="E14">
        <v>24</v>
      </c>
      <c r="H14" s="8" t="s">
        <v>42</v>
      </c>
      <c r="I14" t="s">
        <v>43</v>
      </c>
      <c r="J14" t="s">
        <v>44</v>
      </c>
    </row>
    <row r="15" spans="2:18" x14ac:dyDescent="0.3">
      <c r="B15" s="8" t="s">
        <v>54</v>
      </c>
      <c r="C15">
        <v>6</v>
      </c>
      <c r="D15">
        <v>27</v>
      </c>
      <c r="E15" s="7" t="s">
        <v>45</v>
      </c>
      <c r="G15" s="8" t="s">
        <v>60</v>
      </c>
      <c r="H15">
        <v>41</v>
      </c>
      <c r="I15">
        <v>50</v>
      </c>
      <c r="J15">
        <v>25</v>
      </c>
    </row>
    <row r="16" spans="2:18" x14ac:dyDescent="0.3">
      <c r="B16" t="s">
        <v>55</v>
      </c>
      <c r="C16">
        <v>7</v>
      </c>
      <c r="D16">
        <v>19</v>
      </c>
      <c r="E16">
        <v>8</v>
      </c>
      <c r="G16" s="8" t="s">
        <v>61</v>
      </c>
      <c r="H16">
        <v>29</v>
      </c>
      <c r="I16">
        <v>75</v>
      </c>
      <c r="J16" s="7">
        <v>24</v>
      </c>
    </row>
    <row r="17" spans="2:10" x14ac:dyDescent="0.3">
      <c r="B17" t="s">
        <v>56</v>
      </c>
      <c r="C17">
        <v>6</v>
      </c>
      <c r="D17" s="7" t="s">
        <v>45</v>
      </c>
      <c r="E17">
        <v>10</v>
      </c>
      <c r="G17" t="s">
        <v>62</v>
      </c>
      <c r="H17">
        <v>15</v>
      </c>
      <c r="I17">
        <v>42</v>
      </c>
      <c r="J17">
        <v>29</v>
      </c>
    </row>
    <row r="18" spans="2:10" x14ac:dyDescent="0.3">
      <c r="B18" t="s">
        <v>57</v>
      </c>
      <c r="C18">
        <v>16</v>
      </c>
      <c r="D18">
        <v>17</v>
      </c>
      <c r="E18">
        <v>33</v>
      </c>
      <c r="G18" t="s">
        <v>63</v>
      </c>
      <c r="H18">
        <v>9</v>
      </c>
      <c r="I18" s="7" t="s">
        <v>45</v>
      </c>
      <c r="J18">
        <v>25</v>
      </c>
    </row>
    <row r="19" spans="2:10" x14ac:dyDescent="0.3">
      <c r="B19" t="s">
        <v>58</v>
      </c>
      <c r="C19">
        <v>39</v>
      </c>
      <c r="D19">
        <v>32</v>
      </c>
      <c r="E19">
        <v>15</v>
      </c>
      <c r="G19" t="s">
        <v>64</v>
      </c>
      <c r="H19">
        <v>34</v>
      </c>
      <c r="I19">
        <v>22</v>
      </c>
      <c r="J19">
        <v>15</v>
      </c>
    </row>
    <row r="20" spans="2:10" x14ac:dyDescent="0.3">
      <c r="B20" t="s">
        <v>59</v>
      </c>
      <c r="C20">
        <v>22</v>
      </c>
      <c r="D20">
        <v>45</v>
      </c>
      <c r="E20">
        <v>34</v>
      </c>
      <c r="G20" t="s">
        <v>65</v>
      </c>
      <c r="H20">
        <v>54</v>
      </c>
      <c r="I20">
        <v>12</v>
      </c>
      <c r="J20">
        <v>21</v>
      </c>
    </row>
    <row r="21" spans="2:10" x14ac:dyDescent="0.3">
      <c r="G21" t="s">
        <v>66</v>
      </c>
      <c r="H21">
        <v>13</v>
      </c>
      <c r="I21">
        <v>15</v>
      </c>
      <c r="J21">
        <v>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O10" sqref="O10"/>
    </sheetView>
  </sheetViews>
  <sheetFormatPr defaultRowHeight="14.4" x14ac:dyDescent="0.3"/>
  <sheetData>
    <row r="2" spans="2:12" x14ac:dyDescent="0.3">
      <c r="B2" t="s">
        <v>1</v>
      </c>
      <c r="C2" t="s">
        <v>10</v>
      </c>
      <c r="D2" t="s">
        <v>11</v>
      </c>
      <c r="E2" t="s">
        <v>12</v>
      </c>
      <c r="F2" t="s">
        <v>27</v>
      </c>
      <c r="G2" t="s">
        <v>7</v>
      </c>
      <c r="H2" t="s">
        <v>6</v>
      </c>
      <c r="K2" s="3" t="s">
        <v>1</v>
      </c>
      <c r="L2" s="3" t="s">
        <v>6</v>
      </c>
    </row>
    <row r="3" spans="2:12" x14ac:dyDescent="0.3">
      <c r="B3" t="s">
        <v>23</v>
      </c>
      <c r="C3">
        <v>99.9</v>
      </c>
      <c r="D3">
        <v>99.9</v>
      </c>
      <c r="E3">
        <v>56.8</v>
      </c>
      <c r="F3">
        <v>99.9</v>
      </c>
      <c r="G3">
        <f t="shared" ref="G3:G9" si="0">SUM(C3:F3)</f>
        <v>356.5</v>
      </c>
      <c r="H3" s="2">
        <f t="shared" ref="H3:H8" si="1">AVERAGE(C3:F3)</f>
        <v>89.125</v>
      </c>
      <c r="K3" s="3" t="s">
        <v>23</v>
      </c>
      <c r="L3" s="17">
        <v>89.125</v>
      </c>
    </row>
    <row r="4" spans="2:12" x14ac:dyDescent="0.3">
      <c r="B4" t="s">
        <v>24</v>
      </c>
      <c r="C4">
        <v>99.9</v>
      </c>
      <c r="D4">
        <v>99.9</v>
      </c>
      <c r="E4">
        <v>98.9</v>
      </c>
      <c r="F4">
        <v>99.9</v>
      </c>
      <c r="G4">
        <f t="shared" si="0"/>
        <v>398.6</v>
      </c>
      <c r="H4" s="2">
        <f t="shared" si="1"/>
        <v>99.65</v>
      </c>
      <c r="K4" s="3" t="s">
        <v>24</v>
      </c>
      <c r="L4" s="17">
        <v>99.65</v>
      </c>
    </row>
    <row r="5" spans="2:12" x14ac:dyDescent="0.3">
      <c r="B5" t="s">
        <v>25</v>
      </c>
      <c r="C5">
        <v>28.6</v>
      </c>
      <c r="D5">
        <v>99.9</v>
      </c>
      <c r="E5">
        <v>84.7</v>
      </c>
      <c r="F5">
        <v>99.9</v>
      </c>
      <c r="G5">
        <f t="shared" si="0"/>
        <v>313.10000000000002</v>
      </c>
      <c r="H5" s="2">
        <f t="shared" si="1"/>
        <v>78.275000000000006</v>
      </c>
      <c r="K5" s="3" t="s">
        <v>25</v>
      </c>
      <c r="L5" s="17">
        <v>78.275000000000006</v>
      </c>
    </row>
    <row r="6" spans="2:12" x14ac:dyDescent="0.3">
      <c r="B6" t="s">
        <v>26</v>
      </c>
      <c r="C6">
        <v>62.5</v>
      </c>
      <c r="D6" s="7" t="s">
        <v>41</v>
      </c>
      <c r="E6">
        <v>99.9</v>
      </c>
      <c r="F6">
        <v>99.9</v>
      </c>
      <c r="G6">
        <f t="shared" si="0"/>
        <v>262.3</v>
      </c>
      <c r="H6" s="2">
        <f t="shared" si="1"/>
        <v>87.433333333333337</v>
      </c>
      <c r="K6" s="3" t="s">
        <v>26</v>
      </c>
      <c r="L6" s="17">
        <v>87.433333333333337</v>
      </c>
    </row>
    <row r="7" spans="2:12" x14ac:dyDescent="0.3">
      <c r="B7" t="s">
        <v>28</v>
      </c>
      <c r="C7">
        <v>76.5</v>
      </c>
      <c r="D7">
        <v>99.9</v>
      </c>
      <c r="E7">
        <v>99.9</v>
      </c>
      <c r="F7">
        <v>99.9</v>
      </c>
      <c r="G7">
        <f t="shared" si="0"/>
        <v>376.20000000000005</v>
      </c>
      <c r="H7" s="2">
        <f t="shared" si="1"/>
        <v>94.050000000000011</v>
      </c>
      <c r="K7" s="3" t="s">
        <v>28</v>
      </c>
      <c r="L7" s="17">
        <v>94.050000000000011</v>
      </c>
    </row>
    <row r="8" spans="2:12" x14ac:dyDescent="0.3">
      <c r="B8" t="s">
        <v>29</v>
      </c>
      <c r="C8">
        <v>73.5</v>
      </c>
      <c r="D8">
        <v>84.5</v>
      </c>
      <c r="E8">
        <v>99.9</v>
      </c>
      <c r="F8">
        <v>99.9</v>
      </c>
      <c r="G8">
        <f t="shared" si="0"/>
        <v>357.79999999999995</v>
      </c>
      <c r="H8" s="2">
        <f t="shared" si="1"/>
        <v>89.449999999999989</v>
      </c>
      <c r="K8" s="3" t="s">
        <v>29</v>
      </c>
      <c r="L8" s="17">
        <v>89.449999999999989</v>
      </c>
    </row>
    <row r="9" spans="2:12" x14ac:dyDescent="0.3">
      <c r="B9" t="s">
        <v>30</v>
      </c>
      <c r="C9">
        <v>83.5</v>
      </c>
      <c r="D9">
        <v>99.9</v>
      </c>
      <c r="E9">
        <v>99.9</v>
      </c>
      <c r="F9">
        <v>99.9</v>
      </c>
      <c r="G9">
        <f t="shared" si="0"/>
        <v>383.20000000000005</v>
      </c>
      <c r="H9" s="2">
        <f>AVERAGE(C9:F9)</f>
        <v>95.800000000000011</v>
      </c>
      <c r="K9" s="3" t="s">
        <v>30</v>
      </c>
      <c r="L9" s="17">
        <v>95.800000000000011</v>
      </c>
    </row>
    <row r="10" spans="2:12" x14ac:dyDescent="0.3">
      <c r="B10" t="s">
        <v>68</v>
      </c>
      <c r="C10">
        <f>SUM(C3:C9)</f>
        <v>524.4</v>
      </c>
      <c r="D10">
        <f t="shared" ref="D10:G10" si="2">SUM(D3:D9)</f>
        <v>584</v>
      </c>
      <c r="E10">
        <f t="shared" si="2"/>
        <v>639.99999999999989</v>
      </c>
      <c r="F10">
        <f t="shared" si="2"/>
        <v>699.3</v>
      </c>
      <c r="G10">
        <f t="shared" si="2"/>
        <v>2447.6999999999998</v>
      </c>
      <c r="K10" s="3" t="s">
        <v>78</v>
      </c>
      <c r="L10" s="3" t="s">
        <v>79</v>
      </c>
    </row>
    <row r="13" spans="2:12" x14ac:dyDescent="0.3">
      <c r="B13" t="s">
        <v>81</v>
      </c>
      <c r="C13">
        <f>(G10^2)/(7*4)</f>
        <v>213972.68892857138</v>
      </c>
    </row>
    <row r="14" spans="2:12" x14ac:dyDescent="0.3">
      <c r="B14" t="s">
        <v>13</v>
      </c>
    </row>
    <row r="15" spans="2:12" x14ac:dyDescent="0.3">
      <c r="B15" s="11" t="s">
        <v>14</v>
      </c>
      <c r="C15" s="11" t="s">
        <v>21</v>
      </c>
      <c r="D15" s="11" t="s">
        <v>15</v>
      </c>
      <c r="E15" s="11" t="s">
        <v>16</v>
      </c>
      <c r="F15" s="11" t="s">
        <v>17</v>
      </c>
      <c r="G15" s="11"/>
      <c r="H15" s="11" t="s">
        <v>67</v>
      </c>
      <c r="I15" s="11" t="s">
        <v>18</v>
      </c>
    </row>
    <row r="16" spans="2:12" x14ac:dyDescent="0.3">
      <c r="B16" t="s">
        <v>19</v>
      </c>
      <c r="C16">
        <f>4-1</f>
        <v>3</v>
      </c>
      <c r="D16" s="2">
        <f>(SUMSQ(C10:F10)/7)-C13</f>
        <v>2409.0039285714447</v>
      </c>
      <c r="E16" s="2">
        <f>D16/C16</f>
        <v>803.00130952381494</v>
      </c>
      <c r="F16" s="2">
        <f>E16/$E$18</f>
        <v>1.4163989580221468</v>
      </c>
      <c r="G16" t="str">
        <f>IF(F16&lt;H16,"tn",IF(F16&lt;I16,"*","**"))</f>
        <v>tn</v>
      </c>
      <c r="H16">
        <v>3.16</v>
      </c>
      <c r="I16">
        <v>5.09</v>
      </c>
    </row>
    <row r="17" spans="2:9" x14ac:dyDescent="0.3">
      <c r="B17" t="s">
        <v>1</v>
      </c>
      <c r="C17">
        <f>7-1</f>
        <v>6</v>
      </c>
      <c r="D17" s="2">
        <f>(SUMSQ(G3:G9)/4)-C13</f>
        <v>3326.4685714286461</v>
      </c>
      <c r="E17" s="2">
        <f>D17/C17</f>
        <v>554.41142857144098</v>
      </c>
      <c r="F17" s="2">
        <f>E17/$E$18</f>
        <v>0.97791592669983052</v>
      </c>
      <c r="G17" t="str">
        <f>IF(F17&lt;H17,"tn",IF(F17&lt;I17,"*","**"))</f>
        <v>tn</v>
      </c>
      <c r="H17">
        <v>2.66</v>
      </c>
      <c r="I17">
        <v>4.01</v>
      </c>
    </row>
    <row r="18" spans="2:9" x14ac:dyDescent="0.3">
      <c r="B18" t="s">
        <v>20</v>
      </c>
      <c r="C18">
        <f>(4-1)*(7-1)</f>
        <v>18</v>
      </c>
      <c r="D18" s="2">
        <f>D19-D16-D17</f>
        <v>10204.768571428634</v>
      </c>
      <c r="E18" s="2">
        <f>D18/C18</f>
        <v>566.93158730159075</v>
      </c>
      <c r="F18" s="9"/>
      <c r="G18" s="10"/>
      <c r="H18" s="10"/>
      <c r="I18" s="10"/>
    </row>
    <row r="19" spans="2:9" x14ac:dyDescent="0.3">
      <c r="B19" s="11" t="s">
        <v>7</v>
      </c>
      <c r="C19" s="11">
        <f>(7*4)-1</f>
        <v>27</v>
      </c>
      <c r="D19" s="12">
        <f>SUMSQ(C3:F9)-C13</f>
        <v>15940.241071428725</v>
      </c>
      <c r="E19" s="13"/>
      <c r="F19" s="13"/>
      <c r="G19" s="14"/>
      <c r="H19" s="14"/>
      <c r="I19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7" zoomScale="72" zoomScaleNormal="72" workbookViewId="0">
      <selection activeCell="R3" sqref="R3:S35"/>
    </sheetView>
  </sheetViews>
  <sheetFormatPr defaultRowHeight="14.4" x14ac:dyDescent="0.3"/>
  <sheetData>
    <row r="1" spans="1:19" x14ac:dyDescent="0.3">
      <c r="A1" t="s">
        <v>115</v>
      </c>
      <c r="B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</row>
    <row r="2" spans="1:19" ht="15.6" x14ac:dyDescent="0.3">
      <c r="A2" s="20">
        <v>1</v>
      </c>
      <c r="B2">
        <v>3</v>
      </c>
      <c r="C2">
        <v>3</v>
      </c>
      <c r="D2">
        <v>3</v>
      </c>
      <c r="E2">
        <v>3</v>
      </c>
      <c r="F2">
        <v>2</v>
      </c>
      <c r="G2">
        <v>3</v>
      </c>
      <c r="H2">
        <v>3</v>
      </c>
      <c r="I2">
        <f t="shared" ref="I2:I31" si="0">SUM(B2:H2)</f>
        <v>20</v>
      </c>
      <c r="K2" s="19" t="s">
        <v>124</v>
      </c>
      <c r="L2" s="19" t="s">
        <v>125</v>
      </c>
      <c r="M2" s="19"/>
      <c r="N2" s="19"/>
      <c r="O2" s="19"/>
      <c r="P2" s="19"/>
      <c r="Q2" s="19"/>
    </row>
    <row r="3" spans="1:19" ht="15.6" x14ac:dyDescent="0.3">
      <c r="A3" s="20">
        <v>2</v>
      </c>
      <c r="B3">
        <v>2</v>
      </c>
      <c r="C3">
        <v>2</v>
      </c>
      <c r="D3">
        <v>2</v>
      </c>
      <c r="E3">
        <v>3</v>
      </c>
      <c r="F3">
        <v>2</v>
      </c>
      <c r="G3">
        <v>3</v>
      </c>
      <c r="H3">
        <v>3</v>
      </c>
      <c r="I3">
        <f t="shared" si="0"/>
        <v>17</v>
      </c>
      <c r="K3" s="19"/>
      <c r="L3" s="19" t="s">
        <v>116</v>
      </c>
      <c r="M3" s="19" t="s">
        <v>117</v>
      </c>
      <c r="N3" s="19" t="s">
        <v>118</v>
      </c>
      <c r="O3" s="19" t="s">
        <v>119</v>
      </c>
      <c r="P3" s="19" t="s">
        <v>120</v>
      </c>
      <c r="Q3" s="19" t="s">
        <v>121</v>
      </c>
      <c r="R3" s="19" t="s">
        <v>122</v>
      </c>
      <c r="S3" s="19" t="s">
        <v>7</v>
      </c>
    </row>
    <row r="4" spans="1:19" ht="15.6" x14ac:dyDescent="0.3">
      <c r="A4" s="20">
        <v>3</v>
      </c>
      <c r="B4">
        <v>4</v>
      </c>
      <c r="C4">
        <v>4</v>
      </c>
      <c r="D4">
        <v>3</v>
      </c>
      <c r="E4">
        <v>4</v>
      </c>
      <c r="F4">
        <v>4</v>
      </c>
      <c r="G4">
        <v>2</v>
      </c>
      <c r="H4">
        <v>5</v>
      </c>
      <c r="I4">
        <f t="shared" si="0"/>
        <v>26</v>
      </c>
      <c r="K4" s="21">
        <v>1</v>
      </c>
      <c r="L4" s="22">
        <v>4.5</v>
      </c>
      <c r="M4" s="22">
        <v>4.5</v>
      </c>
      <c r="N4" s="22">
        <v>4.5</v>
      </c>
      <c r="O4" s="22">
        <v>4.5</v>
      </c>
      <c r="P4" s="22">
        <v>1</v>
      </c>
      <c r="Q4" s="22">
        <v>4.5</v>
      </c>
      <c r="R4" s="22">
        <v>4.5</v>
      </c>
      <c r="S4" s="19">
        <f>SUM(L4:R4)</f>
        <v>28</v>
      </c>
    </row>
    <row r="5" spans="1:19" ht="15.6" x14ac:dyDescent="0.3">
      <c r="A5" s="20">
        <v>4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f t="shared" si="0"/>
        <v>21</v>
      </c>
      <c r="K5" s="21">
        <v>2</v>
      </c>
      <c r="L5" s="22">
        <v>2.5</v>
      </c>
      <c r="M5" s="22">
        <v>2.5</v>
      </c>
      <c r="N5" s="22">
        <v>2.5</v>
      </c>
      <c r="O5" s="22">
        <v>6</v>
      </c>
      <c r="P5" s="22">
        <v>2.5</v>
      </c>
      <c r="Q5" s="22">
        <v>6</v>
      </c>
      <c r="R5" s="22">
        <v>6</v>
      </c>
      <c r="S5" s="19">
        <f>SUM(L5:R5)</f>
        <v>28</v>
      </c>
    </row>
    <row r="6" spans="1:19" ht="15.6" x14ac:dyDescent="0.3">
      <c r="A6" s="20">
        <v>5</v>
      </c>
      <c r="B6">
        <v>3</v>
      </c>
      <c r="C6">
        <v>3</v>
      </c>
      <c r="D6">
        <v>3</v>
      </c>
      <c r="E6">
        <v>3</v>
      </c>
      <c r="F6">
        <v>4</v>
      </c>
      <c r="G6">
        <v>3</v>
      </c>
      <c r="H6">
        <v>3</v>
      </c>
      <c r="I6">
        <f t="shared" si="0"/>
        <v>22</v>
      </c>
      <c r="K6" s="21">
        <v>3</v>
      </c>
      <c r="L6" s="22">
        <v>4.5</v>
      </c>
      <c r="M6" s="22">
        <v>4.5</v>
      </c>
      <c r="N6" s="22">
        <v>2</v>
      </c>
      <c r="O6" s="22">
        <v>4.5</v>
      </c>
      <c r="P6" s="22">
        <v>4.5</v>
      </c>
      <c r="Q6" s="22">
        <v>1</v>
      </c>
      <c r="R6" s="22">
        <v>7</v>
      </c>
      <c r="S6" s="19">
        <f t="shared" ref="S6:S33" si="1">SUM(L6:R6)</f>
        <v>28</v>
      </c>
    </row>
    <row r="7" spans="1:19" ht="15.6" x14ac:dyDescent="0.3">
      <c r="A7" s="20">
        <v>6</v>
      </c>
      <c r="B7">
        <v>3</v>
      </c>
      <c r="C7">
        <v>3</v>
      </c>
      <c r="D7">
        <v>3</v>
      </c>
      <c r="E7">
        <v>4</v>
      </c>
      <c r="F7">
        <v>3</v>
      </c>
      <c r="G7">
        <v>4</v>
      </c>
      <c r="H7">
        <v>4</v>
      </c>
      <c r="I7">
        <f t="shared" si="0"/>
        <v>24</v>
      </c>
      <c r="K7" s="21">
        <v>4</v>
      </c>
      <c r="L7" s="22">
        <v>4</v>
      </c>
      <c r="M7" s="22">
        <v>4</v>
      </c>
      <c r="N7" s="22">
        <v>4</v>
      </c>
      <c r="O7" s="22">
        <v>4</v>
      </c>
      <c r="P7" s="22">
        <v>4</v>
      </c>
      <c r="Q7" s="22">
        <v>4</v>
      </c>
      <c r="R7" s="22">
        <v>4</v>
      </c>
      <c r="S7" s="19">
        <f t="shared" si="1"/>
        <v>28</v>
      </c>
    </row>
    <row r="8" spans="1:19" ht="15.6" x14ac:dyDescent="0.3">
      <c r="A8" s="20">
        <v>7</v>
      </c>
      <c r="B8">
        <v>2</v>
      </c>
      <c r="C8">
        <v>2</v>
      </c>
      <c r="D8">
        <v>3</v>
      </c>
      <c r="E8">
        <v>3</v>
      </c>
      <c r="F8">
        <v>2</v>
      </c>
      <c r="G8">
        <v>3</v>
      </c>
      <c r="H8">
        <v>3</v>
      </c>
      <c r="I8">
        <f t="shared" si="0"/>
        <v>18</v>
      </c>
      <c r="K8" s="21">
        <v>5</v>
      </c>
      <c r="L8" s="22">
        <v>3.5</v>
      </c>
      <c r="M8" s="22">
        <v>3.5</v>
      </c>
      <c r="N8" s="22">
        <v>3.5</v>
      </c>
      <c r="O8" s="22">
        <v>3.5</v>
      </c>
      <c r="P8" s="22">
        <v>7</v>
      </c>
      <c r="Q8" s="22">
        <v>3.5</v>
      </c>
      <c r="R8" s="22">
        <v>3.5</v>
      </c>
      <c r="S8" s="19">
        <f t="shared" si="1"/>
        <v>28</v>
      </c>
    </row>
    <row r="9" spans="1:19" ht="15.6" x14ac:dyDescent="0.3">
      <c r="A9" s="20">
        <v>8</v>
      </c>
      <c r="B9">
        <v>3</v>
      </c>
      <c r="C9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f t="shared" si="0"/>
        <v>21</v>
      </c>
      <c r="K9" s="21">
        <v>6</v>
      </c>
      <c r="L9" s="22">
        <v>2.5</v>
      </c>
      <c r="M9" s="22">
        <v>2.5</v>
      </c>
      <c r="N9" s="22">
        <v>2.5</v>
      </c>
      <c r="O9" s="22">
        <v>6</v>
      </c>
      <c r="P9" s="22">
        <v>2.5</v>
      </c>
      <c r="Q9" s="22">
        <v>6</v>
      </c>
      <c r="R9" s="22">
        <v>6</v>
      </c>
      <c r="S9" s="19">
        <f t="shared" si="1"/>
        <v>28</v>
      </c>
    </row>
    <row r="10" spans="1:19" ht="15.6" x14ac:dyDescent="0.3">
      <c r="A10" s="20">
        <v>9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f t="shared" si="0"/>
        <v>21</v>
      </c>
      <c r="K10" s="21">
        <v>7</v>
      </c>
      <c r="L10" s="22">
        <v>2</v>
      </c>
      <c r="M10" s="22">
        <v>2</v>
      </c>
      <c r="N10" s="22">
        <v>5.5</v>
      </c>
      <c r="O10" s="22">
        <v>5.5</v>
      </c>
      <c r="P10" s="22">
        <v>2</v>
      </c>
      <c r="Q10" s="22">
        <v>5.5</v>
      </c>
      <c r="R10" s="22">
        <v>5.5</v>
      </c>
      <c r="S10" s="19">
        <f t="shared" si="1"/>
        <v>28</v>
      </c>
    </row>
    <row r="11" spans="1:19" ht="15.6" x14ac:dyDescent="0.3">
      <c r="A11" s="20">
        <v>10</v>
      </c>
      <c r="B11">
        <v>4</v>
      </c>
      <c r="C11">
        <v>2</v>
      </c>
      <c r="D11">
        <v>4</v>
      </c>
      <c r="E11">
        <v>2</v>
      </c>
      <c r="F11">
        <v>2</v>
      </c>
      <c r="G11">
        <v>2</v>
      </c>
      <c r="H11">
        <v>2</v>
      </c>
      <c r="I11">
        <f t="shared" si="0"/>
        <v>18</v>
      </c>
      <c r="J11" t="s">
        <v>141</v>
      </c>
      <c r="K11" s="21">
        <v>8</v>
      </c>
      <c r="L11" s="22">
        <v>4</v>
      </c>
      <c r="M11" s="22">
        <v>4</v>
      </c>
      <c r="N11" s="22">
        <v>4</v>
      </c>
      <c r="O11" s="22">
        <v>4</v>
      </c>
      <c r="P11" s="22">
        <v>4</v>
      </c>
      <c r="Q11" s="22">
        <v>4</v>
      </c>
      <c r="R11" s="22">
        <v>4</v>
      </c>
      <c r="S11" s="19">
        <f t="shared" si="1"/>
        <v>28</v>
      </c>
    </row>
    <row r="12" spans="1:19" ht="15.6" x14ac:dyDescent="0.3">
      <c r="A12" s="20">
        <v>11</v>
      </c>
      <c r="B12">
        <v>3</v>
      </c>
      <c r="C12">
        <v>2</v>
      </c>
      <c r="D12">
        <v>3</v>
      </c>
      <c r="E12">
        <v>3</v>
      </c>
      <c r="F12">
        <v>2</v>
      </c>
      <c r="G12">
        <v>3</v>
      </c>
      <c r="H12">
        <v>4</v>
      </c>
      <c r="I12">
        <f t="shared" si="0"/>
        <v>20</v>
      </c>
      <c r="K12" s="21">
        <v>9</v>
      </c>
      <c r="L12" s="22">
        <v>4</v>
      </c>
      <c r="M12" s="22">
        <v>4</v>
      </c>
      <c r="N12" s="22">
        <v>4</v>
      </c>
      <c r="O12" s="22">
        <v>4</v>
      </c>
      <c r="P12" s="22">
        <v>4</v>
      </c>
      <c r="Q12" s="22">
        <v>4</v>
      </c>
      <c r="R12" s="22">
        <v>4</v>
      </c>
      <c r="S12" s="19">
        <f t="shared" si="1"/>
        <v>28</v>
      </c>
    </row>
    <row r="13" spans="1:19" ht="15.6" x14ac:dyDescent="0.3">
      <c r="A13" s="20">
        <v>12</v>
      </c>
      <c r="B13">
        <v>3</v>
      </c>
      <c r="C13">
        <v>4</v>
      </c>
      <c r="D13">
        <v>3</v>
      </c>
      <c r="E13">
        <v>3</v>
      </c>
      <c r="F13">
        <v>3</v>
      </c>
      <c r="G13">
        <v>3</v>
      </c>
      <c r="H13">
        <v>3</v>
      </c>
      <c r="I13">
        <f t="shared" si="0"/>
        <v>22</v>
      </c>
      <c r="K13" s="21">
        <v>10</v>
      </c>
      <c r="L13" s="22">
        <v>6.5</v>
      </c>
      <c r="M13" s="22">
        <v>3</v>
      </c>
      <c r="N13" s="22">
        <v>6.5</v>
      </c>
      <c r="O13" s="22">
        <v>3</v>
      </c>
      <c r="P13" s="22">
        <v>3</v>
      </c>
      <c r="Q13" s="22">
        <v>3</v>
      </c>
      <c r="R13" s="22">
        <v>3</v>
      </c>
      <c r="S13" s="19">
        <f t="shared" si="1"/>
        <v>28</v>
      </c>
    </row>
    <row r="14" spans="1:19" ht="15.6" x14ac:dyDescent="0.3">
      <c r="A14" s="20">
        <v>13</v>
      </c>
      <c r="B14">
        <v>5</v>
      </c>
      <c r="C14">
        <v>3</v>
      </c>
      <c r="D14">
        <v>4</v>
      </c>
      <c r="E14">
        <v>4</v>
      </c>
      <c r="F14">
        <v>3</v>
      </c>
      <c r="G14">
        <v>2</v>
      </c>
      <c r="H14">
        <v>4</v>
      </c>
      <c r="I14">
        <f t="shared" si="0"/>
        <v>25</v>
      </c>
      <c r="K14" s="21">
        <v>11</v>
      </c>
      <c r="L14" s="22">
        <v>1.5</v>
      </c>
      <c r="M14" s="22">
        <v>1.5</v>
      </c>
      <c r="N14" s="22">
        <v>4.5</v>
      </c>
      <c r="O14" s="22">
        <v>4.5</v>
      </c>
      <c r="P14" s="22">
        <v>4.5</v>
      </c>
      <c r="Q14" s="22">
        <v>4.5</v>
      </c>
      <c r="R14" s="22">
        <v>7</v>
      </c>
      <c r="S14" s="19">
        <f t="shared" si="1"/>
        <v>28</v>
      </c>
    </row>
    <row r="15" spans="1:19" ht="15.6" x14ac:dyDescent="0.3">
      <c r="A15" s="20">
        <v>14</v>
      </c>
      <c r="B15">
        <v>4</v>
      </c>
      <c r="C15">
        <v>4</v>
      </c>
      <c r="D15">
        <v>4</v>
      </c>
      <c r="E15">
        <v>4</v>
      </c>
      <c r="F15">
        <v>1</v>
      </c>
      <c r="G15">
        <v>4</v>
      </c>
      <c r="H15">
        <v>4</v>
      </c>
      <c r="I15">
        <f t="shared" si="0"/>
        <v>25</v>
      </c>
      <c r="K15" s="21">
        <v>12</v>
      </c>
      <c r="L15" s="22">
        <v>3.5</v>
      </c>
      <c r="M15" s="22">
        <v>7</v>
      </c>
      <c r="N15" s="22">
        <v>3.5</v>
      </c>
      <c r="O15" s="22">
        <v>3.5</v>
      </c>
      <c r="P15" s="22">
        <v>3.5</v>
      </c>
      <c r="Q15" s="22">
        <v>3.5</v>
      </c>
      <c r="R15" s="22">
        <v>3.5</v>
      </c>
      <c r="S15" s="19">
        <f t="shared" si="1"/>
        <v>28</v>
      </c>
    </row>
    <row r="16" spans="1:19" ht="15.6" x14ac:dyDescent="0.3">
      <c r="A16" s="20">
        <v>15</v>
      </c>
      <c r="B16">
        <v>4</v>
      </c>
      <c r="C16">
        <v>4</v>
      </c>
      <c r="D16">
        <v>3</v>
      </c>
      <c r="E16">
        <v>3</v>
      </c>
      <c r="F16">
        <v>2</v>
      </c>
      <c r="G16">
        <v>3</v>
      </c>
      <c r="H16">
        <v>3</v>
      </c>
      <c r="I16">
        <f t="shared" si="0"/>
        <v>22</v>
      </c>
      <c r="K16" s="21">
        <v>13</v>
      </c>
      <c r="L16" s="22">
        <v>7</v>
      </c>
      <c r="M16" s="22">
        <v>2.5</v>
      </c>
      <c r="N16" s="22">
        <v>2.5</v>
      </c>
      <c r="O16" s="22">
        <v>5</v>
      </c>
      <c r="P16" s="22">
        <v>5</v>
      </c>
      <c r="Q16" s="22">
        <v>1</v>
      </c>
      <c r="R16" s="22">
        <v>5</v>
      </c>
      <c r="S16" s="19">
        <f t="shared" si="1"/>
        <v>28</v>
      </c>
    </row>
    <row r="17" spans="1:19" ht="15.6" x14ac:dyDescent="0.3">
      <c r="A17" s="20">
        <v>16</v>
      </c>
      <c r="B17">
        <v>3</v>
      </c>
      <c r="C17">
        <v>3</v>
      </c>
      <c r="D17">
        <v>4</v>
      </c>
      <c r="E17">
        <v>3</v>
      </c>
      <c r="F17">
        <v>3</v>
      </c>
      <c r="G17">
        <v>3</v>
      </c>
      <c r="H17">
        <v>3</v>
      </c>
      <c r="I17">
        <f t="shared" si="0"/>
        <v>22</v>
      </c>
      <c r="K17" s="21">
        <v>14</v>
      </c>
      <c r="L17" s="22">
        <v>4.5</v>
      </c>
      <c r="M17" s="22">
        <v>4.5</v>
      </c>
      <c r="N17" s="22">
        <v>4.5</v>
      </c>
      <c r="O17" s="22">
        <v>4.5</v>
      </c>
      <c r="P17" s="22">
        <v>1</v>
      </c>
      <c r="Q17" s="22">
        <v>4.5</v>
      </c>
      <c r="R17" s="22">
        <v>4.5</v>
      </c>
      <c r="S17" s="19">
        <f t="shared" si="1"/>
        <v>28</v>
      </c>
    </row>
    <row r="18" spans="1:19" ht="15.6" x14ac:dyDescent="0.3">
      <c r="A18" s="20">
        <v>17</v>
      </c>
      <c r="B18">
        <v>3</v>
      </c>
      <c r="C18">
        <v>4</v>
      </c>
      <c r="D18">
        <v>3</v>
      </c>
      <c r="E18">
        <v>2</v>
      </c>
      <c r="F18">
        <v>3</v>
      </c>
      <c r="G18">
        <v>3</v>
      </c>
      <c r="H18">
        <v>3</v>
      </c>
      <c r="I18">
        <f t="shared" si="0"/>
        <v>21</v>
      </c>
      <c r="K18" s="21">
        <v>15</v>
      </c>
      <c r="L18" s="22">
        <v>6.5</v>
      </c>
      <c r="M18" s="22">
        <v>6.5</v>
      </c>
      <c r="N18" s="22">
        <v>3.5</v>
      </c>
      <c r="O18" s="22">
        <v>3.5</v>
      </c>
      <c r="P18" s="22">
        <v>1</v>
      </c>
      <c r="Q18" s="22">
        <v>3.5</v>
      </c>
      <c r="R18" s="22">
        <v>3.5</v>
      </c>
      <c r="S18" s="19">
        <f t="shared" si="1"/>
        <v>28</v>
      </c>
    </row>
    <row r="19" spans="1:19" ht="15.6" x14ac:dyDescent="0.3">
      <c r="A19" s="20">
        <v>18</v>
      </c>
      <c r="B19">
        <v>3</v>
      </c>
      <c r="C19">
        <v>2</v>
      </c>
      <c r="D19">
        <v>3</v>
      </c>
      <c r="E19">
        <v>3</v>
      </c>
      <c r="F19">
        <v>2</v>
      </c>
      <c r="G19">
        <v>3</v>
      </c>
      <c r="H19">
        <v>3</v>
      </c>
      <c r="I19">
        <f t="shared" si="0"/>
        <v>19</v>
      </c>
      <c r="K19" s="21">
        <v>16</v>
      </c>
      <c r="L19" s="22">
        <v>3.5</v>
      </c>
      <c r="M19" s="22">
        <v>3.5</v>
      </c>
      <c r="N19" s="22">
        <v>7</v>
      </c>
      <c r="O19" s="22">
        <v>3.5</v>
      </c>
      <c r="P19" s="22">
        <v>3.5</v>
      </c>
      <c r="Q19" s="22">
        <v>3.5</v>
      </c>
      <c r="R19" s="22">
        <v>3.5</v>
      </c>
      <c r="S19" s="19">
        <f t="shared" si="1"/>
        <v>28</v>
      </c>
    </row>
    <row r="20" spans="1:19" ht="15.6" x14ac:dyDescent="0.3">
      <c r="A20" s="20">
        <v>19</v>
      </c>
      <c r="B20">
        <v>3</v>
      </c>
      <c r="C20">
        <v>4</v>
      </c>
      <c r="D20">
        <v>2</v>
      </c>
      <c r="E20">
        <v>3</v>
      </c>
      <c r="F20">
        <v>4</v>
      </c>
      <c r="G20">
        <v>3</v>
      </c>
      <c r="H20">
        <v>3</v>
      </c>
      <c r="I20">
        <f t="shared" si="0"/>
        <v>22</v>
      </c>
      <c r="K20" s="21">
        <v>17</v>
      </c>
      <c r="L20" s="22">
        <v>4</v>
      </c>
      <c r="M20" s="22">
        <v>7</v>
      </c>
      <c r="N20" s="22">
        <v>1</v>
      </c>
      <c r="O20" s="22">
        <v>4</v>
      </c>
      <c r="P20" s="22">
        <v>4</v>
      </c>
      <c r="Q20" s="22">
        <v>4</v>
      </c>
      <c r="R20" s="22">
        <v>4</v>
      </c>
      <c r="S20" s="19">
        <f t="shared" si="1"/>
        <v>28</v>
      </c>
    </row>
    <row r="21" spans="1:19" ht="15.6" x14ac:dyDescent="0.3">
      <c r="A21" s="20">
        <v>20</v>
      </c>
      <c r="B21">
        <v>3</v>
      </c>
      <c r="C21">
        <v>3</v>
      </c>
      <c r="D21">
        <v>3</v>
      </c>
      <c r="E21">
        <v>5</v>
      </c>
      <c r="F21">
        <v>3</v>
      </c>
      <c r="G21">
        <v>3</v>
      </c>
      <c r="H21">
        <v>3</v>
      </c>
      <c r="I21">
        <f t="shared" si="0"/>
        <v>23</v>
      </c>
      <c r="K21" s="21">
        <v>18</v>
      </c>
      <c r="L21" s="22">
        <v>4.5</v>
      </c>
      <c r="M21" s="22">
        <v>4.5</v>
      </c>
      <c r="N21" s="22">
        <v>4.5</v>
      </c>
      <c r="O21" s="22">
        <v>4.5</v>
      </c>
      <c r="P21" s="22">
        <v>1</v>
      </c>
      <c r="Q21" s="22">
        <v>4.5</v>
      </c>
      <c r="R21" s="22">
        <v>4.5</v>
      </c>
      <c r="S21" s="19">
        <f t="shared" si="1"/>
        <v>28</v>
      </c>
    </row>
    <row r="22" spans="1:19" ht="15.6" x14ac:dyDescent="0.3">
      <c r="A22" s="20">
        <v>21</v>
      </c>
      <c r="B22">
        <v>4</v>
      </c>
      <c r="C22">
        <v>3</v>
      </c>
      <c r="D22">
        <v>3</v>
      </c>
      <c r="E22">
        <v>3</v>
      </c>
      <c r="F22">
        <v>3</v>
      </c>
      <c r="G22">
        <v>3</v>
      </c>
      <c r="H22">
        <v>3</v>
      </c>
      <c r="I22">
        <f t="shared" si="0"/>
        <v>22</v>
      </c>
      <c r="K22" s="21">
        <v>19</v>
      </c>
      <c r="L22" s="22">
        <v>3.5</v>
      </c>
      <c r="M22" s="22">
        <v>6.5</v>
      </c>
      <c r="N22" s="22">
        <v>1</v>
      </c>
      <c r="O22" s="22">
        <v>3.5</v>
      </c>
      <c r="P22" s="22">
        <v>6.5</v>
      </c>
      <c r="Q22" s="22">
        <v>3.5</v>
      </c>
      <c r="R22" s="22">
        <v>3.5</v>
      </c>
      <c r="S22" s="19">
        <f t="shared" si="1"/>
        <v>28</v>
      </c>
    </row>
    <row r="23" spans="1:19" ht="15.6" x14ac:dyDescent="0.3">
      <c r="A23" s="20">
        <v>22</v>
      </c>
      <c r="B23">
        <v>3</v>
      </c>
      <c r="C23">
        <v>3</v>
      </c>
      <c r="D23">
        <v>3</v>
      </c>
      <c r="E23">
        <v>4</v>
      </c>
      <c r="F23">
        <v>4</v>
      </c>
      <c r="G23">
        <v>3</v>
      </c>
      <c r="H23">
        <v>3</v>
      </c>
      <c r="I23">
        <f t="shared" si="0"/>
        <v>23</v>
      </c>
      <c r="K23" s="21">
        <v>20</v>
      </c>
      <c r="L23" s="22">
        <v>2.5</v>
      </c>
      <c r="M23" s="22">
        <v>6</v>
      </c>
      <c r="N23" s="22">
        <v>6</v>
      </c>
      <c r="O23" s="22">
        <v>6</v>
      </c>
      <c r="P23" s="22">
        <v>2.5</v>
      </c>
      <c r="Q23" s="22">
        <v>2.5</v>
      </c>
      <c r="R23" s="22">
        <v>2.5</v>
      </c>
      <c r="S23" s="19">
        <f t="shared" si="1"/>
        <v>28</v>
      </c>
    </row>
    <row r="24" spans="1:19" ht="15.6" x14ac:dyDescent="0.3">
      <c r="A24" s="20">
        <v>23</v>
      </c>
      <c r="B24">
        <v>4</v>
      </c>
      <c r="C24">
        <v>3</v>
      </c>
      <c r="D24">
        <v>4</v>
      </c>
      <c r="E24">
        <v>2</v>
      </c>
      <c r="F24">
        <v>3</v>
      </c>
      <c r="G24">
        <v>3</v>
      </c>
      <c r="H24">
        <v>3</v>
      </c>
      <c r="I24">
        <f t="shared" si="0"/>
        <v>22</v>
      </c>
      <c r="K24" s="21">
        <v>21</v>
      </c>
      <c r="L24" s="22">
        <v>7</v>
      </c>
      <c r="M24" s="22">
        <v>3.5</v>
      </c>
      <c r="N24" s="22">
        <v>3.5</v>
      </c>
      <c r="O24" s="22">
        <v>3.5</v>
      </c>
      <c r="P24" s="22">
        <v>3.5</v>
      </c>
      <c r="Q24" s="22">
        <v>3.5</v>
      </c>
      <c r="R24" s="22">
        <v>3.5</v>
      </c>
      <c r="S24" s="19">
        <f t="shared" si="1"/>
        <v>28</v>
      </c>
    </row>
    <row r="25" spans="1:19" ht="15.6" x14ac:dyDescent="0.3">
      <c r="A25" s="20">
        <v>24</v>
      </c>
      <c r="B25">
        <v>2</v>
      </c>
      <c r="C25">
        <v>4</v>
      </c>
      <c r="D25">
        <v>4</v>
      </c>
      <c r="E25">
        <v>4</v>
      </c>
      <c r="F25">
        <v>3</v>
      </c>
      <c r="G25">
        <v>3</v>
      </c>
      <c r="H25">
        <v>3</v>
      </c>
      <c r="I25">
        <f t="shared" si="0"/>
        <v>23</v>
      </c>
      <c r="K25" s="21">
        <v>22</v>
      </c>
      <c r="L25" s="22">
        <v>3</v>
      </c>
      <c r="M25" s="22">
        <v>3</v>
      </c>
      <c r="N25" s="22">
        <v>3</v>
      </c>
      <c r="O25" s="22">
        <v>6.5</v>
      </c>
      <c r="P25" s="22">
        <v>6.5</v>
      </c>
      <c r="Q25" s="22">
        <v>3</v>
      </c>
      <c r="R25" s="22">
        <v>3</v>
      </c>
      <c r="S25" s="19">
        <f t="shared" si="1"/>
        <v>28</v>
      </c>
    </row>
    <row r="26" spans="1:19" ht="15.6" x14ac:dyDescent="0.3">
      <c r="A26" s="20">
        <v>25</v>
      </c>
      <c r="B26">
        <v>3</v>
      </c>
      <c r="C26">
        <v>4</v>
      </c>
      <c r="D26">
        <v>3</v>
      </c>
      <c r="E26">
        <v>4</v>
      </c>
      <c r="F26">
        <v>2</v>
      </c>
      <c r="G26">
        <v>4</v>
      </c>
      <c r="H26">
        <v>3</v>
      </c>
      <c r="I26">
        <f t="shared" si="0"/>
        <v>23</v>
      </c>
      <c r="K26" s="21">
        <v>23</v>
      </c>
      <c r="L26" s="22">
        <v>6.5</v>
      </c>
      <c r="M26" s="22">
        <v>3.5</v>
      </c>
      <c r="N26" s="22">
        <v>6.5</v>
      </c>
      <c r="O26" s="22">
        <v>1</v>
      </c>
      <c r="P26" s="22">
        <v>3.5</v>
      </c>
      <c r="Q26" s="22">
        <v>3.5</v>
      </c>
      <c r="R26" s="22">
        <v>3.5</v>
      </c>
      <c r="S26" s="19">
        <f t="shared" si="1"/>
        <v>28</v>
      </c>
    </row>
    <row r="27" spans="1:19" ht="15.6" x14ac:dyDescent="0.3">
      <c r="A27" s="20">
        <v>26</v>
      </c>
      <c r="B27">
        <v>4</v>
      </c>
      <c r="C27">
        <v>3</v>
      </c>
      <c r="D27">
        <v>4</v>
      </c>
      <c r="E27">
        <v>4</v>
      </c>
      <c r="F27">
        <v>3</v>
      </c>
      <c r="G27">
        <v>3</v>
      </c>
      <c r="H27">
        <v>3</v>
      </c>
      <c r="I27">
        <f t="shared" si="0"/>
        <v>24</v>
      </c>
      <c r="K27" s="21">
        <v>24</v>
      </c>
      <c r="L27" s="22">
        <v>1</v>
      </c>
      <c r="M27" s="22">
        <v>6</v>
      </c>
      <c r="N27" s="22">
        <v>6</v>
      </c>
      <c r="O27" s="22">
        <v>6</v>
      </c>
      <c r="P27" s="22">
        <v>3</v>
      </c>
      <c r="Q27" s="22">
        <v>3</v>
      </c>
      <c r="R27" s="22">
        <v>3</v>
      </c>
      <c r="S27" s="19">
        <f t="shared" si="1"/>
        <v>28</v>
      </c>
    </row>
    <row r="28" spans="1:19" ht="15.6" x14ac:dyDescent="0.3">
      <c r="A28" s="20">
        <v>27</v>
      </c>
      <c r="B28">
        <v>5</v>
      </c>
      <c r="C28">
        <v>4</v>
      </c>
      <c r="D28">
        <v>2</v>
      </c>
      <c r="E28">
        <v>4</v>
      </c>
      <c r="F28">
        <v>4</v>
      </c>
      <c r="G28">
        <v>3</v>
      </c>
      <c r="H28">
        <v>3</v>
      </c>
      <c r="I28">
        <f t="shared" si="0"/>
        <v>25</v>
      </c>
      <c r="K28" s="21">
        <v>25</v>
      </c>
      <c r="L28" s="22">
        <v>3</v>
      </c>
      <c r="M28" s="22">
        <v>6</v>
      </c>
      <c r="N28" s="22">
        <v>3</v>
      </c>
      <c r="O28" s="22">
        <v>6</v>
      </c>
      <c r="P28" s="22">
        <v>1</v>
      </c>
      <c r="Q28" s="22">
        <v>6</v>
      </c>
      <c r="R28" s="22">
        <v>3</v>
      </c>
      <c r="S28" s="19">
        <f t="shared" si="1"/>
        <v>28</v>
      </c>
    </row>
    <row r="29" spans="1:19" ht="15.6" x14ac:dyDescent="0.3">
      <c r="A29" s="20">
        <v>28</v>
      </c>
      <c r="B29">
        <v>4</v>
      </c>
      <c r="C29">
        <v>3</v>
      </c>
      <c r="D29">
        <v>3</v>
      </c>
      <c r="E29">
        <v>4</v>
      </c>
      <c r="F29">
        <v>4</v>
      </c>
      <c r="G29">
        <v>3</v>
      </c>
      <c r="H29">
        <v>3</v>
      </c>
      <c r="I29">
        <f t="shared" si="0"/>
        <v>24</v>
      </c>
      <c r="K29" s="21">
        <v>26</v>
      </c>
      <c r="L29" s="22">
        <v>6</v>
      </c>
      <c r="M29" s="22">
        <v>2.5</v>
      </c>
      <c r="N29" s="22">
        <v>6</v>
      </c>
      <c r="O29" s="22">
        <v>6</v>
      </c>
      <c r="P29" s="22">
        <v>2.5</v>
      </c>
      <c r="Q29" s="22">
        <v>2.5</v>
      </c>
      <c r="R29" s="22">
        <v>2.5</v>
      </c>
      <c r="S29" s="19">
        <f t="shared" si="1"/>
        <v>28</v>
      </c>
    </row>
    <row r="30" spans="1:19" ht="15.6" x14ac:dyDescent="0.3">
      <c r="A30" s="20">
        <v>29</v>
      </c>
      <c r="B30">
        <v>3</v>
      </c>
      <c r="C30">
        <v>4</v>
      </c>
      <c r="D30">
        <v>4</v>
      </c>
      <c r="E30">
        <v>3</v>
      </c>
      <c r="F30">
        <v>3</v>
      </c>
      <c r="G30">
        <v>3</v>
      </c>
      <c r="H30">
        <v>3</v>
      </c>
      <c r="I30">
        <f t="shared" si="0"/>
        <v>23</v>
      </c>
      <c r="K30" s="21">
        <v>27</v>
      </c>
      <c r="L30" s="22">
        <v>7</v>
      </c>
      <c r="M30" s="22">
        <v>5</v>
      </c>
      <c r="N30" s="22">
        <v>1</v>
      </c>
      <c r="O30" s="22">
        <v>5</v>
      </c>
      <c r="P30" s="22">
        <v>5</v>
      </c>
      <c r="Q30" s="22">
        <v>2.5</v>
      </c>
      <c r="R30" s="22">
        <v>2.5</v>
      </c>
      <c r="S30" s="19">
        <f t="shared" si="1"/>
        <v>28</v>
      </c>
    </row>
    <row r="31" spans="1:19" ht="15.6" x14ac:dyDescent="0.3">
      <c r="A31">
        <v>30</v>
      </c>
      <c r="B31">
        <v>3</v>
      </c>
      <c r="C31">
        <v>3</v>
      </c>
      <c r="D31">
        <v>4</v>
      </c>
      <c r="E31">
        <v>3</v>
      </c>
      <c r="F31">
        <v>3</v>
      </c>
      <c r="G31">
        <v>3</v>
      </c>
      <c r="H31">
        <v>4</v>
      </c>
      <c r="I31">
        <f t="shared" si="0"/>
        <v>23</v>
      </c>
      <c r="K31" s="21">
        <v>28</v>
      </c>
      <c r="L31" s="22">
        <v>6</v>
      </c>
      <c r="M31" s="22">
        <v>2.5</v>
      </c>
      <c r="N31" s="22">
        <v>2.5</v>
      </c>
      <c r="O31" s="22">
        <v>6</v>
      </c>
      <c r="P31" s="22">
        <v>6</v>
      </c>
      <c r="Q31" s="22">
        <v>2.5</v>
      </c>
      <c r="R31" s="22">
        <v>2.5</v>
      </c>
      <c r="S31" s="19">
        <f t="shared" si="1"/>
        <v>28</v>
      </c>
    </row>
    <row r="32" spans="1:19" ht="15.6" x14ac:dyDescent="0.3">
      <c r="A32" t="s">
        <v>82</v>
      </c>
      <c r="B32">
        <f>AVERAGE(B2:B31)</f>
        <v>3.3</v>
      </c>
      <c r="C32">
        <f>AVERAGE(C2:C31)</f>
        <v>3.1666666666666665</v>
      </c>
      <c r="D32">
        <f>AVERAGE(D2:D31)</f>
        <v>3.2</v>
      </c>
      <c r="E32">
        <f t="shared" ref="E32:H32" si="2">AVERAGE(E2:E31)</f>
        <v>3.3</v>
      </c>
      <c r="F32">
        <f t="shared" si="2"/>
        <v>2.8666666666666667</v>
      </c>
      <c r="G32">
        <f t="shared" si="2"/>
        <v>3</v>
      </c>
      <c r="H32">
        <f t="shared" si="2"/>
        <v>3.2</v>
      </c>
      <c r="K32" s="21">
        <v>29</v>
      </c>
      <c r="L32" s="22">
        <v>3</v>
      </c>
      <c r="M32" s="22">
        <v>6.5</v>
      </c>
      <c r="N32" s="22">
        <v>6.5</v>
      </c>
      <c r="O32" s="22">
        <v>3</v>
      </c>
      <c r="P32" s="22">
        <v>3</v>
      </c>
      <c r="Q32" s="22">
        <v>3</v>
      </c>
      <c r="R32" s="22">
        <v>3</v>
      </c>
      <c r="S32" s="19">
        <f t="shared" si="1"/>
        <v>28</v>
      </c>
    </row>
    <row r="33" spans="1:19" ht="15.6" x14ac:dyDescent="0.3">
      <c r="D33" s="32"/>
      <c r="E33" s="32"/>
      <c r="F33" s="32"/>
      <c r="G33" s="32"/>
      <c r="H33" s="27"/>
      <c r="I33" s="27"/>
      <c r="J33" s="27"/>
      <c r="K33" s="21">
        <v>30</v>
      </c>
      <c r="L33" s="22">
        <v>3</v>
      </c>
      <c r="M33" s="22">
        <v>3</v>
      </c>
      <c r="N33" s="22">
        <v>6.5</v>
      </c>
      <c r="O33" s="22">
        <v>3</v>
      </c>
      <c r="P33" s="22">
        <v>3</v>
      </c>
      <c r="Q33" s="22">
        <v>3</v>
      </c>
      <c r="R33" s="22">
        <v>6.5</v>
      </c>
      <c r="S33" s="19">
        <f t="shared" si="1"/>
        <v>28</v>
      </c>
    </row>
    <row r="34" spans="1:19" ht="15.6" x14ac:dyDescent="0.3">
      <c r="D34" s="32"/>
      <c r="E34" s="32"/>
      <c r="F34" s="32"/>
      <c r="G34" s="32"/>
      <c r="H34" s="27"/>
      <c r="I34" s="27"/>
      <c r="J34" s="27"/>
      <c r="K34" s="23" t="s">
        <v>7</v>
      </c>
      <c r="L34" s="24">
        <f t="shared" ref="L34:R34" si="3">SUM(L4:L33)</f>
        <v>124.5</v>
      </c>
      <c r="M34" s="24">
        <f t="shared" si="3"/>
        <v>125.5</v>
      </c>
      <c r="N34" s="24">
        <f t="shared" si="3"/>
        <v>121.5</v>
      </c>
      <c r="O34" s="24">
        <f t="shared" si="3"/>
        <v>133.5</v>
      </c>
      <c r="P34" s="24">
        <f t="shared" si="3"/>
        <v>104</v>
      </c>
      <c r="Q34" s="24">
        <f t="shared" si="3"/>
        <v>109</v>
      </c>
      <c r="R34" s="24">
        <f t="shared" si="3"/>
        <v>122</v>
      </c>
      <c r="S34" s="25"/>
    </row>
    <row r="35" spans="1:19" ht="15.6" x14ac:dyDescent="0.3">
      <c r="A35" t="s">
        <v>127</v>
      </c>
      <c r="B35">
        <f>(12/((30*7)*(7+1))*SUMSQ(L34:R34)-3*(30)*(7+1))</f>
        <v>4.3999999999999773</v>
      </c>
      <c r="D35" s="28"/>
      <c r="E35" s="29"/>
      <c r="F35" s="30"/>
      <c r="G35" s="31"/>
      <c r="H35" s="27"/>
      <c r="I35" s="27"/>
      <c r="J35" s="27"/>
      <c r="K35" s="23" t="s">
        <v>6</v>
      </c>
      <c r="L35" s="26">
        <f t="shared" ref="L35:R35" si="4">AVERAGE(L4:L33)</f>
        <v>4.1500000000000004</v>
      </c>
      <c r="M35" s="26">
        <f t="shared" si="4"/>
        <v>4.1833333333333336</v>
      </c>
      <c r="N35" s="26">
        <f t="shared" si="4"/>
        <v>4.05</v>
      </c>
      <c r="O35" s="26">
        <f t="shared" si="4"/>
        <v>4.45</v>
      </c>
      <c r="P35" s="26">
        <f t="shared" si="4"/>
        <v>3.4666666666666668</v>
      </c>
      <c r="Q35" s="26">
        <f t="shared" si="4"/>
        <v>3.6333333333333333</v>
      </c>
      <c r="R35" s="26">
        <f t="shared" si="4"/>
        <v>4.0666666666666664</v>
      </c>
      <c r="S35" s="25"/>
    </row>
    <row r="36" spans="1:19" ht="15.6" x14ac:dyDescent="0.3">
      <c r="A36" t="s">
        <v>128</v>
      </c>
      <c r="B36">
        <f>_xlfn.CHISQ.INV.RT(0.05,8)</f>
        <v>15.507313055865453</v>
      </c>
      <c r="D36" s="120" t="s">
        <v>131</v>
      </c>
      <c r="E36" s="120"/>
      <c r="F36" s="120"/>
      <c r="G36" s="120"/>
      <c r="H36" s="120"/>
      <c r="I36" s="120"/>
      <c r="J36" s="120"/>
      <c r="K36" s="11" t="s">
        <v>82</v>
      </c>
      <c r="L36" s="11" t="s">
        <v>132</v>
      </c>
      <c r="M36" s="11"/>
    </row>
    <row r="37" spans="1:19" ht="15.6" x14ac:dyDescent="0.3">
      <c r="A37" t="s">
        <v>129</v>
      </c>
      <c r="B37" t="s">
        <v>130</v>
      </c>
      <c r="D37" s="119" t="s">
        <v>133</v>
      </c>
      <c r="E37" s="119"/>
      <c r="F37" s="119"/>
      <c r="G37" s="119"/>
      <c r="H37" s="119"/>
      <c r="I37" s="119"/>
      <c r="J37" s="119"/>
      <c r="K37">
        <v>3.3</v>
      </c>
      <c r="M37" s="2">
        <v>4.1500000000000004</v>
      </c>
    </row>
    <row r="38" spans="1:19" ht="15.6" x14ac:dyDescent="0.3">
      <c r="D38" s="119" t="s">
        <v>134</v>
      </c>
      <c r="E38" s="119"/>
      <c r="F38" s="119"/>
      <c r="G38" s="119"/>
      <c r="H38" s="119"/>
      <c r="I38" s="119"/>
      <c r="J38" s="119"/>
      <c r="K38">
        <v>3.1666699999999999</v>
      </c>
      <c r="M38" s="2">
        <f>M35</f>
        <v>4.1833333333333336</v>
      </c>
    </row>
    <row r="39" spans="1:19" ht="15.6" x14ac:dyDescent="0.3">
      <c r="D39" s="119" t="s">
        <v>135</v>
      </c>
      <c r="E39" s="119"/>
      <c r="F39" s="119"/>
      <c r="G39" s="119"/>
      <c r="H39" s="119"/>
      <c r="I39" s="119"/>
      <c r="J39" s="119"/>
      <c r="K39">
        <f>D32</f>
        <v>3.2</v>
      </c>
      <c r="M39" s="2">
        <f>N35</f>
        <v>4.05</v>
      </c>
    </row>
    <row r="40" spans="1:19" ht="15.6" x14ac:dyDescent="0.3">
      <c r="D40" s="119" t="s">
        <v>136</v>
      </c>
      <c r="E40" s="119"/>
      <c r="F40" s="119"/>
      <c r="G40" s="119"/>
      <c r="H40" s="119"/>
      <c r="I40" s="119"/>
      <c r="J40" s="119"/>
      <c r="K40">
        <f>E32</f>
        <v>3.3</v>
      </c>
      <c r="M40" s="2">
        <f>O35</f>
        <v>4.45</v>
      </c>
    </row>
    <row r="41" spans="1:19" ht="15.6" x14ac:dyDescent="0.3">
      <c r="D41" s="119" t="s">
        <v>137</v>
      </c>
      <c r="E41" s="119"/>
      <c r="F41" s="119"/>
      <c r="G41" s="119"/>
      <c r="H41" s="119"/>
      <c r="I41" s="119"/>
      <c r="J41" s="119"/>
      <c r="K41">
        <f>F32</f>
        <v>2.8666666666666667</v>
      </c>
      <c r="M41" s="2">
        <f>P35</f>
        <v>3.4666666666666668</v>
      </c>
    </row>
    <row r="42" spans="1:19" ht="15.6" x14ac:dyDescent="0.3">
      <c r="D42" s="119" t="s">
        <v>138</v>
      </c>
      <c r="E42" s="119"/>
      <c r="F42" s="119"/>
      <c r="G42" s="119"/>
      <c r="H42" s="119"/>
      <c r="I42" s="119"/>
      <c r="J42" s="119"/>
      <c r="K42">
        <f>G32</f>
        <v>3</v>
      </c>
      <c r="M42" s="2">
        <f>Q35</f>
        <v>3.6333333333333333</v>
      </c>
    </row>
    <row r="43" spans="1:19" ht="15.6" x14ac:dyDescent="0.3">
      <c r="D43" s="119" t="s">
        <v>139</v>
      </c>
      <c r="E43" s="119"/>
      <c r="F43" s="119"/>
      <c r="G43" s="119"/>
      <c r="H43" s="119"/>
      <c r="I43" s="119"/>
      <c r="J43" s="119"/>
      <c r="K43">
        <f>H32</f>
        <v>3.2</v>
      </c>
      <c r="M43" s="2">
        <v>4.07</v>
      </c>
    </row>
    <row r="44" spans="1:19" ht="15.6" x14ac:dyDescent="0.3">
      <c r="D44" s="120" t="s">
        <v>140</v>
      </c>
      <c r="E44" s="120"/>
      <c r="F44" s="120"/>
      <c r="G44" s="120"/>
      <c r="H44" s="120"/>
      <c r="I44" s="120"/>
      <c r="J44" s="120"/>
      <c r="K44" s="11" t="s">
        <v>79</v>
      </c>
      <c r="L44" s="11"/>
      <c r="M44" s="11"/>
    </row>
    <row r="45" spans="1:19" ht="15.6" x14ac:dyDescent="0.3">
      <c r="D45" s="119"/>
      <c r="E45" s="119"/>
      <c r="F45" s="119"/>
      <c r="G45" s="119"/>
      <c r="H45" s="119"/>
      <c r="I45" s="119"/>
      <c r="J45" s="27"/>
    </row>
  </sheetData>
  <mergeCells count="10">
    <mergeCell ref="D42:J42"/>
    <mergeCell ref="D43:J43"/>
    <mergeCell ref="D44:J44"/>
    <mergeCell ref="D45:I45"/>
    <mergeCell ref="D36:J36"/>
    <mergeCell ref="D37:J37"/>
    <mergeCell ref="D38:J38"/>
    <mergeCell ref="D39:J39"/>
    <mergeCell ref="D40:J40"/>
    <mergeCell ref="D41:J4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opLeftCell="A28" zoomScale="68" zoomScaleNormal="68" workbookViewId="0">
      <selection activeCell="B38" sqref="B38"/>
    </sheetView>
  </sheetViews>
  <sheetFormatPr defaultRowHeight="14.4" x14ac:dyDescent="0.3"/>
  <sheetData>
    <row r="1" spans="1:20" x14ac:dyDescent="0.3">
      <c r="A1" t="s">
        <v>115</v>
      </c>
      <c r="B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</row>
    <row r="2" spans="1:20" ht="15.6" x14ac:dyDescent="0.3">
      <c r="A2" s="20">
        <v>1</v>
      </c>
      <c r="B2">
        <v>4</v>
      </c>
      <c r="C2">
        <v>5</v>
      </c>
      <c r="D2">
        <v>5</v>
      </c>
      <c r="E2">
        <v>4</v>
      </c>
      <c r="F2">
        <v>4</v>
      </c>
      <c r="G2">
        <v>4</v>
      </c>
      <c r="H2">
        <v>4</v>
      </c>
      <c r="I2">
        <f>SUM(A2:H2)</f>
        <v>31</v>
      </c>
      <c r="L2" s="19" t="s">
        <v>124</v>
      </c>
      <c r="M2" s="19" t="s">
        <v>125</v>
      </c>
      <c r="N2" s="19"/>
      <c r="O2" s="19"/>
      <c r="P2" s="19"/>
      <c r="Q2" s="19"/>
      <c r="R2" s="19"/>
      <c r="S2" s="19"/>
      <c r="T2" s="19"/>
    </row>
    <row r="3" spans="1:20" ht="15.6" x14ac:dyDescent="0.3">
      <c r="A3" s="20">
        <v>2</v>
      </c>
      <c r="B3">
        <v>5</v>
      </c>
      <c r="C3">
        <v>4</v>
      </c>
      <c r="D3">
        <v>5</v>
      </c>
      <c r="E3">
        <v>5</v>
      </c>
      <c r="F3">
        <v>2</v>
      </c>
      <c r="G3">
        <v>4</v>
      </c>
      <c r="H3">
        <v>3</v>
      </c>
      <c r="I3">
        <f>SUM(A3:H3)</f>
        <v>30</v>
      </c>
      <c r="L3" s="19"/>
      <c r="M3" s="19" t="s">
        <v>116</v>
      </c>
      <c r="N3" s="19" t="s">
        <v>117</v>
      </c>
      <c r="O3" s="19" t="s">
        <v>118</v>
      </c>
      <c r="P3" s="19" t="s">
        <v>119</v>
      </c>
      <c r="Q3" s="19" t="s">
        <v>120</v>
      </c>
      <c r="R3" s="19" t="s">
        <v>121</v>
      </c>
      <c r="S3" s="19" t="s">
        <v>122</v>
      </c>
      <c r="T3" s="19" t="s">
        <v>7</v>
      </c>
    </row>
    <row r="4" spans="1:20" ht="15.6" x14ac:dyDescent="0.3">
      <c r="A4" s="20">
        <v>3</v>
      </c>
      <c r="B4">
        <v>2</v>
      </c>
      <c r="C4">
        <v>2</v>
      </c>
      <c r="D4">
        <v>4</v>
      </c>
      <c r="E4">
        <v>1</v>
      </c>
      <c r="F4">
        <v>1</v>
      </c>
      <c r="G4">
        <v>3</v>
      </c>
      <c r="H4">
        <v>1</v>
      </c>
      <c r="I4">
        <f t="shared" ref="I4:I31" si="0">SUM(A4:H4)</f>
        <v>17</v>
      </c>
      <c r="L4" s="21">
        <v>1</v>
      </c>
      <c r="M4" s="22">
        <v>3</v>
      </c>
      <c r="N4" s="22">
        <v>6.5</v>
      </c>
      <c r="O4" s="22">
        <v>6.5</v>
      </c>
      <c r="P4" s="22">
        <v>3</v>
      </c>
      <c r="Q4" s="22">
        <v>3</v>
      </c>
      <c r="R4" s="22">
        <v>3</v>
      </c>
      <c r="S4" s="22">
        <v>3</v>
      </c>
      <c r="T4" s="19">
        <f>SUM(M4:S4)</f>
        <v>28</v>
      </c>
    </row>
    <row r="5" spans="1:20" ht="15.6" x14ac:dyDescent="0.3">
      <c r="A5" s="20">
        <v>4</v>
      </c>
      <c r="B5">
        <v>3</v>
      </c>
      <c r="C5">
        <v>3</v>
      </c>
      <c r="D5">
        <v>5</v>
      </c>
      <c r="E5">
        <v>4</v>
      </c>
      <c r="F5">
        <v>4</v>
      </c>
      <c r="G5">
        <v>2</v>
      </c>
      <c r="H5">
        <v>5</v>
      </c>
      <c r="I5">
        <f t="shared" si="0"/>
        <v>30</v>
      </c>
      <c r="L5" s="21">
        <v>2</v>
      </c>
      <c r="M5" s="22">
        <v>6</v>
      </c>
      <c r="N5" s="22">
        <v>3.5</v>
      </c>
      <c r="O5" s="22">
        <v>6</v>
      </c>
      <c r="P5" s="22">
        <v>6</v>
      </c>
      <c r="Q5" s="22">
        <v>1</v>
      </c>
      <c r="R5" s="22">
        <v>3.5</v>
      </c>
      <c r="S5" s="22">
        <v>2</v>
      </c>
      <c r="T5" s="19">
        <f>SUM(M5:S5)</f>
        <v>28</v>
      </c>
    </row>
    <row r="6" spans="1:20" ht="15.6" x14ac:dyDescent="0.3">
      <c r="A6" s="20">
        <v>5</v>
      </c>
      <c r="B6">
        <v>2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f t="shared" si="0"/>
        <v>31</v>
      </c>
      <c r="L6" s="21">
        <v>3</v>
      </c>
      <c r="M6" s="22">
        <v>4.5</v>
      </c>
      <c r="N6" s="22">
        <v>4.5</v>
      </c>
      <c r="O6" s="22">
        <v>2</v>
      </c>
      <c r="P6" s="22">
        <v>4.5</v>
      </c>
      <c r="Q6" s="22">
        <v>4.5</v>
      </c>
      <c r="R6" s="22">
        <v>1</v>
      </c>
      <c r="S6" s="22">
        <v>7</v>
      </c>
      <c r="T6" s="19">
        <f t="shared" ref="T6:T33" si="1">SUM(M6:S6)</f>
        <v>28</v>
      </c>
    </row>
    <row r="7" spans="1:20" ht="15.6" x14ac:dyDescent="0.3">
      <c r="A7" s="20">
        <v>6</v>
      </c>
      <c r="B7">
        <v>5</v>
      </c>
      <c r="C7">
        <v>4</v>
      </c>
      <c r="D7">
        <v>3</v>
      </c>
      <c r="E7">
        <v>3</v>
      </c>
      <c r="F7">
        <v>3</v>
      </c>
      <c r="G7">
        <v>3</v>
      </c>
      <c r="H7">
        <v>3</v>
      </c>
      <c r="I7">
        <f t="shared" si="0"/>
        <v>30</v>
      </c>
      <c r="L7" s="21">
        <v>4</v>
      </c>
      <c r="M7" s="22">
        <v>4.5</v>
      </c>
      <c r="N7" s="22">
        <v>4.5</v>
      </c>
      <c r="O7" s="22">
        <v>7</v>
      </c>
      <c r="P7" s="22">
        <v>2</v>
      </c>
      <c r="Q7" s="22">
        <v>2</v>
      </c>
      <c r="R7" s="22">
        <v>6</v>
      </c>
      <c r="S7" s="22">
        <v>2</v>
      </c>
      <c r="T7" s="19">
        <f t="shared" si="1"/>
        <v>28</v>
      </c>
    </row>
    <row r="8" spans="1:20" ht="15.6" x14ac:dyDescent="0.3">
      <c r="A8" s="20">
        <v>7</v>
      </c>
      <c r="B8">
        <v>3</v>
      </c>
      <c r="C8">
        <v>3</v>
      </c>
      <c r="D8">
        <v>4</v>
      </c>
      <c r="E8">
        <v>5</v>
      </c>
      <c r="F8">
        <v>3</v>
      </c>
      <c r="G8">
        <v>4</v>
      </c>
      <c r="H8">
        <v>4</v>
      </c>
      <c r="I8">
        <f t="shared" si="0"/>
        <v>33</v>
      </c>
      <c r="L8" s="21">
        <v>5</v>
      </c>
      <c r="M8" s="22">
        <v>1</v>
      </c>
      <c r="N8" s="22">
        <v>4.5</v>
      </c>
      <c r="O8" s="22">
        <v>4.5</v>
      </c>
      <c r="P8" s="22">
        <v>4.5</v>
      </c>
      <c r="Q8" s="22">
        <v>4.5</v>
      </c>
      <c r="R8" s="22">
        <v>4.5</v>
      </c>
      <c r="S8" s="22">
        <v>4.5</v>
      </c>
      <c r="T8" s="19">
        <f t="shared" si="1"/>
        <v>28</v>
      </c>
    </row>
    <row r="9" spans="1:20" ht="15.6" x14ac:dyDescent="0.3">
      <c r="A9" s="20">
        <v>8</v>
      </c>
      <c r="B9">
        <v>5</v>
      </c>
      <c r="C9">
        <v>4</v>
      </c>
      <c r="D9">
        <v>4</v>
      </c>
      <c r="E9">
        <v>4</v>
      </c>
      <c r="F9">
        <v>4</v>
      </c>
      <c r="G9">
        <v>3</v>
      </c>
      <c r="H9">
        <v>3</v>
      </c>
      <c r="I9">
        <f t="shared" si="0"/>
        <v>35</v>
      </c>
      <c r="L9" s="21">
        <v>6</v>
      </c>
      <c r="M9" s="22">
        <v>7</v>
      </c>
      <c r="N9" s="22">
        <v>6</v>
      </c>
      <c r="O9" s="22">
        <v>3</v>
      </c>
      <c r="P9" s="22">
        <v>3</v>
      </c>
      <c r="Q9" s="22">
        <v>3</v>
      </c>
      <c r="R9" s="22">
        <v>3</v>
      </c>
      <c r="S9" s="22">
        <v>3</v>
      </c>
      <c r="T9" s="19">
        <f t="shared" si="1"/>
        <v>28</v>
      </c>
    </row>
    <row r="10" spans="1:20" ht="15.6" x14ac:dyDescent="0.3">
      <c r="A10" s="20">
        <v>9</v>
      </c>
      <c r="B10">
        <v>2</v>
      </c>
      <c r="C10">
        <v>2</v>
      </c>
      <c r="D10">
        <v>2</v>
      </c>
      <c r="E10">
        <v>2</v>
      </c>
      <c r="F10">
        <v>1</v>
      </c>
      <c r="G10">
        <v>2</v>
      </c>
      <c r="H10">
        <v>1</v>
      </c>
      <c r="I10">
        <f t="shared" si="0"/>
        <v>21</v>
      </c>
      <c r="L10" s="21">
        <v>7</v>
      </c>
      <c r="M10" s="22">
        <v>2</v>
      </c>
      <c r="N10" s="22">
        <v>2</v>
      </c>
      <c r="O10" s="22">
        <v>2</v>
      </c>
      <c r="P10" s="22">
        <v>5</v>
      </c>
      <c r="Q10" s="22">
        <v>7</v>
      </c>
      <c r="R10" s="22">
        <v>5</v>
      </c>
      <c r="S10" s="22">
        <v>5</v>
      </c>
      <c r="T10" s="19">
        <f t="shared" si="1"/>
        <v>28</v>
      </c>
    </row>
    <row r="11" spans="1:20" ht="15.6" x14ac:dyDescent="0.3">
      <c r="A11" s="20">
        <v>10</v>
      </c>
      <c r="B11">
        <v>2</v>
      </c>
      <c r="C11">
        <v>2</v>
      </c>
      <c r="D11">
        <v>3</v>
      </c>
      <c r="E11">
        <v>5</v>
      </c>
      <c r="F11">
        <v>2</v>
      </c>
      <c r="G11">
        <v>3</v>
      </c>
      <c r="H11">
        <v>3</v>
      </c>
      <c r="I11">
        <f t="shared" si="0"/>
        <v>30</v>
      </c>
      <c r="L11" s="21">
        <v>8</v>
      </c>
      <c r="M11" s="22">
        <v>7</v>
      </c>
      <c r="N11" s="22">
        <v>4.5</v>
      </c>
      <c r="O11" s="22">
        <v>4.5</v>
      </c>
      <c r="P11" s="22">
        <v>4.5</v>
      </c>
      <c r="Q11" s="22">
        <v>4.5</v>
      </c>
      <c r="R11" s="22">
        <v>1.5</v>
      </c>
      <c r="S11" s="22">
        <v>1.5</v>
      </c>
      <c r="T11" s="19">
        <f t="shared" si="1"/>
        <v>28</v>
      </c>
    </row>
    <row r="12" spans="1:20" ht="15.6" x14ac:dyDescent="0.3">
      <c r="A12" s="20">
        <v>11</v>
      </c>
      <c r="B12">
        <v>3</v>
      </c>
      <c r="C12">
        <v>1</v>
      </c>
      <c r="D12">
        <v>5</v>
      </c>
      <c r="E12">
        <v>4</v>
      </c>
      <c r="F12">
        <v>2</v>
      </c>
      <c r="G12">
        <v>4</v>
      </c>
      <c r="H12">
        <v>2</v>
      </c>
      <c r="I12">
        <f t="shared" si="0"/>
        <v>32</v>
      </c>
      <c r="L12" s="21">
        <v>9</v>
      </c>
      <c r="M12" s="22">
        <v>5</v>
      </c>
      <c r="N12" s="22">
        <v>5</v>
      </c>
      <c r="O12" s="22">
        <v>5</v>
      </c>
      <c r="P12" s="22">
        <v>5</v>
      </c>
      <c r="Q12" s="22">
        <v>1.5</v>
      </c>
      <c r="R12" s="22">
        <v>5</v>
      </c>
      <c r="S12" s="22">
        <v>1.5</v>
      </c>
      <c r="T12" s="19">
        <f t="shared" si="1"/>
        <v>28</v>
      </c>
    </row>
    <row r="13" spans="1:20" ht="15.6" x14ac:dyDescent="0.3">
      <c r="A13" s="20">
        <v>12</v>
      </c>
      <c r="B13">
        <v>4</v>
      </c>
      <c r="C13">
        <v>4</v>
      </c>
      <c r="D13">
        <v>4</v>
      </c>
      <c r="E13">
        <v>4</v>
      </c>
      <c r="F13">
        <v>1</v>
      </c>
      <c r="G13">
        <v>1</v>
      </c>
      <c r="H13">
        <v>1</v>
      </c>
      <c r="I13">
        <f t="shared" si="0"/>
        <v>31</v>
      </c>
      <c r="L13" s="21">
        <v>10</v>
      </c>
      <c r="M13" s="22">
        <v>2</v>
      </c>
      <c r="N13" s="22">
        <v>2</v>
      </c>
      <c r="O13" s="22">
        <v>5</v>
      </c>
      <c r="P13" s="22">
        <v>7</v>
      </c>
      <c r="Q13" s="22">
        <v>2</v>
      </c>
      <c r="R13" s="22">
        <v>5</v>
      </c>
      <c r="S13" s="22">
        <v>5</v>
      </c>
      <c r="T13" s="19">
        <f t="shared" si="1"/>
        <v>28</v>
      </c>
    </row>
    <row r="14" spans="1:20" ht="15.6" x14ac:dyDescent="0.3">
      <c r="A14" s="20">
        <v>13</v>
      </c>
      <c r="B14">
        <v>3</v>
      </c>
      <c r="C14">
        <v>3</v>
      </c>
      <c r="D14">
        <v>2</v>
      </c>
      <c r="E14">
        <v>4</v>
      </c>
      <c r="F14">
        <v>2</v>
      </c>
      <c r="G14">
        <v>5</v>
      </c>
      <c r="H14">
        <v>4</v>
      </c>
      <c r="I14">
        <f t="shared" si="0"/>
        <v>36</v>
      </c>
      <c r="L14" s="21">
        <v>11</v>
      </c>
      <c r="M14" s="22">
        <v>4</v>
      </c>
      <c r="N14" s="22">
        <v>1</v>
      </c>
      <c r="O14" s="22">
        <v>7</v>
      </c>
      <c r="P14" s="22">
        <v>5.5</v>
      </c>
      <c r="Q14" s="22">
        <v>2.5</v>
      </c>
      <c r="R14" s="22">
        <v>5.5</v>
      </c>
      <c r="S14" s="22">
        <v>2.5</v>
      </c>
      <c r="T14" s="19">
        <f t="shared" si="1"/>
        <v>28</v>
      </c>
    </row>
    <row r="15" spans="1:20" ht="15.6" x14ac:dyDescent="0.3">
      <c r="A15" s="20">
        <v>14</v>
      </c>
      <c r="B15">
        <v>4</v>
      </c>
      <c r="C15">
        <v>4</v>
      </c>
      <c r="D15">
        <v>5</v>
      </c>
      <c r="E15">
        <v>3</v>
      </c>
      <c r="F15">
        <v>3</v>
      </c>
      <c r="G15">
        <v>3</v>
      </c>
      <c r="H15">
        <v>1</v>
      </c>
      <c r="I15">
        <f t="shared" si="0"/>
        <v>37</v>
      </c>
      <c r="L15" s="21">
        <v>12</v>
      </c>
      <c r="M15" s="22">
        <v>5.5</v>
      </c>
      <c r="N15" s="22">
        <v>5.5</v>
      </c>
      <c r="O15" s="22">
        <v>5.5</v>
      </c>
      <c r="P15" s="22">
        <v>5.5</v>
      </c>
      <c r="Q15" s="22">
        <v>2</v>
      </c>
      <c r="R15" s="22">
        <v>2</v>
      </c>
      <c r="S15" s="22">
        <v>2</v>
      </c>
      <c r="T15" s="19">
        <f t="shared" si="1"/>
        <v>28</v>
      </c>
    </row>
    <row r="16" spans="1:20" ht="15.6" x14ac:dyDescent="0.3">
      <c r="A16" s="20">
        <v>15</v>
      </c>
      <c r="B16">
        <v>3</v>
      </c>
      <c r="C16">
        <v>5</v>
      </c>
      <c r="D16">
        <v>4</v>
      </c>
      <c r="E16">
        <v>4</v>
      </c>
      <c r="F16">
        <v>5</v>
      </c>
      <c r="G16">
        <v>3</v>
      </c>
      <c r="H16">
        <v>3</v>
      </c>
      <c r="I16">
        <f t="shared" si="0"/>
        <v>42</v>
      </c>
      <c r="L16" s="21">
        <v>13</v>
      </c>
      <c r="M16" s="22">
        <v>3.5</v>
      </c>
      <c r="N16" s="22">
        <v>3.5</v>
      </c>
      <c r="O16" s="22">
        <v>1.5</v>
      </c>
      <c r="P16" s="22">
        <v>5.5</v>
      </c>
      <c r="Q16" s="22">
        <v>1.5</v>
      </c>
      <c r="R16" s="22">
        <v>7</v>
      </c>
      <c r="S16" s="22">
        <v>5.5</v>
      </c>
      <c r="T16" s="19">
        <f t="shared" si="1"/>
        <v>28</v>
      </c>
    </row>
    <row r="17" spans="1:20" ht="15.6" x14ac:dyDescent="0.3">
      <c r="A17" s="20">
        <v>16</v>
      </c>
      <c r="B17">
        <v>2</v>
      </c>
      <c r="C17">
        <v>3</v>
      </c>
      <c r="D17">
        <v>5</v>
      </c>
      <c r="E17">
        <v>5</v>
      </c>
      <c r="F17">
        <v>5</v>
      </c>
      <c r="G17">
        <v>4</v>
      </c>
      <c r="H17">
        <v>3</v>
      </c>
      <c r="I17">
        <f t="shared" si="0"/>
        <v>43</v>
      </c>
      <c r="L17" s="21">
        <v>14</v>
      </c>
      <c r="M17" s="22">
        <v>5.5</v>
      </c>
      <c r="N17" s="22">
        <v>5.5</v>
      </c>
      <c r="O17" s="22">
        <v>7</v>
      </c>
      <c r="P17" s="22">
        <v>3</v>
      </c>
      <c r="Q17" s="22">
        <v>3</v>
      </c>
      <c r="R17" s="22">
        <v>3</v>
      </c>
      <c r="S17" s="22">
        <v>1</v>
      </c>
      <c r="T17" s="19">
        <f t="shared" si="1"/>
        <v>28</v>
      </c>
    </row>
    <row r="18" spans="1:20" ht="15.6" x14ac:dyDescent="0.3">
      <c r="A18" s="20">
        <v>17</v>
      </c>
      <c r="B18">
        <v>5</v>
      </c>
      <c r="C18">
        <v>5</v>
      </c>
      <c r="D18">
        <v>3</v>
      </c>
      <c r="E18">
        <v>4</v>
      </c>
      <c r="F18">
        <v>4</v>
      </c>
      <c r="G18">
        <v>4</v>
      </c>
      <c r="H18">
        <v>3</v>
      </c>
      <c r="I18">
        <f t="shared" si="0"/>
        <v>45</v>
      </c>
      <c r="L18" s="21">
        <v>15</v>
      </c>
      <c r="M18" s="22">
        <v>2</v>
      </c>
      <c r="N18" s="22">
        <v>6.5</v>
      </c>
      <c r="O18" s="22">
        <v>4.5</v>
      </c>
      <c r="P18" s="22">
        <v>4.5</v>
      </c>
      <c r="Q18" s="22">
        <v>6.5</v>
      </c>
      <c r="R18" s="22">
        <v>2</v>
      </c>
      <c r="S18" s="22">
        <v>2</v>
      </c>
      <c r="T18" s="19">
        <f t="shared" si="1"/>
        <v>28</v>
      </c>
    </row>
    <row r="19" spans="1:20" ht="15.6" x14ac:dyDescent="0.3">
      <c r="A19" s="20">
        <v>18</v>
      </c>
      <c r="B19">
        <v>4</v>
      </c>
      <c r="C19">
        <v>3</v>
      </c>
      <c r="D19">
        <v>4</v>
      </c>
      <c r="E19">
        <v>3</v>
      </c>
      <c r="F19">
        <v>4</v>
      </c>
      <c r="G19">
        <v>3</v>
      </c>
      <c r="H19">
        <v>3</v>
      </c>
      <c r="I19">
        <f t="shared" si="0"/>
        <v>42</v>
      </c>
      <c r="L19" s="21">
        <v>16</v>
      </c>
      <c r="M19" s="22">
        <v>1</v>
      </c>
      <c r="N19" s="22">
        <v>2.5</v>
      </c>
      <c r="O19" s="22">
        <v>6</v>
      </c>
      <c r="P19" s="22">
        <v>6</v>
      </c>
      <c r="Q19" s="22">
        <v>6</v>
      </c>
      <c r="R19" s="22">
        <v>4</v>
      </c>
      <c r="S19" s="22">
        <v>2.5</v>
      </c>
      <c r="T19" s="19">
        <f t="shared" si="1"/>
        <v>28</v>
      </c>
    </row>
    <row r="20" spans="1:20" ht="15.6" x14ac:dyDescent="0.3">
      <c r="A20" s="20">
        <v>19</v>
      </c>
      <c r="B20">
        <v>4</v>
      </c>
      <c r="C20">
        <v>4</v>
      </c>
      <c r="D20">
        <v>4</v>
      </c>
      <c r="E20">
        <v>4</v>
      </c>
      <c r="F20">
        <v>2</v>
      </c>
      <c r="G20">
        <v>3</v>
      </c>
      <c r="H20">
        <v>3</v>
      </c>
      <c r="I20">
        <f t="shared" si="0"/>
        <v>43</v>
      </c>
      <c r="L20" s="21">
        <v>17</v>
      </c>
      <c r="M20" s="22">
        <v>6.5</v>
      </c>
      <c r="N20" s="22">
        <v>6.5</v>
      </c>
      <c r="O20" s="22">
        <v>1.5</v>
      </c>
      <c r="P20" s="22">
        <v>4</v>
      </c>
      <c r="Q20" s="22">
        <v>4</v>
      </c>
      <c r="R20" s="22">
        <v>4</v>
      </c>
      <c r="S20" s="22">
        <v>1.5</v>
      </c>
      <c r="T20" s="19">
        <f t="shared" si="1"/>
        <v>28</v>
      </c>
    </row>
    <row r="21" spans="1:20" ht="15.6" x14ac:dyDescent="0.3">
      <c r="A21" s="20">
        <v>20</v>
      </c>
      <c r="B21">
        <v>4</v>
      </c>
      <c r="C21">
        <v>4</v>
      </c>
      <c r="D21">
        <v>4</v>
      </c>
      <c r="E21">
        <v>4</v>
      </c>
      <c r="F21">
        <v>4</v>
      </c>
      <c r="G21">
        <v>4</v>
      </c>
      <c r="H21">
        <v>4</v>
      </c>
      <c r="I21">
        <f t="shared" si="0"/>
        <v>48</v>
      </c>
      <c r="L21" s="21">
        <v>18</v>
      </c>
      <c r="M21" s="22">
        <v>6</v>
      </c>
      <c r="N21" s="22">
        <v>2.5</v>
      </c>
      <c r="O21" s="22">
        <v>6</v>
      </c>
      <c r="P21" s="22">
        <v>2.5</v>
      </c>
      <c r="Q21" s="22">
        <v>6</v>
      </c>
      <c r="R21" s="22">
        <v>2.5</v>
      </c>
      <c r="S21" s="22">
        <v>2.5</v>
      </c>
      <c r="T21" s="19">
        <f t="shared" si="1"/>
        <v>28</v>
      </c>
    </row>
    <row r="22" spans="1:20" ht="15.6" x14ac:dyDescent="0.3">
      <c r="A22" s="20">
        <v>21</v>
      </c>
      <c r="B22">
        <v>4</v>
      </c>
      <c r="C22">
        <v>3</v>
      </c>
      <c r="D22">
        <v>3</v>
      </c>
      <c r="E22">
        <v>4</v>
      </c>
      <c r="F22">
        <v>5</v>
      </c>
      <c r="G22">
        <v>4</v>
      </c>
      <c r="H22">
        <v>4</v>
      </c>
      <c r="I22">
        <f t="shared" si="0"/>
        <v>48</v>
      </c>
      <c r="L22" s="21">
        <v>19</v>
      </c>
      <c r="M22" s="22">
        <v>5.5</v>
      </c>
      <c r="N22" s="22">
        <v>5.5</v>
      </c>
      <c r="O22" s="22">
        <v>5.5</v>
      </c>
      <c r="P22" s="22">
        <v>5.5</v>
      </c>
      <c r="Q22" s="22">
        <v>1</v>
      </c>
      <c r="R22" s="22">
        <v>2.5</v>
      </c>
      <c r="S22" s="22">
        <v>2.5</v>
      </c>
      <c r="T22" s="19">
        <f t="shared" si="1"/>
        <v>28</v>
      </c>
    </row>
    <row r="23" spans="1:20" ht="15.6" x14ac:dyDescent="0.3">
      <c r="A23" s="20">
        <v>22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H23">
        <v>3</v>
      </c>
      <c r="I23">
        <f t="shared" si="0"/>
        <v>49</v>
      </c>
      <c r="L23" s="21">
        <v>20</v>
      </c>
      <c r="M23" s="22">
        <v>4</v>
      </c>
      <c r="N23" s="22">
        <v>4</v>
      </c>
      <c r="O23" s="22">
        <v>4</v>
      </c>
      <c r="P23" s="22">
        <v>4</v>
      </c>
      <c r="Q23" s="22">
        <v>4</v>
      </c>
      <c r="R23" s="22">
        <v>4</v>
      </c>
      <c r="S23" s="22">
        <v>4</v>
      </c>
      <c r="T23" s="19">
        <f t="shared" si="1"/>
        <v>28</v>
      </c>
    </row>
    <row r="24" spans="1:20" ht="15.6" x14ac:dyDescent="0.3">
      <c r="A24" s="20">
        <v>23</v>
      </c>
      <c r="B24">
        <v>3</v>
      </c>
      <c r="C24">
        <v>5</v>
      </c>
      <c r="D24">
        <v>5</v>
      </c>
      <c r="E24">
        <v>3</v>
      </c>
      <c r="F24">
        <v>4</v>
      </c>
      <c r="G24">
        <v>3</v>
      </c>
      <c r="H24">
        <v>4</v>
      </c>
      <c r="I24">
        <f t="shared" si="0"/>
        <v>50</v>
      </c>
      <c r="L24" s="21">
        <v>21</v>
      </c>
      <c r="M24" s="22">
        <v>4.5</v>
      </c>
      <c r="N24" s="22">
        <v>1.5</v>
      </c>
      <c r="O24" s="22">
        <v>1.5</v>
      </c>
      <c r="P24" s="22">
        <v>4.5</v>
      </c>
      <c r="Q24" s="22">
        <v>7</v>
      </c>
      <c r="R24" s="22">
        <v>4.5</v>
      </c>
      <c r="S24" s="22">
        <v>4.5</v>
      </c>
      <c r="T24" s="19">
        <f t="shared" si="1"/>
        <v>28</v>
      </c>
    </row>
    <row r="25" spans="1:20" ht="15.6" x14ac:dyDescent="0.3">
      <c r="A25" s="20">
        <v>24</v>
      </c>
      <c r="B25">
        <v>3</v>
      </c>
      <c r="C25">
        <v>4</v>
      </c>
      <c r="D25">
        <v>5</v>
      </c>
      <c r="E25">
        <v>4</v>
      </c>
      <c r="F25">
        <v>2</v>
      </c>
      <c r="G25">
        <v>4</v>
      </c>
      <c r="H25">
        <v>5</v>
      </c>
      <c r="I25">
        <f t="shared" si="0"/>
        <v>51</v>
      </c>
      <c r="L25" s="21">
        <v>22</v>
      </c>
      <c r="M25" s="22">
        <v>4.5</v>
      </c>
      <c r="N25" s="22">
        <v>4.5</v>
      </c>
      <c r="O25" s="22">
        <v>4.5</v>
      </c>
      <c r="P25" s="22">
        <v>4.5</v>
      </c>
      <c r="Q25" s="22">
        <v>4.5</v>
      </c>
      <c r="R25" s="22">
        <v>4.5</v>
      </c>
      <c r="S25" s="22">
        <v>1</v>
      </c>
      <c r="T25" s="19">
        <f t="shared" si="1"/>
        <v>28</v>
      </c>
    </row>
    <row r="26" spans="1:20" ht="15.6" x14ac:dyDescent="0.3">
      <c r="A26" s="20">
        <v>25</v>
      </c>
      <c r="B26">
        <v>4</v>
      </c>
      <c r="C26">
        <v>4</v>
      </c>
      <c r="D26">
        <v>4</v>
      </c>
      <c r="E26">
        <v>5</v>
      </c>
      <c r="F26">
        <v>4</v>
      </c>
      <c r="G26">
        <v>5</v>
      </c>
      <c r="H26">
        <v>5</v>
      </c>
      <c r="I26">
        <f t="shared" si="0"/>
        <v>56</v>
      </c>
      <c r="L26" s="21">
        <v>23</v>
      </c>
      <c r="M26" s="22">
        <v>2</v>
      </c>
      <c r="N26" s="22">
        <v>6.5</v>
      </c>
      <c r="O26" s="22">
        <v>6.5</v>
      </c>
      <c r="P26" s="22">
        <v>2</v>
      </c>
      <c r="Q26" s="22">
        <v>4.5</v>
      </c>
      <c r="R26" s="22">
        <v>2</v>
      </c>
      <c r="S26" s="22">
        <v>4.5</v>
      </c>
      <c r="T26" s="19">
        <f t="shared" si="1"/>
        <v>28</v>
      </c>
    </row>
    <row r="27" spans="1:20" ht="15.6" x14ac:dyDescent="0.3">
      <c r="A27" s="20">
        <v>26</v>
      </c>
      <c r="B27">
        <v>3</v>
      </c>
      <c r="C27">
        <v>3</v>
      </c>
      <c r="D27">
        <v>5</v>
      </c>
      <c r="E27">
        <v>4</v>
      </c>
      <c r="F27">
        <v>4</v>
      </c>
      <c r="G27">
        <v>4</v>
      </c>
      <c r="H27">
        <v>4</v>
      </c>
      <c r="I27">
        <f t="shared" si="0"/>
        <v>53</v>
      </c>
      <c r="L27" s="21">
        <v>24</v>
      </c>
      <c r="M27" s="22">
        <v>2</v>
      </c>
      <c r="N27" s="22">
        <v>4</v>
      </c>
      <c r="O27" s="22">
        <v>6.5</v>
      </c>
      <c r="P27" s="22">
        <v>4</v>
      </c>
      <c r="Q27" s="22">
        <v>1</v>
      </c>
      <c r="R27" s="22">
        <v>4</v>
      </c>
      <c r="S27" s="33">
        <v>6.5</v>
      </c>
      <c r="T27" s="19">
        <f t="shared" si="1"/>
        <v>28</v>
      </c>
    </row>
    <row r="28" spans="1:20" ht="15.6" x14ac:dyDescent="0.3">
      <c r="A28" s="20">
        <v>27</v>
      </c>
      <c r="B28">
        <v>4</v>
      </c>
      <c r="C28">
        <v>4</v>
      </c>
      <c r="D28">
        <v>5</v>
      </c>
      <c r="E28">
        <v>5</v>
      </c>
      <c r="F28">
        <v>3</v>
      </c>
      <c r="G28">
        <v>4</v>
      </c>
      <c r="H28">
        <v>4</v>
      </c>
      <c r="I28">
        <f t="shared" si="0"/>
        <v>56</v>
      </c>
      <c r="L28" s="21">
        <v>25</v>
      </c>
      <c r="M28" s="22">
        <v>2.5</v>
      </c>
      <c r="N28" s="22">
        <v>2.5</v>
      </c>
      <c r="O28" s="22">
        <v>2.5</v>
      </c>
      <c r="P28" s="22">
        <v>6</v>
      </c>
      <c r="Q28" s="22">
        <v>2.5</v>
      </c>
      <c r="R28" s="22">
        <v>6</v>
      </c>
      <c r="S28" s="22">
        <v>6</v>
      </c>
      <c r="T28" s="19">
        <f t="shared" si="1"/>
        <v>28</v>
      </c>
    </row>
    <row r="29" spans="1:20" ht="15.6" x14ac:dyDescent="0.3">
      <c r="A29" s="20">
        <v>28</v>
      </c>
      <c r="B29">
        <v>3</v>
      </c>
      <c r="C29">
        <v>4</v>
      </c>
      <c r="D29">
        <v>4</v>
      </c>
      <c r="E29">
        <v>4</v>
      </c>
      <c r="F29">
        <v>4</v>
      </c>
      <c r="G29">
        <v>3</v>
      </c>
      <c r="H29">
        <v>3</v>
      </c>
      <c r="I29">
        <f t="shared" si="0"/>
        <v>53</v>
      </c>
      <c r="L29" s="21">
        <v>26</v>
      </c>
      <c r="M29" s="22">
        <v>1.5</v>
      </c>
      <c r="N29" s="22">
        <v>1.5</v>
      </c>
      <c r="O29" s="22">
        <v>7</v>
      </c>
      <c r="P29" s="22">
        <v>4.5</v>
      </c>
      <c r="Q29" s="22">
        <v>4.5</v>
      </c>
      <c r="R29" s="22">
        <v>4.5</v>
      </c>
      <c r="S29" s="22">
        <v>4.5</v>
      </c>
      <c r="T29" s="19">
        <f t="shared" si="1"/>
        <v>28</v>
      </c>
    </row>
    <row r="30" spans="1:20" ht="15.6" x14ac:dyDescent="0.3">
      <c r="A30" s="20">
        <v>29</v>
      </c>
      <c r="B30">
        <v>3</v>
      </c>
      <c r="C30">
        <v>4</v>
      </c>
      <c r="D30">
        <v>4</v>
      </c>
      <c r="E30">
        <v>5</v>
      </c>
      <c r="F30">
        <v>4</v>
      </c>
      <c r="G30">
        <v>4</v>
      </c>
      <c r="H30">
        <v>5</v>
      </c>
      <c r="I30">
        <f t="shared" si="0"/>
        <v>58</v>
      </c>
      <c r="L30" s="21">
        <v>27</v>
      </c>
      <c r="M30" s="22">
        <v>3.5</v>
      </c>
      <c r="N30" s="22">
        <v>3.5</v>
      </c>
      <c r="O30" s="22">
        <v>6.5</v>
      </c>
      <c r="P30" s="22">
        <v>6.5</v>
      </c>
      <c r="Q30" s="22">
        <v>1</v>
      </c>
      <c r="R30" s="22">
        <v>3.5</v>
      </c>
      <c r="S30" s="22">
        <v>3.5</v>
      </c>
      <c r="T30" s="19">
        <f t="shared" si="1"/>
        <v>28</v>
      </c>
    </row>
    <row r="31" spans="1:20" ht="15.6" x14ac:dyDescent="0.3">
      <c r="A31" s="20">
        <v>30</v>
      </c>
      <c r="B31">
        <v>4</v>
      </c>
      <c r="C31">
        <v>5</v>
      </c>
      <c r="D31">
        <v>4</v>
      </c>
      <c r="E31">
        <v>4</v>
      </c>
      <c r="F31">
        <v>4</v>
      </c>
      <c r="G31">
        <v>5</v>
      </c>
      <c r="H31">
        <v>4</v>
      </c>
      <c r="I31">
        <f t="shared" si="0"/>
        <v>60</v>
      </c>
      <c r="L31" s="21">
        <v>28</v>
      </c>
      <c r="M31" s="22">
        <v>2</v>
      </c>
      <c r="N31" s="22">
        <v>5.5</v>
      </c>
      <c r="O31" s="22">
        <v>5.5</v>
      </c>
      <c r="P31" s="22">
        <v>5.5</v>
      </c>
      <c r="Q31" s="22">
        <v>5.5</v>
      </c>
      <c r="R31" s="22">
        <v>2</v>
      </c>
      <c r="S31" s="22">
        <v>2</v>
      </c>
      <c r="T31" s="19">
        <f t="shared" si="1"/>
        <v>28</v>
      </c>
    </row>
    <row r="32" spans="1:20" ht="15.6" x14ac:dyDescent="0.3">
      <c r="A32" t="s">
        <v>142</v>
      </c>
      <c r="B32">
        <f>AVERAGE(B2:B31)</f>
        <v>3.4666666666666668</v>
      </c>
      <c r="C32">
        <f t="shared" ref="C32:H32" si="2">AVERAGE(C2:C31)</f>
        <v>3.6333333333333333</v>
      </c>
      <c r="D32">
        <f t="shared" si="2"/>
        <v>4.0666666666666664</v>
      </c>
      <c r="E32">
        <f t="shared" si="2"/>
        <v>3.9333333333333331</v>
      </c>
      <c r="F32">
        <f t="shared" si="2"/>
        <v>3.2666666666666666</v>
      </c>
      <c r="G32">
        <f t="shared" si="2"/>
        <v>3.5333333333333332</v>
      </c>
      <c r="H32">
        <f t="shared" si="2"/>
        <v>3.3</v>
      </c>
      <c r="L32" s="21">
        <v>29</v>
      </c>
      <c r="M32" s="22">
        <v>1</v>
      </c>
      <c r="N32" s="22">
        <v>3.5</v>
      </c>
      <c r="O32" s="22">
        <v>3.5</v>
      </c>
      <c r="P32" s="22">
        <v>6.5</v>
      </c>
      <c r="Q32" s="22">
        <v>3.5</v>
      </c>
      <c r="R32" s="22">
        <v>3.5</v>
      </c>
      <c r="S32" s="22">
        <v>6.5</v>
      </c>
      <c r="T32" s="19">
        <f t="shared" si="1"/>
        <v>28</v>
      </c>
    </row>
    <row r="33" spans="1:20" ht="15.6" x14ac:dyDescent="0.3">
      <c r="L33" s="21">
        <v>30</v>
      </c>
      <c r="M33" s="22">
        <v>3</v>
      </c>
      <c r="N33" s="22">
        <v>6.5</v>
      </c>
      <c r="O33" s="22">
        <v>3</v>
      </c>
      <c r="P33" s="22">
        <v>3</v>
      </c>
      <c r="Q33" s="22">
        <v>3</v>
      </c>
      <c r="R33" s="22">
        <v>6.5</v>
      </c>
      <c r="S33" s="22">
        <v>3</v>
      </c>
      <c r="T33" s="19">
        <f t="shared" si="1"/>
        <v>28</v>
      </c>
    </row>
    <row r="34" spans="1:20" ht="15.6" x14ac:dyDescent="0.3">
      <c r="L34" s="23" t="s">
        <v>7</v>
      </c>
      <c r="M34" s="24">
        <f t="shared" ref="M34:S34" si="3">SUM(M4:M33)</f>
        <v>112</v>
      </c>
      <c r="N34" s="24">
        <f t="shared" si="3"/>
        <v>125.5</v>
      </c>
      <c r="O34" s="24">
        <f t="shared" si="3"/>
        <v>141</v>
      </c>
      <c r="P34" s="24">
        <f t="shared" si="3"/>
        <v>137.5</v>
      </c>
      <c r="Q34" s="24">
        <f t="shared" si="3"/>
        <v>106.5</v>
      </c>
      <c r="R34" s="24">
        <f t="shared" si="3"/>
        <v>115</v>
      </c>
      <c r="S34" s="24">
        <f t="shared" si="3"/>
        <v>102.5</v>
      </c>
      <c r="T34" s="25"/>
    </row>
    <row r="35" spans="1:20" ht="15.6" x14ac:dyDescent="0.3">
      <c r="L35" s="23" t="s">
        <v>6</v>
      </c>
      <c r="M35" s="26">
        <f t="shared" ref="M35:S35" si="4">AVERAGE(M4:M33)</f>
        <v>3.7333333333333334</v>
      </c>
      <c r="N35" s="26">
        <f t="shared" si="4"/>
        <v>4.1833333333333336</v>
      </c>
      <c r="O35" s="26">
        <f t="shared" si="4"/>
        <v>4.7</v>
      </c>
      <c r="P35" s="26">
        <f t="shared" si="4"/>
        <v>4.583333333333333</v>
      </c>
      <c r="Q35" s="26">
        <f t="shared" si="4"/>
        <v>3.55</v>
      </c>
      <c r="R35" s="26">
        <f t="shared" si="4"/>
        <v>3.8333333333333335</v>
      </c>
      <c r="S35" s="26">
        <f t="shared" si="4"/>
        <v>3.4166666666666665</v>
      </c>
      <c r="T35" s="25"/>
    </row>
    <row r="38" spans="1:20" ht="15.6" x14ac:dyDescent="0.3">
      <c r="A38" t="s">
        <v>127</v>
      </c>
      <c r="B38">
        <f>(12/((30*7)*(7+1))*SUMSQ(M34:S34)-3*(30)*(7+1))</f>
        <v>9.6785714285714448</v>
      </c>
      <c r="D38" s="121"/>
      <c r="E38" s="121"/>
      <c r="F38" s="121"/>
      <c r="G38" s="121"/>
      <c r="H38" s="27"/>
      <c r="I38" s="27"/>
      <c r="J38" s="27"/>
    </row>
    <row r="39" spans="1:20" ht="15.6" x14ac:dyDescent="0.3">
      <c r="A39" t="s">
        <v>128</v>
      </c>
      <c r="B39">
        <f>_xlfn.CHISQ.INV.RT(0.05,8)</f>
        <v>15.507313055865453</v>
      </c>
      <c r="D39" s="122"/>
      <c r="E39" s="122"/>
      <c r="F39" s="122"/>
      <c r="G39" s="122"/>
      <c r="H39" s="27"/>
      <c r="I39" s="27"/>
      <c r="J39" s="27"/>
    </row>
    <row r="40" spans="1:20" ht="15.6" x14ac:dyDescent="0.3">
      <c r="A40" t="s">
        <v>129</v>
      </c>
      <c r="B40" t="s">
        <v>130</v>
      </c>
      <c r="D40" s="28"/>
      <c r="E40" s="29"/>
      <c r="F40" s="30"/>
      <c r="G40" s="31"/>
      <c r="H40" s="27"/>
      <c r="I40" s="27"/>
      <c r="J40" s="27"/>
    </row>
    <row r="41" spans="1:20" ht="15.6" x14ac:dyDescent="0.3">
      <c r="D41" s="120" t="s">
        <v>131</v>
      </c>
      <c r="E41" s="120"/>
      <c r="F41" s="120"/>
      <c r="G41" s="120"/>
      <c r="H41" s="120"/>
      <c r="I41" s="120"/>
      <c r="J41" s="120"/>
      <c r="K41" s="11" t="s">
        <v>82</v>
      </c>
      <c r="L41" s="11" t="s">
        <v>132</v>
      </c>
      <c r="M41" s="11"/>
    </row>
    <row r="42" spans="1:20" ht="15.6" x14ac:dyDescent="0.3">
      <c r="D42" s="119" t="s">
        <v>133</v>
      </c>
      <c r="E42" s="119"/>
      <c r="F42" s="119"/>
      <c r="G42" s="119"/>
      <c r="H42" s="119"/>
      <c r="I42" s="119"/>
      <c r="J42" s="119"/>
      <c r="K42">
        <f>B32</f>
        <v>3.4666666666666668</v>
      </c>
      <c r="M42" s="2">
        <f>M35</f>
        <v>3.7333333333333334</v>
      </c>
    </row>
    <row r="43" spans="1:20" ht="15.6" x14ac:dyDescent="0.3">
      <c r="D43" s="119" t="s">
        <v>134</v>
      </c>
      <c r="E43" s="119"/>
      <c r="F43" s="119"/>
      <c r="G43" s="119"/>
      <c r="H43" s="119"/>
      <c r="I43" s="119"/>
      <c r="J43" s="119"/>
      <c r="K43">
        <f>C32</f>
        <v>3.6333333333333333</v>
      </c>
      <c r="M43" s="2">
        <f>N35</f>
        <v>4.1833333333333336</v>
      </c>
    </row>
    <row r="44" spans="1:20" ht="15.6" x14ac:dyDescent="0.3">
      <c r="D44" s="119" t="s">
        <v>135</v>
      </c>
      <c r="E44" s="119"/>
      <c r="F44" s="119"/>
      <c r="G44" s="119"/>
      <c r="H44" s="119"/>
      <c r="I44" s="119"/>
      <c r="J44" s="119"/>
      <c r="K44">
        <f>D32</f>
        <v>4.0666666666666664</v>
      </c>
      <c r="M44" s="2">
        <f>O35</f>
        <v>4.7</v>
      </c>
    </row>
    <row r="45" spans="1:20" ht="15.6" x14ac:dyDescent="0.3">
      <c r="D45" s="119" t="s">
        <v>136</v>
      </c>
      <c r="E45" s="119"/>
      <c r="F45" s="119"/>
      <c r="G45" s="119"/>
      <c r="H45" s="119"/>
      <c r="I45" s="119"/>
      <c r="J45" s="119"/>
      <c r="K45">
        <f>E32</f>
        <v>3.9333333333333331</v>
      </c>
      <c r="M45" s="2">
        <f>P35</f>
        <v>4.583333333333333</v>
      </c>
    </row>
    <row r="46" spans="1:20" ht="15.6" x14ac:dyDescent="0.3">
      <c r="D46" s="119" t="s">
        <v>137</v>
      </c>
      <c r="E46" s="119"/>
      <c r="F46" s="119"/>
      <c r="G46" s="119"/>
      <c r="H46" s="119"/>
      <c r="I46" s="119"/>
      <c r="J46" s="119"/>
      <c r="K46">
        <f>F32</f>
        <v>3.2666666666666666</v>
      </c>
      <c r="M46" s="2">
        <f>Q35</f>
        <v>3.55</v>
      </c>
    </row>
    <row r="47" spans="1:20" ht="15.6" x14ac:dyDescent="0.3">
      <c r="D47" s="119" t="s">
        <v>138</v>
      </c>
      <c r="E47" s="119"/>
      <c r="F47" s="119"/>
      <c r="G47" s="119"/>
      <c r="H47" s="119"/>
      <c r="I47" s="119"/>
      <c r="J47" s="119"/>
      <c r="K47">
        <f>G32</f>
        <v>3.5333333333333332</v>
      </c>
      <c r="M47" s="2">
        <f>R35</f>
        <v>3.8333333333333335</v>
      </c>
    </row>
    <row r="48" spans="1:20" ht="15.6" x14ac:dyDescent="0.3">
      <c r="D48" s="119" t="s">
        <v>139</v>
      </c>
      <c r="E48" s="119"/>
      <c r="F48" s="119"/>
      <c r="G48" s="119"/>
      <c r="H48" s="119"/>
      <c r="I48" s="119"/>
      <c r="J48" s="119"/>
      <c r="K48">
        <f>H32</f>
        <v>3.3</v>
      </c>
      <c r="M48" s="2">
        <f>S35</f>
        <v>3.4166666666666665</v>
      </c>
    </row>
    <row r="49" spans="4:13" ht="15.6" x14ac:dyDescent="0.3">
      <c r="D49" s="120">
        <v>0.55000000000000004</v>
      </c>
      <c r="E49" s="120"/>
      <c r="F49" s="120"/>
      <c r="G49" s="120"/>
      <c r="H49" s="120"/>
      <c r="I49" s="120"/>
      <c r="J49" s="120"/>
      <c r="K49" s="11" t="s">
        <v>79</v>
      </c>
      <c r="L49" s="11"/>
      <c r="M49" s="11"/>
    </row>
  </sheetData>
  <mergeCells count="11">
    <mergeCell ref="D45:J45"/>
    <mergeCell ref="D46:J46"/>
    <mergeCell ref="D47:J47"/>
    <mergeCell ref="D48:J48"/>
    <mergeCell ref="D49:J49"/>
    <mergeCell ref="D44:J44"/>
    <mergeCell ref="D38:G38"/>
    <mergeCell ref="D39:G39"/>
    <mergeCell ref="D41:J41"/>
    <mergeCell ref="D42:J42"/>
    <mergeCell ref="D43:J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WARNA COLOUR READER</vt:lpstr>
      <vt:lpstr>TPT</vt:lpstr>
      <vt:lpstr>PH</vt:lpstr>
      <vt:lpstr>uji total asam</vt:lpstr>
      <vt:lpstr>Gula Reduksi</vt:lpstr>
      <vt:lpstr>BAL</vt:lpstr>
      <vt:lpstr>Viskosiitas</vt:lpstr>
      <vt:lpstr>ORLEP WARNA</vt:lpstr>
      <vt:lpstr>ORLEP RASA</vt:lpstr>
      <vt:lpstr>ORLEP AROMA</vt:lpstr>
      <vt:lpstr>ORLEP TEKSTUR</vt:lpstr>
      <vt:lpstr>perlakuan terbaik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</dc:creator>
  <cp:lastModifiedBy>Lenovo</cp:lastModifiedBy>
  <dcterms:created xsi:type="dcterms:W3CDTF">2023-02-21T09:12:22Z</dcterms:created>
  <dcterms:modified xsi:type="dcterms:W3CDTF">2023-09-26T17:15:39Z</dcterms:modified>
</cp:coreProperties>
</file>