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Skripsi Muti\File Mutiara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2" i="1" l="1"/>
  <c r="L47" i="1" l="1"/>
  <c r="L46" i="1"/>
  <c r="L45" i="1"/>
  <c r="L43" i="1"/>
  <c r="L42" i="1"/>
  <c r="L41" i="1"/>
  <c r="L40" i="1"/>
  <c r="J33" i="1" l="1"/>
  <c r="B42" i="1"/>
  <c r="F43" i="1"/>
  <c r="F42" i="1"/>
  <c r="B41" i="1" l="1"/>
  <c r="F41" i="1" s="1"/>
  <c r="C23" i="1"/>
  <c r="C22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J29" i="1" l="1"/>
  <c r="K32" i="1"/>
  <c r="K29" i="1"/>
  <c r="K28" i="1"/>
  <c r="K27" i="1"/>
  <c r="L48" i="1" l="1"/>
  <c r="L44" i="1"/>
  <c r="L29" i="1"/>
  <c r="M29" i="1" s="1"/>
  <c r="L28" i="1"/>
  <c r="M28" i="1" s="1"/>
  <c r="L27" i="1"/>
  <c r="M27" i="1" s="1"/>
</calcChain>
</file>

<file path=xl/sharedStrings.xml><?xml version="1.0" encoding="utf-8"?>
<sst xmlns="http://schemas.openxmlformats.org/spreadsheetml/2006/main" count="120" uniqueCount="61">
  <si>
    <t>Pengamatan Berat Basah Kenikir Umur 35 HST</t>
  </si>
  <si>
    <t>Perlakuan</t>
  </si>
  <si>
    <t>Ulangan 1</t>
  </si>
  <si>
    <t>Rata-rata</t>
  </si>
  <si>
    <t>J3P2</t>
  </si>
  <si>
    <t>J1P2</t>
  </si>
  <si>
    <t>J1P3</t>
  </si>
  <si>
    <t>J3P4</t>
  </si>
  <si>
    <t>J1P4</t>
  </si>
  <si>
    <t>J3P3</t>
  </si>
  <si>
    <t>J2P1</t>
  </si>
  <si>
    <t>J2P2</t>
  </si>
  <si>
    <t>J3P1</t>
  </si>
  <si>
    <t>J2P3</t>
  </si>
  <si>
    <t>J1P1</t>
  </si>
  <si>
    <t>J2P4</t>
  </si>
  <si>
    <t>Ulangan 2</t>
  </si>
  <si>
    <t>Ulangan 3</t>
  </si>
  <si>
    <t>Ulangan</t>
  </si>
  <si>
    <t>Jumlah</t>
  </si>
  <si>
    <t>Rata²</t>
  </si>
  <si>
    <t>I</t>
  </si>
  <si>
    <t>II</t>
  </si>
  <si>
    <t>III</t>
  </si>
  <si>
    <t>Total</t>
  </si>
  <si>
    <t>Rataan</t>
  </si>
  <si>
    <t>Tabel Anova RAK Faktorial</t>
  </si>
  <si>
    <t>J</t>
  </si>
  <si>
    <t>P</t>
  </si>
  <si>
    <t>r</t>
  </si>
  <si>
    <t>Fk</t>
  </si>
  <si>
    <t xml:space="preserve">Tabel dua arah </t>
  </si>
  <si>
    <t>P1</t>
  </si>
  <si>
    <t>P2</t>
  </si>
  <si>
    <t>P3</t>
  </si>
  <si>
    <t>P4</t>
  </si>
  <si>
    <t>J1</t>
  </si>
  <si>
    <t>J2</t>
  </si>
  <si>
    <t>J3</t>
  </si>
  <si>
    <t>rata-rata</t>
  </si>
  <si>
    <t>Analisis Ragam</t>
  </si>
  <si>
    <t>SK</t>
  </si>
  <si>
    <t>db</t>
  </si>
  <si>
    <t>JK</t>
  </si>
  <si>
    <t>KT</t>
  </si>
  <si>
    <t>Fhitung</t>
  </si>
  <si>
    <t>F 5%</t>
  </si>
  <si>
    <t>F 1%</t>
  </si>
  <si>
    <t>kelompok</t>
  </si>
  <si>
    <t>perlakuan</t>
  </si>
  <si>
    <t>tn</t>
  </si>
  <si>
    <t>JP</t>
  </si>
  <si>
    <t>Galat</t>
  </si>
  <si>
    <t xml:space="preserve">total </t>
  </si>
  <si>
    <t>Rerata</t>
  </si>
  <si>
    <t>b</t>
  </si>
  <si>
    <t>ab</t>
  </si>
  <si>
    <t>a</t>
  </si>
  <si>
    <t>sd(4;22)</t>
  </si>
  <si>
    <t>BNJ</t>
  </si>
  <si>
    <t>sd(3;22)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</si>
</sst>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50">
    <xf numFmtId="0" fontId="0" fillId="0" borderId="0" xfId="0"/>
    <xf numFmtId="0" fontId="0" fillId="0" borderId="0" xfId="0"/>
    <xf numFmtId="0" fontId="0" fillId="0" borderId="6" xfId="0" applyBorder="1"/>
    <xf numFmtId="0" fontId="0" fillId="0" borderId="6" xfId="0" applyFont="1" applyBorder="1"/>
    <xf numFmtId="0" fontId="0" fillId="2" borderId="6" xfId="0" applyFill="1" applyBorder="1"/>
    <xf numFmtId="0" fontId="0" fillId="0" borderId="6" xfId="0" applyBorder="1"/>
    <xf numFmtId="0" fontId="0" fillId="0" borderId="6" xfId="0" applyFont="1" applyBorder="1"/>
    <xf numFmtId="0" fontId="0" fillId="2" borderId="6" xfId="0" applyFill="1" applyBorder="1"/>
    <xf numFmtId="0" fontId="0" fillId="0" borderId="6" xfId="0" applyBorder="1"/>
    <xf numFmtId="0" fontId="0" fillId="0" borderId="6" xfId="0" applyFont="1" applyBorder="1"/>
    <xf numFmtId="0" fontId="0" fillId="2" borderId="6" xfId="0" applyFill="1" applyBorder="1"/>
    <xf numFmtId="0" fontId="0" fillId="0" borderId="6" xfId="0" applyFill="1" applyBorder="1"/>
    <xf numFmtId="0" fontId="1" fillId="0" borderId="6" xfId="0" applyFont="1" applyFill="1" applyBorder="1"/>
    <xf numFmtId="0" fontId="0" fillId="0" borderId="0" xfId="0"/>
    <xf numFmtId="0" fontId="0" fillId="0" borderId="6" xfId="0" applyBorder="1"/>
    <xf numFmtId="0" fontId="1" fillId="0" borderId="0" xfId="0" applyFont="1"/>
    <xf numFmtId="0" fontId="0" fillId="0" borderId="0" xfId="0"/>
    <xf numFmtId="0" fontId="0" fillId="0" borderId="6" xfId="0" applyBorder="1"/>
    <xf numFmtId="4" fontId="0" fillId="0" borderId="6" xfId="0" applyNumberFormat="1" applyBorder="1"/>
    <xf numFmtId="4" fontId="0" fillId="0" borderId="6" xfId="0" applyNumberFormat="1" applyFont="1" applyBorder="1"/>
    <xf numFmtId="0" fontId="0" fillId="2" borderId="6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2" borderId="6" xfId="0" applyFont="1" applyFill="1" applyBorder="1" applyAlignment="1">
      <alignment vertical="center"/>
    </xf>
    <xf numFmtId="0" fontId="0" fillId="4" borderId="6" xfId="0" applyFill="1" applyBorder="1" applyAlignment="1">
      <alignment horizontal="left"/>
    </xf>
    <xf numFmtId="0" fontId="0" fillId="0" borderId="0" xfId="0"/>
    <xf numFmtId="0" fontId="0" fillId="0" borderId="6" xfId="0" applyBorder="1"/>
    <xf numFmtId="0" fontId="3" fillId="2" borderId="6" xfId="1" applyFont="1" applyFill="1" applyBorder="1" applyAlignment="1">
      <alignment horizontal="center"/>
    </xf>
    <xf numFmtId="164" fontId="0" fillId="0" borderId="6" xfId="0" applyNumberFormat="1" applyBorder="1"/>
    <xf numFmtId="164" fontId="0" fillId="3" borderId="6" xfId="0" applyNumberFormat="1" applyFill="1" applyBorder="1"/>
    <xf numFmtId="0" fontId="0" fillId="3" borderId="6" xfId="0" applyFill="1" applyBorder="1"/>
    <xf numFmtId="0" fontId="0" fillId="0" borderId="0" xfId="0" applyAlignment="1">
      <alignment horizontal="center"/>
    </xf>
    <xf numFmtId="0" fontId="3" fillId="2" borderId="6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/>
    </xf>
    <xf numFmtId="0" fontId="3" fillId="2" borderId="1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165" fontId="0" fillId="0" borderId="6" xfId="0" applyNumberFormat="1" applyBorder="1"/>
    <xf numFmtId="0" fontId="0" fillId="0" borderId="0" xfId="0" applyFont="1"/>
    <xf numFmtId="0" fontId="0" fillId="5" borderId="0" xfId="0" applyFont="1" applyFill="1" applyAlignment="1">
      <alignment horizontal="left"/>
    </xf>
    <xf numFmtId="0" fontId="0" fillId="5" borderId="0" xfId="0" applyFill="1"/>
    <xf numFmtId="0" fontId="0" fillId="2" borderId="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0" fontId="0" fillId="2" borderId="3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0" fontId="0" fillId="2" borderId="6" xfId="0" applyFill="1" applyBorder="1" applyAlignment="1">
      <alignment horizontal="center" vertical="center"/>
    </xf>
    <xf numFmtId="0" fontId="0" fillId="0" borderId="0" xfId="0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48"/>
  <sheetViews>
    <sheetView tabSelected="1" topLeftCell="A26" zoomScaleNormal="100" workbookViewId="0">
      <selection activeCell="J33" sqref="J33"/>
    </sheetView>
  </sheetViews>
  <sheetFormatPr defaultRowHeight="15" x14ac:dyDescent="0.25"/>
  <cols>
    <col min="6" max="6" width="10.140625" bestFit="1" customWidth="1"/>
    <col min="10" max="10" width="11.5703125" bestFit="1" customWidth="1"/>
  </cols>
  <sheetData>
    <row r="2" spans="1:17" x14ac:dyDescent="0.25">
      <c r="A2" s="1" t="s">
        <v>0</v>
      </c>
      <c r="B2" s="1"/>
      <c r="C2" s="1"/>
      <c r="D2" s="1"/>
      <c r="E2" s="1"/>
    </row>
    <row r="3" spans="1:17" x14ac:dyDescent="0.25">
      <c r="A3" s="40" t="s">
        <v>1</v>
      </c>
      <c r="B3" s="45" t="s">
        <v>2</v>
      </c>
      <c r="C3" s="46"/>
      <c r="D3" s="47"/>
      <c r="E3" s="40" t="s">
        <v>3</v>
      </c>
      <c r="G3" s="40" t="s">
        <v>1</v>
      </c>
      <c r="H3" s="42" t="s">
        <v>16</v>
      </c>
      <c r="I3" s="43"/>
      <c r="J3" s="44"/>
      <c r="K3" s="40" t="s">
        <v>3</v>
      </c>
      <c r="M3" s="40" t="s">
        <v>1</v>
      </c>
      <c r="N3" s="42" t="s">
        <v>17</v>
      </c>
      <c r="O3" s="43"/>
      <c r="P3" s="44"/>
      <c r="Q3" s="40" t="s">
        <v>3</v>
      </c>
    </row>
    <row r="4" spans="1:17" x14ac:dyDescent="0.25">
      <c r="A4" s="41"/>
      <c r="B4" s="4">
        <v>1</v>
      </c>
      <c r="C4" s="4">
        <v>2</v>
      </c>
      <c r="D4" s="4">
        <v>3</v>
      </c>
      <c r="E4" s="41"/>
      <c r="G4" s="41"/>
      <c r="H4" s="7">
        <v>1</v>
      </c>
      <c r="I4" s="7">
        <v>2</v>
      </c>
      <c r="J4" s="7">
        <v>3</v>
      </c>
      <c r="K4" s="41"/>
      <c r="M4" s="41"/>
      <c r="N4" s="10">
        <v>1</v>
      </c>
      <c r="O4" s="10">
        <v>2</v>
      </c>
      <c r="P4" s="10">
        <v>3</v>
      </c>
      <c r="Q4" s="41"/>
    </row>
    <row r="5" spans="1:17" x14ac:dyDescent="0.25">
      <c r="A5" s="2" t="s">
        <v>4</v>
      </c>
      <c r="B5" s="2">
        <v>121.9</v>
      </c>
      <c r="C5" s="2">
        <v>127.5</v>
      </c>
      <c r="D5" s="2">
        <v>116.2</v>
      </c>
      <c r="E5" s="2">
        <v>121.86666666666667</v>
      </c>
      <c r="G5" s="5" t="s">
        <v>12</v>
      </c>
      <c r="H5" s="6">
        <v>126.2</v>
      </c>
      <c r="I5" s="5">
        <v>90.7</v>
      </c>
      <c r="J5" s="5">
        <v>110.3</v>
      </c>
      <c r="K5" s="5">
        <v>109.06666666666666</v>
      </c>
      <c r="M5" s="8" t="s">
        <v>7</v>
      </c>
      <c r="N5" s="9">
        <v>84.1</v>
      </c>
      <c r="O5" s="8">
        <v>103.4</v>
      </c>
      <c r="P5" s="8">
        <v>58.3</v>
      </c>
      <c r="Q5" s="8">
        <v>93.75</v>
      </c>
    </row>
    <row r="6" spans="1:17" x14ac:dyDescent="0.25">
      <c r="A6" s="2" t="s">
        <v>5</v>
      </c>
      <c r="B6" s="2">
        <v>99.2</v>
      </c>
      <c r="C6" s="2">
        <v>124.7</v>
      </c>
      <c r="D6" s="2">
        <v>90.7</v>
      </c>
      <c r="E6" s="2">
        <v>104.86666666666667</v>
      </c>
      <c r="G6" s="5" t="s">
        <v>4</v>
      </c>
      <c r="H6" s="5">
        <v>102.5</v>
      </c>
      <c r="I6" s="5">
        <v>59.5</v>
      </c>
      <c r="J6" s="5">
        <v>36.799999999999997</v>
      </c>
      <c r="K6" s="5">
        <v>66.266666666666666</v>
      </c>
      <c r="M6" s="8" t="s">
        <v>4</v>
      </c>
      <c r="N6" s="8">
        <v>56.1</v>
      </c>
      <c r="O6" s="8">
        <v>57.2</v>
      </c>
      <c r="P6" s="8">
        <v>50.9</v>
      </c>
      <c r="Q6" s="8">
        <v>54.733333333333341</v>
      </c>
    </row>
    <row r="7" spans="1:17" x14ac:dyDescent="0.25">
      <c r="A7" s="2" t="s">
        <v>6</v>
      </c>
      <c r="B7" s="2">
        <v>90.1</v>
      </c>
      <c r="C7" s="3">
        <v>59.5</v>
      </c>
      <c r="D7" s="2">
        <v>70.8</v>
      </c>
      <c r="E7" s="2">
        <v>73.466666666666654</v>
      </c>
      <c r="G7" s="5" t="s">
        <v>9</v>
      </c>
      <c r="H7" s="5">
        <v>70.8</v>
      </c>
      <c r="I7" s="5">
        <v>59.5</v>
      </c>
      <c r="J7" s="5">
        <v>99.2</v>
      </c>
      <c r="K7" s="5">
        <v>76.5</v>
      </c>
      <c r="M7" s="8" t="s">
        <v>11</v>
      </c>
      <c r="N7" s="9">
        <v>90.1</v>
      </c>
      <c r="O7" s="8">
        <v>85.1</v>
      </c>
      <c r="P7" s="8">
        <v>82.7</v>
      </c>
      <c r="Q7" s="8">
        <v>85.966666666666654</v>
      </c>
    </row>
    <row r="8" spans="1:17" x14ac:dyDescent="0.25">
      <c r="A8" s="2" t="s">
        <v>7</v>
      </c>
      <c r="B8" s="2">
        <v>102.2</v>
      </c>
      <c r="C8" s="2">
        <v>80.3</v>
      </c>
      <c r="D8" s="2">
        <v>99.2</v>
      </c>
      <c r="E8" s="2">
        <v>93.899999999999991</v>
      </c>
      <c r="G8" s="6" t="s">
        <v>14</v>
      </c>
      <c r="H8" s="5">
        <v>34.1</v>
      </c>
      <c r="I8" s="5">
        <v>62.3</v>
      </c>
      <c r="J8" s="5">
        <v>31.1</v>
      </c>
      <c r="K8" s="5">
        <v>42.5</v>
      </c>
      <c r="M8" s="8" t="s">
        <v>6</v>
      </c>
      <c r="N8" s="8">
        <v>50.5</v>
      </c>
      <c r="O8" s="8">
        <v>30.1</v>
      </c>
      <c r="P8" s="8">
        <v>45.1</v>
      </c>
      <c r="Q8" s="8">
        <v>41.9</v>
      </c>
    </row>
    <row r="9" spans="1:17" x14ac:dyDescent="0.25">
      <c r="A9" s="2" t="s">
        <v>8</v>
      </c>
      <c r="B9" s="2">
        <v>110.5</v>
      </c>
      <c r="C9" s="2">
        <v>90.5</v>
      </c>
      <c r="D9" s="2">
        <v>73.3</v>
      </c>
      <c r="E9" s="2">
        <v>100.5</v>
      </c>
      <c r="G9" s="5" t="s">
        <v>15</v>
      </c>
      <c r="H9" s="5">
        <v>90.7</v>
      </c>
      <c r="I9" s="5">
        <v>90.1</v>
      </c>
      <c r="J9" s="5">
        <v>85.4</v>
      </c>
      <c r="K9" s="5">
        <v>88.733333333333348</v>
      </c>
      <c r="M9" s="8" t="s">
        <v>13</v>
      </c>
      <c r="N9" s="8">
        <v>82.3</v>
      </c>
      <c r="O9" s="8">
        <v>86.9</v>
      </c>
      <c r="P9" s="8">
        <v>60.1</v>
      </c>
      <c r="Q9" s="8">
        <v>76.433333333333323</v>
      </c>
    </row>
    <row r="10" spans="1:17" x14ac:dyDescent="0.25">
      <c r="A10" s="2" t="s">
        <v>9</v>
      </c>
      <c r="B10" s="2">
        <v>107.3</v>
      </c>
      <c r="C10" s="2">
        <v>85.4</v>
      </c>
      <c r="D10" s="2">
        <v>56.6</v>
      </c>
      <c r="E10" s="2">
        <v>83.1</v>
      </c>
      <c r="G10" s="5" t="s">
        <v>8</v>
      </c>
      <c r="H10" s="5">
        <v>63.2</v>
      </c>
      <c r="I10" s="5">
        <v>99.2</v>
      </c>
      <c r="J10" s="5">
        <v>93.5</v>
      </c>
      <c r="K10" s="5">
        <v>96.35</v>
      </c>
      <c r="M10" s="8" t="s">
        <v>12</v>
      </c>
      <c r="N10" s="8">
        <v>35.6</v>
      </c>
      <c r="O10" s="8">
        <v>44.8</v>
      </c>
      <c r="P10" s="8">
        <v>39.9</v>
      </c>
      <c r="Q10" s="8">
        <v>40.1</v>
      </c>
    </row>
    <row r="11" spans="1:17" x14ac:dyDescent="0.25">
      <c r="A11" s="2" t="s">
        <v>10</v>
      </c>
      <c r="B11" s="2">
        <v>85.9</v>
      </c>
      <c r="C11" s="2">
        <v>62.3</v>
      </c>
      <c r="D11" s="2">
        <v>87.8</v>
      </c>
      <c r="E11" s="2">
        <v>78.666666666666671</v>
      </c>
      <c r="G11" s="5" t="s">
        <v>7</v>
      </c>
      <c r="H11" s="5">
        <v>107.7</v>
      </c>
      <c r="I11" s="5">
        <v>102.5</v>
      </c>
      <c r="J11" s="5">
        <v>62.3</v>
      </c>
      <c r="K11" s="5">
        <v>90.833333333333329</v>
      </c>
      <c r="M11" s="8" t="s">
        <v>5</v>
      </c>
      <c r="N11" s="8">
        <v>54.7</v>
      </c>
      <c r="O11" s="8">
        <v>81.900000000000006</v>
      </c>
      <c r="P11" s="8">
        <v>56.8</v>
      </c>
      <c r="Q11" s="8">
        <v>64.466666666666683</v>
      </c>
    </row>
    <row r="12" spans="1:17" x14ac:dyDescent="0.25">
      <c r="A12" s="2" t="s">
        <v>11</v>
      </c>
      <c r="B12" s="2">
        <v>96.3</v>
      </c>
      <c r="C12" s="2">
        <v>70.8</v>
      </c>
      <c r="D12" s="2">
        <v>52.1</v>
      </c>
      <c r="E12" s="2">
        <v>83.55</v>
      </c>
      <c r="G12" s="5" t="s">
        <v>5</v>
      </c>
      <c r="H12" s="5">
        <v>63.1</v>
      </c>
      <c r="I12" s="5">
        <v>90.7</v>
      </c>
      <c r="J12" s="5">
        <v>87.8</v>
      </c>
      <c r="K12" s="5">
        <v>80.533333333333346</v>
      </c>
      <c r="M12" s="8" t="s">
        <v>8</v>
      </c>
      <c r="N12" s="8">
        <v>73.099999999999994</v>
      </c>
      <c r="O12" s="8">
        <v>116.2</v>
      </c>
      <c r="P12" s="8">
        <v>76.900000000000006</v>
      </c>
      <c r="Q12" s="8">
        <v>88.733333333333348</v>
      </c>
    </row>
    <row r="13" spans="1:17" x14ac:dyDescent="0.25">
      <c r="A13" s="2" t="s">
        <v>12</v>
      </c>
      <c r="B13" s="2">
        <v>42.5</v>
      </c>
      <c r="C13" s="2">
        <v>87.8</v>
      </c>
      <c r="D13" s="2">
        <v>53.8</v>
      </c>
      <c r="E13" s="2">
        <v>61.366666666666674</v>
      </c>
      <c r="G13" s="5" t="s">
        <v>13</v>
      </c>
      <c r="H13" s="5">
        <v>99.2</v>
      </c>
      <c r="I13" s="5">
        <v>107.6</v>
      </c>
      <c r="J13" s="5">
        <v>90.1</v>
      </c>
      <c r="K13" s="5">
        <v>98.966666666666654</v>
      </c>
      <c r="M13" s="8" t="s">
        <v>10</v>
      </c>
      <c r="N13" s="8">
        <v>59.3</v>
      </c>
      <c r="O13" s="8">
        <v>82.1</v>
      </c>
      <c r="P13" s="8">
        <v>52.1</v>
      </c>
      <c r="Q13" s="8">
        <v>67.099999999999994</v>
      </c>
    </row>
    <row r="14" spans="1:17" x14ac:dyDescent="0.25">
      <c r="A14" s="2" t="s">
        <v>13</v>
      </c>
      <c r="B14" s="2">
        <v>93.4</v>
      </c>
      <c r="C14" s="2">
        <v>88.1</v>
      </c>
      <c r="D14" s="2">
        <v>60.1</v>
      </c>
      <c r="E14" s="2">
        <v>80.533333333333331</v>
      </c>
      <c r="G14" s="5" t="s">
        <v>10</v>
      </c>
      <c r="H14" s="5">
        <v>87.3</v>
      </c>
      <c r="I14" s="5">
        <v>63.4</v>
      </c>
      <c r="J14" s="5">
        <v>107.2</v>
      </c>
      <c r="K14" s="5">
        <v>97.25</v>
      </c>
      <c r="M14" s="8" t="s">
        <v>14</v>
      </c>
      <c r="N14" s="8">
        <v>53.8</v>
      </c>
      <c r="O14" s="8">
        <v>59.8</v>
      </c>
      <c r="P14" s="8">
        <v>57.6</v>
      </c>
      <c r="Q14" s="8">
        <v>57.066666666666663</v>
      </c>
    </row>
    <row r="15" spans="1:17" x14ac:dyDescent="0.25">
      <c r="A15" s="2" t="s">
        <v>14</v>
      </c>
      <c r="B15" s="2">
        <v>59.5</v>
      </c>
      <c r="C15" s="2">
        <v>85.6</v>
      </c>
      <c r="D15" s="2">
        <v>82.3</v>
      </c>
      <c r="E15" s="2">
        <v>75.8</v>
      </c>
      <c r="G15" s="5" t="s">
        <v>11</v>
      </c>
      <c r="H15" s="5">
        <v>102.8</v>
      </c>
      <c r="I15" s="5">
        <v>104.3</v>
      </c>
      <c r="J15" s="5">
        <v>86.8</v>
      </c>
      <c r="K15" s="5">
        <v>97.966666666666654</v>
      </c>
      <c r="M15" s="8" t="s">
        <v>15</v>
      </c>
      <c r="N15" s="8">
        <v>51.5</v>
      </c>
      <c r="O15" s="8">
        <v>57.3</v>
      </c>
      <c r="P15" s="8">
        <v>55.5</v>
      </c>
      <c r="Q15" s="8">
        <v>53.5</v>
      </c>
    </row>
    <row r="16" spans="1:17" x14ac:dyDescent="0.25">
      <c r="A16" s="2" t="s">
        <v>15</v>
      </c>
      <c r="B16" s="2">
        <v>60.2</v>
      </c>
      <c r="C16" s="2">
        <v>110.7</v>
      </c>
      <c r="D16" s="2">
        <v>91.1</v>
      </c>
      <c r="E16" s="2">
        <v>100.9</v>
      </c>
      <c r="G16" s="5" t="s">
        <v>6</v>
      </c>
      <c r="H16" s="5">
        <v>84.6</v>
      </c>
      <c r="I16" s="5">
        <v>58.7</v>
      </c>
      <c r="J16" s="5">
        <v>95.8</v>
      </c>
      <c r="K16" s="5">
        <v>79.7</v>
      </c>
      <c r="M16" s="8" t="s">
        <v>9</v>
      </c>
      <c r="N16" s="8">
        <v>55.7</v>
      </c>
      <c r="O16" s="8">
        <v>54.6</v>
      </c>
      <c r="P16" s="8">
        <v>45.6</v>
      </c>
      <c r="Q16" s="8">
        <v>51.966666666666669</v>
      </c>
    </row>
    <row r="19" spans="1:16" x14ac:dyDescent="0.25">
      <c r="A19" s="31"/>
      <c r="B19" s="31"/>
      <c r="C19" s="31"/>
      <c r="D19" s="31"/>
      <c r="E19" s="31"/>
      <c r="F19" s="25"/>
      <c r="H19" s="15" t="s">
        <v>26</v>
      </c>
      <c r="I19" s="13"/>
      <c r="J19" s="13"/>
    </row>
    <row r="20" spans="1:16" ht="15.75" x14ac:dyDescent="0.25">
      <c r="A20" s="32" t="s">
        <v>1</v>
      </c>
      <c r="B20" s="33" t="s">
        <v>18</v>
      </c>
      <c r="C20" s="33"/>
      <c r="D20" s="33"/>
      <c r="E20" s="34" t="s">
        <v>19</v>
      </c>
      <c r="F20" s="34" t="s">
        <v>20</v>
      </c>
      <c r="H20" s="14" t="s">
        <v>27</v>
      </c>
      <c r="I20" s="14">
        <v>3</v>
      </c>
      <c r="J20" s="13"/>
    </row>
    <row r="21" spans="1:16" ht="15.75" x14ac:dyDescent="0.25">
      <c r="A21" s="32"/>
      <c r="B21" s="33" t="s">
        <v>21</v>
      </c>
      <c r="C21" s="33" t="s">
        <v>22</v>
      </c>
      <c r="D21" s="33" t="s">
        <v>23</v>
      </c>
      <c r="E21" s="35"/>
      <c r="F21" s="35"/>
      <c r="H21" s="14" t="s">
        <v>28</v>
      </c>
      <c r="I21" s="14">
        <v>4</v>
      </c>
      <c r="J21" s="13"/>
    </row>
    <row r="22" spans="1:16" x14ac:dyDescent="0.25">
      <c r="A22" s="26" t="s">
        <v>14</v>
      </c>
      <c r="B22" s="18">
        <f>E15</f>
        <v>75.8</v>
      </c>
      <c r="C22" s="18">
        <f>K8</f>
        <v>42.5</v>
      </c>
      <c r="D22" s="18">
        <v>57.066666666666663</v>
      </c>
      <c r="E22" s="18">
        <v>175.36666666666667</v>
      </c>
      <c r="F22" s="18">
        <v>58.455555555555556</v>
      </c>
      <c r="H22" s="14" t="s">
        <v>29</v>
      </c>
      <c r="I22" s="14">
        <v>3</v>
      </c>
      <c r="J22" s="13"/>
    </row>
    <row r="23" spans="1:16" x14ac:dyDescent="0.25">
      <c r="A23" s="26" t="s">
        <v>5</v>
      </c>
      <c r="B23" s="18">
        <f>E6</f>
        <v>104.86666666666667</v>
      </c>
      <c r="C23" s="18">
        <f>K12</f>
        <v>80.533333333333346</v>
      </c>
      <c r="D23" s="18">
        <v>64.466666666666683</v>
      </c>
      <c r="E23" s="18">
        <v>249.86666666666673</v>
      </c>
      <c r="F23" s="18">
        <v>83.288888888888906</v>
      </c>
      <c r="H23" s="14" t="s">
        <v>30</v>
      </c>
      <c r="I23" s="14">
        <v>229781.74864197531</v>
      </c>
      <c r="J23" s="13"/>
    </row>
    <row r="24" spans="1:16" x14ac:dyDescent="0.25">
      <c r="A24" s="26" t="s">
        <v>6</v>
      </c>
      <c r="B24" s="18">
        <f>E7</f>
        <v>73.466666666666654</v>
      </c>
      <c r="C24" s="18">
        <v>79.7</v>
      </c>
      <c r="D24" s="18">
        <v>41.9</v>
      </c>
      <c r="E24" s="18">
        <v>195.06666666666666</v>
      </c>
      <c r="F24" s="18">
        <v>65.022222222222226</v>
      </c>
    </row>
    <row r="25" spans="1:16" x14ac:dyDescent="0.25">
      <c r="A25" s="26" t="s">
        <v>8</v>
      </c>
      <c r="B25" s="18">
        <f>E9</f>
        <v>100.5</v>
      </c>
      <c r="C25" s="18">
        <v>96.35</v>
      </c>
      <c r="D25" s="18">
        <v>88.733333333333348</v>
      </c>
      <c r="E25" s="18">
        <v>285.58333333333337</v>
      </c>
      <c r="F25" s="18">
        <v>95.194444444444457</v>
      </c>
      <c r="H25" s="25" t="s">
        <v>40</v>
      </c>
      <c r="I25" s="25"/>
      <c r="J25" s="25"/>
      <c r="K25" s="25"/>
      <c r="L25" s="25"/>
      <c r="M25" s="25"/>
      <c r="N25" s="25"/>
      <c r="O25" s="25"/>
      <c r="P25" s="16"/>
    </row>
    <row r="26" spans="1:16" ht="15.75" x14ac:dyDescent="0.25">
      <c r="A26" s="26" t="s">
        <v>10</v>
      </c>
      <c r="B26" s="18">
        <f>E11</f>
        <v>78.666666666666671</v>
      </c>
      <c r="C26" s="18">
        <v>97.25</v>
      </c>
      <c r="D26" s="18">
        <v>67.099999999999994</v>
      </c>
      <c r="E26" s="18">
        <v>243.01666666666668</v>
      </c>
      <c r="F26" s="18">
        <v>81.00555555555556</v>
      </c>
      <c r="H26" s="27" t="s">
        <v>41</v>
      </c>
      <c r="I26" s="27" t="s">
        <v>42</v>
      </c>
      <c r="J26" s="27" t="s">
        <v>43</v>
      </c>
      <c r="K26" s="27" t="s">
        <v>44</v>
      </c>
      <c r="L26" s="27" t="s">
        <v>45</v>
      </c>
      <c r="M26" s="27"/>
      <c r="N26" s="27" t="s">
        <v>46</v>
      </c>
      <c r="O26" s="27" t="s">
        <v>47</v>
      </c>
      <c r="P26" s="16"/>
    </row>
    <row r="27" spans="1:16" x14ac:dyDescent="0.25">
      <c r="A27" s="26" t="s">
        <v>11</v>
      </c>
      <c r="B27" s="18">
        <f>E12</f>
        <v>83.55</v>
      </c>
      <c r="C27" s="18">
        <v>97.966666666666654</v>
      </c>
      <c r="D27" s="18">
        <v>85.966666666666654</v>
      </c>
      <c r="E27" s="18">
        <v>267.48333333333329</v>
      </c>
      <c r="F27" s="18">
        <v>89.161111111111097</v>
      </c>
      <c r="H27" s="26" t="s">
        <v>48</v>
      </c>
      <c r="I27" s="26">
        <v>2</v>
      </c>
      <c r="J27" s="28">
        <v>4224.9283487654175</v>
      </c>
      <c r="K27" s="28">
        <f>J27/I27</f>
        <v>2112.4641743827087</v>
      </c>
      <c r="L27" s="28">
        <f>K27/$K$32</f>
        <v>9.9690883998594035</v>
      </c>
      <c r="M27" s="26" t="str">
        <f>IF(L27&lt;N27,"tn",IF(L27&lt;O27,"*","*"))</f>
        <v>*</v>
      </c>
      <c r="N27" s="26">
        <v>3.4433567793667246</v>
      </c>
      <c r="O27" s="26">
        <v>5.7190219124822725</v>
      </c>
      <c r="P27" s="16"/>
    </row>
    <row r="28" spans="1:16" x14ac:dyDescent="0.25">
      <c r="A28" s="26" t="s">
        <v>13</v>
      </c>
      <c r="B28" s="18">
        <f>E14</f>
        <v>80.533333333333331</v>
      </c>
      <c r="C28" s="18">
        <v>98.966666666666654</v>
      </c>
      <c r="D28" s="19">
        <v>76.433333333333323</v>
      </c>
      <c r="E28" s="18">
        <v>255.93333333333334</v>
      </c>
      <c r="F28" s="18">
        <v>85.311111111111117</v>
      </c>
      <c r="H28" s="26" t="s">
        <v>49</v>
      </c>
      <c r="I28" s="26">
        <v>11</v>
      </c>
      <c r="J28" s="28">
        <v>4440.3602469135658</v>
      </c>
      <c r="K28" s="28">
        <f>J28/I28</f>
        <v>403.66911335577873</v>
      </c>
      <c r="L28" s="28">
        <f>K28/$K$32</f>
        <v>1.9049852414716357</v>
      </c>
      <c r="M28" s="26" t="str">
        <f>IF(L28&lt;N28,"tn",IF(L28&lt;O28,"*","**"))</f>
        <v>tn</v>
      </c>
      <c r="N28" s="26">
        <v>2.2585183566229916</v>
      </c>
      <c r="O28" s="26">
        <v>3.1837421959607717</v>
      </c>
      <c r="P28" s="16"/>
    </row>
    <row r="29" spans="1:16" x14ac:dyDescent="0.25">
      <c r="A29" s="26" t="s">
        <v>15</v>
      </c>
      <c r="B29" s="18">
        <f>E16</f>
        <v>100.9</v>
      </c>
      <c r="C29" s="18">
        <v>98.966666666666654</v>
      </c>
      <c r="D29" s="18">
        <v>53.5</v>
      </c>
      <c r="E29" s="18">
        <v>253.36666666666667</v>
      </c>
      <c r="F29" s="18">
        <v>84.455555555555563</v>
      </c>
      <c r="H29" s="26" t="s">
        <v>27</v>
      </c>
      <c r="I29" s="26">
        <v>2</v>
      </c>
      <c r="J29" s="28">
        <f>SUMSQ(F41:F43)/(I21*I22)-I23</f>
        <v>549.23936728390981</v>
      </c>
      <c r="K29" s="28">
        <f>J29/I29</f>
        <v>274.61968364195491</v>
      </c>
      <c r="L29" s="28">
        <f>K29/$K$32</f>
        <v>1.2959783819141302</v>
      </c>
      <c r="M29" s="26" t="str">
        <f>IF(L29&lt;N29,"tn",IF(L29&lt;O29,"*","**"))</f>
        <v>tn</v>
      </c>
      <c r="N29" s="26">
        <v>3.4433567793667246</v>
      </c>
      <c r="O29" s="26">
        <v>5.7190219124822725</v>
      </c>
      <c r="P29" s="16"/>
    </row>
    <row r="30" spans="1:16" x14ac:dyDescent="0.25">
      <c r="A30" s="26" t="s">
        <v>12</v>
      </c>
      <c r="B30" s="18">
        <f>E13</f>
        <v>61.366666666666674</v>
      </c>
      <c r="C30" s="18">
        <v>109.06666666666666</v>
      </c>
      <c r="D30" s="18">
        <v>40.1</v>
      </c>
      <c r="E30" s="18">
        <v>210.53333333333333</v>
      </c>
      <c r="F30" s="18">
        <v>70.177777777777777</v>
      </c>
      <c r="H30" s="26" t="s">
        <v>28</v>
      </c>
      <c r="I30" s="26">
        <v>3</v>
      </c>
      <c r="J30" s="28">
        <v>2679.4138888888992</v>
      </c>
      <c r="K30" s="28">
        <v>893.13796296296641</v>
      </c>
      <c r="L30" s="28">
        <v>1.9814381181393372</v>
      </c>
      <c r="M30" s="26" t="s">
        <v>50</v>
      </c>
      <c r="N30" s="26">
        <v>3.0491249886524128</v>
      </c>
      <c r="O30" s="26">
        <v>4.8166057778160596</v>
      </c>
      <c r="P30" s="16"/>
    </row>
    <row r="31" spans="1:16" x14ac:dyDescent="0.25">
      <c r="A31" s="26" t="s">
        <v>4</v>
      </c>
      <c r="B31" s="18">
        <f>E5</f>
        <v>121.86666666666667</v>
      </c>
      <c r="C31" s="18">
        <v>66.266666666666666</v>
      </c>
      <c r="D31" s="18">
        <v>54.733333333333341</v>
      </c>
      <c r="E31" s="18">
        <v>242.86666666666667</v>
      </c>
      <c r="F31" s="18">
        <v>80.955555555555563</v>
      </c>
      <c r="H31" s="26" t="s">
        <v>51</v>
      </c>
      <c r="I31" s="26">
        <v>6</v>
      </c>
      <c r="J31" s="28">
        <v>1211.7069907406694</v>
      </c>
      <c r="K31" s="28">
        <v>201.95116512344489</v>
      </c>
      <c r="L31" s="28">
        <v>0.44803127083607958</v>
      </c>
      <c r="M31" s="26" t="s">
        <v>50</v>
      </c>
      <c r="N31" s="26">
        <v>2.5490614138436585</v>
      </c>
      <c r="O31" s="26">
        <v>3.7583014350037565</v>
      </c>
      <c r="P31" s="16"/>
    </row>
    <row r="32" spans="1:16" x14ac:dyDescent="0.25">
      <c r="A32" s="11" t="s">
        <v>9</v>
      </c>
      <c r="B32" s="18">
        <f>E10</f>
        <v>83.1</v>
      </c>
      <c r="C32" s="18">
        <v>76.5</v>
      </c>
      <c r="D32" s="18">
        <v>51.966666666666669</v>
      </c>
      <c r="E32" s="18">
        <v>211.56666666666666</v>
      </c>
      <c r="F32" s="18">
        <v>70.522222222222197</v>
      </c>
      <c r="H32" s="26" t="s">
        <v>52</v>
      </c>
      <c r="I32" s="26">
        <v>22</v>
      </c>
      <c r="J32" s="28">
        <f>J33-J27-J28</f>
        <v>4661.8316512345336</v>
      </c>
      <c r="K32" s="28">
        <f>J32/I32</f>
        <v>211.90143869247879</v>
      </c>
      <c r="L32" s="29"/>
      <c r="M32" s="30"/>
      <c r="N32" s="30"/>
      <c r="O32" s="30"/>
      <c r="P32" s="16"/>
    </row>
    <row r="33" spans="1:16" x14ac:dyDescent="0.25">
      <c r="A33" s="11" t="s">
        <v>7</v>
      </c>
      <c r="B33" s="18">
        <f>E8</f>
        <v>93.899999999999991</v>
      </c>
      <c r="C33" s="18">
        <v>90.833333333333329</v>
      </c>
      <c r="D33" s="18">
        <v>93.75</v>
      </c>
      <c r="E33" s="18">
        <v>285.48333333333335</v>
      </c>
      <c r="F33" s="18">
        <v>95.161111111111111</v>
      </c>
      <c r="H33" s="26" t="s">
        <v>53</v>
      </c>
      <c r="I33" s="26">
        <v>35</v>
      </c>
      <c r="J33" s="28">
        <f>SUMSQ(B22:D33)-I23</f>
        <v>13327.120246913517</v>
      </c>
      <c r="K33" s="29"/>
      <c r="L33" s="29"/>
      <c r="M33" s="30"/>
      <c r="N33" s="30"/>
      <c r="O33" s="30"/>
      <c r="P33" s="25"/>
    </row>
    <row r="34" spans="1:16" x14ac:dyDescent="0.25">
      <c r="A34" s="12" t="s">
        <v>24</v>
      </c>
      <c r="B34" s="18">
        <f>SUM(B22:B33)</f>
        <v>1058.5166666666667</v>
      </c>
      <c r="C34" s="18">
        <v>1034.9000000000001</v>
      </c>
      <c r="D34" s="18">
        <v>775.7166666666667</v>
      </c>
      <c r="E34" s="18">
        <v>2876.13333333333</v>
      </c>
      <c r="F34" s="18">
        <v>958.71111111111111</v>
      </c>
    </row>
    <row r="35" spans="1:16" x14ac:dyDescent="0.25">
      <c r="A35" s="11" t="s">
        <v>25</v>
      </c>
      <c r="B35" s="18">
        <f>AVERAGE(B22:B33)</f>
        <v>88.209722222222226</v>
      </c>
      <c r="C35" s="18">
        <v>86.24166666666666</v>
      </c>
      <c r="D35" s="18">
        <v>64.643055555555563</v>
      </c>
      <c r="E35" s="18"/>
      <c r="F35" s="18">
        <v>79.892592592592592</v>
      </c>
    </row>
    <row r="38" spans="1:16" x14ac:dyDescent="0.25">
      <c r="A38" s="49" t="s">
        <v>31</v>
      </c>
      <c r="B38" s="49"/>
      <c r="C38" s="49"/>
      <c r="D38" s="16"/>
      <c r="E38" s="16"/>
      <c r="F38" s="16"/>
      <c r="G38" s="16"/>
    </row>
    <row r="39" spans="1:16" x14ac:dyDescent="0.25">
      <c r="A39" s="40" t="s">
        <v>27</v>
      </c>
      <c r="B39" s="42" t="s">
        <v>28</v>
      </c>
      <c r="C39" s="43"/>
      <c r="D39" s="43"/>
      <c r="E39" s="44"/>
      <c r="F39" s="48" t="s">
        <v>24</v>
      </c>
      <c r="G39" s="48" t="s">
        <v>3</v>
      </c>
      <c r="I39" s="25"/>
      <c r="J39" s="25"/>
      <c r="K39" s="11" t="s">
        <v>1</v>
      </c>
      <c r="L39" s="26" t="s">
        <v>54</v>
      </c>
      <c r="M39" s="26"/>
    </row>
    <row r="40" spans="1:16" x14ac:dyDescent="0.25">
      <c r="A40" s="41"/>
      <c r="B40" s="20" t="s">
        <v>32</v>
      </c>
      <c r="C40" s="20" t="s">
        <v>33</v>
      </c>
      <c r="D40" s="20" t="s">
        <v>34</v>
      </c>
      <c r="E40" s="23" t="s">
        <v>35</v>
      </c>
      <c r="F40" s="48"/>
      <c r="G40" s="48"/>
      <c r="I40" s="25"/>
      <c r="J40" s="25"/>
      <c r="K40" s="26" t="s">
        <v>32</v>
      </c>
      <c r="L40" s="36">
        <f>B44/9</f>
        <v>69.879629629629619</v>
      </c>
      <c r="M40" s="26" t="s">
        <v>55</v>
      </c>
    </row>
    <row r="41" spans="1:16" x14ac:dyDescent="0.25">
      <c r="A41" s="21" t="s">
        <v>36</v>
      </c>
      <c r="B41" s="18">
        <f>E22</f>
        <v>175.36666666666667</v>
      </c>
      <c r="C41" s="18">
        <v>249.86666666666673</v>
      </c>
      <c r="D41" s="19">
        <v>195.06666666666666</v>
      </c>
      <c r="E41" s="19">
        <v>285.58333333333337</v>
      </c>
      <c r="F41" s="18">
        <f>SUM(B41:E41)</f>
        <v>905.88333333333344</v>
      </c>
      <c r="G41" s="17">
        <v>75.490277777777791</v>
      </c>
      <c r="I41" s="25"/>
      <c r="J41" s="25"/>
      <c r="K41" s="26" t="s">
        <v>33</v>
      </c>
      <c r="L41" s="36">
        <f>C44/9</f>
        <v>84.468518518518522</v>
      </c>
      <c r="M41" s="26" t="s">
        <v>56</v>
      </c>
    </row>
    <row r="42" spans="1:16" x14ac:dyDescent="0.25">
      <c r="A42" s="21" t="s">
        <v>37</v>
      </c>
      <c r="B42" s="18">
        <f>E26</f>
        <v>243.01666666666668</v>
      </c>
      <c r="C42" s="18">
        <v>267.48333333333301</v>
      </c>
      <c r="D42" s="18">
        <v>255.93333333333334</v>
      </c>
      <c r="E42" s="18">
        <v>253.36666666666667</v>
      </c>
      <c r="F42" s="18">
        <f>SUM(B42:E42)</f>
        <v>1019.7999999999996</v>
      </c>
      <c r="G42" s="17">
        <v>84.983333333333334</v>
      </c>
      <c r="I42" s="25"/>
      <c r="J42" s="25"/>
      <c r="K42" s="26" t="s">
        <v>34</v>
      </c>
      <c r="L42" s="36">
        <f>D44/9</f>
        <v>73.618518518518513</v>
      </c>
      <c r="M42" s="26" t="s">
        <v>56</v>
      </c>
    </row>
    <row r="43" spans="1:16" x14ac:dyDescent="0.25">
      <c r="A43" s="21" t="s">
        <v>38</v>
      </c>
      <c r="B43" s="18">
        <v>210.53333333333333</v>
      </c>
      <c r="C43" s="18">
        <v>242.86666666666667</v>
      </c>
      <c r="D43" s="18">
        <v>211.56666666666666</v>
      </c>
      <c r="E43" s="18">
        <v>285.48333333333335</v>
      </c>
      <c r="F43" s="18">
        <f>SUM(B43:E43)</f>
        <v>950.45</v>
      </c>
      <c r="G43" s="17">
        <v>79.204166666666666</v>
      </c>
      <c r="I43" s="37"/>
      <c r="J43" s="25"/>
      <c r="K43" s="26" t="s">
        <v>35</v>
      </c>
      <c r="L43" s="36">
        <f>E44/9</f>
        <v>91.603703703703715</v>
      </c>
      <c r="M43" s="26" t="s">
        <v>57</v>
      </c>
    </row>
    <row r="44" spans="1:16" x14ac:dyDescent="0.25">
      <c r="A44" s="22" t="s">
        <v>24</v>
      </c>
      <c r="B44" s="18">
        <v>628.91666666666663</v>
      </c>
      <c r="C44" s="18">
        <v>760.2166666666667</v>
      </c>
      <c r="D44" s="18">
        <v>662.56666666666661</v>
      </c>
      <c r="E44" s="18">
        <v>824.43333333333339</v>
      </c>
      <c r="F44" s="18">
        <v>2876.1333333333332</v>
      </c>
      <c r="G44" s="17"/>
      <c r="I44" s="25" t="s">
        <v>58</v>
      </c>
      <c r="J44" s="38">
        <v>4.9625000000000004</v>
      </c>
      <c r="K44" s="11" t="s">
        <v>59</v>
      </c>
      <c r="L44" s="36">
        <f>J44*(K32/9)^0.5</f>
        <v>24.079430858446738</v>
      </c>
      <c r="M44" s="26"/>
    </row>
    <row r="45" spans="1:16" x14ac:dyDescent="0.25">
      <c r="A45" s="21" t="s">
        <v>39</v>
      </c>
      <c r="B45" s="24">
        <v>69.879629629629619</v>
      </c>
      <c r="C45" s="24">
        <v>84.468518518518522</v>
      </c>
      <c r="D45" s="24">
        <v>73.618518518518513</v>
      </c>
      <c r="E45" s="24">
        <v>91.603703703703715</v>
      </c>
      <c r="F45" s="21"/>
      <c r="G45" s="21"/>
      <c r="I45" s="25"/>
      <c r="J45" s="25"/>
      <c r="K45" s="11" t="s">
        <v>36</v>
      </c>
      <c r="L45" s="26">
        <f>F41/12</f>
        <v>75.490277777777791</v>
      </c>
      <c r="M45" s="26"/>
    </row>
    <row r="46" spans="1:16" x14ac:dyDescent="0.25">
      <c r="I46" s="25"/>
      <c r="J46" s="25"/>
      <c r="K46" s="11" t="s">
        <v>37</v>
      </c>
      <c r="L46" s="26">
        <f>F42/12</f>
        <v>84.983333333333306</v>
      </c>
      <c r="M46" s="26"/>
    </row>
    <row r="47" spans="1:16" x14ac:dyDescent="0.25">
      <c r="I47" s="25"/>
      <c r="J47" s="25"/>
      <c r="K47" s="11" t="s">
        <v>38</v>
      </c>
      <c r="L47" s="26">
        <f>F43/12</f>
        <v>79.204166666666666</v>
      </c>
      <c r="M47" s="26"/>
    </row>
    <row r="48" spans="1:16" x14ac:dyDescent="0.25">
      <c r="I48" s="25" t="s">
        <v>60</v>
      </c>
      <c r="J48" s="39">
        <v>4.5925000000000002</v>
      </c>
      <c r="K48" s="11" t="s">
        <v>59</v>
      </c>
      <c r="L48" s="26">
        <f>J48*(K32/12)^0.5</f>
        <v>19.298586223950441</v>
      </c>
      <c r="M48" s="26"/>
    </row>
  </sheetData>
  <mergeCells count="14">
    <mergeCell ref="G39:G40"/>
    <mergeCell ref="A38:C38"/>
    <mergeCell ref="A39:A40"/>
    <mergeCell ref="F39:F40"/>
    <mergeCell ref="B39:E39"/>
    <mergeCell ref="K3:K4"/>
    <mergeCell ref="M3:M4"/>
    <mergeCell ref="N3:P3"/>
    <mergeCell ref="Q3:Q4"/>
    <mergeCell ref="A3:A4"/>
    <mergeCell ref="B3:D3"/>
    <mergeCell ref="E3:E4"/>
    <mergeCell ref="G3:G4"/>
    <mergeCell ref="H3:J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2023-06-20T20:25:03Z</dcterms:created>
  <dcterms:modified xsi:type="dcterms:W3CDTF">2023-09-13T02:12:28Z</dcterms:modified>
</cp:coreProperties>
</file>