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9135" windowHeight="4635" firstSheet="3" activeTab="4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3" i="5" l="1"/>
  <c r="F43" i="4"/>
  <c r="F43" i="3"/>
  <c r="F43" i="2"/>
  <c r="D41" i="1"/>
  <c r="C41" i="1"/>
  <c r="J49" i="1"/>
  <c r="J45" i="1"/>
  <c r="J32" i="4"/>
  <c r="J32" i="3"/>
  <c r="J32" i="2"/>
  <c r="J32" i="5"/>
  <c r="J32" i="1" l="1"/>
  <c r="K32" i="2"/>
  <c r="K32" i="5"/>
  <c r="K52" i="2" l="1"/>
  <c r="E15" i="1" l="1"/>
  <c r="B22" i="1" s="1"/>
  <c r="K8" i="1"/>
  <c r="C22" i="1" s="1"/>
  <c r="Q14" i="1"/>
  <c r="D22" i="1" s="1"/>
  <c r="E6" i="1"/>
  <c r="B23" i="1" s="1"/>
  <c r="K12" i="1"/>
  <c r="C23" i="1" s="1"/>
  <c r="Q11" i="1"/>
  <c r="D23" i="1" s="1"/>
  <c r="E7" i="1"/>
  <c r="B24" i="1" s="1"/>
  <c r="K16" i="1"/>
  <c r="C24" i="1" s="1"/>
  <c r="F24" i="1" s="1"/>
  <c r="Q8" i="1"/>
  <c r="D24" i="1" s="1"/>
  <c r="E9" i="1"/>
  <c r="B25" i="1" s="1"/>
  <c r="K10" i="1"/>
  <c r="C25" i="1" s="1"/>
  <c r="Q12" i="1"/>
  <c r="D25" i="1" s="1"/>
  <c r="E11" i="1"/>
  <c r="B26" i="1" s="1"/>
  <c r="K14" i="1"/>
  <c r="C26" i="1" s="1"/>
  <c r="F26" i="1" s="1"/>
  <c r="Q13" i="1"/>
  <c r="D26" i="1" s="1"/>
  <c r="E12" i="1"/>
  <c r="B27" i="1" s="1"/>
  <c r="F27" i="1" s="1"/>
  <c r="K15" i="1"/>
  <c r="C27" i="1" s="1"/>
  <c r="Q7" i="1"/>
  <c r="D27" i="1" s="1"/>
  <c r="E14" i="1"/>
  <c r="B28" i="1" s="1"/>
  <c r="K13" i="1"/>
  <c r="C28" i="1" s="1"/>
  <c r="Q9" i="1"/>
  <c r="D28" i="1" s="1"/>
  <c r="E16" i="1"/>
  <c r="B29" i="1" s="1"/>
  <c r="F29" i="1" s="1"/>
  <c r="K9" i="1"/>
  <c r="C29" i="1" s="1"/>
  <c r="Q15" i="1"/>
  <c r="D29" i="1" s="1"/>
  <c r="E13" i="1"/>
  <c r="B30" i="1" s="1"/>
  <c r="K5" i="1"/>
  <c r="C30" i="1" s="1"/>
  <c r="F30" i="1" s="1"/>
  <c r="D30" i="1"/>
  <c r="E5" i="1"/>
  <c r="B31" i="1" s="1"/>
  <c r="K6" i="1"/>
  <c r="C31" i="1" s="1"/>
  <c r="Q6" i="1"/>
  <c r="D31" i="1" s="1"/>
  <c r="E10" i="1"/>
  <c r="B32" i="1" s="1"/>
  <c r="K7" i="1"/>
  <c r="C32" i="1" s="1"/>
  <c r="Q16" i="1"/>
  <c r="D32" i="1" s="1"/>
  <c r="E8" i="1"/>
  <c r="B33" i="1" s="1"/>
  <c r="K11" i="1"/>
  <c r="C33" i="1" s="1"/>
  <c r="Q5" i="1"/>
  <c r="D33" i="1" s="1"/>
  <c r="E15" i="2"/>
  <c r="B22" i="2" s="1"/>
  <c r="K8" i="2"/>
  <c r="C22" i="2" s="1"/>
  <c r="Q14" i="2"/>
  <c r="D22" i="2" s="1"/>
  <c r="E6" i="2"/>
  <c r="B23" i="2" s="1"/>
  <c r="K12" i="2"/>
  <c r="C23" i="2" s="1"/>
  <c r="Q11" i="2"/>
  <c r="D23" i="2" s="1"/>
  <c r="E7" i="2"/>
  <c r="B24" i="2" s="1"/>
  <c r="K16" i="2"/>
  <c r="C24" i="2" s="1"/>
  <c r="Q8" i="2"/>
  <c r="D24" i="2" s="1"/>
  <c r="E9" i="2"/>
  <c r="B25" i="2" s="1"/>
  <c r="K10" i="2"/>
  <c r="C25" i="2" s="1"/>
  <c r="Q12" i="2"/>
  <c r="D25" i="2" s="1"/>
  <c r="E11" i="2"/>
  <c r="B26" i="2" s="1"/>
  <c r="K14" i="2"/>
  <c r="C26" i="2" s="1"/>
  <c r="Q13" i="2"/>
  <c r="D26" i="2" s="1"/>
  <c r="E12" i="2"/>
  <c r="B27" i="2" s="1"/>
  <c r="K15" i="2"/>
  <c r="C27" i="2" s="1"/>
  <c r="Q7" i="2"/>
  <c r="D27" i="2" s="1"/>
  <c r="E14" i="2"/>
  <c r="B28" i="2" s="1"/>
  <c r="K13" i="2"/>
  <c r="C28" i="2" s="1"/>
  <c r="Q9" i="2"/>
  <c r="D28" i="2" s="1"/>
  <c r="E16" i="2"/>
  <c r="B29" i="2" s="1"/>
  <c r="K9" i="2"/>
  <c r="C29" i="2" s="1"/>
  <c r="Q15" i="2"/>
  <c r="D29" i="2" s="1"/>
  <c r="E13" i="2"/>
  <c r="B30" i="2" s="1"/>
  <c r="K5" i="2"/>
  <c r="C30" i="2" s="1"/>
  <c r="D30" i="2"/>
  <c r="E5" i="2"/>
  <c r="B31" i="2"/>
  <c r="K6" i="2"/>
  <c r="C31" i="2"/>
  <c r="Q6" i="2"/>
  <c r="D31" i="2"/>
  <c r="E10" i="2"/>
  <c r="B32" i="2"/>
  <c r="K7" i="2"/>
  <c r="C32" i="2"/>
  <c r="Q16" i="2"/>
  <c r="D32" i="2"/>
  <c r="E8" i="2"/>
  <c r="B33" i="2"/>
  <c r="E33" i="2" s="1"/>
  <c r="E42" i="2" s="1"/>
  <c r="K11" i="2"/>
  <c r="C33" i="2"/>
  <c r="Q5" i="2"/>
  <c r="D33" i="2"/>
  <c r="E5" i="3"/>
  <c r="B31" i="3" s="1"/>
  <c r="I27" i="1"/>
  <c r="H45" i="5"/>
  <c r="I33" i="4"/>
  <c r="I29" i="4"/>
  <c r="I31" i="4" s="1"/>
  <c r="N31" i="4" s="1"/>
  <c r="I27" i="4"/>
  <c r="I32" i="4" s="1"/>
  <c r="I33" i="3"/>
  <c r="I32" i="3" s="1"/>
  <c r="I30" i="3"/>
  <c r="I29" i="3"/>
  <c r="I28" i="3"/>
  <c r="I27" i="3"/>
  <c r="N27" i="3" s="1"/>
  <c r="I31" i="3"/>
  <c r="I33" i="5"/>
  <c r="I28" i="5"/>
  <c r="I31" i="5"/>
  <c r="I27" i="5"/>
  <c r="I32" i="5"/>
  <c r="N28" i="5" s="1"/>
  <c r="O30" i="5"/>
  <c r="I33" i="2"/>
  <c r="I30" i="2"/>
  <c r="O30" i="2" s="1"/>
  <c r="I29" i="2"/>
  <c r="I28" i="2"/>
  <c r="I27" i="2"/>
  <c r="I32" i="2"/>
  <c r="O29" i="2" s="1"/>
  <c r="Q16" i="5"/>
  <c r="D32" i="5" s="1"/>
  <c r="K16" i="5"/>
  <c r="C24" i="5" s="1"/>
  <c r="E16" i="5"/>
  <c r="B29" i="5" s="1"/>
  <c r="Q15" i="5"/>
  <c r="D29" i="5" s="1"/>
  <c r="K15" i="5"/>
  <c r="C27" i="5" s="1"/>
  <c r="E15" i="5"/>
  <c r="B22" i="5" s="1"/>
  <c r="Q14" i="5"/>
  <c r="D22" i="5" s="1"/>
  <c r="K14" i="5"/>
  <c r="C26" i="5" s="1"/>
  <c r="E14" i="5"/>
  <c r="B28" i="5" s="1"/>
  <c r="Q13" i="5"/>
  <c r="D26" i="5" s="1"/>
  <c r="K13" i="5"/>
  <c r="C28" i="5" s="1"/>
  <c r="E13" i="5"/>
  <c r="B30" i="5" s="1"/>
  <c r="Q12" i="5"/>
  <c r="D25" i="5" s="1"/>
  <c r="K12" i="5"/>
  <c r="C23" i="5" s="1"/>
  <c r="E12" i="5"/>
  <c r="B27" i="5" s="1"/>
  <c r="Q11" i="5"/>
  <c r="D23" i="5" s="1"/>
  <c r="E23" i="5" s="1"/>
  <c r="C40" i="5" s="1"/>
  <c r="K11" i="5"/>
  <c r="C33" i="5" s="1"/>
  <c r="E11" i="5"/>
  <c r="B26" i="5" s="1"/>
  <c r="Q10" i="5"/>
  <c r="D30" i="5" s="1"/>
  <c r="K10" i="5"/>
  <c r="C25" i="5" s="1"/>
  <c r="E10" i="5"/>
  <c r="B32" i="5" s="1"/>
  <c r="Q9" i="5"/>
  <c r="D28" i="5" s="1"/>
  <c r="K9" i="5"/>
  <c r="C29" i="5" s="1"/>
  <c r="E9" i="5"/>
  <c r="B25" i="5" s="1"/>
  <c r="Q8" i="5"/>
  <c r="D24" i="5" s="1"/>
  <c r="K8" i="5"/>
  <c r="C22" i="5" s="1"/>
  <c r="E8" i="5"/>
  <c r="B33" i="5" s="1"/>
  <c r="Q7" i="5"/>
  <c r="D27" i="5" s="1"/>
  <c r="E27" i="5" s="1"/>
  <c r="C41" i="5" s="1"/>
  <c r="K7" i="5"/>
  <c r="C32" i="5" s="1"/>
  <c r="E32" i="5" s="1"/>
  <c r="E7" i="5"/>
  <c r="B24" i="5" s="1"/>
  <c r="F24" i="5" s="1"/>
  <c r="Q6" i="5"/>
  <c r="D31" i="5" s="1"/>
  <c r="K6" i="5"/>
  <c r="C31" i="5" s="1"/>
  <c r="E6" i="5"/>
  <c r="B23" i="5" s="1"/>
  <c r="Q5" i="5"/>
  <c r="K5" i="5"/>
  <c r="E5" i="5"/>
  <c r="D42" i="5"/>
  <c r="I33" i="1"/>
  <c r="I30" i="1"/>
  <c r="I29" i="1"/>
  <c r="I28" i="1"/>
  <c r="Q16" i="4"/>
  <c r="D32" i="4" s="1"/>
  <c r="K16" i="4"/>
  <c r="C24" i="4" s="1"/>
  <c r="E16" i="4"/>
  <c r="B29" i="4" s="1"/>
  <c r="Q15" i="4"/>
  <c r="D29" i="4" s="1"/>
  <c r="E29" i="4" s="1"/>
  <c r="E41" i="4" s="1"/>
  <c r="K15" i="4"/>
  <c r="C27" i="4" s="1"/>
  <c r="E15" i="4"/>
  <c r="B22" i="4" s="1"/>
  <c r="Q14" i="4"/>
  <c r="D22" i="4" s="1"/>
  <c r="K14" i="4"/>
  <c r="C26" i="4" s="1"/>
  <c r="E14" i="4"/>
  <c r="B28" i="4" s="1"/>
  <c r="Q13" i="4"/>
  <c r="D26" i="4" s="1"/>
  <c r="K13" i="4"/>
  <c r="C28" i="4" s="1"/>
  <c r="E13" i="4"/>
  <c r="B30" i="4" s="1"/>
  <c r="E30" i="4" s="1"/>
  <c r="B42" i="4" s="1"/>
  <c r="Q12" i="4"/>
  <c r="D25" i="4" s="1"/>
  <c r="K12" i="4"/>
  <c r="C23" i="4" s="1"/>
  <c r="F23" i="4" s="1"/>
  <c r="E12" i="4"/>
  <c r="B27" i="4" s="1"/>
  <c r="Q11" i="4"/>
  <c r="D23" i="4" s="1"/>
  <c r="K11" i="4"/>
  <c r="C33" i="4" s="1"/>
  <c r="E11" i="4"/>
  <c r="B26" i="4" s="1"/>
  <c r="E26" i="4" s="1"/>
  <c r="B41" i="4" s="1"/>
  <c r="Q10" i="4"/>
  <c r="D30" i="4" s="1"/>
  <c r="K10" i="4"/>
  <c r="C25" i="4" s="1"/>
  <c r="E10" i="4"/>
  <c r="B32" i="4" s="1"/>
  <c r="Q9" i="4"/>
  <c r="D28" i="4" s="1"/>
  <c r="E28" i="4" s="1"/>
  <c r="D41" i="4" s="1"/>
  <c r="K9" i="4"/>
  <c r="C29" i="4" s="1"/>
  <c r="E9" i="4"/>
  <c r="B25" i="4" s="1"/>
  <c r="F25" i="4" s="1"/>
  <c r="Q8" i="4"/>
  <c r="D24" i="4" s="1"/>
  <c r="K8" i="4"/>
  <c r="C22" i="4" s="1"/>
  <c r="E8" i="4"/>
  <c r="B33" i="4" s="1"/>
  <c r="Q7" i="4"/>
  <c r="D27" i="4" s="1"/>
  <c r="F27" i="4" s="1"/>
  <c r="K7" i="4"/>
  <c r="C32" i="4" s="1"/>
  <c r="E7" i="4"/>
  <c r="B24" i="4" s="1"/>
  <c r="E24" i="4" s="1"/>
  <c r="Q6" i="4"/>
  <c r="D31" i="4" s="1"/>
  <c r="K6" i="4"/>
  <c r="C31" i="4" s="1"/>
  <c r="E6" i="4"/>
  <c r="B23" i="4" s="1"/>
  <c r="Q5" i="4"/>
  <c r="D33" i="4" s="1"/>
  <c r="E33" i="4" s="1"/>
  <c r="E42" i="4" s="1"/>
  <c r="K5" i="4"/>
  <c r="C30" i="4" s="1"/>
  <c r="E5" i="4"/>
  <c r="B31" i="4" s="1"/>
  <c r="E31" i="4" s="1"/>
  <c r="C42" i="4" s="1"/>
  <c r="E25" i="4"/>
  <c r="E40" i="4" s="1"/>
  <c r="F29" i="4"/>
  <c r="F33" i="4"/>
  <c r="E32" i="4"/>
  <c r="D42" i="4" s="1"/>
  <c r="F26" i="4"/>
  <c r="F30" i="4"/>
  <c r="F32" i="4"/>
  <c r="E23" i="4"/>
  <c r="C40" i="4" s="1"/>
  <c r="Q16" i="3"/>
  <c r="D33" i="3" s="1"/>
  <c r="K16" i="3"/>
  <c r="C33" i="3" s="1"/>
  <c r="E16" i="3"/>
  <c r="B29" i="3" s="1"/>
  <c r="Q15" i="3"/>
  <c r="D32" i="3" s="1"/>
  <c r="K15" i="3"/>
  <c r="C32" i="3" s="1"/>
  <c r="E15" i="3"/>
  <c r="B22" i="3" s="1"/>
  <c r="Q14" i="3"/>
  <c r="D31" i="3" s="1"/>
  <c r="K14" i="3"/>
  <c r="C31" i="3" s="1"/>
  <c r="E14" i="3"/>
  <c r="B28" i="3" s="1"/>
  <c r="Q13" i="3"/>
  <c r="D30" i="3" s="1"/>
  <c r="K13" i="3"/>
  <c r="C30" i="3" s="1"/>
  <c r="E13" i="3"/>
  <c r="B30" i="3" s="1"/>
  <c r="Q12" i="3"/>
  <c r="D29" i="3" s="1"/>
  <c r="K12" i="3"/>
  <c r="C29" i="3" s="1"/>
  <c r="E12" i="3"/>
  <c r="B27" i="3" s="1"/>
  <c r="Q11" i="3"/>
  <c r="D28" i="3" s="1"/>
  <c r="K11" i="3"/>
  <c r="C28" i="3" s="1"/>
  <c r="E11" i="3"/>
  <c r="B26" i="3" s="1"/>
  <c r="Q10" i="3"/>
  <c r="D27" i="3" s="1"/>
  <c r="K10" i="3"/>
  <c r="C27" i="3" s="1"/>
  <c r="E10" i="3"/>
  <c r="B32" i="3" s="1"/>
  <c r="Q9" i="3"/>
  <c r="D26" i="3" s="1"/>
  <c r="K9" i="3"/>
  <c r="C26" i="3" s="1"/>
  <c r="E9" i="3"/>
  <c r="B25" i="3" s="1"/>
  <c r="Q8" i="3"/>
  <c r="D25" i="3" s="1"/>
  <c r="K8" i="3"/>
  <c r="C25" i="3" s="1"/>
  <c r="E8" i="3"/>
  <c r="B33" i="3" s="1"/>
  <c r="Q7" i="3"/>
  <c r="D24" i="3" s="1"/>
  <c r="K7" i="3"/>
  <c r="C24" i="3" s="1"/>
  <c r="E7" i="3"/>
  <c r="B24" i="3" s="1"/>
  <c r="Q6" i="3"/>
  <c r="D23" i="3" s="1"/>
  <c r="K6" i="3"/>
  <c r="C23" i="3" s="1"/>
  <c r="E6" i="3"/>
  <c r="B23" i="3" s="1"/>
  <c r="Q5" i="3"/>
  <c r="D22" i="3" s="1"/>
  <c r="K5" i="3"/>
  <c r="C22" i="3" s="1"/>
  <c r="Q10" i="2"/>
  <c r="F33" i="2"/>
  <c r="Q10" i="1"/>
  <c r="F22" i="1"/>
  <c r="F23" i="1"/>
  <c r="F28" i="1"/>
  <c r="F25" i="1"/>
  <c r="O29" i="3" l="1"/>
  <c r="N31" i="3"/>
  <c r="N29" i="3"/>
  <c r="E33" i="1"/>
  <c r="E42" i="1" s="1"/>
  <c r="F33" i="1"/>
  <c r="E31" i="1"/>
  <c r="C42" i="1" s="1"/>
  <c r="F31" i="1"/>
  <c r="D35" i="1"/>
  <c r="B35" i="1"/>
  <c r="O28" i="4"/>
  <c r="N27" i="4"/>
  <c r="O30" i="4"/>
  <c r="E32" i="1"/>
  <c r="D42" i="1" s="1"/>
  <c r="F32" i="1"/>
  <c r="F34" i="1" s="1"/>
  <c r="C35" i="1"/>
  <c r="C34" i="4"/>
  <c r="B35" i="4"/>
  <c r="D33" i="5"/>
  <c r="Q17" i="5"/>
  <c r="E24" i="5"/>
  <c r="D40" i="5" s="1"/>
  <c r="D34" i="4"/>
  <c r="B31" i="5"/>
  <c r="F31" i="5" s="1"/>
  <c r="E17" i="5"/>
  <c r="F25" i="5"/>
  <c r="E25" i="5"/>
  <c r="E40" i="5" s="1"/>
  <c r="F26" i="5"/>
  <c r="E26" i="5"/>
  <c r="B41" i="5" s="1"/>
  <c r="B34" i="5"/>
  <c r="E22" i="5"/>
  <c r="F22" i="5"/>
  <c r="O31" i="5"/>
  <c r="O31" i="3"/>
  <c r="E22" i="4"/>
  <c r="B40" i="4" s="1"/>
  <c r="F24" i="4"/>
  <c r="B34" i="4"/>
  <c r="K17" i="5"/>
  <c r="C30" i="5"/>
  <c r="C35" i="5" s="1"/>
  <c r="F23" i="5"/>
  <c r="E31" i="5"/>
  <c r="E33" i="5"/>
  <c r="F33" i="5"/>
  <c r="F32" i="5"/>
  <c r="F27" i="5"/>
  <c r="E28" i="5"/>
  <c r="D41" i="5" s="1"/>
  <c r="F28" i="5"/>
  <c r="D34" i="5"/>
  <c r="D35" i="5"/>
  <c r="E29" i="5"/>
  <c r="F29" i="5"/>
  <c r="O29" i="5"/>
  <c r="O27" i="3"/>
  <c r="N29" i="4"/>
  <c r="E30" i="1"/>
  <c r="B42" i="1" s="1"/>
  <c r="G42" i="1" s="1"/>
  <c r="C34" i="3"/>
  <c r="C35" i="3"/>
  <c r="E23" i="3"/>
  <c r="C40" i="3" s="1"/>
  <c r="F23" i="3"/>
  <c r="F33" i="3"/>
  <c r="E33" i="3"/>
  <c r="E42" i="3" s="1"/>
  <c r="E32" i="3"/>
  <c r="D42" i="3" s="1"/>
  <c r="F32" i="3"/>
  <c r="F27" i="3"/>
  <c r="E27" i="3"/>
  <c r="C41" i="3" s="1"/>
  <c r="E28" i="3"/>
  <c r="D41" i="3" s="1"/>
  <c r="F28" i="3"/>
  <c r="E29" i="3"/>
  <c r="E41" i="3" s="1"/>
  <c r="F29" i="3"/>
  <c r="D40" i="4"/>
  <c r="F35" i="1"/>
  <c r="D34" i="3"/>
  <c r="D35" i="3"/>
  <c r="E24" i="3"/>
  <c r="D40" i="3" s="1"/>
  <c r="F24" i="3"/>
  <c r="E25" i="3"/>
  <c r="E40" i="3" s="1"/>
  <c r="F25" i="3"/>
  <c r="F26" i="3"/>
  <c r="E26" i="3"/>
  <c r="B41" i="3" s="1"/>
  <c r="E30" i="3"/>
  <c r="B42" i="3" s="1"/>
  <c r="F30" i="3"/>
  <c r="E31" i="3"/>
  <c r="C42" i="3" s="1"/>
  <c r="F31" i="3"/>
  <c r="E22" i="3"/>
  <c r="B34" i="3"/>
  <c r="F22" i="3"/>
  <c r="B35" i="3"/>
  <c r="B44" i="4"/>
  <c r="G40" i="4"/>
  <c r="B43" i="4"/>
  <c r="J41" i="4" s="1"/>
  <c r="F40" i="4"/>
  <c r="J47" i="4" s="1"/>
  <c r="F42" i="4"/>
  <c r="J49" i="4" s="1"/>
  <c r="G42" i="4"/>
  <c r="E43" i="4"/>
  <c r="J44" i="4" s="1"/>
  <c r="F22" i="4"/>
  <c r="F28" i="4"/>
  <c r="F31" i="4"/>
  <c r="E27" i="4"/>
  <c r="C41" i="4" s="1"/>
  <c r="C44" i="4" s="1"/>
  <c r="D35" i="4"/>
  <c r="D43" i="5"/>
  <c r="J43" i="5" s="1"/>
  <c r="E44" i="4"/>
  <c r="C35" i="4"/>
  <c r="I32" i="1"/>
  <c r="I31" i="1"/>
  <c r="F41" i="5"/>
  <c r="J48" i="5" s="1"/>
  <c r="B40" i="5"/>
  <c r="C42" i="5"/>
  <c r="C43" i="5" s="1"/>
  <c r="J42" i="5" s="1"/>
  <c r="E42" i="5"/>
  <c r="E41" i="5"/>
  <c r="E43" i="5" s="1"/>
  <c r="J44" i="5" s="1"/>
  <c r="N28" i="2"/>
  <c r="N29" i="2"/>
  <c r="O28" i="2"/>
  <c r="O28" i="5"/>
  <c r="N28" i="3"/>
  <c r="O28" i="3"/>
  <c r="N30" i="3"/>
  <c r="O30" i="3"/>
  <c r="N30" i="4"/>
  <c r="N28" i="4"/>
  <c r="O29" i="4"/>
  <c r="O27" i="4"/>
  <c r="O31" i="4"/>
  <c r="E29" i="1"/>
  <c r="E41" i="1" s="1"/>
  <c r="E27" i="1"/>
  <c r="E25" i="1"/>
  <c r="E40" i="1" s="1"/>
  <c r="E23" i="1"/>
  <c r="C40" i="1" s="1"/>
  <c r="C34" i="1"/>
  <c r="N30" i="5"/>
  <c r="N27" i="5"/>
  <c r="N29" i="5"/>
  <c r="O27" i="5"/>
  <c r="N31" i="5"/>
  <c r="F42" i="1"/>
  <c r="J48" i="1" s="1"/>
  <c r="E28" i="1"/>
  <c r="E26" i="1"/>
  <c r="E24" i="1"/>
  <c r="D40" i="1" s="1"/>
  <c r="D34" i="1"/>
  <c r="E22" i="1"/>
  <c r="B34" i="1"/>
  <c r="E32" i="2"/>
  <c r="D42" i="2" s="1"/>
  <c r="F31" i="2"/>
  <c r="N27" i="2"/>
  <c r="I31" i="2"/>
  <c r="E31" i="2"/>
  <c r="C42" i="2" s="1"/>
  <c r="E30" i="2"/>
  <c r="B42" i="2" s="1"/>
  <c r="F30" i="2"/>
  <c r="E28" i="2"/>
  <c r="D41" i="2" s="1"/>
  <c r="F28" i="2"/>
  <c r="E26" i="2"/>
  <c r="B41" i="2" s="1"/>
  <c r="F26" i="2"/>
  <c r="F24" i="2"/>
  <c r="E24" i="2"/>
  <c r="D40" i="2" s="1"/>
  <c r="D35" i="2"/>
  <c r="D34" i="2"/>
  <c r="B34" i="2"/>
  <c r="B35" i="2"/>
  <c r="E22" i="2"/>
  <c r="F22" i="2"/>
  <c r="O31" i="2"/>
  <c r="N31" i="2"/>
  <c r="F29" i="2"/>
  <c r="E29" i="2"/>
  <c r="E41" i="2" s="1"/>
  <c r="E27" i="2"/>
  <c r="C41" i="2" s="1"/>
  <c r="F27" i="2"/>
  <c r="F25" i="2"/>
  <c r="E25" i="2"/>
  <c r="E40" i="2" s="1"/>
  <c r="F23" i="2"/>
  <c r="E23" i="2"/>
  <c r="C40" i="2" s="1"/>
  <c r="C34" i="2"/>
  <c r="C35" i="2"/>
  <c r="F32" i="2"/>
  <c r="N30" i="2"/>
  <c r="O27" i="2"/>
  <c r="B35" i="5" l="1"/>
  <c r="F30" i="5"/>
  <c r="C34" i="5"/>
  <c r="C44" i="5"/>
  <c r="F34" i="5"/>
  <c r="F35" i="5" s="1"/>
  <c r="D44" i="5"/>
  <c r="E30" i="5"/>
  <c r="B42" i="5" s="1"/>
  <c r="B41" i="1"/>
  <c r="E43" i="1"/>
  <c r="J44" i="1" s="1"/>
  <c r="E44" i="1"/>
  <c r="F42" i="5"/>
  <c r="J49" i="5" s="1"/>
  <c r="G42" i="5"/>
  <c r="N31" i="1"/>
  <c r="O31" i="1"/>
  <c r="O27" i="1"/>
  <c r="N27" i="1"/>
  <c r="N29" i="1"/>
  <c r="N30" i="1"/>
  <c r="N28" i="1"/>
  <c r="O29" i="1"/>
  <c r="G41" i="5"/>
  <c r="F41" i="3"/>
  <c r="J48" i="3" s="1"/>
  <c r="G41" i="3"/>
  <c r="F41" i="4"/>
  <c r="J48" i="4" s="1"/>
  <c r="E34" i="4"/>
  <c r="I23" i="4" s="1"/>
  <c r="C43" i="4"/>
  <c r="J42" i="4" s="1"/>
  <c r="E34" i="1"/>
  <c r="I23" i="1" s="1"/>
  <c r="B40" i="1"/>
  <c r="D44" i="1"/>
  <c r="D43" i="1"/>
  <c r="J43" i="1" s="1"/>
  <c r="C43" i="1"/>
  <c r="J42" i="1" s="1"/>
  <c r="C44" i="1"/>
  <c r="B44" i="5"/>
  <c r="B43" i="5"/>
  <c r="J41" i="5" s="1"/>
  <c r="G40" i="5"/>
  <c r="F40" i="5"/>
  <c r="J47" i="5" s="1"/>
  <c r="O28" i="1"/>
  <c r="F34" i="4"/>
  <c r="F35" i="4"/>
  <c r="E44" i="5"/>
  <c r="F35" i="3"/>
  <c r="F34" i="3"/>
  <c r="E34" i="3"/>
  <c r="I23" i="3" s="1"/>
  <c r="B40" i="3"/>
  <c r="G42" i="3"/>
  <c r="F42" i="3"/>
  <c r="J49" i="3" s="1"/>
  <c r="E44" i="3"/>
  <c r="E43" i="3"/>
  <c r="J44" i="3" s="1"/>
  <c r="D44" i="3"/>
  <c r="D43" i="3"/>
  <c r="J43" i="3" s="1"/>
  <c r="O30" i="1"/>
  <c r="G41" i="4"/>
  <c r="D44" i="4"/>
  <c r="D43" i="4"/>
  <c r="J43" i="4" s="1"/>
  <c r="C44" i="3"/>
  <c r="C43" i="3"/>
  <c r="J42" i="3" s="1"/>
  <c r="C44" i="2"/>
  <c r="C43" i="2"/>
  <c r="J42" i="2" s="1"/>
  <c r="E44" i="2"/>
  <c r="E43" i="2"/>
  <c r="J44" i="2" s="1"/>
  <c r="F34" i="2"/>
  <c r="F35" i="2"/>
  <c r="D43" i="2"/>
  <c r="J43" i="2" s="1"/>
  <c r="D44" i="2"/>
  <c r="E34" i="2"/>
  <c r="I23" i="2" s="1"/>
  <c r="B40" i="2"/>
  <c r="G41" i="2"/>
  <c r="F41" i="2"/>
  <c r="K49" i="2" s="1"/>
  <c r="F42" i="2"/>
  <c r="K50" i="2" s="1"/>
  <c r="G42" i="2"/>
  <c r="E34" i="5" l="1"/>
  <c r="I23" i="5" s="1"/>
  <c r="G40" i="3"/>
  <c r="F40" i="3"/>
  <c r="J47" i="3" s="1"/>
  <c r="B43" i="3"/>
  <c r="J41" i="3" s="1"/>
  <c r="B44" i="3"/>
  <c r="F40" i="1"/>
  <c r="J46" i="1" s="1"/>
  <c r="B44" i="1"/>
  <c r="B43" i="1"/>
  <c r="J41" i="1" s="1"/>
  <c r="G40" i="1"/>
  <c r="F41" i="1"/>
  <c r="G41" i="1"/>
  <c r="J28" i="3"/>
  <c r="J30" i="3"/>
  <c r="K30" i="3" s="1"/>
  <c r="J29" i="3"/>
  <c r="K29" i="3" s="1"/>
  <c r="J33" i="3"/>
  <c r="J27" i="3"/>
  <c r="K27" i="3" s="1"/>
  <c r="J31" i="1"/>
  <c r="K31" i="1" s="1"/>
  <c r="J33" i="1"/>
  <c r="J27" i="1"/>
  <c r="K27" i="1" s="1"/>
  <c r="J30" i="1"/>
  <c r="K30" i="1" s="1"/>
  <c r="J28" i="1"/>
  <c r="K28" i="1" s="1"/>
  <c r="J33" i="4"/>
  <c r="J30" i="4"/>
  <c r="K30" i="4" s="1"/>
  <c r="J27" i="4"/>
  <c r="K27" i="4" s="1"/>
  <c r="J29" i="4"/>
  <c r="K29" i="4" s="1"/>
  <c r="J28" i="4"/>
  <c r="J30" i="5"/>
  <c r="K30" i="5" s="1"/>
  <c r="J27" i="5"/>
  <c r="K27" i="5" s="1"/>
  <c r="J28" i="5"/>
  <c r="J29" i="5"/>
  <c r="K29" i="5" s="1"/>
  <c r="J33" i="5"/>
  <c r="F40" i="2"/>
  <c r="K48" i="2" s="1"/>
  <c r="B43" i="2"/>
  <c r="G40" i="2"/>
  <c r="B44" i="2"/>
  <c r="J29" i="2"/>
  <c r="K29" i="2" s="1"/>
  <c r="J27" i="2"/>
  <c r="K27" i="2" s="1"/>
  <c r="J28" i="2"/>
  <c r="J33" i="2"/>
  <c r="K51" i="2" s="1"/>
  <c r="J47" i="1" l="1"/>
  <c r="F43" i="1"/>
  <c r="J29" i="1"/>
  <c r="K29" i="1" s="1"/>
  <c r="J30" i="2"/>
  <c r="K30" i="2" s="1"/>
  <c r="L30" i="2" s="1"/>
  <c r="M30" i="2" s="1"/>
  <c r="J41" i="2"/>
  <c r="J35" i="5"/>
  <c r="K37" i="5"/>
  <c r="K38" i="5"/>
  <c r="J45" i="5"/>
  <c r="J31" i="5"/>
  <c r="K31" i="5" s="1"/>
  <c r="L31" i="5" s="1"/>
  <c r="M31" i="5" s="1"/>
  <c r="K28" i="5"/>
  <c r="L30" i="5"/>
  <c r="M30" i="5" s="1"/>
  <c r="K32" i="1"/>
  <c r="L27" i="1" s="1"/>
  <c r="M27" i="1" s="1"/>
  <c r="L27" i="5"/>
  <c r="M27" i="5" s="1"/>
  <c r="K28" i="4"/>
  <c r="J31" i="4"/>
  <c r="K31" i="4" s="1"/>
  <c r="K32" i="4"/>
  <c r="L30" i="4" s="1"/>
  <c r="M30" i="4" s="1"/>
  <c r="K32" i="3"/>
  <c r="L27" i="3" s="1"/>
  <c r="M27" i="3" s="1"/>
  <c r="K28" i="3"/>
  <c r="L28" i="3" s="1"/>
  <c r="M28" i="3" s="1"/>
  <c r="J31" i="3"/>
  <c r="K31" i="3" s="1"/>
  <c r="J45" i="2"/>
  <c r="J35" i="2"/>
  <c r="L27" i="2"/>
  <c r="M27" i="2" s="1"/>
  <c r="J31" i="2"/>
  <c r="K31" i="2" s="1"/>
  <c r="L31" i="2" s="1"/>
  <c r="M31" i="2" s="1"/>
  <c r="K28" i="2"/>
  <c r="L28" i="2" s="1"/>
  <c r="M28" i="2" s="1"/>
  <c r="L29" i="2"/>
  <c r="M29" i="2" s="1"/>
  <c r="L29" i="1" l="1"/>
  <c r="M29" i="1" s="1"/>
  <c r="L31" i="3"/>
  <c r="M31" i="3" s="1"/>
  <c r="L30" i="3"/>
  <c r="M30" i="3" s="1"/>
  <c r="L31" i="1"/>
  <c r="M31" i="1" s="1"/>
  <c r="L30" i="1"/>
  <c r="M30" i="1" s="1"/>
  <c r="L27" i="4"/>
  <c r="M27" i="4" s="1"/>
  <c r="L28" i="4"/>
  <c r="M28" i="4" s="1"/>
  <c r="L29" i="5"/>
  <c r="M29" i="5" s="1"/>
  <c r="L28" i="5"/>
  <c r="M28" i="5" s="1"/>
  <c r="J50" i="5"/>
  <c r="M45" i="5"/>
  <c r="M44" i="5"/>
  <c r="J50" i="3"/>
  <c r="J45" i="3"/>
  <c r="J35" i="3"/>
  <c r="J45" i="4"/>
  <c r="J50" i="4"/>
  <c r="L31" i="4"/>
  <c r="M31" i="4" s="1"/>
  <c r="L29" i="3"/>
  <c r="M29" i="3" s="1"/>
  <c r="M47" i="1"/>
  <c r="J35" i="1"/>
  <c r="L28" i="1"/>
  <c r="M28" i="1" s="1"/>
  <c r="L29" i="4"/>
  <c r="M29" i="4" s="1"/>
  <c r="M43" i="2"/>
  <c r="M44" i="2"/>
  <c r="M44" i="1" l="1"/>
  <c r="M45" i="1"/>
  <c r="M45" i="4"/>
  <c r="M44" i="4"/>
  <c r="M44" i="3"/>
  <c r="M45" i="3"/>
</calcChain>
</file>

<file path=xl/sharedStrings.xml><?xml version="1.0" encoding="utf-8"?>
<sst xmlns="http://schemas.openxmlformats.org/spreadsheetml/2006/main" count="607" uniqueCount="79">
  <si>
    <t>Pengamatan Tinggi Tanaman Selada Hijau Umur 7 HST</t>
  </si>
  <si>
    <t>Perlakuan</t>
  </si>
  <si>
    <t>Ulangan 1</t>
  </si>
  <si>
    <t>Ulangan 2</t>
  </si>
  <si>
    <t>Ulangan 3</t>
  </si>
  <si>
    <t>Rata-rata</t>
  </si>
  <si>
    <t>Pengamatan Tinggi Tanaman Selada Hijau Umur 14 HST</t>
  </si>
  <si>
    <t>Pengamatan Tinggi Tanaman Selada Hijau Umur 21 HST</t>
  </si>
  <si>
    <t>Pengamatan Tinggi Tanaman Selada Hijau Umur 28 HST</t>
  </si>
  <si>
    <t>Ulangan</t>
  </si>
  <si>
    <t>Jumlah</t>
  </si>
  <si>
    <t>Rata²</t>
  </si>
  <si>
    <t>I</t>
  </si>
  <si>
    <t>II</t>
  </si>
  <si>
    <t>III</t>
  </si>
  <si>
    <t xml:space="preserve">total </t>
  </si>
  <si>
    <t>Rata-rata Tinggi Tanaman Selada Hijau Umur 7 HST</t>
  </si>
  <si>
    <t>Total</t>
  </si>
  <si>
    <t>r</t>
  </si>
  <si>
    <t>Fk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</si>
  <si>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</si>
  <si>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</si>
  <si>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</si>
  <si>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</si>
  <si>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</si>
  <si>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</si>
  <si>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</si>
  <si>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</si>
  <si>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</si>
  <si>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</si>
  <si>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 xml:space="preserve">Tabel dua arah </t>
  </si>
  <si>
    <t>Analisis Ragam</t>
  </si>
  <si>
    <t>Tabel Anova RAK Faktorial</t>
  </si>
  <si>
    <t>a</t>
  </si>
  <si>
    <t>sd(4;22)</t>
  </si>
  <si>
    <t>BNJ</t>
  </si>
  <si>
    <t>Rerata</t>
  </si>
  <si>
    <t>ab</t>
  </si>
  <si>
    <t>Pengamatan Tinggi Tanaman Selada Hijau Umur 35 HST</t>
  </si>
  <si>
    <t>Rata-rata Tinggi Tanaman Selada Hijau Umur 14 HST</t>
  </si>
  <si>
    <t>b</t>
  </si>
  <si>
    <t>Rataan</t>
  </si>
  <si>
    <t>sd(3;22)</t>
  </si>
  <si>
    <t>J3P2</t>
  </si>
  <si>
    <t>J1P2</t>
  </si>
  <si>
    <t>J1P3</t>
  </si>
  <si>
    <t>J3P4</t>
  </si>
  <si>
    <t>J1P4</t>
  </si>
  <si>
    <t>J3P3</t>
  </si>
  <si>
    <t>J2P1</t>
  </si>
  <si>
    <t>J2P2</t>
  </si>
  <si>
    <t>J3P1</t>
  </si>
  <si>
    <t>J2P3</t>
  </si>
  <si>
    <t>J1P1</t>
  </si>
  <si>
    <t>J2P4</t>
  </si>
  <si>
    <t>P</t>
  </si>
  <si>
    <t>J</t>
  </si>
  <si>
    <t>J1</t>
  </si>
  <si>
    <t>J2</t>
  </si>
  <si>
    <t>J3</t>
  </si>
  <si>
    <t>P1</t>
  </si>
  <si>
    <t>P2</t>
  </si>
  <si>
    <t>P3</t>
  </si>
  <si>
    <t>P4</t>
  </si>
  <si>
    <t>JP</t>
  </si>
  <si>
    <t xml:space="preserve">J1P3 </t>
  </si>
  <si>
    <t>37.7</t>
  </si>
  <si>
    <t>PJ</t>
  </si>
  <si>
    <t>Rata-rata Tinggi Tanaman keikir Umur 7 HST</t>
  </si>
  <si>
    <t xml:space="preserve">Rata-rata </t>
  </si>
  <si>
    <t xml:space="preserve">P </t>
  </si>
  <si>
    <t>p1</t>
  </si>
  <si>
    <t>p2</t>
  </si>
  <si>
    <t>p3</t>
  </si>
  <si>
    <t>p4</t>
  </si>
  <si>
    <t xml:space="preserve">Seharusnya: </t>
  </si>
  <si>
    <t>=J33-J29-J27</t>
  </si>
  <si>
    <t>=J33-J27-J28</t>
  </si>
  <si>
    <t>salah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</si>
</sst>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Font="1" applyBorder="1"/>
    <xf numFmtId="0" fontId="3" fillId="2" borderId="1" xfId="1" applyFont="1" applyFill="1" applyBorder="1" applyAlignment="1">
      <alignment horizontal="center"/>
    </xf>
    <xf numFmtId="4" fontId="0" fillId="0" borderId="1" xfId="0" applyNumberFormat="1" applyBorder="1"/>
    <xf numFmtId="0" fontId="0" fillId="0" borderId="1" xfId="0" applyFill="1" applyBorder="1"/>
    <xf numFmtId="0" fontId="0" fillId="2" borderId="1" xfId="0" applyFill="1" applyBorder="1"/>
    <xf numFmtId="4" fontId="0" fillId="0" borderId="0" xfId="0" applyNumberFormat="1"/>
    <xf numFmtId="0" fontId="1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1" fillId="0" borderId="0" xfId="0" applyFont="1"/>
    <xf numFmtId="164" fontId="0" fillId="0" borderId="1" xfId="0" applyNumberFormat="1" applyBorder="1"/>
    <xf numFmtId="164" fontId="0" fillId="4" borderId="1" xfId="0" applyNumberFormat="1" applyFill="1" applyBorder="1"/>
    <xf numFmtId="0" fontId="0" fillId="4" borderId="1" xfId="0" applyFill="1" applyBorder="1"/>
    <xf numFmtId="0" fontId="0" fillId="5" borderId="0" xfId="0" applyFill="1" applyAlignment="1">
      <alignment horizontal="left"/>
    </xf>
    <xf numFmtId="0" fontId="3" fillId="2" borderId="1" xfId="1" applyFont="1" applyFill="1" applyBorder="1" applyAlignment="1">
      <alignment horizontal="center"/>
    </xf>
    <xf numFmtId="165" fontId="0" fillId="0" borderId="1" xfId="0" applyNumberFormat="1" applyBorder="1"/>
    <xf numFmtId="165" fontId="0" fillId="0" borderId="0" xfId="0" applyNumberFormat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5" borderId="0" xfId="0" applyFont="1" applyFill="1" applyAlignment="1">
      <alignment horizontal="left"/>
    </xf>
    <xf numFmtId="165" fontId="0" fillId="0" borderId="0" xfId="0" applyNumberForma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1" xfId="0" applyFont="1" applyFill="1" applyBorder="1"/>
    <xf numFmtId="4" fontId="0" fillId="0" borderId="1" xfId="0" applyNumberFormat="1" applyFont="1" applyBorder="1"/>
    <xf numFmtId="0" fontId="0" fillId="0" borderId="0" xfId="0" applyFo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0" fillId="0" borderId="0" xfId="0" applyFill="1"/>
    <xf numFmtId="0" fontId="0" fillId="5" borderId="0" xfId="0" applyFill="1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4" fontId="0" fillId="0" borderId="0" xfId="0" applyNumberFormat="1" applyBorder="1"/>
    <xf numFmtId="2" fontId="0" fillId="0" borderId="1" xfId="0" applyNumberFormat="1" applyBorder="1"/>
    <xf numFmtId="2" fontId="0" fillId="4" borderId="1" xfId="0" applyNumberFormat="1" applyFill="1" applyBorder="1"/>
    <xf numFmtId="0" fontId="0" fillId="0" borderId="7" xfId="0" applyFill="1" applyBorder="1"/>
    <xf numFmtId="164" fontId="4" fillId="0" borderId="0" xfId="0" applyNumberFormat="1" applyFont="1"/>
    <xf numFmtId="164" fontId="0" fillId="6" borderId="0" xfId="0" quotePrefix="1" applyNumberFormat="1" applyFill="1"/>
    <xf numFmtId="0" fontId="4" fillId="0" borderId="0" xfId="0" quotePrefix="1" applyFont="1"/>
    <xf numFmtId="0" fontId="4" fillId="0" borderId="0" xfId="0" applyFont="1" applyFill="1"/>
    <xf numFmtId="164" fontId="0" fillId="6" borderId="0" xfId="0" applyNumberFormat="1" applyFont="1" applyFill="1" applyBorder="1" applyAlignment="1">
      <alignment horizontal="center"/>
    </xf>
    <xf numFmtId="164" fontId="0" fillId="7" borderId="1" xfId="0" applyNumberFormat="1" applyFill="1" applyBorder="1"/>
    <xf numFmtId="164" fontId="0" fillId="6" borderId="1" xfId="0" quotePrefix="1" applyNumberFormat="1" applyFill="1" applyBorder="1"/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 indent="19"/>
    </xf>
    <xf numFmtId="0" fontId="0" fillId="2" borderId="3" xfId="0" applyFill="1" applyBorder="1" applyAlignment="1">
      <alignment horizontal="left" vertical="center" indent="19"/>
    </xf>
    <xf numFmtId="0" fontId="0" fillId="2" borderId="4" xfId="0" applyFill="1" applyBorder="1" applyAlignment="1">
      <alignment horizontal="left" vertical="center" indent="19"/>
    </xf>
    <xf numFmtId="0" fontId="0" fillId="2" borderId="1" xfId="0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left" vertical="center" indent="19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opLeftCell="A26" zoomScale="93" zoomScaleNormal="93" zoomScalePageLayoutView="80" workbookViewId="0">
      <selection activeCell="J49" sqref="J49"/>
    </sheetView>
  </sheetViews>
  <sheetFormatPr defaultColWidth="8.85546875" defaultRowHeight="15" x14ac:dyDescent="0.25"/>
  <cols>
    <col min="1" max="1" width="9.140625" customWidth="1"/>
  </cols>
  <sheetData>
    <row r="2" spans="1:17" x14ac:dyDescent="0.25">
      <c r="A2" t="s">
        <v>0</v>
      </c>
    </row>
    <row r="3" spans="1:17" x14ac:dyDescent="0.25">
      <c r="A3" s="56" t="s">
        <v>1</v>
      </c>
      <c r="B3" s="58" t="s">
        <v>2</v>
      </c>
      <c r="C3" s="59"/>
      <c r="D3" s="60"/>
      <c r="E3" s="56" t="s">
        <v>5</v>
      </c>
      <c r="G3" s="56" t="s">
        <v>1</v>
      </c>
      <c r="H3" s="58" t="s">
        <v>3</v>
      </c>
      <c r="I3" s="59"/>
      <c r="J3" s="60"/>
      <c r="K3" s="56" t="s">
        <v>5</v>
      </c>
      <c r="L3" s="2"/>
      <c r="M3" s="56" t="s">
        <v>1</v>
      </c>
      <c r="N3" s="58" t="s">
        <v>4</v>
      </c>
      <c r="O3" s="59"/>
      <c r="P3" s="60"/>
      <c r="Q3" s="56" t="s">
        <v>5</v>
      </c>
    </row>
    <row r="4" spans="1:17" x14ac:dyDescent="0.25">
      <c r="A4" s="57"/>
      <c r="B4" s="7">
        <v>1</v>
      </c>
      <c r="C4" s="7">
        <v>2</v>
      </c>
      <c r="D4" s="7">
        <v>3</v>
      </c>
      <c r="E4" s="57"/>
      <c r="G4" s="57"/>
      <c r="H4" s="7">
        <v>1</v>
      </c>
      <c r="I4" s="7">
        <v>2</v>
      </c>
      <c r="J4" s="7">
        <v>3</v>
      </c>
      <c r="K4" s="57"/>
      <c r="L4" s="2"/>
      <c r="M4" s="57"/>
      <c r="N4" s="7">
        <v>1</v>
      </c>
      <c r="O4" s="7">
        <v>2</v>
      </c>
      <c r="P4" s="7">
        <v>3</v>
      </c>
      <c r="Q4" s="57"/>
    </row>
    <row r="5" spans="1:17" x14ac:dyDescent="0.25">
      <c r="A5" s="1" t="s">
        <v>43</v>
      </c>
      <c r="B5" s="1">
        <v>7.5</v>
      </c>
      <c r="C5" s="1">
        <v>6</v>
      </c>
      <c r="D5" s="1">
        <v>4.9000000000000004</v>
      </c>
      <c r="E5" s="1">
        <f>AVERAGE(B5:D5)</f>
        <v>6.1333333333333329</v>
      </c>
      <c r="G5" s="1" t="s">
        <v>51</v>
      </c>
      <c r="H5" s="3">
        <v>5.4</v>
      </c>
      <c r="I5" s="1">
        <v>6.4</v>
      </c>
      <c r="J5" s="1">
        <v>6.2</v>
      </c>
      <c r="K5" s="1">
        <f>AVERAGE(H5:J5)</f>
        <v>6</v>
      </c>
      <c r="L5" s="2"/>
      <c r="M5" s="1" t="s">
        <v>46</v>
      </c>
      <c r="N5" s="3">
        <v>6.7</v>
      </c>
      <c r="O5" s="1">
        <v>7.6</v>
      </c>
      <c r="P5" s="1">
        <v>7.2</v>
      </c>
      <c r="Q5" s="1">
        <f>AVERAGE(N5:P5)</f>
        <v>7.166666666666667</v>
      </c>
    </row>
    <row r="6" spans="1:17" x14ac:dyDescent="0.25">
      <c r="A6" s="1" t="s">
        <v>44</v>
      </c>
      <c r="B6" s="1">
        <v>6.1</v>
      </c>
      <c r="C6" s="1">
        <v>7.5</v>
      </c>
      <c r="D6" s="1">
        <v>5.7</v>
      </c>
      <c r="E6" s="1">
        <f t="shared" ref="E6:E16" si="0">AVERAGE(B6:D6)</f>
        <v>6.4333333333333336</v>
      </c>
      <c r="G6" s="1" t="s">
        <v>43</v>
      </c>
      <c r="H6" s="1">
        <v>4.3</v>
      </c>
      <c r="I6" s="1">
        <v>8.1999999999999993</v>
      </c>
      <c r="J6" s="1">
        <v>7.1</v>
      </c>
      <c r="K6" s="1">
        <f t="shared" ref="K6:K16" si="1">AVERAGE(H6:J6)</f>
        <v>6.5333333333333341</v>
      </c>
      <c r="L6" s="2"/>
      <c r="M6" s="1" t="s">
        <v>43</v>
      </c>
      <c r="N6" s="1">
        <v>6.6</v>
      </c>
      <c r="O6" s="1">
        <v>5.5</v>
      </c>
      <c r="P6" s="1">
        <v>5.6</v>
      </c>
      <c r="Q6" s="1">
        <f t="shared" ref="Q6:Q16" si="2">AVERAGE(N6:P6)</f>
        <v>5.8999999999999995</v>
      </c>
    </row>
    <row r="7" spans="1:17" x14ac:dyDescent="0.25">
      <c r="A7" s="1" t="s">
        <v>45</v>
      </c>
      <c r="B7" s="1">
        <v>7.4</v>
      </c>
      <c r="C7" s="1">
        <v>5.4</v>
      </c>
      <c r="D7" s="1">
        <v>6.1</v>
      </c>
      <c r="E7" s="1">
        <f t="shared" si="0"/>
        <v>6.3</v>
      </c>
      <c r="G7" s="1" t="s">
        <v>48</v>
      </c>
      <c r="H7" s="1">
        <v>8.1999999999999993</v>
      </c>
      <c r="I7" s="1">
        <v>6.6</v>
      </c>
      <c r="J7" s="1">
        <v>7.1</v>
      </c>
      <c r="K7" s="1">
        <f t="shared" si="1"/>
        <v>7.3</v>
      </c>
      <c r="L7" s="2"/>
      <c r="M7" s="1" t="s">
        <v>50</v>
      </c>
      <c r="N7" s="3">
        <v>7.2</v>
      </c>
      <c r="O7" s="1">
        <v>6.4</v>
      </c>
      <c r="P7" s="1">
        <v>5.3</v>
      </c>
      <c r="Q7" s="1">
        <f t="shared" si="2"/>
        <v>6.3000000000000007</v>
      </c>
    </row>
    <row r="8" spans="1:17" x14ac:dyDescent="0.25">
      <c r="A8" s="1" t="s">
        <v>46</v>
      </c>
      <c r="B8" s="1">
        <v>8</v>
      </c>
      <c r="C8" s="1">
        <v>5</v>
      </c>
      <c r="D8" s="1">
        <v>6.5</v>
      </c>
      <c r="E8" s="1">
        <f t="shared" si="0"/>
        <v>6.5</v>
      </c>
      <c r="G8" s="3" t="s">
        <v>53</v>
      </c>
      <c r="H8" s="1">
        <v>6.8</v>
      </c>
      <c r="I8" s="1">
        <v>5.6</v>
      </c>
      <c r="J8" s="1">
        <v>5.5</v>
      </c>
      <c r="K8" s="1">
        <f t="shared" si="1"/>
        <v>5.9666666666666659</v>
      </c>
      <c r="L8" s="2"/>
      <c r="M8" s="1" t="s">
        <v>45</v>
      </c>
      <c r="N8" s="1">
        <v>6.7</v>
      </c>
      <c r="O8" s="1">
        <v>5.4</v>
      </c>
      <c r="P8" s="1">
        <v>6.2</v>
      </c>
      <c r="Q8" s="1">
        <f t="shared" si="2"/>
        <v>6.1000000000000005</v>
      </c>
    </row>
    <row r="9" spans="1:17" x14ac:dyDescent="0.25">
      <c r="A9" s="1" t="s">
        <v>47</v>
      </c>
      <c r="B9" s="1">
        <v>7</v>
      </c>
      <c r="C9" s="1">
        <v>4.5</v>
      </c>
      <c r="D9" s="1">
        <v>6.9</v>
      </c>
      <c r="E9" s="1">
        <f t="shared" si="0"/>
        <v>6.1333333333333329</v>
      </c>
      <c r="G9" s="1" t="s">
        <v>54</v>
      </c>
      <c r="H9" s="1">
        <v>5.6</v>
      </c>
      <c r="I9" s="1">
        <v>6.7</v>
      </c>
      <c r="J9" s="1">
        <v>7.3</v>
      </c>
      <c r="K9" s="1">
        <f t="shared" si="1"/>
        <v>6.5333333333333341</v>
      </c>
      <c r="L9" s="2"/>
      <c r="M9" s="1" t="s">
        <v>52</v>
      </c>
      <c r="N9" s="1">
        <v>5.6</v>
      </c>
      <c r="O9" s="1">
        <v>5.4</v>
      </c>
      <c r="P9" s="1">
        <v>5.5</v>
      </c>
      <c r="Q9" s="1">
        <f t="shared" si="2"/>
        <v>5.5</v>
      </c>
    </row>
    <row r="10" spans="1:17" x14ac:dyDescent="0.25">
      <c r="A10" s="1" t="s">
        <v>48</v>
      </c>
      <c r="B10" s="1">
        <v>6.3</v>
      </c>
      <c r="C10" s="1">
        <v>7.9</v>
      </c>
      <c r="D10" s="1">
        <v>7.1</v>
      </c>
      <c r="E10" s="1">
        <f t="shared" si="0"/>
        <v>7.0999999999999988</v>
      </c>
      <c r="G10" s="1" t="s">
        <v>47</v>
      </c>
      <c r="H10" s="1">
        <v>6.9</v>
      </c>
      <c r="I10" s="1">
        <v>6.4</v>
      </c>
      <c r="J10" s="1">
        <v>6.6</v>
      </c>
      <c r="K10" s="1">
        <f t="shared" si="1"/>
        <v>6.6333333333333329</v>
      </c>
      <c r="L10" s="2"/>
      <c r="M10" s="1" t="s">
        <v>51</v>
      </c>
      <c r="N10" s="1">
        <v>6.5</v>
      </c>
      <c r="O10" s="1">
        <v>7.9</v>
      </c>
      <c r="P10" s="1">
        <v>5.6</v>
      </c>
      <c r="Q10" s="1">
        <f t="shared" si="2"/>
        <v>6.666666666666667</v>
      </c>
    </row>
    <row r="11" spans="1:17" x14ac:dyDescent="0.25">
      <c r="A11" s="1" t="s">
        <v>49</v>
      </c>
      <c r="B11" s="1">
        <v>5.8</v>
      </c>
      <c r="C11" s="1">
        <v>6.4</v>
      </c>
      <c r="D11" s="1">
        <v>5.5</v>
      </c>
      <c r="E11" s="1">
        <f t="shared" si="0"/>
        <v>5.8999999999999995</v>
      </c>
      <c r="G11" s="1" t="s">
        <v>46</v>
      </c>
      <c r="H11" s="1">
        <v>4.5</v>
      </c>
      <c r="I11" s="1">
        <v>5.9</v>
      </c>
      <c r="J11" s="1">
        <v>7.5</v>
      </c>
      <c r="K11" s="1">
        <f t="shared" si="1"/>
        <v>5.9666666666666659</v>
      </c>
      <c r="L11" s="2"/>
      <c r="M11" s="1" t="s">
        <v>44</v>
      </c>
      <c r="N11" s="1">
        <v>6.4</v>
      </c>
      <c r="O11" s="1">
        <v>7.1</v>
      </c>
      <c r="P11" s="1">
        <v>6.7</v>
      </c>
      <c r="Q11" s="1">
        <f t="shared" si="2"/>
        <v>6.7333333333333334</v>
      </c>
    </row>
    <row r="12" spans="1:17" x14ac:dyDescent="0.25">
      <c r="A12" s="1" t="s">
        <v>50</v>
      </c>
      <c r="B12" s="1">
        <v>5.5</v>
      </c>
      <c r="C12" s="1">
        <v>4.5</v>
      </c>
      <c r="D12" s="1">
        <v>5.5</v>
      </c>
      <c r="E12" s="1">
        <f t="shared" si="0"/>
        <v>5.166666666666667</v>
      </c>
      <c r="G12" s="1" t="s">
        <v>44</v>
      </c>
      <c r="H12" s="1">
        <v>7.3</v>
      </c>
      <c r="I12" s="1">
        <v>5.6</v>
      </c>
      <c r="J12" s="1">
        <v>6.5</v>
      </c>
      <c r="K12" s="1">
        <f t="shared" si="1"/>
        <v>6.4666666666666659</v>
      </c>
      <c r="L12" s="2"/>
      <c r="M12" s="1" t="s">
        <v>47</v>
      </c>
      <c r="N12" s="1">
        <v>7.3</v>
      </c>
      <c r="O12" s="1">
        <v>7.6</v>
      </c>
      <c r="P12" s="1">
        <v>7.1</v>
      </c>
      <c r="Q12" s="1">
        <f t="shared" si="2"/>
        <v>7.333333333333333</v>
      </c>
    </row>
    <row r="13" spans="1:17" x14ac:dyDescent="0.25">
      <c r="A13" s="1" t="s">
        <v>51</v>
      </c>
      <c r="B13" s="1">
        <v>6.7</v>
      </c>
      <c r="C13" s="1">
        <v>5.5</v>
      </c>
      <c r="D13" s="1">
        <v>6.5</v>
      </c>
      <c r="E13" s="1">
        <f t="shared" si="0"/>
        <v>6.2333333333333334</v>
      </c>
      <c r="G13" s="1" t="s">
        <v>52</v>
      </c>
      <c r="H13" s="1">
        <v>5.9</v>
      </c>
      <c r="I13" s="1">
        <v>6.5</v>
      </c>
      <c r="J13" s="1">
        <v>6.7</v>
      </c>
      <c r="K13" s="1">
        <f t="shared" si="1"/>
        <v>6.3666666666666671</v>
      </c>
      <c r="L13" s="2"/>
      <c r="M13" s="1" t="s">
        <v>49</v>
      </c>
      <c r="N13" s="1">
        <v>5.5</v>
      </c>
      <c r="O13" s="1">
        <v>5.3</v>
      </c>
      <c r="P13" s="1">
        <v>6.5</v>
      </c>
      <c r="Q13" s="1">
        <f t="shared" si="2"/>
        <v>5.7666666666666666</v>
      </c>
    </row>
    <row r="14" spans="1:17" x14ac:dyDescent="0.25">
      <c r="A14" s="1" t="s">
        <v>52</v>
      </c>
      <c r="B14" s="1">
        <v>6.8</v>
      </c>
      <c r="C14" s="1">
        <v>7.2</v>
      </c>
      <c r="D14" s="1">
        <v>5.6</v>
      </c>
      <c r="E14" s="1">
        <f t="shared" si="0"/>
        <v>6.5333333333333341</v>
      </c>
      <c r="G14" s="1" t="s">
        <v>49</v>
      </c>
      <c r="H14" s="1">
        <v>4.9000000000000004</v>
      </c>
      <c r="I14" s="1">
        <v>7.1</v>
      </c>
      <c r="J14" s="1">
        <v>6.7</v>
      </c>
      <c r="K14" s="1">
        <f t="shared" si="1"/>
        <v>6.2333333333333334</v>
      </c>
      <c r="L14" s="2"/>
      <c r="M14" s="1" t="s">
        <v>53</v>
      </c>
      <c r="N14" s="1">
        <v>5.6</v>
      </c>
      <c r="O14" s="1">
        <v>6.7</v>
      </c>
      <c r="P14" s="1">
        <v>5.5</v>
      </c>
      <c r="Q14" s="1">
        <f t="shared" si="2"/>
        <v>5.9333333333333336</v>
      </c>
    </row>
    <row r="15" spans="1:17" x14ac:dyDescent="0.25">
      <c r="A15" s="1" t="s">
        <v>53</v>
      </c>
      <c r="B15" s="1">
        <v>7.9</v>
      </c>
      <c r="C15" s="1">
        <v>6.9</v>
      </c>
      <c r="D15" s="1">
        <v>5.2</v>
      </c>
      <c r="E15" s="1">
        <f t="shared" si="0"/>
        <v>6.666666666666667</v>
      </c>
      <c r="G15" s="1" t="s">
        <v>50</v>
      </c>
      <c r="H15" s="1">
        <v>5.6</v>
      </c>
      <c r="I15" s="1">
        <v>5.6</v>
      </c>
      <c r="J15" s="1">
        <v>5.8</v>
      </c>
      <c r="K15" s="1">
        <f t="shared" si="1"/>
        <v>5.666666666666667</v>
      </c>
      <c r="L15" s="2"/>
      <c r="M15" s="1" t="s">
        <v>54</v>
      </c>
      <c r="N15" s="1">
        <v>7.2</v>
      </c>
      <c r="O15" s="1">
        <v>7.1</v>
      </c>
      <c r="P15" s="1">
        <v>8.1</v>
      </c>
      <c r="Q15" s="1">
        <f t="shared" si="2"/>
        <v>7.4666666666666659</v>
      </c>
    </row>
    <row r="16" spans="1:17" x14ac:dyDescent="0.25">
      <c r="A16" s="1" t="s">
        <v>54</v>
      </c>
      <c r="B16" s="1">
        <v>7.1</v>
      </c>
      <c r="C16" s="1">
        <v>7.3</v>
      </c>
      <c r="D16" s="1">
        <v>8.1</v>
      </c>
      <c r="E16" s="1">
        <f t="shared" si="0"/>
        <v>7.5</v>
      </c>
      <c r="G16" s="1" t="s">
        <v>45</v>
      </c>
      <c r="H16" s="1">
        <v>6.5</v>
      </c>
      <c r="I16" s="1">
        <v>7.6</v>
      </c>
      <c r="J16" s="1">
        <v>6.4</v>
      </c>
      <c r="K16" s="1">
        <f t="shared" si="1"/>
        <v>6.833333333333333</v>
      </c>
      <c r="L16" s="2"/>
      <c r="M16" s="1" t="s">
        <v>48</v>
      </c>
      <c r="N16" s="1">
        <v>7.1</v>
      </c>
      <c r="O16" s="1">
        <v>6.8</v>
      </c>
      <c r="P16" s="1">
        <v>7.2</v>
      </c>
      <c r="Q16" s="1">
        <f t="shared" si="2"/>
        <v>7.0333333333333323</v>
      </c>
    </row>
    <row r="19" spans="1:15" x14ac:dyDescent="0.25">
      <c r="A19" s="61" t="s">
        <v>68</v>
      </c>
      <c r="B19" s="61"/>
      <c r="C19" s="61"/>
      <c r="D19" s="61"/>
      <c r="E19" s="61"/>
      <c r="H19" s="13" t="s">
        <v>32</v>
      </c>
    </row>
    <row r="20" spans="1:15" ht="15.75" x14ac:dyDescent="0.25">
      <c r="A20" s="62" t="s">
        <v>1</v>
      </c>
      <c r="B20" s="63" t="s">
        <v>9</v>
      </c>
      <c r="C20" s="63"/>
      <c r="D20" s="63"/>
      <c r="E20" s="64" t="s">
        <v>10</v>
      </c>
      <c r="F20" s="64" t="s">
        <v>11</v>
      </c>
      <c r="H20" s="1" t="s">
        <v>56</v>
      </c>
      <c r="I20" s="1">
        <v>3</v>
      </c>
    </row>
    <row r="21" spans="1:15" ht="15.75" x14ac:dyDescent="0.25">
      <c r="A21" s="62"/>
      <c r="B21" s="4" t="s">
        <v>12</v>
      </c>
      <c r="C21" s="4" t="s">
        <v>13</v>
      </c>
      <c r="D21" s="4" t="s">
        <v>14</v>
      </c>
      <c r="E21" s="65"/>
      <c r="F21" s="65"/>
      <c r="H21" s="1" t="s">
        <v>55</v>
      </c>
      <c r="I21" s="1">
        <v>4</v>
      </c>
    </row>
    <row r="22" spans="1:15" x14ac:dyDescent="0.25">
      <c r="A22" s="1" t="s">
        <v>53</v>
      </c>
      <c r="B22" s="5">
        <f>E15</f>
        <v>6.666666666666667</v>
      </c>
      <c r="C22" s="5">
        <f>K8</f>
        <v>5.9666666666666659</v>
      </c>
      <c r="D22" s="5">
        <f>Q14</f>
        <v>5.9333333333333336</v>
      </c>
      <c r="E22" s="5">
        <f>SUM(B22:D22)</f>
        <v>18.566666666666666</v>
      </c>
      <c r="F22" s="5">
        <f>AVERAGE(B22:D22)</f>
        <v>6.1888888888888891</v>
      </c>
      <c r="G22" s="8"/>
      <c r="H22" s="1" t="s">
        <v>18</v>
      </c>
      <c r="I22" s="1">
        <v>3</v>
      </c>
    </row>
    <row r="23" spans="1:15" x14ac:dyDescent="0.25">
      <c r="A23" s="1" t="s">
        <v>44</v>
      </c>
      <c r="B23" s="5">
        <f>E6</f>
        <v>6.4333333333333336</v>
      </c>
      <c r="C23" s="5">
        <f>K12</f>
        <v>6.4666666666666659</v>
      </c>
      <c r="D23" s="5">
        <f>Q11</f>
        <v>6.7333333333333334</v>
      </c>
      <c r="E23" s="5">
        <f t="shared" ref="E23:E33" si="3">SUM(B23:D23)</f>
        <v>19.633333333333333</v>
      </c>
      <c r="F23" s="5">
        <f t="shared" ref="F23:F33" si="4">AVERAGE(B23:D23)</f>
        <v>6.5444444444444443</v>
      </c>
      <c r="H23" s="1" t="s">
        <v>19</v>
      </c>
      <c r="I23" s="1">
        <f>(E34^2)/(I20*I21*I22)</f>
        <v>1468.5927160493827</v>
      </c>
    </row>
    <row r="24" spans="1:15" x14ac:dyDescent="0.25">
      <c r="A24" s="1" t="s">
        <v>45</v>
      </c>
      <c r="B24" s="5">
        <f>E7</f>
        <v>6.3</v>
      </c>
      <c r="C24" s="5">
        <f>K16</f>
        <v>6.833333333333333</v>
      </c>
      <c r="D24" s="5">
        <f>Q8</f>
        <v>6.1000000000000005</v>
      </c>
      <c r="E24" s="5">
        <f t="shared" si="3"/>
        <v>19.233333333333334</v>
      </c>
      <c r="F24" s="5">
        <f t="shared" si="4"/>
        <v>6.4111111111111114</v>
      </c>
    </row>
    <row r="25" spans="1:15" x14ac:dyDescent="0.25">
      <c r="A25" s="1" t="s">
        <v>47</v>
      </c>
      <c r="B25" s="5">
        <f>E9</f>
        <v>6.1333333333333329</v>
      </c>
      <c r="C25" s="5">
        <f>K10</f>
        <v>6.6333333333333329</v>
      </c>
      <c r="D25" s="5">
        <f>Q12</f>
        <v>7.333333333333333</v>
      </c>
      <c r="E25" s="5">
        <f t="shared" si="3"/>
        <v>20.099999999999998</v>
      </c>
      <c r="F25" s="5">
        <f t="shared" si="4"/>
        <v>6.6999999999999993</v>
      </c>
      <c r="H25" t="s">
        <v>31</v>
      </c>
    </row>
    <row r="26" spans="1:15" ht="15.75" x14ac:dyDescent="0.25">
      <c r="A26" s="1" t="s">
        <v>49</v>
      </c>
      <c r="B26" s="5">
        <f>E11</f>
        <v>5.8999999999999995</v>
      </c>
      <c r="C26" s="5">
        <f>K14</f>
        <v>6.2333333333333334</v>
      </c>
      <c r="D26" s="5">
        <f>Q13</f>
        <v>5.7666666666666666</v>
      </c>
      <c r="E26" s="5">
        <f t="shared" si="3"/>
        <v>17.899999999999999</v>
      </c>
      <c r="F26" s="5">
        <f t="shared" si="4"/>
        <v>5.9666666666666659</v>
      </c>
      <c r="H26" s="18" t="s">
        <v>20</v>
      </c>
      <c r="I26" s="18" t="s">
        <v>21</v>
      </c>
      <c r="J26" s="18" t="s">
        <v>22</v>
      </c>
      <c r="K26" s="18" t="s">
        <v>23</v>
      </c>
      <c r="L26" s="18" t="s">
        <v>24</v>
      </c>
      <c r="M26" s="18"/>
      <c r="N26" s="18" t="s">
        <v>25</v>
      </c>
      <c r="O26" s="18" t="s">
        <v>26</v>
      </c>
    </row>
    <row r="27" spans="1:15" x14ac:dyDescent="0.25">
      <c r="A27" s="1" t="s">
        <v>50</v>
      </c>
      <c r="B27" s="5">
        <f>E12</f>
        <v>5.166666666666667</v>
      </c>
      <c r="C27" s="5">
        <f>K15</f>
        <v>5.666666666666667</v>
      </c>
      <c r="D27" s="5">
        <f>Q7</f>
        <v>6.3000000000000007</v>
      </c>
      <c r="E27" s="5">
        <f t="shared" si="3"/>
        <v>17.133333333333333</v>
      </c>
      <c r="F27" s="5">
        <f t="shared" si="4"/>
        <v>5.7111111111111112</v>
      </c>
      <c r="H27" s="1" t="s">
        <v>27</v>
      </c>
      <c r="I27" s="1">
        <f>I22-1</f>
        <v>2</v>
      </c>
      <c r="J27" s="14">
        <f>SUMSQ(B34:D34)/(I20*I21)-I23</f>
        <v>4.8765432097752637E-3</v>
      </c>
      <c r="K27" s="14">
        <f t="shared" ref="K27:K32" si="5">J27/I27</f>
        <v>2.4382716048876318E-3</v>
      </c>
      <c r="L27" s="14">
        <f>K27/$K$32</f>
        <v>1.1772355961120409E-2</v>
      </c>
      <c r="M27" s="1" t="str">
        <f>IF(L27&lt;N27,"tn",IF(L27&lt;O27,"*","*"))</f>
        <v>tn</v>
      </c>
      <c r="N27" s="1">
        <f>FINV(5%,$I27,$I$32)</f>
        <v>3.4433567793667246</v>
      </c>
      <c r="O27" s="1">
        <f>FINV(1%,$I27,$I$32)</f>
        <v>5.7190219124822725</v>
      </c>
    </row>
    <row r="28" spans="1:15" x14ac:dyDescent="0.25">
      <c r="A28" s="1" t="s">
        <v>52</v>
      </c>
      <c r="B28" s="5">
        <f>E14</f>
        <v>6.5333333333333341</v>
      </c>
      <c r="C28" s="5">
        <f>K13</f>
        <v>6.3666666666666671</v>
      </c>
      <c r="D28" s="34">
        <f>Q9</f>
        <v>5.5</v>
      </c>
      <c r="E28" s="5">
        <f t="shared" si="3"/>
        <v>18.400000000000002</v>
      </c>
      <c r="F28" s="5">
        <f t="shared" si="4"/>
        <v>6.1333333333333337</v>
      </c>
      <c r="H28" s="1" t="s">
        <v>28</v>
      </c>
      <c r="I28" s="1">
        <f>(I20*I21)-1</f>
        <v>11</v>
      </c>
      <c r="J28" s="14">
        <f>SUMSQ(E22:E33)/I22-I23</f>
        <v>6.9058024691357787</v>
      </c>
      <c r="K28" s="14">
        <f t="shared" si="5"/>
        <v>0.62780022446688899</v>
      </c>
      <c r="L28" s="14">
        <f t="shared" ref="L28:L31" si="6">K28/$K$32</f>
        <v>3.0311174932606053</v>
      </c>
      <c r="M28" s="1" t="str">
        <f t="shared" ref="M28:M31" si="7">IF(L28&lt;N28,"tn",IF(L28&lt;O28,"*","**"))</f>
        <v>*</v>
      </c>
      <c r="N28" s="1">
        <f t="shared" ref="N28:N31" si="8">FINV(5%,$I28,$I$32)</f>
        <v>2.2585183566229916</v>
      </c>
      <c r="O28" s="1">
        <f t="shared" ref="O28:O31" si="9">FINV(1%,$I28,$I$32)</f>
        <v>3.1837421959607717</v>
      </c>
    </row>
    <row r="29" spans="1:15" x14ac:dyDescent="0.25">
      <c r="A29" s="1" t="s">
        <v>54</v>
      </c>
      <c r="B29" s="5">
        <f>E16</f>
        <v>7.5</v>
      </c>
      <c r="C29" s="5">
        <f>K9</f>
        <v>6.5333333333333341</v>
      </c>
      <c r="D29" s="5">
        <f>Q15</f>
        <v>7.4666666666666659</v>
      </c>
      <c r="E29" s="5">
        <f t="shared" si="3"/>
        <v>21.5</v>
      </c>
      <c r="F29" s="5">
        <f t="shared" si="4"/>
        <v>7.166666666666667</v>
      </c>
      <c r="H29" s="1" t="s">
        <v>56</v>
      </c>
      <c r="I29" s="1">
        <f>I20-1</f>
        <v>2</v>
      </c>
      <c r="J29" s="14">
        <f>SUMSQ(F40:F42)/(I22*I21)-I23</f>
        <v>0.36617283950636192</v>
      </c>
      <c r="K29" s="14">
        <f t="shared" si="5"/>
        <v>0.18308641975318096</v>
      </c>
      <c r="L29" s="14">
        <f t="shared" si="6"/>
        <v>0.88396981725129986</v>
      </c>
      <c r="M29" s="1" t="str">
        <f t="shared" si="7"/>
        <v>tn</v>
      </c>
      <c r="N29" s="1">
        <f t="shared" si="8"/>
        <v>3.4433567793667246</v>
      </c>
      <c r="O29" s="1">
        <f t="shared" si="9"/>
        <v>5.7190219124822725</v>
      </c>
    </row>
    <row r="30" spans="1:15" x14ac:dyDescent="0.25">
      <c r="A30" s="1" t="s">
        <v>51</v>
      </c>
      <c r="B30" s="5">
        <f>E13</f>
        <v>6.2333333333333334</v>
      </c>
      <c r="C30" s="5">
        <f>K5</f>
        <v>6</v>
      </c>
      <c r="D30" s="5">
        <f>P10</f>
        <v>5.6</v>
      </c>
      <c r="E30" s="5">
        <f t="shared" si="3"/>
        <v>17.833333333333336</v>
      </c>
      <c r="F30" s="5">
        <f t="shared" si="4"/>
        <v>5.9444444444444455</v>
      </c>
      <c r="H30" s="1" t="s">
        <v>55</v>
      </c>
      <c r="I30" s="1">
        <f>I21-1</f>
        <v>3</v>
      </c>
      <c r="J30" s="14">
        <f>SUMSQ(B43:E43)/(I22*I20)-I23</f>
        <v>3.4806172839505507</v>
      </c>
      <c r="K30" s="14">
        <f t="shared" si="5"/>
        <v>1.1602057613168502</v>
      </c>
      <c r="L30" s="14">
        <f t="shared" si="6"/>
        <v>5.6016545420886823</v>
      </c>
      <c r="M30" s="1" t="str">
        <f>IF(L30&lt;N30,"tn",IF(L30&lt;O30,"*","**"))</f>
        <v>**</v>
      </c>
      <c r="N30" s="1">
        <f t="shared" si="8"/>
        <v>3.0491249886524128</v>
      </c>
      <c r="O30" s="1">
        <f t="shared" si="9"/>
        <v>4.8166057778160596</v>
      </c>
    </row>
    <row r="31" spans="1:15" x14ac:dyDescent="0.25">
      <c r="A31" s="1" t="s">
        <v>43</v>
      </c>
      <c r="B31" s="5">
        <f>E5</f>
        <v>6.1333333333333329</v>
      </c>
      <c r="C31" s="5">
        <f>K6</f>
        <v>6.5333333333333341</v>
      </c>
      <c r="D31" s="5">
        <f>Q6</f>
        <v>5.8999999999999995</v>
      </c>
      <c r="E31" s="5">
        <f t="shared" si="3"/>
        <v>18.566666666666666</v>
      </c>
      <c r="F31" s="5">
        <f t="shared" si="4"/>
        <v>6.1888888888888891</v>
      </c>
      <c r="H31" s="1" t="s">
        <v>67</v>
      </c>
      <c r="I31" s="1">
        <f>I28-I29-I30</f>
        <v>6</v>
      </c>
      <c r="J31" s="14">
        <f>SUMSQ(B44:E44)/(I23*I21)-I24</f>
        <v>0.24804500209783431</v>
      </c>
      <c r="K31" s="14">
        <f t="shared" si="5"/>
        <v>4.1340833682972387E-2</v>
      </c>
      <c r="L31" s="14">
        <f t="shared" si="6"/>
        <v>0.1995999989787258</v>
      </c>
      <c r="M31" s="1" t="str">
        <f t="shared" si="7"/>
        <v>tn</v>
      </c>
      <c r="N31" s="1">
        <f t="shared" si="8"/>
        <v>2.5490614138436585</v>
      </c>
      <c r="O31" s="1">
        <f t="shared" si="9"/>
        <v>3.7583014350037565</v>
      </c>
    </row>
    <row r="32" spans="1:15" x14ac:dyDescent="0.25">
      <c r="A32" s="6" t="s">
        <v>48</v>
      </c>
      <c r="B32" s="5">
        <f>E10</f>
        <v>7.0999999999999988</v>
      </c>
      <c r="C32" s="5">
        <f>K7</f>
        <v>7.3</v>
      </c>
      <c r="D32" s="5">
        <f>Q16</f>
        <v>7.0333333333333323</v>
      </c>
      <c r="E32" s="5">
        <f t="shared" si="3"/>
        <v>21.43333333333333</v>
      </c>
      <c r="F32" s="5">
        <f t="shared" si="4"/>
        <v>7.144444444444443</v>
      </c>
      <c r="H32" s="1" t="s">
        <v>29</v>
      </c>
      <c r="I32" s="1">
        <f>I33-I27-I28</f>
        <v>22</v>
      </c>
      <c r="J32" s="14">
        <f>J33-J27-J28</f>
        <v>4.5566049382712208</v>
      </c>
      <c r="K32" s="14">
        <f t="shared" si="5"/>
        <v>0.20711840628505548</v>
      </c>
      <c r="L32" s="15"/>
      <c r="M32" s="16"/>
      <c r="N32" s="16"/>
      <c r="O32" s="16"/>
    </row>
    <row r="33" spans="1:16" x14ac:dyDescent="0.25">
      <c r="A33" s="6" t="s">
        <v>46</v>
      </c>
      <c r="B33" s="5">
        <f>E8</f>
        <v>6.5</v>
      </c>
      <c r="C33" s="5">
        <f>K11</f>
        <v>5.9666666666666659</v>
      </c>
      <c r="D33" s="5">
        <f>Q5</f>
        <v>7.166666666666667</v>
      </c>
      <c r="E33" s="5">
        <f t="shared" si="3"/>
        <v>19.633333333333333</v>
      </c>
      <c r="F33" s="5">
        <f t="shared" si="4"/>
        <v>6.5444444444444443</v>
      </c>
      <c r="H33" s="1" t="s">
        <v>15</v>
      </c>
      <c r="I33" s="1">
        <f>I20*I21*I22-1</f>
        <v>35</v>
      </c>
      <c r="J33" s="14">
        <f>SUMSQ(B22:D33)-I23</f>
        <v>11.467283950616775</v>
      </c>
      <c r="K33" s="15"/>
      <c r="L33" s="15"/>
      <c r="M33" s="16"/>
      <c r="N33" s="16"/>
      <c r="O33" s="16"/>
    </row>
    <row r="34" spans="1:16" x14ac:dyDescent="0.25">
      <c r="A34" s="9" t="s">
        <v>17</v>
      </c>
      <c r="B34" s="5">
        <f>SUM(B22:B33)</f>
        <v>76.599999999999994</v>
      </c>
      <c r="C34" s="5">
        <f t="shared" ref="C34:F34" si="10">SUM(C22:C33)</f>
        <v>76.5</v>
      </c>
      <c r="D34" s="5">
        <f t="shared" si="10"/>
        <v>76.833333333333343</v>
      </c>
      <c r="E34" s="5">
        <f t="shared" si="10"/>
        <v>229.93333333333334</v>
      </c>
      <c r="F34" s="5">
        <f t="shared" si="10"/>
        <v>76.644444444444446</v>
      </c>
    </row>
    <row r="35" spans="1:16" x14ac:dyDescent="0.25">
      <c r="A35" s="6" t="s">
        <v>41</v>
      </c>
      <c r="B35" s="5">
        <f>AVERAGE(B22:B33)</f>
        <v>6.3833333333333329</v>
      </c>
      <c r="C35" s="5">
        <f t="shared" ref="C35:F35" si="11">AVERAGE(C22:C33)</f>
        <v>6.375</v>
      </c>
      <c r="D35" s="34">
        <f t="shared" si="11"/>
        <v>6.4027777777777786</v>
      </c>
      <c r="E35" s="5"/>
      <c r="F35" s="5">
        <f t="shared" si="11"/>
        <v>6.3870370370370368</v>
      </c>
      <c r="J35">
        <f>SQRT(K32/2)</f>
        <v>0.32180615771381338</v>
      </c>
    </row>
    <row r="37" spans="1:16" x14ac:dyDescent="0.25">
      <c r="A37" s="61" t="s">
        <v>30</v>
      </c>
      <c r="B37" s="61"/>
      <c r="C37" s="61"/>
      <c r="I37" s="21"/>
      <c r="J37" s="21"/>
      <c r="K37" s="21"/>
      <c r="L37" s="2"/>
      <c r="M37" s="21"/>
      <c r="N37" s="21"/>
      <c r="O37" s="21"/>
      <c r="P37" s="21"/>
    </row>
    <row r="38" spans="1:16" x14ac:dyDescent="0.25">
      <c r="A38" s="56" t="s">
        <v>56</v>
      </c>
      <c r="B38" s="67" t="s">
        <v>55</v>
      </c>
      <c r="C38" s="68"/>
      <c r="D38" s="69"/>
      <c r="E38" s="42"/>
      <c r="F38" s="70" t="s">
        <v>17</v>
      </c>
      <c r="G38" s="66" t="s">
        <v>69</v>
      </c>
      <c r="I38" s="22"/>
      <c r="J38" s="21"/>
      <c r="K38" s="37"/>
      <c r="L38" s="2"/>
      <c r="M38" s="21"/>
      <c r="N38" s="21"/>
      <c r="O38" s="2"/>
      <c r="P38" s="21"/>
    </row>
    <row r="39" spans="1:16" x14ac:dyDescent="0.25">
      <c r="A39" s="57"/>
      <c r="B39" s="10" t="s">
        <v>60</v>
      </c>
      <c r="C39" s="10" t="s">
        <v>61</v>
      </c>
      <c r="D39" s="10" t="s">
        <v>62</v>
      </c>
      <c r="E39" s="42" t="s">
        <v>63</v>
      </c>
      <c r="F39" s="70"/>
      <c r="G39" s="66"/>
      <c r="J39" s="2"/>
      <c r="K39" s="2"/>
      <c r="L39" s="2"/>
      <c r="M39" s="21"/>
      <c r="N39" s="21"/>
      <c r="O39" s="2"/>
      <c r="P39" s="21"/>
    </row>
    <row r="40" spans="1:16" x14ac:dyDescent="0.25">
      <c r="A40" s="11" t="s">
        <v>57</v>
      </c>
      <c r="B40" s="5">
        <f>E22</f>
        <v>18.566666666666666</v>
      </c>
      <c r="C40" s="5">
        <f>E23</f>
        <v>19.633333333333333</v>
      </c>
      <c r="D40" s="34">
        <f>E24</f>
        <v>19.233333333333334</v>
      </c>
      <c r="E40" s="34">
        <f>E25</f>
        <v>20.099999999999998</v>
      </c>
      <c r="F40" s="5">
        <f>SUM(B40:E40)</f>
        <v>77.533333333333331</v>
      </c>
      <c r="G40" s="8">
        <f>AVERAGE(B40:E40)</f>
        <v>19.383333333333333</v>
      </c>
      <c r="I40" s="6" t="s">
        <v>1</v>
      </c>
      <c r="J40" s="1" t="s">
        <v>36</v>
      </c>
      <c r="K40" s="1"/>
      <c r="M40" s="21"/>
      <c r="N40" s="21"/>
      <c r="O40" s="2"/>
      <c r="P40" s="21"/>
    </row>
    <row r="41" spans="1:16" x14ac:dyDescent="0.25">
      <c r="A41" s="11" t="s">
        <v>58</v>
      </c>
      <c r="B41" s="5">
        <f>E26</f>
        <v>17.899999999999999</v>
      </c>
      <c r="C41" s="5">
        <f>E27</f>
        <v>17.133333333333333</v>
      </c>
      <c r="D41" s="5">
        <f>E28</f>
        <v>18.400000000000002</v>
      </c>
      <c r="E41" s="5">
        <f>E29</f>
        <v>21.5</v>
      </c>
      <c r="F41" s="5">
        <f>SUM(B41:E41)</f>
        <v>74.933333333333337</v>
      </c>
      <c r="G41" s="8">
        <f>AVERAGE(B41:E41)</f>
        <v>18.733333333333334</v>
      </c>
      <c r="I41" s="1" t="s">
        <v>60</v>
      </c>
      <c r="J41" s="19">
        <f>B43/9</f>
        <v>6.0333333333333341</v>
      </c>
      <c r="K41" s="1" t="s">
        <v>33</v>
      </c>
      <c r="M41" s="21"/>
      <c r="N41" s="21"/>
      <c r="O41" s="2"/>
      <c r="P41" s="21"/>
    </row>
    <row r="42" spans="1:16" x14ac:dyDescent="0.25">
      <c r="A42" s="11" t="s">
        <v>59</v>
      </c>
      <c r="B42" s="5">
        <f>E30</f>
        <v>17.833333333333336</v>
      </c>
      <c r="C42" s="5">
        <f>E31</f>
        <v>18.566666666666666</v>
      </c>
      <c r="D42" s="5">
        <f>E32</f>
        <v>21.43333333333333</v>
      </c>
      <c r="E42" s="5">
        <f>E33</f>
        <v>19.633333333333333</v>
      </c>
      <c r="F42" s="5">
        <f>SUM(B42:E42)</f>
        <v>77.466666666666669</v>
      </c>
      <c r="G42" s="8">
        <f>AVERAGE(B42:E42)</f>
        <v>19.366666666666667</v>
      </c>
      <c r="I42" s="1" t="s">
        <v>61</v>
      </c>
      <c r="J42" s="19">
        <f>C43/9</f>
        <v>6.1481481481481479</v>
      </c>
      <c r="K42" s="1" t="s">
        <v>37</v>
      </c>
      <c r="M42" s="21"/>
      <c r="N42" s="21"/>
      <c r="O42" s="2"/>
      <c r="P42" s="21"/>
    </row>
    <row r="43" spans="1:16" x14ac:dyDescent="0.25">
      <c r="A43" s="12" t="s">
        <v>17</v>
      </c>
      <c r="B43" s="5">
        <f>SUM(B40:B42)</f>
        <v>54.300000000000004</v>
      </c>
      <c r="C43" s="5">
        <f>SUM(C40:C42)</f>
        <v>55.333333333333329</v>
      </c>
      <c r="D43" s="5">
        <f>SUM(D40:D42)</f>
        <v>59.06666666666667</v>
      </c>
      <c r="E43" s="5">
        <f>SUM(E40:E42)</f>
        <v>61.233333333333327</v>
      </c>
      <c r="F43" s="5">
        <f>SUM(F40:F42)</f>
        <v>229.93333333333334</v>
      </c>
      <c r="I43" s="1" t="s">
        <v>62</v>
      </c>
      <c r="J43" s="19">
        <f>D43/9</f>
        <v>6.5629629629629633</v>
      </c>
      <c r="K43" s="1" t="s">
        <v>37</v>
      </c>
      <c r="M43" s="21"/>
      <c r="N43" s="21"/>
      <c r="O43" s="2"/>
      <c r="P43" s="21"/>
    </row>
    <row r="44" spans="1:16" x14ac:dyDescent="0.25">
      <c r="A44" s="11" t="s">
        <v>5</v>
      </c>
      <c r="B44" s="5">
        <f>AVERAGE(B39:B41)</f>
        <v>18.233333333333334</v>
      </c>
      <c r="C44" s="5">
        <f>AVERAGE(C39:C41)</f>
        <v>18.383333333333333</v>
      </c>
      <c r="D44" s="5">
        <f>AVERAGE(D39:D41)</f>
        <v>18.81666666666667</v>
      </c>
      <c r="E44" s="5">
        <f>AVERAGE(E39:E41)</f>
        <v>20.799999999999997</v>
      </c>
      <c r="F44" s="1"/>
      <c r="G44" s="35"/>
      <c r="I44" s="1" t="s">
        <v>63</v>
      </c>
      <c r="J44" s="19">
        <f t="shared" ref="J44" si="12">E43/9</f>
        <v>6.8037037037037029</v>
      </c>
      <c r="K44" s="1" t="s">
        <v>40</v>
      </c>
      <c r="M44" s="20">
        <f>J45+J44</f>
        <v>7.3998881525329088</v>
      </c>
      <c r="N44" s="21"/>
      <c r="O44" s="2"/>
      <c r="P44" s="21"/>
    </row>
    <row r="45" spans="1:16" x14ac:dyDescent="0.25">
      <c r="A45" s="11"/>
      <c r="B45" s="5"/>
      <c r="C45" s="5"/>
      <c r="D45" s="5"/>
      <c r="E45" s="5"/>
      <c r="F45" s="1"/>
      <c r="G45" t="s">
        <v>34</v>
      </c>
      <c r="H45" s="23">
        <v>3.93</v>
      </c>
      <c r="I45" s="6" t="s">
        <v>35</v>
      </c>
      <c r="J45" s="19">
        <f>H45*(K32/9)^0.5</f>
        <v>0.59618444882920563</v>
      </c>
      <c r="K45" s="1"/>
      <c r="M45" s="20">
        <f>J45+J42</f>
        <v>6.7443325969773538</v>
      </c>
      <c r="N45" s="21"/>
      <c r="O45" s="2"/>
      <c r="P45" s="21"/>
    </row>
    <row r="46" spans="1:16" x14ac:dyDescent="0.25">
      <c r="I46" s="6" t="s">
        <v>57</v>
      </c>
      <c r="J46" s="1">
        <f>F40/12</f>
        <v>6.4611111111111112</v>
      </c>
      <c r="K46" s="1" t="s">
        <v>33</v>
      </c>
      <c r="M46" s="21"/>
      <c r="N46" s="21"/>
      <c r="O46" s="2"/>
      <c r="P46" s="21"/>
    </row>
    <row r="47" spans="1:16" x14ac:dyDescent="0.25">
      <c r="I47" s="6" t="s">
        <v>58</v>
      </c>
      <c r="J47" s="1">
        <f>F41/12</f>
        <v>6.2444444444444445</v>
      </c>
      <c r="K47" s="1" t="s">
        <v>33</v>
      </c>
      <c r="M47" s="21">
        <f>J49+J46</f>
        <v>6.9288125680518862</v>
      </c>
      <c r="N47" s="21"/>
      <c r="O47" s="2"/>
      <c r="P47" s="21"/>
    </row>
    <row r="48" spans="1:16" x14ac:dyDescent="0.25">
      <c r="I48" s="6" t="s">
        <v>59</v>
      </c>
      <c r="J48" s="1">
        <f>F42/12</f>
        <v>6.4555555555555557</v>
      </c>
      <c r="K48" s="1" t="s">
        <v>33</v>
      </c>
      <c r="M48" s="21"/>
      <c r="N48" s="21"/>
      <c r="O48" s="2"/>
      <c r="P48" s="21"/>
    </row>
    <row r="49" spans="7:16" x14ac:dyDescent="0.25">
      <c r="G49" t="s">
        <v>42</v>
      </c>
      <c r="H49" s="41">
        <v>3.56</v>
      </c>
      <c r="I49" s="6" t="s">
        <v>35</v>
      </c>
      <c r="J49" s="1">
        <f>H49*(K32/12)^0.5</f>
        <v>0.4677014569407747</v>
      </c>
      <c r="K49" s="1"/>
      <c r="M49" s="21"/>
      <c r="N49" s="21"/>
      <c r="O49" s="2"/>
      <c r="P49" s="21"/>
    </row>
  </sheetData>
  <mergeCells count="19">
    <mergeCell ref="G38:G39"/>
    <mergeCell ref="A37:C37"/>
    <mergeCell ref="A38:A39"/>
    <mergeCell ref="B38:D38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B3:D3"/>
    <mergeCell ref="A3:A4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3"/>
  <sheetViews>
    <sheetView topLeftCell="D25" zoomScale="85" zoomScaleNormal="85" zoomScalePageLayoutView="85" workbookViewId="0">
      <selection activeCell="V38" sqref="V38:AC46"/>
    </sheetView>
  </sheetViews>
  <sheetFormatPr defaultColWidth="8.85546875" defaultRowHeight="15" x14ac:dyDescent="0.25"/>
  <sheetData>
    <row r="2" spans="1:17" x14ac:dyDescent="0.25">
      <c r="A2" t="s">
        <v>6</v>
      </c>
    </row>
    <row r="3" spans="1:17" x14ac:dyDescent="0.25">
      <c r="A3" s="56" t="s">
        <v>1</v>
      </c>
      <c r="B3" s="58" t="s">
        <v>2</v>
      </c>
      <c r="C3" s="59"/>
      <c r="D3" s="60"/>
      <c r="E3" s="56" t="s">
        <v>5</v>
      </c>
      <c r="G3" s="56" t="s">
        <v>1</v>
      </c>
      <c r="H3" s="58" t="s">
        <v>3</v>
      </c>
      <c r="I3" s="59"/>
      <c r="J3" s="60"/>
      <c r="K3" s="56" t="s">
        <v>5</v>
      </c>
      <c r="M3" s="71" t="s">
        <v>1</v>
      </c>
      <c r="N3" s="58" t="s">
        <v>4</v>
      </c>
      <c r="O3" s="59"/>
      <c r="P3" s="60"/>
      <c r="Q3" s="56" t="s">
        <v>5</v>
      </c>
    </row>
    <row r="4" spans="1:17" x14ac:dyDescent="0.25">
      <c r="A4" s="57"/>
      <c r="B4" s="7">
        <v>1</v>
      </c>
      <c r="C4" s="7">
        <v>2</v>
      </c>
      <c r="D4" s="7">
        <v>3</v>
      </c>
      <c r="E4" s="57"/>
      <c r="G4" s="57"/>
      <c r="H4" s="7">
        <v>1</v>
      </c>
      <c r="I4" s="7">
        <v>2</v>
      </c>
      <c r="J4" s="7">
        <v>3</v>
      </c>
      <c r="K4" s="57"/>
      <c r="M4" s="72"/>
      <c r="N4" s="7">
        <v>1</v>
      </c>
      <c r="O4" s="7">
        <v>2</v>
      </c>
      <c r="P4" s="7">
        <v>3</v>
      </c>
      <c r="Q4" s="57"/>
    </row>
    <row r="5" spans="1:17" x14ac:dyDescent="0.25">
      <c r="A5" s="1" t="s">
        <v>43</v>
      </c>
      <c r="B5" s="1">
        <v>10.5</v>
      </c>
      <c r="C5" s="1">
        <v>10.199999999999999</v>
      </c>
      <c r="D5" s="1">
        <v>11.5</v>
      </c>
      <c r="E5" s="1">
        <f>AVERAGE(B5:D5)</f>
        <v>10.733333333333334</v>
      </c>
      <c r="G5" s="1" t="s">
        <v>51</v>
      </c>
      <c r="H5" s="1">
        <v>12.4</v>
      </c>
      <c r="I5" s="1">
        <v>11.9</v>
      </c>
      <c r="J5" s="1">
        <v>10.199999999999999</v>
      </c>
      <c r="K5" s="1">
        <f>AVERAGE(H5:J5)</f>
        <v>11.5</v>
      </c>
      <c r="M5" s="1" t="s">
        <v>46</v>
      </c>
      <c r="N5" s="1">
        <v>11.2</v>
      </c>
      <c r="O5" s="1">
        <v>10.5</v>
      </c>
      <c r="P5" s="1">
        <v>10.199999999999999</v>
      </c>
      <c r="Q5" s="1">
        <f>AVERAGE(N5:P5)</f>
        <v>10.633333333333333</v>
      </c>
    </row>
    <row r="6" spans="1:17" x14ac:dyDescent="0.25">
      <c r="A6" s="1" t="s">
        <v>44</v>
      </c>
      <c r="B6" s="1">
        <v>12.3</v>
      </c>
      <c r="C6" s="1">
        <v>12.2</v>
      </c>
      <c r="D6" s="1">
        <v>11.1</v>
      </c>
      <c r="E6" s="1">
        <f t="shared" ref="E6:E16" si="0">AVERAGE(B6:D6)</f>
        <v>11.866666666666667</v>
      </c>
      <c r="G6" s="1" t="s">
        <v>43</v>
      </c>
      <c r="H6" s="3">
        <v>12.5</v>
      </c>
      <c r="I6" s="1">
        <v>10.5</v>
      </c>
      <c r="J6" s="1">
        <v>11.2</v>
      </c>
      <c r="K6" s="1">
        <f t="shared" ref="K6:K16" si="1">AVERAGE(H6:J6)</f>
        <v>11.4</v>
      </c>
      <c r="M6" s="1" t="s">
        <v>43</v>
      </c>
      <c r="N6" s="3">
        <v>10.199999999999999</v>
      </c>
      <c r="O6" s="1">
        <v>11.1</v>
      </c>
      <c r="P6" s="1">
        <v>10.9</v>
      </c>
      <c r="Q6" s="1">
        <f t="shared" ref="Q6:Q16" si="2">AVERAGE(N6:P6)</f>
        <v>10.733333333333333</v>
      </c>
    </row>
    <row r="7" spans="1:17" x14ac:dyDescent="0.25">
      <c r="A7" s="1" t="s">
        <v>65</v>
      </c>
      <c r="B7" s="1">
        <v>10.1</v>
      </c>
      <c r="C7" s="1">
        <v>10.5</v>
      </c>
      <c r="D7" s="1">
        <v>10.9</v>
      </c>
      <c r="E7" s="1">
        <f t="shared" si="0"/>
        <v>10.5</v>
      </c>
      <c r="G7" s="1" t="s">
        <v>48</v>
      </c>
      <c r="H7" s="1">
        <v>10.5</v>
      </c>
      <c r="I7" s="1">
        <v>12.4</v>
      </c>
      <c r="J7" s="1">
        <v>10.8</v>
      </c>
      <c r="K7" s="1">
        <f t="shared" si="1"/>
        <v>11.233333333333334</v>
      </c>
      <c r="M7" s="1" t="s">
        <v>50</v>
      </c>
      <c r="N7" s="1">
        <v>10.9</v>
      </c>
      <c r="O7" s="1">
        <v>11.1</v>
      </c>
      <c r="P7" s="1">
        <v>13.2</v>
      </c>
      <c r="Q7" s="1">
        <f t="shared" si="2"/>
        <v>11.733333333333334</v>
      </c>
    </row>
    <row r="8" spans="1:17" x14ac:dyDescent="0.25">
      <c r="A8" s="1" t="s">
        <v>46</v>
      </c>
      <c r="B8" s="1">
        <v>11.1</v>
      </c>
      <c r="C8" s="1">
        <v>10.199999999999999</v>
      </c>
      <c r="D8" s="3">
        <v>10.4</v>
      </c>
      <c r="E8" s="1">
        <f t="shared" si="0"/>
        <v>10.566666666666665</v>
      </c>
      <c r="G8" s="1" t="s">
        <v>53</v>
      </c>
      <c r="H8" s="1">
        <v>12.3</v>
      </c>
      <c r="I8" s="1">
        <v>12.4</v>
      </c>
      <c r="J8" s="1">
        <v>11.5</v>
      </c>
      <c r="K8" s="1">
        <f t="shared" si="1"/>
        <v>12.066666666666668</v>
      </c>
      <c r="M8" s="1" t="s">
        <v>45</v>
      </c>
      <c r="N8" s="1">
        <v>11.5</v>
      </c>
      <c r="O8" s="1">
        <v>10.1</v>
      </c>
      <c r="P8" s="1">
        <v>12.4</v>
      </c>
      <c r="Q8" s="1">
        <f t="shared" si="2"/>
        <v>11.333333333333334</v>
      </c>
    </row>
    <row r="9" spans="1:17" x14ac:dyDescent="0.25">
      <c r="A9" s="1" t="s">
        <v>47</v>
      </c>
      <c r="B9" s="1">
        <v>11.3</v>
      </c>
      <c r="C9" s="1">
        <v>10.199999999999999</v>
      </c>
      <c r="D9" s="1">
        <v>13.2</v>
      </c>
      <c r="E9" s="1">
        <f>AVERAGE(B9:D9)</f>
        <v>11.566666666666668</v>
      </c>
      <c r="G9" s="1" t="s">
        <v>54</v>
      </c>
      <c r="H9" s="1">
        <v>10.5</v>
      </c>
      <c r="I9" s="1">
        <v>11.2</v>
      </c>
      <c r="J9" s="1">
        <v>12.6</v>
      </c>
      <c r="K9" s="1">
        <f t="shared" si="1"/>
        <v>11.433333333333332</v>
      </c>
      <c r="M9" s="1" t="s">
        <v>52</v>
      </c>
      <c r="N9" s="1">
        <v>12.2</v>
      </c>
      <c r="O9" s="1">
        <v>10.199999999999999</v>
      </c>
      <c r="P9" s="1">
        <v>11.2</v>
      </c>
      <c r="Q9" s="1">
        <f t="shared" si="2"/>
        <v>11.199999999999998</v>
      </c>
    </row>
    <row r="10" spans="1:17" x14ac:dyDescent="0.25">
      <c r="A10" s="1" t="s">
        <v>48</v>
      </c>
      <c r="B10" s="1">
        <v>11.5</v>
      </c>
      <c r="C10" s="1">
        <v>10.199999999999999</v>
      </c>
      <c r="D10" s="1">
        <v>10.4</v>
      </c>
      <c r="E10" s="1">
        <f t="shared" si="0"/>
        <v>10.700000000000001</v>
      </c>
      <c r="G10" s="1" t="s">
        <v>47</v>
      </c>
      <c r="H10" s="1">
        <v>10.5</v>
      </c>
      <c r="I10" s="1">
        <v>11.2</v>
      </c>
      <c r="J10" s="1">
        <v>10.3</v>
      </c>
      <c r="K10" s="1">
        <f t="shared" si="1"/>
        <v>10.666666666666666</v>
      </c>
      <c r="M10" s="1" t="s">
        <v>51</v>
      </c>
      <c r="N10" s="1">
        <v>10.199999999999999</v>
      </c>
      <c r="O10" s="1">
        <v>11.3</v>
      </c>
      <c r="P10" s="1">
        <v>10.3</v>
      </c>
      <c r="Q10" s="1">
        <f t="shared" si="2"/>
        <v>10.6</v>
      </c>
    </row>
    <row r="11" spans="1:17" x14ac:dyDescent="0.25">
      <c r="A11" s="1" t="s">
        <v>49</v>
      </c>
      <c r="B11" s="1">
        <v>10.5</v>
      </c>
      <c r="C11" s="1">
        <v>13.2</v>
      </c>
      <c r="D11" s="1">
        <v>12.4</v>
      </c>
      <c r="E11" s="1">
        <f t="shared" si="0"/>
        <v>12.033333333333333</v>
      </c>
      <c r="G11" s="1" t="s">
        <v>46</v>
      </c>
      <c r="H11" s="1">
        <v>11.2</v>
      </c>
      <c r="I11" s="1">
        <v>10.8</v>
      </c>
      <c r="J11" s="1">
        <v>10.199999999999999</v>
      </c>
      <c r="K11" s="1">
        <f t="shared" si="1"/>
        <v>10.733333333333334</v>
      </c>
      <c r="M11" s="1" t="s">
        <v>44</v>
      </c>
      <c r="N11" s="1">
        <v>11.2</v>
      </c>
      <c r="O11" s="1">
        <v>10.9</v>
      </c>
      <c r="P11" s="1">
        <v>11.1</v>
      </c>
      <c r="Q11" s="1">
        <f t="shared" si="2"/>
        <v>11.066666666666668</v>
      </c>
    </row>
    <row r="12" spans="1:17" x14ac:dyDescent="0.25">
      <c r="A12" s="1" t="s">
        <v>50</v>
      </c>
      <c r="B12" s="1">
        <v>10.3</v>
      </c>
      <c r="C12" s="1">
        <v>10.9</v>
      </c>
      <c r="D12" s="1">
        <v>11.3</v>
      </c>
      <c r="E12" s="1">
        <f t="shared" si="0"/>
        <v>10.833333333333334</v>
      </c>
      <c r="G12" s="1" t="s">
        <v>44</v>
      </c>
      <c r="H12" s="1">
        <v>10.5</v>
      </c>
      <c r="I12" s="1">
        <v>11.3</v>
      </c>
      <c r="J12" s="1">
        <v>14.5</v>
      </c>
      <c r="K12" s="1">
        <f t="shared" si="1"/>
        <v>12.1</v>
      </c>
      <c r="M12" s="1" t="s">
        <v>47</v>
      </c>
      <c r="N12" s="1">
        <v>10.1</v>
      </c>
      <c r="O12" s="1">
        <v>11.2</v>
      </c>
      <c r="P12" s="1">
        <v>10.4</v>
      </c>
      <c r="Q12" s="1">
        <f t="shared" si="2"/>
        <v>10.566666666666665</v>
      </c>
    </row>
    <row r="13" spans="1:17" x14ac:dyDescent="0.25">
      <c r="A13" s="1" t="s">
        <v>51</v>
      </c>
      <c r="B13" s="1">
        <v>10.199999999999999</v>
      </c>
      <c r="C13" s="1">
        <v>10.5</v>
      </c>
      <c r="D13" s="1">
        <v>11.1</v>
      </c>
      <c r="E13" s="1">
        <f t="shared" si="0"/>
        <v>10.6</v>
      </c>
      <c r="G13" s="1" t="s">
        <v>52</v>
      </c>
      <c r="H13" s="1">
        <v>11.6</v>
      </c>
      <c r="I13" s="1">
        <v>10.8</v>
      </c>
      <c r="J13" s="1">
        <v>10.199999999999999</v>
      </c>
      <c r="K13" s="1">
        <f t="shared" si="1"/>
        <v>10.866666666666665</v>
      </c>
      <c r="M13" s="1" t="s">
        <v>49</v>
      </c>
      <c r="N13" s="1">
        <v>10.9</v>
      </c>
      <c r="O13" s="1">
        <v>11.2</v>
      </c>
      <c r="P13" s="1">
        <v>12.4</v>
      </c>
      <c r="Q13" s="1">
        <f t="shared" si="2"/>
        <v>11.5</v>
      </c>
    </row>
    <row r="14" spans="1:17" x14ac:dyDescent="0.25">
      <c r="A14" s="1" t="s">
        <v>52</v>
      </c>
      <c r="B14" s="1">
        <v>10.5</v>
      </c>
      <c r="C14" s="1">
        <v>10.3</v>
      </c>
      <c r="D14" s="1">
        <v>12.1</v>
      </c>
      <c r="E14" s="1">
        <f t="shared" si="0"/>
        <v>10.966666666666667</v>
      </c>
      <c r="G14" s="1" t="s">
        <v>49</v>
      </c>
      <c r="H14" s="1">
        <v>10.199999999999999</v>
      </c>
      <c r="I14" s="1">
        <v>11.8</v>
      </c>
      <c r="J14" s="1">
        <v>10.1</v>
      </c>
      <c r="K14" s="1">
        <f t="shared" si="1"/>
        <v>10.700000000000001</v>
      </c>
      <c r="M14" s="1" t="s">
        <v>53</v>
      </c>
      <c r="N14" s="1">
        <v>11.2</v>
      </c>
      <c r="O14" s="1">
        <v>11.5</v>
      </c>
      <c r="P14" s="1">
        <v>10.199999999999999</v>
      </c>
      <c r="Q14" s="1">
        <f>AVERAGE(N14:P14)</f>
        <v>10.966666666666667</v>
      </c>
    </row>
    <row r="15" spans="1:17" x14ac:dyDescent="0.25">
      <c r="A15" s="1" t="s">
        <v>53</v>
      </c>
      <c r="B15" s="1">
        <v>10.4</v>
      </c>
      <c r="C15" s="1">
        <v>11.2</v>
      </c>
      <c r="D15" s="1">
        <v>12.3</v>
      </c>
      <c r="E15" s="1">
        <f>AVERAGE(B15:D15)</f>
        <v>11.300000000000002</v>
      </c>
      <c r="G15" s="1" t="s">
        <v>50</v>
      </c>
      <c r="H15" s="1">
        <v>11.9</v>
      </c>
      <c r="I15" s="1">
        <v>10.1</v>
      </c>
      <c r="J15" s="1">
        <v>11.2</v>
      </c>
      <c r="K15" s="1">
        <f t="shared" si="1"/>
        <v>11.066666666666668</v>
      </c>
      <c r="M15" s="1" t="s">
        <v>54</v>
      </c>
      <c r="N15" s="1">
        <v>10.199999999999999</v>
      </c>
      <c r="O15" s="1">
        <v>12.4</v>
      </c>
      <c r="P15" s="1">
        <v>10.199999999999999</v>
      </c>
      <c r="Q15" s="1">
        <f t="shared" si="2"/>
        <v>10.933333333333332</v>
      </c>
    </row>
    <row r="16" spans="1:17" x14ac:dyDescent="0.25">
      <c r="A16" s="1" t="s">
        <v>54</v>
      </c>
      <c r="B16" s="1">
        <v>12.2</v>
      </c>
      <c r="C16" s="1">
        <v>11.3</v>
      </c>
      <c r="D16" s="1">
        <v>10.199999999999999</v>
      </c>
      <c r="E16" s="1">
        <f t="shared" si="0"/>
        <v>11.233333333333334</v>
      </c>
      <c r="G16" s="1" t="s">
        <v>45</v>
      </c>
      <c r="H16" s="1">
        <v>10.5</v>
      </c>
      <c r="I16" s="1">
        <v>10.199999999999999</v>
      </c>
      <c r="J16" s="1">
        <v>10.6</v>
      </c>
      <c r="K16" s="1">
        <f t="shared" si="1"/>
        <v>10.433333333333332</v>
      </c>
      <c r="M16" s="1" t="s">
        <v>48</v>
      </c>
      <c r="N16" s="1">
        <v>12.3</v>
      </c>
      <c r="O16" s="1">
        <v>11.3</v>
      </c>
      <c r="P16" s="1">
        <v>11.2</v>
      </c>
      <c r="Q16" s="1">
        <f t="shared" si="2"/>
        <v>11.6</v>
      </c>
    </row>
    <row r="19" spans="1:15" x14ac:dyDescent="0.25">
      <c r="A19" s="61" t="s">
        <v>39</v>
      </c>
      <c r="B19" s="61"/>
      <c r="C19" s="61"/>
      <c r="D19" s="61"/>
      <c r="E19" s="61"/>
      <c r="H19" s="13" t="s">
        <v>32</v>
      </c>
    </row>
    <row r="20" spans="1:15" ht="15.75" x14ac:dyDescent="0.25">
      <c r="A20" s="62" t="s">
        <v>1</v>
      </c>
      <c r="B20" s="63" t="s">
        <v>9</v>
      </c>
      <c r="C20" s="63"/>
      <c r="D20" s="63"/>
      <c r="E20" s="64" t="s">
        <v>10</v>
      </c>
      <c r="F20" s="64" t="s">
        <v>11</v>
      </c>
      <c r="H20" s="1" t="s">
        <v>56</v>
      </c>
      <c r="I20" s="1">
        <v>3</v>
      </c>
    </row>
    <row r="21" spans="1:15" ht="15.75" x14ac:dyDescent="0.25">
      <c r="A21" s="62"/>
      <c r="B21" s="18" t="s">
        <v>12</v>
      </c>
      <c r="C21" s="18" t="s">
        <v>13</v>
      </c>
      <c r="D21" s="18" t="s">
        <v>14</v>
      </c>
      <c r="E21" s="65"/>
      <c r="F21" s="65"/>
      <c r="H21" s="1" t="s">
        <v>55</v>
      </c>
      <c r="I21" s="1">
        <v>4</v>
      </c>
    </row>
    <row r="22" spans="1:15" x14ac:dyDescent="0.25">
      <c r="A22" s="1" t="s">
        <v>53</v>
      </c>
      <c r="B22" s="5">
        <f>E15</f>
        <v>11.300000000000002</v>
      </c>
      <c r="C22" s="5">
        <f>K8</f>
        <v>12.066666666666668</v>
      </c>
      <c r="D22" s="5">
        <f>Q14</f>
        <v>10.966666666666667</v>
      </c>
      <c r="E22" s="5">
        <f>SUM(B22:D22)</f>
        <v>34.333333333333336</v>
      </c>
      <c r="F22" s="5">
        <f>AVERAGE(B22:D22)</f>
        <v>11.444444444444445</v>
      </c>
      <c r="G22" s="8"/>
      <c r="H22" s="1" t="s">
        <v>18</v>
      </c>
      <c r="I22" s="1">
        <v>3</v>
      </c>
    </row>
    <row r="23" spans="1:15" x14ac:dyDescent="0.25">
      <c r="A23" s="1" t="s">
        <v>44</v>
      </c>
      <c r="B23" s="5">
        <f>E6</f>
        <v>11.866666666666667</v>
      </c>
      <c r="C23" s="5">
        <f>K12</f>
        <v>12.1</v>
      </c>
      <c r="D23" s="5">
        <f>Q11</f>
        <v>11.066666666666668</v>
      </c>
      <c r="E23" s="5">
        <f t="shared" ref="E23:E33" si="3">SUM(B23:D23)</f>
        <v>35.033333333333339</v>
      </c>
      <c r="F23" s="5">
        <f t="shared" ref="F23:F33" si="4">AVERAGE(B23:D23)</f>
        <v>11.677777777777779</v>
      </c>
      <c r="H23" s="1" t="s">
        <v>19</v>
      </c>
      <c r="I23" s="1">
        <f>(E34^2)/(I20*I21*I22)</f>
        <v>4460.0136111111124</v>
      </c>
    </row>
    <row r="24" spans="1:15" x14ac:dyDescent="0.25">
      <c r="A24" s="1" t="s">
        <v>45</v>
      </c>
      <c r="B24" s="5">
        <f>E7</f>
        <v>10.5</v>
      </c>
      <c r="C24" s="5">
        <f>K16</f>
        <v>10.433333333333332</v>
      </c>
      <c r="D24" s="5">
        <f>Q8</f>
        <v>11.333333333333334</v>
      </c>
      <c r="E24" s="5">
        <f t="shared" si="3"/>
        <v>32.266666666666666</v>
      </c>
      <c r="F24" s="5">
        <f t="shared" si="4"/>
        <v>10.755555555555555</v>
      </c>
    </row>
    <row r="25" spans="1:15" x14ac:dyDescent="0.25">
      <c r="A25" s="1" t="s">
        <v>47</v>
      </c>
      <c r="B25" s="5">
        <f>E9</f>
        <v>11.566666666666668</v>
      </c>
      <c r="C25" s="5">
        <f>K10</f>
        <v>10.666666666666666</v>
      </c>
      <c r="D25" s="5">
        <f>Q12</f>
        <v>10.566666666666665</v>
      </c>
      <c r="E25" s="5">
        <f t="shared" si="3"/>
        <v>32.799999999999997</v>
      </c>
      <c r="F25" s="5">
        <f t="shared" si="4"/>
        <v>10.933333333333332</v>
      </c>
      <c r="H25" t="s">
        <v>31</v>
      </c>
    </row>
    <row r="26" spans="1:15" ht="15.75" x14ac:dyDescent="0.25">
      <c r="A26" s="1" t="s">
        <v>49</v>
      </c>
      <c r="B26" s="5">
        <f>E11</f>
        <v>12.033333333333333</v>
      </c>
      <c r="C26" s="5">
        <f>K14</f>
        <v>10.700000000000001</v>
      </c>
      <c r="D26" s="5">
        <f>Q13</f>
        <v>11.5</v>
      </c>
      <c r="E26" s="5">
        <f t="shared" si="3"/>
        <v>34.233333333333334</v>
      </c>
      <c r="F26" s="5">
        <f t="shared" si="4"/>
        <v>11.411111111111111</v>
      </c>
      <c r="H26" s="18" t="s">
        <v>20</v>
      </c>
      <c r="I26" s="18" t="s">
        <v>21</v>
      </c>
      <c r="J26" s="18" t="s">
        <v>22</v>
      </c>
      <c r="K26" s="18" t="s">
        <v>23</v>
      </c>
      <c r="L26" s="18" t="s">
        <v>24</v>
      </c>
      <c r="M26" s="18"/>
      <c r="N26" s="18" t="s">
        <v>25</v>
      </c>
      <c r="O26" s="18" t="s">
        <v>26</v>
      </c>
    </row>
    <row r="27" spans="1:15" x14ac:dyDescent="0.25">
      <c r="A27" s="1" t="s">
        <v>50</v>
      </c>
      <c r="B27" s="5">
        <f>E12</f>
        <v>10.833333333333334</v>
      </c>
      <c r="C27" s="5">
        <f>K15</f>
        <v>11.066666666666668</v>
      </c>
      <c r="D27" s="5">
        <f>Q7</f>
        <v>11.733333333333334</v>
      </c>
      <c r="E27" s="5">
        <f t="shared" si="3"/>
        <v>33.63333333333334</v>
      </c>
      <c r="F27" s="5">
        <f t="shared" si="4"/>
        <v>11.211111111111114</v>
      </c>
      <c r="H27" s="1" t="s">
        <v>27</v>
      </c>
      <c r="I27" s="1">
        <f>I22-1</f>
        <v>2</v>
      </c>
      <c r="J27" s="14">
        <f>SUMSQ(B34:D34)/(I20*I21)-I23</f>
        <v>7.0555555554165039E-2</v>
      </c>
      <c r="K27" s="14">
        <f t="shared" ref="K27:K31" si="5">J27/I27</f>
        <v>3.527777777708252E-2</v>
      </c>
      <c r="L27" s="14">
        <f>K27/$K$32</f>
        <v>0.15636309368045026</v>
      </c>
      <c r="M27" s="1" t="str">
        <f>IF(L27&lt;N27,"tn",IF(L27&lt;O27,"*","*"))</f>
        <v>tn</v>
      </c>
      <c r="N27" s="1">
        <f>FINV(5%,$I27,$I$32)</f>
        <v>3.4433567793667246</v>
      </c>
      <c r="O27" s="1">
        <f>FINV(1%,$I27,$I$32)</f>
        <v>5.7190219124822725</v>
      </c>
    </row>
    <row r="28" spans="1:15" x14ac:dyDescent="0.25">
      <c r="A28" s="1" t="s">
        <v>52</v>
      </c>
      <c r="B28" s="5">
        <f>E14</f>
        <v>10.966666666666667</v>
      </c>
      <c r="C28" s="5">
        <f>K13</f>
        <v>10.866666666666665</v>
      </c>
      <c r="D28" s="5">
        <f>Q9</f>
        <v>11.199999999999998</v>
      </c>
      <c r="E28" s="5">
        <f t="shared" si="3"/>
        <v>33.033333333333331</v>
      </c>
      <c r="F28" s="5">
        <f t="shared" si="4"/>
        <v>11.011111111111111</v>
      </c>
      <c r="H28" s="1" t="s">
        <v>28</v>
      </c>
      <c r="I28" s="1">
        <f>(I20*I21)-1</f>
        <v>11</v>
      </c>
      <c r="J28" s="14">
        <f>SUMSQ(E22:E33)/I22-I23</f>
        <v>2.8534259259249666</v>
      </c>
      <c r="K28" s="14">
        <f t="shared" si="5"/>
        <v>0.2594023569022697</v>
      </c>
      <c r="L28" s="14">
        <f t="shared" ref="L28:L31" si="6">K28/$K$32</f>
        <v>1.1497593552955816</v>
      </c>
      <c r="M28" s="1" t="str">
        <f t="shared" ref="M28:M31" si="7">IF(L28&lt;N28,"tn",IF(L28&lt;O28,"*","**"))</f>
        <v>tn</v>
      </c>
      <c r="N28" s="1">
        <f t="shared" ref="N28:N31" si="8">FINV(5%,$I28,$I$32)</f>
        <v>2.2585183566229916</v>
      </c>
      <c r="O28" s="1">
        <f t="shared" ref="O28:O31" si="9">FINV(1%,$I28,$I$32)</f>
        <v>3.1837421959607717</v>
      </c>
    </row>
    <row r="29" spans="1:15" x14ac:dyDescent="0.25">
      <c r="A29" s="1" t="s">
        <v>54</v>
      </c>
      <c r="B29" s="5">
        <f>E16</f>
        <v>11.233333333333334</v>
      </c>
      <c r="C29" s="5">
        <f>K9</f>
        <v>11.433333333333332</v>
      </c>
      <c r="D29" s="5">
        <f>Q15</f>
        <v>10.933333333333332</v>
      </c>
      <c r="E29" s="5">
        <f t="shared" si="3"/>
        <v>33.599999999999994</v>
      </c>
      <c r="F29" s="5">
        <f t="shared" si="4"/>
        <v>11.199999999999998</v>
      </c>
      <c r="H29" s="1" t="s">
        <v>56</v>
      </c>
      <c r="I29" s="1">
        <f>I20-1</f>
        <v>2</v>
      </c>
      <c r="J29" s="14">
        <f>SUMSQ(F40:F42)/(I21*I22)-I23</f>
        <v>0.40518518518456403</v>
      </c>
      <c r="K29" s="14">
        <f t="shared" si="5"/>
        <v>0.20259259259228202</v>
      </c>
      <c r="L29" s="14">
        <f t="shared" si="6"/>
        <v>0.89795918367202965</v>
      </c>
      <c r="M29" s="1" t="str">
        <f t="shared" si="7"/>
        <v>tn</v>
      </c>
      <c r="N29" s="1">
        <f t="shared" si="8"/>
        <v>3.4433567793667246</v>
      </c>
      <c r="O29" s="1">
        <f t="shared" si="9"/>
        <v>5.7190219124822725</v>
      </c>
    </row>
    <row r="30" spans="1:15" x14ac:dyDescent="0.25">
      <c r="A30" s="1" t="s">
        <v>51</v>
      </c>
      <c r="B30" s="5">
        <f>E13</f>
        <v>10.6</v>
      </c>
      <c r="C30" s="5">
        <f>K5</f>
        <v>11.5</v>
      </c>
      <c r="D30" s="5">
        <f>Q8</f>
        <v>11.333333333333334</v>
      </c>
      <c r="E30" s="5">
        <f t="shared" si="3"/>
        <v>33.433333333333337</v>
      </c>
      <c r="F30" s="5">
        <f t="shared" si="4"/>
        <v>11.144444444444446</v>
      </c>
      <c r="H30" s="1" t="s">
        <v>55</v>
      </c>
      <c r="I30" s="1">
        <f>I21-1</f>
        <v>3</v>
      </c>
      <c r="J30" s="14">
        <f>SUMSQ(B43:E43)/(I22*I20)-I23</f>
        <v>1.1519444444438705</v>
      </c>
      <c r="K30" s="14">
        <f t="shared" si="5"/>
        <v>0.38398148148129013</v>
      </c>
      <c r="L30" s="14">
        <f t="shared" si="6"/>
        <v>1.7019363504075686</v>
      </c>
      <c r="M30" s="1" t="str">
        <f t="shared" si="7"/>
        <v>tn</v>
      </c>
      <c r="N30" s="1">
        <f t="shared" si="8"/>
        <v>3.0491249886524128</v>
      </c>
      <c r="O30" s="1">
        <f t="shared" si="9"/>
        <v>4.8166057778160596</v>
      </c>
    </row>
    <row r="31" spans="1:15" x14ac:dyDescent="0.25">
      <c r="A31" s="1" t="s">
        <v>43</v>
      </c>
      <c r="B31" s="5">
        <f>E5</f>
        <v>10.733333333333334</v>
      </c>
      <c r="C31" s="5">
        <f>K6</f>
        <v>11.4</v>
      </c>
      <c r="D31" s="5">
        <f>Q6</f>
        <v>10.733333333333333</v>
      </c>
      <c r="E31" s="5">
        <f t="shared" si="3"/>
        <v>32.866666666666667</v>
      </c>
      <c r="F31" s="5">
        <f t="shared" si="4"/>
        <v>10.955555555555556</v>
      </c>
      <c r="H31" s="1" t="s">
        <v>64</v>
      </c>
      <c r="I31" s="1">
        <f>I28-I29-I30</f>
        <v>6</v>
      </c>
      <c r="J31" s="14">
        <f>J28-J29</f>
        <v>2.4482407407404025</v>
      </c>
      <c r="K31" s="14">
        <f t="shared" si="5"/>
        <v>0.40804012345673374</v>
      </c>
      <c r="L31" s="14">
        <f t="shared" si="6"/>
        <v>1.8085724234845562</v>
      </c>
      <c r="M31" s="1" t="str">
        <f t="shared" si="7"/>
        <v>tn</v>
      </c>
      <c r="N31" s="1">
        <f t="shared" si="8"/>
        <v>2.5490614138436585</v>
      </c>
      <c r="O31" s="1">
        <f t="shared" si="9"/>
        <v>3.7583014350037565</v>
      </c>
    </row>
    <row r="32" spans="1:15" x14ac:dyDescent="0.25">
      <c r="A32" s="6" t="s">
        <v>48</v>
      </c>
      <c r="B32" s="5">
        <f>E10</f>
        <v>10.700000000000001</v>
      </c>
      <c r="C32" s="5">
        <f>K7</f>
        <v>11.233333333333334</v>
      </c>
      <c r="D32" s="5">
        <f>Q16</f>
        <v>11.6</v>
      </c>
      <c r="E32" s="5">
        <f t="shared" si="3"/>
        <v>33.533333333333339</v>
      </c>
      <c r="F32" s="5">
        <f t="shared" si="4"/>
        <v>11.177777777777779</v>
      </c>
      <c r="H32" s="1" t="s">
        <v>29</v>
      </c>
      <c r="I32" s="1">
        <f>I33-I27-I28</f>
        <v>22</v>
      </c>
      <c r="J32" s="14">
        <f>J33-J27-J28</f>
        <v>4.9635185185188675</v>
      </c>
      <c r="K32" s="14">
        <f>J32/I32</f>
        <v>0.22561447811449398</v>
      </c>
      <c r="L32" s="15"/>
      <c r="M32" s="16"/>
      <c r="N32" s="16"/>
      <c r="O32" s="16"/>
    </row>
    <row r="33" spans="1:16" x14ac:dyDescent="0.25">
      <c r="A33" s="6" t="s">
        <v>46</v>
      </c>
      <c r="B33" s="5">
        <f>E8</f>
        <v>10.566666666666665</v>
      </c>
      <c r="C33" s="5">
        <f>K11</f>
        <v>10.733333333333334</v>
      </c>
      <c r="D33" s="5">
        <f>Q5</f>
        <v>10.633333333333333</v>
      </c>
      <c r="E33" s="5">
        <f t="shared" si="3"/>
        <v>31.93333333333333</v>
      </c>
      <c r="F33" s="5">
        <f t="shared" si="4"/>
        <v>10.644444444444444</v>
      </c>
      <c r="H33" s="1" t="s">
        <v>15</v>
      </c>
      <c r="I33" s="1">
        <f>I20*I21*I22-1</f>
        <v>35</v>
      </c>
      <c r="J33" s="14">
        <f>SUMSQ(B22:D33)-I23</f>
        <v>7.8874999999979991</v>
      </c>
      <c r="K33" s="15"/>
      <c r="L33" s="15"/>
      <c r="M33" s="16"/>
      <c r="N33" s="16"/>
      <c r="O33" s="16"/>
    </row>
    <row r="34" spans="1:16" x14ac:dyDescent="0.25">
      <c r="A34" s="9" t="s">
        <v>17</v>
      </c>
      <c r="B34" s="5">
        <f>SUM(B22:B33)</f>
        <v>132.9</v>
      </c>
      <c r="C34" s="5">
        <f t="shared" ref="C34:F34" si="10">SUM(C22:C33)</f>
        <v>134.19999999999999</v>
      </c>
      <c r="D34" s="5">
        <f t="shared" si="10"/>
        <v>133.6</v>
      </c>
      <c r="E34" s="5">
        <f>SUM(E22:E33)</f>
        <v>400.70000000000005</v>
      </c>
      <c r="F34" s="5">
        <f t="shared" si="10"/>
        <v>133.56666666666666</v>
      </c>
    </row>
    <row r="35" spans="1:16" x14ac:dyDescent="0.25">
      <c r="A35" s="6" t="s">
        <v>41</v>
      </c>
      <c r="B35" s="5">
        <f>AVERAGE(B22:B33)</f>
        <v>11.075000000000001</v>
      </c>
      <c r="C35" s="5">
        <f t="shared" ref="C35:F35" si="11">AVERAGE(C22:C33)</f>
        <v>11.183333333333332</v>
      </c>
      <c r="D35" s="5">
        <f t="shared" si="11"/>
        <v>11.133333333333333</v>
      </c>
      <c r="E35" s="5"/>
      <c r="F35" s="34">
        <f t="shared" si="11"/>
        <v>11.130555555555555</v>
      </c>
      <c r="J35">
        <f>SQRT(K32/2)</f>
        <v>0.33586788929167816</v>
      </c>
    </row>
    <row r="37" spans="1:16" x14ac:dyDescent="0.25">
      <c r="A37" s="61" t="s">
        <v>30</v>
      </c>
      <c r="B37" s="61"/>
      <c r="C37" s="61"/>
      <c r="I37" s="21"/>
      <c r="J37" s="21"/>
      <c r="K37" s="21"/>
      <c r="L37" s="2"/>
      <c r="M37" s="21"/>
      <c r="N37" s="21"/>
      <c r="O37" s="21"/>
      <c r="P37" s="21"/>
    </row>
    <row r="38" spans="1:16" x14ac:dyDescent="0.25">
      <c r="A38" s="56" t="s">
        <v>56</v>
      </c>
      <c r="B38" s="67" t="s">
        <v>55</v>
      </c>
      <c r="C38" s="68"/>
      <c r="D38" s="69"/>
      <c r="E38" s="43"/>
      <c r="F38" s="70" t="s">
        <v>17</v>
      </c>
      <c r="G38" s="70" t="s">
        <v>69</v>
      </c>
      <c r="I38" s="22"/>
      <c r="J38" s="21"/>
      <c r="K38" s="37"/>
      <c r="L38" s="2"/>
      <c r="M38" s="21"/>
      <c r="N38" s="21"/>
      <c r="O38" s="2"/>
      <c r="P38" s="21"/>
    </row>
    <row r="39" spans="1:16" x14ac:dyDescent="0.25">
      <c r="A39" s="57"/>
      <c r="B39" s="10" t="s">
        <v>60</v>
      </c>
      <c r="C39" s="10" t="s">
        <v>61</v>
      </c>
      <c r="D39" s="10" t="s">
        <v>62</v>
      </c>
      <c r="E39" s="43" t="s">
        <v>63</v>
      </c>
      <c r="F39" s="70"/>
      <c r="G39" s="70"/>
      <c r="J39" s="2"/>
      <c r="K39" s="2"/>
      <c r="L39" s="2"/>
      <c r="M39" s="21"/>
      <c r="N39" s="21"/>
      <c r="O39" s="2"/>
      <c r="P39" s="21"/>
    </row>
    <row r="40" spans="1:16" x14ac:dyDescent="0.25">
      <c r="A40" s="11" t="s">
        <v>57</v>
      </c>
      <c r="B40" s="5">
        <f>E22</f>
        <v>34.333333333333336</v>
      </c>
      <c r="C40" s="5">
        <f>E23</f>
        <v>35.033333333333339</v>
      </c>
      <c r="D40" s="34">
        <f>E24</f>
        <v>32.266666666666666</v>
      </c>
      <c r="E40" s="34">
        <f>E25</f>
        <v>32.799999999999997</v>
      </c>
      <c r="F40" s="5">
        <f>SUM(B40:E40)</f>
        <v>134.43333333333334</v>
      </c>
      <c r="G40" s="5">
        <f>AVERAGE(B40:E40)</f>
        <v>33.608333333333334</v>
      </c>
      <c r="I40" s="6" t="s">
        <v>1</v>
      </c>
      <c r="J40" s="1" t="s">
        <v>36</v>
      </c>
      <c r="K40" s="1"/>
      <c r="M40" s="21"/>
      <c r="N40" s="21"/>
      <c r="O40" s="2"/>
      <c r="P40" s="21"/>
    </row>
    <row r="41" spans="1:16" x14ac:dyDescent="0.25">
      <c r="A41" s="11" t="s">
        <v>58</v>
      </c>
      <c r="B41" s="5">
        <f>E26</f>
        <v>34.233333333333334</v>
      </c>
      <c r="C41" s="5">
        <f>E27</f>
        <v>33.63333333333334</v>
      </c>
      <c r="D41" s="5">
        <f>E28</f>
        <v>33.033333333333331</v>
      </c>
      <c r="E41" s="5">
        <f>E29</f>
        <v>33.599999999999994</v>
      </c>
      <c r="F41" s="5">
        <f>SUM(B41:E41)</f>
        <v>134.5</v>
      </c>
      <c r="G41" s="5">
        <f t="shared" ref="G41:G42" si="12">AVERAGE(B41:E41)</f>
        <v>33.625</v>
      </c>
      <c r="I41" s="1" t="s">
        <v>60</v>
      </c>
      <c r="J41" s="19">
        <f>B43/9</f>
        <v>11.333333333333334</v>
      </c>
      <c r="K41" s="1"/>
      <c r="M41" s="24"/>
      <c r="N41" s="21"/>
      <c r="O41" s="2"/>
      <c r="P41" s="21"/>
    </row>
    <row r="42" spans="1:16" x14ac:dyDescent="0.25">
      <c r="A42" s="11" t="s">
        <v>59</v>
      </c>
      <c r="B42" s="5">
        <f>E30</f>
        <v>33.433333333333337</v>
      </c>
      <c r="C42" s="5">
        <f>E31</f>
        <v>32.866666666666667</v>
      </c>
      <c r="D42" s="5">
        <f>E32</f>
        <v>33.533333333333339</v>
      </c>
      <c r="E42" s="5">
        <f>E33</f>
        <v>31.93333333333333</v>
      </c>
      <c r="F42" s="5">
        <f>SUM(B42:E42)</f>
        <v>131.76666666666668</v>
      </c>
      <c r="G42" s="5">
        <f t="shared" si="12"/>
        <v>32.94166666666667</v>
      </c>
      <c r="I42" s="1" t="s">
        <v>61</v>
      </c>
      <c r="J42" s="19">
        <f>C43/9</f>
        <v>11.281481481481485</v>
      </c>
      <c r="K42" s="1"/>
      <c r="M42" s="24"/>
      <c r="N42" s="21"/>
      <c r="O42" s="2"/>
      <c r="P42" s="21"/>
    </row>
    <row r="43" spans="1:16" x14ac:dyDescent="0.25">
      <c r="A43" s="12" t="s">
        <v>17</v>
      </c>
      <c r="B43" s="5">
        <f>SUM(B40:B42)</f>
        <v>102</v>
      </c>
      <c r="C43" s="5">
        <f>SUM(C40:C42)</f>
        <v>101.53333333333336</v>
      </c>
      <c r="D43" s="5">
        <f>SUM(D40:D42)</f>
        <v>98.833333333333343</v>
      </c>
      <c r="E43" s="5">
        <f>SUM(E40:E42)</f>
        <v>98.333333333333314</v>
      </c>
      <c r="F43" s="5">
        <f>SUM(F40:F42)</f>
        <v>400.70000000000005</v>
      </c>
      <c r="G43" s="1"/>
      <c r="I43" s="1" t="s">
        <v>62</v>
      </c>
      <c r="J43" s="19">
        <f>D43/9</f>
        <v>10.981481481481483</v>
      </c>
      <c r="K43" s="1"/>
      <c r="M43" s="20">
        <f>J45+J44</f>
        <v>11.711636771376595</v>
      </c>
      <c r="N43" s="21"/>
      <c r="O43" s="2"/>
      <c r="P43" s="21"/>
    </row>
    <row r="44" spans="1:16" x14ac:dyDescent="0.25">
      <c r="A44" s="11" t="s">
        <v>5</v>
      </c>
      <c r="B44" s="5">
        <f>AVERAGE(B40:B42)</f>
        <v>34</v>
      </c>
      <c r="C44" s="5">
        <f>AVERAGE(C40:C42)</f>
        <v>33.844444444444456</v>
      </c>
      <c r="D44" s="5">
        <f>AVERAGE(D40:D42)</f>
        <v>32.94444444444445</v>
      </c>
      <c r="E44" s="5">
        <f>AVERAGE(E40:E42)</f>
        <v>32.777777777777771</v>
      </c>
      <c r="F44" s="1"/>
      <c r="G44" s="3"/>
      <c r="I44" s="1" t="s">
        <v>63</v>
      </c>
      <c r="J44" s="19">
        <f>E43/9</f>
        <v>10.925925925925924</v>
      </c>
      <c r="K44" s="1"/>
      <c r="M44" s="20">
        <f>J45+J43</f>
        <v>11.767192326932154</v>
      </c>
      <c r="N44" s="21"/>
      <c r="O44" s="2"/>
      <c r="P44" s="21"/>
    </row>
    <row r="45" spans="1:16" x14ac:dyDescent="0.25">
      <c r="A45" s="44"/>
      <c r="B45" s="45"/>
      <c r="C45" s="45"/>
      <c r="D45" s="45"/>
      <c r="E45" s="2"/>
      <c r="F45" s="2"/>
      <c r="G45" t="s">
        <v>34</v>
      </c>
      <c r="H45" s="17">
        <v>4.9625000000000004</v>
      </c>
      <c r="I45" s="6" t="s">
        <v>35</v>
      </c>
      <c r="J45" s="19">
        <f>H45*(K32/9)^0.5</f>
        <v>0.78571084545067038</v>
      </c>
      <c r="K45" s="1"/>
      <c r="M45" s="21"/>
      <c r="N45" s="21"/>
      <c r="O45" s="2"/>
      <c r="P45" s="21"/>
    </row>
    <row r="46" spans="1:16" x14ac:dyDescent="0.25">
      <c r="I46" s="36"/>
      <c r="J46" s="2"/>
      <c r="K46" s="2"/>
      <c r="M46" s="21"/>
      <c r="N46" s="21"/>
      <c r="O46" s="2"/>
      <c r="P46" s="21"/>
    </row>
    <row r="47" spans="1:16" x14ac:dyDescent="0.25">
      <c r="I47" s="36"/>
      <c r="J47" s="6" t="s">
        <v>1</v>
      </c>
      <c r="K47" s="1" t="s">
        <v>36</v>
      </c>
      <c r="L47" s="1"/>
      <c r="M47" s="21"/>
      <c r="N47" s="21"/>
      <c r="O47" s="2"/>
      <c r="P47" s="21"/>
    </row>
    <row r="48" spans="1:16" x14ac:dyDescent="0.25">
      <c r="I48" s="36"/>
      <c r="J48" s="1" t="s">
        <v>57</v>
      </c>
      <c r="K48" s="19">
        <f>F40/12</f>
        <v>11.202777777777778</v>
      </c>
      <c r="L48" s="1"/>
      <c r="M48" s="21"/>
      <c r="N48" s="21"/>
      <c r="O48" s="2"/>
      <c r="P48" s="21"/>
    </row>
    <row r="49" spans="8:16" x14ac:dyDescent="0.25">
      <c r="H49" s="40"/>
      <c r="I49" s="36"/>
      <c r="J49" s="1" t="s">
        <v>58</v>
      </c>
      <c r="K49" s="19">
        <f>F41/12</f>
        <v>11.208333333333334</v>
      </c>
      <c r="L49" s="1"/>
      <c r="M49" s="21"/>
      <c r="N49" s="21"/>
      <c r="O49" s="2"/>
      <c r="P49" s="21"/>
    </row>
    <row r="50" spans="8:16" x14ac:dyDescent="0.25">
      <c r="J50" s="1" t="s">
        <v>59</v>
      </c>
      <c r="K50" s="19">
        <f>F42/12</f>
        <v>10.980555555555556</v>
      </c>
      <c r="L50" s="1"/>
    </row>
    <row r="51" spans="8:16" x14ac:dyDescent="0.25">
      <c r="H51" s="41">
        <v>4.5925000000000002</v>
      </c>
      <c r="J51" s="1" t="s">
        <v>35</v>
      </c>
      <c r="K51" s="1">
        <f>H51*(K32/12)^0.5</f>
        <v>0.62971208028796688</v>
      </c>
      <c r="L51" s="1"/>
    </row>
    <row r="52" spans="8:16" x14ac:dyDescent="0.25">
      <c r="J52" s="6" t="s">
        <v>35</v>
      </c>
      <c r="K52" s="19">
        <f>I52*(L39/9)^0.5</f>
        <v>0</v>
      </c>
      <c r="L52" s="1"/>
    </row>
    <row r="53" spans="8:16" x14ac:dyDescent="0.25">
      <c r="K53" s="2"/>
      <c r="L53" s="2"/>
      <c r="N53" s="1"/>
    </row>
  </sheetData>
  <mergeCells count="19">
    <mergeCell ref="A38:A39"/>
    <mergeCell ref="B38:D38"/>
    <mergeCell ref="F38:F39"/>
    <mergeCell ref="G38:G39"/>
    <mergeCell ref="M3:M4"/>
    <mergeCell ref="A19:E19"/>
    <mergeCell ref="A20:A21"/>
    <mergeCell ref="B20:D20"/>
    <mergeCell ref="E20:E21"/>
    <mergeCell ref="F20:F21"/>
    <mergeCell ref="A37:C37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0"/>
  <sheetViews>
    <sheetView topLeftCell="I25" zoomScale="90" zoomScaleNormal="90" zoomScalePageLayoutView="66" workbookViewId="0">
      <selection activeCell="F44" sqref="F44"/>
    </sheetView>
  </sheetViews>
  <sheetFormatPr defaultColWidth="8.85546875" defaultRowHeight="15" x14ac:dyDescent="0.25"/>
  <cols>
    <col min="10" max="10" width="10.7109375" bestFit="1" customWidth="1"/>
    <col min="11" max="11" width="9.42578125" bestFit="1" customWidth="1"/>
    <col min="12" max="12" width="9.28515625" bestFit="1" customWidth="1"/>
    <col min="14" max="15" width="9.28515625" bestFit="1" customWidth="1"/>
  </cols>
  <sheetData>
    <row r="2" spans="1:17" x14ac:dyDescent="0.25">
      <c r="A2" t="s">
        <v>7</v>
      </c>
    </row>
    <row r="3" spans="1:17" x14ac:dyDescent="0.25">
      <c r="A3" s="25" t="s">
        <v>1</v>
      </c>
      <c r="B3" s="27" t="s">
        <v>2</v>
      </c>
      <c r="C3" s="28"/>
      <c r="D3" s="29"/>
      <c r="E3" s="25" t="s">
        <v>5</v>
      </c>
      <c r="G3" s="25" t="s">
        <v>1</v>
      </c>
      <c r="H3" s="27" t="s">
        <v>3</v>
      </c>
      <c r="I3" s="28"/>
      <c r="J3" s="29"/>
      <c r="K3" s="25" t="s">
        <v>5</v>
      </c>
      <c r="M3" s="31" t="s">
        <v>1</v>
      </c>
      <c r="N3" s="27" t="s">
        <v>4</v>
      </c>
      <c r="O3" s="28"/>
      <c r="P3" s="29"/>
      <c r="Q3" s="25" t="s">
        <v>5</v>
      </c>
    </row>
    <row r="4" spans="1:17" x14ac:dyDescent="0.25">
      <c r="A4" s="26"/>
      <c r="B4" s="7">
        <v>1</v>
      </c>
      <c r="C4" s="33">
        <v>2</v>
      </c>
      <c r="D4" s="7">
        <v>3</v>
      </c>
      <c r="E4" s="26"/>
      <c r="G4" s="26"/>
      <c r="H4" s="7">
        <v>1</v>
      </c>
      <c r="I4" s="7">
        <v>2</v>
      </c>
      <c r="J4" s="7">
        <v>3</v>
      </c>
      <c r="K4" s="26"/>
      <c r="M4" s="32"/>
      <c r="N4" s="7">
        <v>1</v>
      </c>
      <c r="O4" s="7">
        <v>2</v>
      </c>
      <c r="P4" s="7">
        <v>3</v>
      </c>
      <c r="Q4" s="26"/>
    </row>
    <row r="5" spans="1:17" x14ac:dyDescent="0.25">
      <c r="A5" s="1" t="s">
        <v>43</v>
      </c>
      <c r="B5" s="1">
        <v>11.8</v>
      </c>
      <c r="C5" s="1">
        <v>25.6</v>
      </c>
      <c r="D5" s="1">
        <v>17.7</v>
      </c>
      <c r="E5" s="1">
        <f>AVERAGE(B5:D5)</f>
        <v>18.366666666666671</v>
      </c>
      <c r="G5" s="1" t="s">
        <v>53</v>
      </c>
      <c r="H5" s="1">
        <v>25.6</v>
      </c>
      <c r="I5" s="1">
        <v>22.3</v>
      </c>
      <c r="J5" s="1">
        <v>30.1</v>
      </c>
      <c r="K5" s="1">
        <f>AVERAGE(H5:J5)</f>
        <v>26</v>
      </c>
      <c r="M5" s="1" t="s">
        <v>53</v>
      </c>
      <c r="N5" s="1">
        <v>22.3</v>
      </c>
      <c r="O5" s="1">
        <v>19.5</v>
      </c>
      <c r="P5" s="1">
        <v>19.2</v>
      </c>
      <c r="Q5" s="1">
        <f>AVERAGE(N5:P5)</f>
        <v>20.333333333333332</v>
      </c>
    </row>
    <row r="6" spans="1:17" x14ac:dyDescent="0.25">
      <c r="A6" s="1" t="s">
        <v>44</v>
      </c>
      <c r="B6" s="1">
        <v>29.2</v>
      </c>
      <c r="C6" s="1">
        <v>29.5</v>
      </c>
      <c r="D6" s="1">
        <v>23.2</v>
      </c>
      <c r="E6" s="1">
        <f t="shared" ref="E6:E16" si="0">AVERAGE(B6:D6)</f>
        <v>27.3</v>
      </c>
      <c r="G6" s="1" t="s">
        <v>44</v>
      </c>
      <c r="H6" s="3">
        <v>19.2</v>
      </c>
      <c r="I6" s="1">
        <v>19.8</v>
      </c>
      <c r="J6" s="1">
        <v>23.2</v>
      </c>
      <c r="K6" s="1">
        <f t="shared" ref="K6:K16" si="1">AVERAGE(H6:J6)</f>
        <v>20.733333333333334</v>
      </c>
      <c r="M6" s="1" t="s">
        <v>44</v>
      </c>
      <c r="N6" s="3">
        <v>19.3</v>
      </c>
      <c r="O6" s="1">
        <v>18.3</v>
      </c>
      <c r="P6" s="1">
        <v>17.2</v>
      </c>
      <c r="Q6" s="1">
        <f t="shared" ref="Q6:Q16" si="2">AVERAGE(N6:P6)</f>
        <v>18.266666666666666</v>
      </c>
    </row>
    <row r="7" spans="1:17" x14ac:dyDescent="0.25">
      <c r="A7" s="1" t="s">
        <v>65</v>
      </c>
      <c r="B7" s="1">
        <v>28.8</v>
      </c>
      <c r="C7" s="1">
        <v>20.5</v>
      </c>
      <c r="D7" s="1">
        <v>27.4</v>
      </c>
      <c r="E7" s="1">
        <f t="shared" si="0"/>
        <v>25.566666666666663</v>
      </c>
      <c r="G7" s="1" t="s">
        <v>45</v>
      </c>
      <c r="H7" s="1">
        <v>20.5</v>
      </c>
      <c r="I7" s="1">
        <v>18.100000000000001</v>
      </c>
      <c r="J7" s="1">
        <v>24.3</v>
      </c>
      <c r="K7" s="1">
        <f t="shared" si="1"/>
        <v>20.966666666666669</v>
      </c>
      <c r="M7" s="1" t="s">
        <v>45</v>
      </c>
      <c r="N7" s="1">
        <v>22.3</v>
      </c>
      <c r="O7" s="1">
        <v>20.100000000000001</v>
      </c>
      <c r="P7" s="1">
        <v>27.1</v>
      </c>
      <c r="Q7" s="1">
        <f t="shared" si="2"/>
        <v>23.166666666666668</v>
      </c>
    </row>
    <row r="8" spans="1:17" x14ac:dyDescent="0.25">
      <c r="A8" s="1" t="s">
        <v>46</v>
      </c>
      <c r="B8" s="1">
        <v>20.9</v>
      </c>
      <c r="C8" s="1"/>
      <c r="D8" s="1"/>
      <c r="E8" s="1">
        <f t="shared" si="0"/>
        <v>20.9</v>
      </c>
      <c r="G8" s="1" t="s">
        <v>47</v>
      </c>
      <c r="H8" s="1">
        <v>19.100000000000001</v>
      </c>
      <c r="I8" s="1"/>
      <c r="J8" s="1"/>
      <c r="K8" s="1">
        <f t="shared" si="1"/>
        <v>19.100000000000001</v>
      </c>
      <c r="M8" s="1" t="s">
        <v>47</v>
      </c>
      <c r="N8" s="1">
        <v>19.2</v>
      </c>
      <c r="O8" s="1"/>
      <c r="P8" s="1"/>
      <c r="Q8" s="1">
        <f t="shared" si="2"/>
        <v>19.2</v>
      </c>
    </row>
    <row r="9" spans="1:17" x14ac:dyDescent="0.25">
      <c r="A9" s="1" t="s">
        <v>47</v>
      </c>
      <c r="B9" s="1"/>
      <c r="C9" s="1">
        <v>18.5</v>
      </c>
      <c r="D9" s="1"/>
      <c r="E9" s="1">
        <f t="shared" si="0"/>
        <v>18.5</v>
      </c>
      <c r="G9" s="1" t="s">
        <v>49</v>
      </c>
      <c r="H9" s="1">
        <v>17.8</v>
      </c>
      <c r="I9" s="1">
        <v>20.2</v>
      </c>
      <c r="J9" s="1">
        <v>21.2</v>
      </c>
      <c r="K9" s="1">
        <f t="shared" si="1"/>
        <v>19.733333333333334</v>
      </c>
      <c r="M9" s="1" t="s">
        <v>49</v>
      </c>
      <c r="N9" s="1">
        <v>24.2</v>
      </c>
      <c r="O9" s="1">
        <v>20.3</v>
      </c>
      <c r="P9" s="1">
        <v>25.5</v>
      </c>
      <c r="Q9" s="1">
        <f t="shared" si="2"/>
        <v>23.333333333333332</v>
      </c>
    </row>
    <row r="10" spans="1:17" x14ac:dyDescent="0.25">
      <c r="A10" s="1" t="s">
        <v>48</v>
      </c>
      <c r="B10" s="1">
        <v>27.7</v>
      </c>
      <c r="C10" s="1">
        <v>21.5</v>
      </c>
      <c r="D10" s="1">
        <v>22.1</v>
      </c>
      <c r="E10" s="1">
        <f t="shared" si="0"/>
        <v>23.766666666666669</v>
      </c>
      <c r="G10" s="1" t="s">
        <v>50</v>
      </c>
      <c r="H10" s="1">
        <v>22.5</v>
      </c>
      <c r="I10" s="1">
        <v>19.399999999999999</v>
      </c>
      <c r="J10" s="1">
        <v>25.2</v>
      </c>
      <c r="K10" s="1">
        <f t="shared" si="1"/>
        <v>22.366666666666664</v>
      </c>
      <c r="M10" s="1" t="s">
        <v>50</v>
      </c>
      <c r="N10" s="1">
        <v>25.2</v>
      </c>
      <c r="O10" s="1">
        <v>24.3</v>
      </c>
      <c r="P10" s="1">
        <v>20.3</v>
      </c>
      <c r="Q10" s="1">
        <f t="shared" si="2"/>
        <v>23.266666666666666</v>
      </c>
    </row>
    <row r="11" spans="1:17" x14ac:dyDescent="0.25">
      <c r="A11" s="1" t="s">
        <v>49</v>
      </c>
      <c r="B11" s="1"/>
      <c r="C11" s="1">
        <v>31.3</v>
      </c>
      <c r="D11" s="1">
        <v>25.2</v>
      </c>
      <c r="E11" s="1">
        <f t="shared" si="0"/>
        <v>28.25</v>
      </c>
      <c r="G11" s="1" t="s">
        <v>52</v>
      </c>
      <c r="H11" s="1">
        <v>25.4</v>
      </c>
      <c r="I11" s="1">
        <v>21.2</v>
      </c>
      <c r="J11" s="1">
        <v>23.2</v>
      </c>
      <c r="K11" s="1">
        <f t="shared" si="1"/>
        <v>23.266666666666666</v>
      </c>
      <c r="M11" s="1" t="s">
        <v>52</v>
      </c>
      <c r="N11" s="1">
        <v>23.3</v>
      </c>
      <c r="O11" s="1">
        <v>15.6</v>
      </c>
      <c r="P11" s="1">
        <v>19.399999999999999</v>
      </c>
      <c r="Q11" s="1">
        <f t="shared" si="2"/>
        <v>19.433333333333334</v>
      </c>
    </row>
    <row r="12" spans="1:17" x14ac:dyDescent="0.25">
      <c r="A12" s="1" t="s">
        <v>50</v>
      </c>
      <c r="B12" s="1">
        <v>28.3</v>
      </c>
      <c r="C12" s="1">
        <v>26.7</v>
      </c>
      <c r="D12" s="1">
        <v>26.7</v>
      </c>
      <c r="E12" s="1">
        <f t="shared" si="0"/>
        <v>27.233333333333334</v>
      </c>
      <c r="G12" s="1" t="s">
        <v>54</v>
      </c>
      <c r="H12" s="1">
        <v>18.100000000000001</v>
      </c>
      <c r="I12" s="1"/>
      <c r="J12" s="1"/>
      <c r="K12" s="1">
        <f t="shared" si="1"/>
        <v>18.100000000000001</v>
      </c>
      <c r="M12" s="1" t="s">
        <v>54</v>
      </c>
      <c r="N12" s="1"/>
      <c r="O12" s="1">
        <v>18.100000000000001</v>
      </c>
      <c r="P12" s="1"/>
      <c r="Q12" s="1">
        <f t="shared" si="2"/>
        <v>18.100000000000001</v>
      </c>
    </row>
    <row r="13" spans="1:17" x14ac:dyDescent="0.25">
      <c r="A13" s="1" t="s">
        <v>51</v>
      </c>
      <c r="B13" s="1">
        <v>24.5</v>
      </c>
      <c r="C13" s="1">
        <v>22.5</v>
      </c>
      <c r="D13" s="1">
        <v>29.2</v>
      </c>
      <c r="E13" s="1">
        <f t="shared" si="0"/>
        <v>25.400000000000002</v>
      </c>
      <c r="G13" s="1" t="s">
        <v>51</v>
      </c>
      <c r="H13" s="1">
        <v>19.2</v>
      </c>
      <c r="I13" s="1">
        <v>22.1</v>
      </c>
      <c r="J13" s="1">
        <v>25.3</v>
      </c>
      <c r="K13" s="1">
        <f t="shared" si="1"/>
        <v>22.2</v>
      </c>
      <c r="M13" s="1" t="s">
        <v>51</v>
      </c>
      <c r="N13" s="1">
        <v>19.2</v>
      </c>
      <c r="O13" s="1">
        <v>20.399999999999999</v>
      </c>
      <c r="P13" s="1">
        <v>25.3</v>
      </c>
      <c r="Q13" s="1">
        <f t="shared" si="2"/>
        <v>21.633333333333329</v>
      </c>
    </row>
    <row r="14" spans="1:17" x14ac:dyDescent="0.25">
      <c r="A14" s="1" t="s">
        <v>52</v>
      </c>
      <c r="B14" s="1">
        <v>27.6</v>
      </c>
      <c r="C14" s="1">
        <v>30.1</v>
      </c>
      <c r="D14" s="1">
        <v>29.2</v>
      </c>
      <c r="E14" s="1">
        <f t="shared" si="0"/>
        <v>28.966666666666669</v>
      </c>
      <c r="G14" s="1" t="s">
        <v>43</v>
      </c>
      <c r="H14" s="1">
        <v>22.8</v>
      </c>
      <c r="I14" s="1">
        <v>24.3</v>
      </c>
      <c r="J14" s="1">
        <v>22.2</v>
      </c>
      <c r="K14" s="1">
        <f t="shared" si="1"/>
        <v>23.099999999999998</v>
      </c>
      <c r="M14" s="1" t="s">
        <v>43</v>
      </c>
      <c r="N14" s="1">
        <v>17.2</v>
      </c>
      <c r="O14" s="1">
        <v>19.399999999999999</v>
      </c>
      <c r="P14" s="1">
        <v>22.4</v>
      </c>
      <c r="Q14" s="1">
        <f t="shared" si="2"/>
        <v>19.666666666666664</v>
      </c>
    </row>
    <row r="15" spans="1:17" x14ac:dyDescent="0.25">
      <c r="A15" s="1" t="s">
        <v>53</v>
      </c>
      <c r="B15" s="1">
        <v>26.3</v>
      </c>
      <c r="C15" s="1">
        <v>23.4</v>
      </c>
      <c r="D15" s="1">
        <v>27.2</v>
      </c>
      <c r="E15" s="1">
        <f t="shared" si="0"/>
        <v>25.633333333333336</v>
      </c>
      <c r="G15" s="6" t="s">
        <v>48</v>
      </c>
      <c r="H15" s="1">
        <v>20.2</v>
      </c>
      <c r="I15" s="1">
        <v>22.3</v>
      </c>
      <c r="J15" s="1">
        <v>28.9</v>
      </c>
      <c r="K15" s="1">
        <f t="shared" si="1"/>
        <v>23.8</v>
      </c>
      <c r="M15" s="6" t="s">
        <v>48</v>
      </c>
      <c r="N15" s="1">
        <v>20.3</v>
      </c>
      <c r="O15" s="1">
        <v>17.2</v>
      </c>
      <c r="P15" s="1">
        <v>21.3</v>
      </c>
      <c r="Q15" s="1">
        <f t="shared" si="2"/>
        <v>19.599999999999998</v>
      </c>
    </row>
    <row r="16" spans="1:17" x14ac:dyDescent="0.25">
      <c r="A16" s="1" t="s">
        <v>54</v>
      </c>
      <c r="B16" s="1">
        <v>18.399999999999999</v>
      </c>
      <c r="C16" s="1"/>
      <c r="D16" s="1"/>
      <c r="E16" s="1">
        <f t="shared" si="0"/>
        <v>18.399999999999999</v>
      </c>
      <c r="G16" s="6" t="s">
        <v>46</v>
      </c>
      <c r="H16" s="1">
        <v>19.2</v>
      </c>
      <c r="I16" s="1"/>
      <c r="J16" s="1"/>
      <c r="K16" s="1">
        <f t="shared" si="1"/>
        <v>19.2</v>
      </c>
      <c r="M16" s="6" t="s">
        <v>46</v>
      </c>
      <c r="N16" s="1"/>
      <c r="O16" s="1"/>
      <c r="P16" s="1">
        <v>20.2</v>
      </c>
      <c r="Q16" s="1">
        <f t="shared" si="2"/>
        <v>20.2</v>
      </c>
    </row>
    <row r="19" spans="1:15" x14ac:dyDescent="0.25">
      <c r="A19" s="61" t="s">
        <v>16</v>
      </c>
      <c r="B19" s="61"/>
      <c r="C19" s="61"/>
      <c r="D19" s="61"/>
      <c r="E19" s="61"/>
      <c r="H19" s="13" t="s">
        <v>32</v>
      </c>
    </row>
    <row r="20" spans="1:15" ht="15.75" x14ac:dyDescent="0.25">
      <c r="A20" s="62" t="s">
        <v>1</v>
      </c>
      <c r="B20" s="63" t="s">
        <v>9</v>
      </c>
      <c r="C20" s="63"/>
      <c r="D20" s="63"/>
      <c r="E20" s="64" t="s">
        <v>10</v>
      </c>
      <c r="F20" s="64" t="s">
        <v>11</v>
      </c>
      <c r="H20" s="1" t="s">
        <v>56</v>
      </c>
      <c r="I20" s="1">
        <v>3</v>
      </c>
    </row>
    <row r="21" spans="1:15" ht="15.75" x14ac:dyDescent="0.25">
      <c r="A21" s="62"/>
      <c r="B21" s="30" t="s">
        <v>12</v>
      </c>
      <c r="C21" s="30" t="s">
        <v>13</v>
      </c>
      <c r="D21" s="30" t="s">
        <v>14</v>
      </c>
      <c r="E21" s="65"/>
      <c r="F21" s="65"/>
      <c r="H21" s="1" t="s">
        <v>55</v>
      </c>
      <c r="I21" s="1">
        <v>4</v>
      </c>
    </row>
    <row r="22" spans="1:15" x14ac:dyDescent="0.25">
      <c r="A22" s="1" t="s">
        <v>53</v>
      </c>
      <c r="B22" s="5">
        <f>E15</f>
        <v>25.633333333333336</v>
      </c>
      <c r="C22" s="5">
        <f>K5</f>
        <v>26</v>
      </c>
      <c r="D22" s="5">
        <f>Q5</f>
        <v>20.333333333333332</v>
      </c>
      <c r="E22" s="5">
        <f>SUM(B22:D22)</f>
        <v>71.966666666666669</v>
      </c>
      <c r="F22" s="5">
        <f>AVERAGE(B22:D22)</f>
        <v>23.988888888888891</v>
      </c>
      <c r="G22" s="8"/>
      <c r="H22" s="1" t="s">
        <v>18</v>
      </c>
      <c r="I22" s="1">
        <v>3</v>
      </c>
    </row>
    <row r="23" spans="1:15" x14ac:dyDescent="0.25">
      <c r="A23" s="1" t="s">
        <v>44</v>
      </c>
      <c r="B23" s="5">
        <f>E6</f>
        <v>27.3</v>
      </c>
      <c r="C23" s="5">
        <f>K6</f>
        <v>20.733333333333334</v>
      </c>
      <c r="D23" s="5">
        <f t="shared" ref="D23:D33" si="3">Q6</f>
        <v>18.266666666666666</v>
      </c>
      <c r="E23" s="5">
        <f t="shared" ref="E23:E33" si="4">SUM(B23:D23)</f>
        <v>66.3</v>
      </c>
      <c r="F23" s="5">
        <f t="shared" ref="F23:F33" si="5">AVERAGE(B23:D23)</f>
        <v>22.099999999999998</v>
      </c>
      <c r="H23" s="1" t="s">
        <v>19</v>
      </c>
      <c r="I23" s="1">
        <f>(E34^2)/(I20*I21*I22)</f>
        <v>17470.230624999997</v>
      </c>
    </row>
    <row r="24" spans="1:15" x14ac:dyDescent="0.25">
      <c r="A24" s="1" t="s">
        <v>45</v>
      </c>
      <c r="B24" s="5">
        <f>E7</f>
        <v>25.566666666666663</v>
      </c>
      <c r="C24" s="5">
        <f t="shared" ref="C24:C33" si="6">K7</f>
        <v>20.966666666666669</v>
      </c>
      <c r="D24" s="5">
        <f t="shared" si="3"/>
        <v>23.166666666666668</v>
      </c>
      <c r="E24" s="5">
        <f t="shared" si="4"/>
        <v>69.7</v>
      </c>
      <c r="F24" s="5">
        <f t="shared" si="5"/>
        <v>23.233333333333334</v>
      </c>
    </row>
    <row r="25" spans="1:15" x14ac:dyDescent="0.25">
      <c r="A25" s="1" t="s">
        <v>47</v>
      </c>
      <c r="B25" s="5">
        <f>E9</f>
        <v>18.5</v>
      </c>
      <c r="C25" s="5">
        <f t="shared" si="6"/>
        <v>19.100000000000001</v>
      </c>
      <c r="D25" s="5">
        <f t="shared" si="3"/>
        <v>19.2</v>
      </c>
      <c r="E25" s="5">
        <f t="shared" si="4"/>
        <v>56.8</v>
      </c>
      <c r="F25" s="5">
        <f t="shared" si="5"/>
        <v>18.933333333333334</v>
      </c>
      <c r="H25" t="s">
        <v>31</v>
      </c>
    </row>
    <row r="26" spans="1:15" ht="15.75" x14ac:dyDescent="0.25">
      <c r="A26" s="1" t="s">
        <v>49</v>
      </c>
      <c r="B26" s="5">
        <f>E11</f>
        <v>28.25</v>
      </c>
      <c r="C26" s="5">
        <f t="shared" si="6"/>
        <v>19.733333333333334</v>
      </c>
      <c r="D26" s="5">
        <f t="shared" si="3"/>
        <v>23.333333333333332</v>
      </c>
      <c r="E26" s="5">
        <f t="shared" si="4"/>
        <v>71.316666666666663</v>
      </c>
      <c r="F26" s="5">
        <f t="shared" si="5"/>
        <v>23.772222222222222</v>
      </c>
      <c r="H26" s="30" t="s">
        <v>20</v>
      </c>
      <c r="I26" s="30" t="s">
        <v>21</v>
      </c>
      <c r="J26" s="30" t="s">
        <v>22</v>
      </c>
      <c r="K26" s="30" t="s">
        <v>23</v>
      </c>
      <c r="L26" s="30" t="s">
        <v>24</v>
      </c>
      <c r="M26" s="30"/>
      <c r="N26" s="30" t="s">
        <v>25</v>
      </c>
      <c r="O26" s="30" t="s">
        <v>26</v>
      </c>
    </row>
    <row r="27" spans="1:15" x14ac:dyDescent="0.25">
      <c r="A27" s="1" t="s">
        <v>50</v>
      </c>
      <c r="B27" s="5">
        <f>E12</f>
        <v>27.233333333333334</v>
      </c>
      <c r="C27" s="5">
        <f t="shared" si="6"/>
        <v>22.366666666666664</v>
      </c>
      <c r="D27" s="5">
        <f t="shared" si="3"/>
        <v>23.266666666666666</v>
      </c>
      <c r="E27" s="5">
        <f t="shared" si="4"/>
        <v>72.86666666666666</v>
      </c>
      <c r="F27" s="5">
        <f t="shared" si="5"/>
        <v>24.288888888888888</v>
      </c>
      <c r="H27" s="1" t="s">
        <v>27</v>
      </c>
      <c r="I27" s="1">
        <f>I22-1</f>
        <v>2</v>
      </c>
      <c r="J27" s="46">
        <f>SUMSQ(B34:D34)/(I20*I21)-I23</f>
        <v>77.972824074076925</v>
      </c>
      <c r="K27" s="46">
        <f t="shared" ref="K27:K32" si="7">J27/I27</f>
        <v>38.986412037038463</v>
      </c>
      <c r="L27" s="46">
        <f>K27/$K$32</f>
        <v>6.8071137908924708</v>
      </c>
      <c r="M27" s="46" t="str">
        <f>IF(L27&lt;N27,"tn",IF(L27&lt;O27,"*","*"))</f>
        <v>*</v>
      </c>
      <c r="N27" s="46">
        <f>FINV(5%,$I27,$I$32)</f>
        <v>3.4433567793667246</v>
      </c>
      <c r="O27" s="46">
        <f>FINV(1%,$I27,$I$32)</f>
        <v>5.7190219124822725</v>
      </c>
    </row>
    <row r="28" spans="1:15" x14ac:dyDescent="0.25">
      <c r="A28" s="1" t="s">
        <v>52</v>
      </c>
      <c r="B28" s="5">
        <f>E14</f>
        <v>28.966666666666669</v>
      </c>
      <c r="C28" s="5">
        <f t="shared" si="6"/>
        <v>23.266666666666666</v>
      </c>
      <c r="D28" s="34">
        <f t="shared" si="3"/>
        <v>19.433333333333334</v>
      </c>
      <c r="E28" s="5">
        <f t="shared" si="4"/>
        <v>71.666666666666671</v>
      </c>
      <c r="F28" s="5">
        <f t="shared" si="5"/>
        <v>23.888888888888889</v>
      </c>
      <c r="H28" s="1" t="s">
        <v>28</v>
      </c>
      <c r="I28" s="1">
        <f>(I20*I21)-1</f>
        <v>11</v>
      </c>
      <c r="J28" s="46">
        <f>SUMSQ(E22:E33)/I22-I23</f>
        <v>146.46946759259299</v>
      </c>
      <c r="K28" s="46">
        <f t="shared" si="7"/>
        <v>13.31540614478118</v>
      </c>
      <c r="L28" s="46">
        <f t="shared" ref="L28:L31" si="8">K28/$K$32</f>
        <v>2.3248993704104808</v>
      </c>
      <c r="M28" s="46" t="str">
        <f t="shared" ref="M28:M31" si="9">IF(L28&lt;N28,"tn",IF(L28&lt;O28,"*","**"))</f>
        <v>*</v>
      </c>
      <c r="N28" s="46">
        <f t="shared" ref="N28:N31" si="10">FINV(5%,$I28,$I$32)</f>
        <v>2.2585183566229916</v>
      </c>
      <c r="O28" s="46">
        <f t="shared" ref="O28:O31" si="11">FINV(1%,$I28,$I$32)</f>
        <v>3.1837421959607717</v>
      </c>
    </row>
    <row r="29" spans="1:15" x14ac:dyDescent="0.25">
      <c r="A29" s="1" t="s">
        <v>54</v>
      </c>
      <c r="B29" s="5">
        <f>E16</f>
        <v>18.399999999999999</v>
      </c>
      <c r="C29" s="5">
        <f t="shared" si="6"/>
        <v>18.100000000000001</v>
      </c>
      <c r="D29" s="5">
        <f t="shared" si="3"/>
        <v>18.100000000000001</v>
      </c>
      <c r="E29" s="5">
        <f t="shared" si="4"/>
        <v>54.6</v>
      </c>
      <c r="F29" s="5">
        <f t="shared" si="5"/>
        <v>18.2</v>
      </c>
      <c r="H29" s="1" t="s">
        <v>56</v>
      </c>
      <c r="I29" s="1">
        <f>I20-1</f>
        <v>2</v>
      </c>
      <c r="J29" s="46">
        <f>SUMSQ(F40:F42)/(I22*I21)-I23</f>
        <v>6.6542129629706324</v>
      </c>
      <c r="K29" s="46">
        <f t="shared" si="7"/>
        <v>3.3271064814853162</v>
      </c>
      <c r="L29" s="46">
        <f t="shared" si="8"/>
        <v>0.58092015218969184</v>
      </c>
      <c r="M29" s="46" t="str">
        <f t="shared" si="9"/>
        <v>tn</v>
      </c>
      <c r="N29" s="46">
        <f t="shared" si="10"/>
        <v>3.4433567793667246</v>
      </c>
      <c r="O29" s="46">
        <f t="shared" si="11"/>
        <v>5.7190219124822725</v>
      </c>
    </row>
    <row r="30" spans="1:15" x14ac:dyDescent="0.25">
      <c r="A30" s="1" t="s">
        <v>51</v>
      </c>
      <c r="B30" s="5">
        <f>E13</f>
        <v>25.400000000000002</v>
      </c>
      <c r="C30" s="5">
        <f t="shared" si="6"/>
        <v>22.2</v>
      </c>
      <c r="D30" s="5">
        <f t="shared" si="3"/>
        <v>21.633333333333329</v>
      </c>
      <c r="E30" s="5">
        <f t="shared" si="4"/>
        <v>69.233333333333334</v>
      </c>
      <c r="F30" s="5">
        <f t="shared" si="5"/>
        <v>23.077777777777779</v>
      </c>
      <c r="H30" s="1" t="s">
        <v>70</v>
      </c>
      <c r="I30" s="1">
        <f>I21-1</f>
        <v>3</v>
      </c>
      <c r="J30" s="46">
        <f>SUMSQ(B43:E43)/(I22*I20)-I23</f>
        <v>113.15434413580442</v>
      </c>
      <c r="K30" s="46">
        <f t="shared" si="7"/>
        <v>37.71811471193481</v>
      </c>
      <c r="L30" s="46">
        <f t="shared" si="8"/>
        <v>6.5856662720886616</v>
      </c>
      <c r="M30" s="46" t="str">
        <f t="shared" si="9"/>
        <v>**</v>
      </c>
      <c r="N30" s="46">
        <f t="shared" si="10"/>
        <v>3.0491249886524128</v>
      </c>
      <c r="O30" s="46">
        <f t="shared" si="11"/>
        <v>4.8166057778160596</v>
      </c>
    </row>
    <row r="31" spans="1:15" x14ac:dyDescent="0.25">
      <c r="A31" s="1" t="s">
        <v>43</v>
      </c>
      <c r="B31" s="5">
        <f>E5</f>
        <v>18.366666666666671</v>
      </c>
      <c r="C31" s="5">
        <f t="shared" si="6"/>
        <v>23.099999999999998</v>
      </c>
      <c r="D31" s="5">
        <f t="shared" si="3"/>
        <v>19.666666666666664</v>
      </c>
      <c r="E31" s="5">
        <f t="shared" si="4"/>
        <v>61.133333333333333</v>
      </c>
      <c r="F31" s="5">
        <f t="shared" si="5"/>
        <v>20.377777777777776</v>
      </c>
      <c r="H31" s="1" t="s">
        <v>64</v>
      </c>
      <c r="I31" s="1">
        <f>I28-I29-I30</f>
        <v>6</v>
      </c>
      <c r="J31" s="46">
        <f>J28-J29-J30</f>
        <v>26.660910493817937</v>
      </c>
      <c r="K31" s="46">
        <f t="shared" si="7"/>
        <v>4.4434850823029892</v>
      </c>
      <c r="L31" s="46">
        <f t="shared" si="8"/>
        <v>0.77584232564498712</v>
      </c>
      <c r="M31" s="46" t="str">
        <f t="shared" si="9"/>
        <v>tn</v>
      </c>
      <c r="N31" s="46">
        <f t="shared" si="10"/>
        <v>2.5490614138436585</v>
      </c>
      <c r="O31" s="46">
        <f t="shared" si="11"/>
        <v>3.7583014350037565</v>
      </c>
    </row>
    <row r="32" spans="1:15" x14ac:dyDescent="0.25">
      <c r="A32" s="6" t="s">
        <v>48</v>
      </c>
      <c r="B32" s="5">
        <f>E10</f>
        <v>23.766666666666669</v>
      </c>
      <c r="C32" s="5">
        <f t="shared" si="6"/>
        <v>23.8</v>
      </c>
      <c r="D32" s="5">
        <f t="shared" si="3"/>
        <v>19.599999999999998</v>
      </c>
      <c r="E32" s="5">
        <f t="shared" si="4"/>
        <v>67.166666666666671</v>
      </c>
      <c r="F32" s="5">
        <f t="shared" si="5"/>
        <v>22.388888888888889</v>
      </c>
      <c r="H32" s="1" t="s">
        <v>29</v>
      </c>
      <c r="I32" s="1">
        <f>I33-I27-I28</f>
        <v>22</v>
      </c>
      <c r="J32" s="46">
        <f>J33-J27-J28</f>
        <v>126.00069444445035</v>
      </c>
      <c r="K32" s="46">
        <f t="shared" si="7"/>
        <v>5.7273042929295608</v>
      </c>
      <c r="L32" s="47"/>
      <c r="M32" s="47"/>
      <c r="N32" s="47"/>
      <c r="O32" s="47"/>
    </row>
    <row r="33" spans="1:16" x14ac:dyDescent="0.25">
      <c r="A33" s="6" t="s">
        <v>46</v>
      </c>
      <c r="B33" s="5">
        <f>E8</f>
        <v>20.9</v>
      </c>
      <c r="C33" s="5">
        <f t="shared" si="6"/>
        <v>19.2</v>
      </c>
      <c r="D33" s="5">
        <f t="shared" si="3"/>
        <v>20.2</v>
      </c>
      <c r="E33" s="5">
        <f t="shared" si="4"/>
        <v>60.3</v>
      </c>
      <c r="F33" s="5">
        <f t="shared" si="5"/>
        <v>20.099999999999998</v>
      </c>
      <c r="H33" s="1" t="s">
        <v>15</v>
      </c>
      <c r="I33" s="1">
        <f>I20*I21*I22-1</f>
        <v>35</v>
      </c>
      <c r="J33" s="46">
        <f>SUMSQ(B22:D33)-I23</f>
        <v>350.44298611112026</v>
      </c>
      <c r="K33" s="15"/>
      <c r="L33" s="15"/>
      <c r="M33" s="16"/>
      <c r="N33" s="16"/>
      <c r="O33" s="16"/>
    </row>
    <row r="34" spans="1:16" x14ac:dyDescent="0.25">
      <c r="A34" s="9" t="s">
        <v>17</v>
      </c>
      <c r="B34" s="5">
        <f>SUM(B22:B33)</f>
        <v>288.28333333333336</v>
      </c>
      <c r="C34" s="5">
        <f t="shared" ref="C34:E34" si="12">SUM(C22:C33)</f>
        <v>258.56666666666666</v>
      </c>
      <c r="D34" s="5">
        <f t="shared" si="12"/>
        <v>246.19999999999996</v>
      </c>
      <c r="E34" s="5">
        <f t="shared" si="12"/>
        <v>793.05</v>
      </c>
      <c r="F34" s="5">
        <f t="shared" ref="F34" si="13">SUM(F22:F33)</f>
        <v>264.34999999999997</v>
      </c>
    </row>
    <row r="35" spans="1:16" x14ac:dyDescent="0.25">
      <c r="A35" s="6" t="s">
        <v>41</v>
      </c>
      <c r="B35" s="5">
        <f>AVERAGE(B22:B33)</f>
        <v>24.023611111111112</v>
      </c>
      <c r="C35" s="5">
        <f t="shared" ref="C35:F35" si="14">AVERAGE(C22:C33)</f>
        <v>21.547222222222221</v>
      </c>
      <c r="D35" s="5">
        <f t="shared" si="14"/>
        <v>20.516666666666662</v>
      </c>
      <c r="E35" s="5"/>
      <c r="F35" s="34">
        <f t="shared" si="14"/>
        <v>22.029166666666665</v>
      </c>
      <c r="J35">
        <f>SQRT(K32/2)</f>
        <v>1.692232887774251</v>
      </c>
    </row>
    <row r="37" spans="1:16" x14ac:dyDescent="0.25">
      <c r="A37" s="61" t="s">
        <v>30</v>
      </c>
      <c r="B37" s="61"/>
      <c r="C37" s="61"/>
      <c r="I37" s="21"/>
      <c r="J37" s="21"/>
      <c r="K37" s="21"/>
      <c r="L37" s="2"/>
      <c r="M37" s="21"/>
      <c r="N37" s="21"/>
      <c r="O37" s="21"/>
    </row>
    <row r="38" spans="1:16" x14ac:dyDescent="0.25">
      <c r="A38" s="56" t="s">
        <v>56</v>
      </c>
      <c r="B38" s="67" t="s">
        <v>55</v>
      </c>
      <c r="C38" s="68"/>
      <c r="D38" s="69"/>
      <c r="E38" s="43"/>
      <c r="F38" s="70" t="s">
        <v>17</v>
      </c>
      <c r="G38" s="66" t="s">
        <v>69</v>
      </c>
      <c r="I38" s="22"/>
      <c r="J38" s="21"/>
      <c r="K38" s="37"/>
      <c r="L38" s="2"/>
      <c r="M38" s="21"/>
      <c r="N38" s="21"/>
      <c r="O38" s="2"/>
      <c r="P38" s="21"/>
    </row>
    <row r="39" spans="1:16" x14ac:dyDescent="0.25">
      <c r="A39" s="57"/>
      <c r="B39" s="10" t="s">
        <v>60</v>
      </c>
      <c r="C39" s="10" t="s">
        <v>61</v>
      </c>
      <c r="D39" s="10" t="s">
        <v>62</v>
      </c>
      <c r="E39" s="43" t="s">
        <v>63</v>
      </c>
      <c r="F39" s="70"/>
      <c r="G39" s="66"/>
      <c r="J39" s="2"/>
      <c r="K39" s="2"/>
      <c r="L39" s="2"/>
      <c r="M39" s="21"/>
      <c r="N39" s="21"/>
      <c r="O39" s="2"/>
      <c r="P39" s="21"/>
    </row>
    <row r="40" spans="1:16" x14ac:dyDescent="0.25">
      <c r="A40" s="11" t="s">
        <v>57</v>
      </c>
      <c r="B40" s="5">
        <f>E22</f>
        <v>71.966666666666669</v>
      </c>
      <c r="C40" s="5">
        <f>E23</f>
        <v>66.3</v>
      </c>
      <c r="D40" s="34">
        <f>E24</f>
        <v>69.7</v>
      </c>
      <c r="E40" s="34">
        <f>E25</f>
        <v>56.8</v>
      </c>
      <c r="F40" s="5">
        <f>SUM(B40:E40)</f>
        <v>264.76666666666665</v>
      </c>
      <c r="G40" s="8">
        <f>AVERAGE(B40:E40)</f>
        <v>66.191666666666663</v>
      </c>
      <c r="I40" s="6" t="s">
        <v>1</v>
      </c>
      <c r="J40" s="1" t="s">
        <v>36</v>
      </c>
      <c r="K40" s="1"/>
      <c r="M40" s="21"/>
      <c r="N40" s="21"/>
      <c r="O40" s="2"/>
      <c r="P40" s="21"/>
    </row>
    <row r="41" spans="1:16" x14ac:dyDescent="0.25">
      <c r="A41" s="11" t="s">
        <v>58</v>
      </c>
      <c r="B41" s="5">
        <f>E26</f>
        <v>71.316666666666663</v>
      </c>
      <c r="C41" s="5">
        <f>E27</f>
        <v>72.86666666666666</v>
      </c>
      <c r="D41" s="5">
        <f>E28</f>
        <v>71.666666666666671</v>
      </c>
      <c r="E41" s="5">
        <f>E29</f>
        <v>54.6</v>
      </c>
      <c r="F41" s="5">
        <f>SUM(B41:E41)</f>
        <v>270.45000000000005</v>
      </c>
      <c r="G41" s="8">
        <f>AVERAGE(B41:E41)</f>
        <v>67.612500000000011</v>
      </c>
      <c r="I41" s="1" t="s">
        <v>71</v>
      </c>
      <c r="J41" s="46">
        <f>B43/9</f>
        <v>23.61296296296296</v>
      </c>
      <c r="K41" s="1" t="s">
        <v>40</v>
      </c>
      <c r="M41" s="21"/>
      <c r="N41" s="21"/>
      <c r="O41" s="2"/>
      <c r="P41" s="21"/>
    </row>
    <row r="42" spans="1:16" x14ac:dyDescent="0.25">
      <c r="A42" s="11" t="s">
        <v>59</v>
      </c>
      <c r="B42" s="5">
        <f>E30</f>
        <v>69.233333333333334</v>
      </c>
      <c r="C42" s="5">
        <f>E31</f>
        <v>61.133333333333333</v>
      </c>
      <c r="D42" s="5">
        <f>E32</f>
        <v>67.166666666666671</v>
      </c>
      <c r="E42" s="5">
        <f>E33</f>
        <v>60.3</v>
      </c>
      <c r="F42" s="5">
        <f>SUM(B42:E42)</f>
        <v>257.83333333333337</v>
      </c>
      <c r="G42" s="8">
        <f>AVERAGE(B42:E42)</f>
        <v>64.458333333333343</v>
      </c>
      <c r="I42" s="1" t="s">
        <v>72</v>
      </c>
      <c r="J42" s="46">
        <f>C43/9</f>
        <v>22.255555555555553</v>
      </c>
      <c r="K42" s="1" t="s">
        <v>37</v>
      </c>
      <c r="M42" s="21"/>
      <c r="N42" s="21"/>
      <c r="O42" s="2"/>
      <c r="P42" s="21"/>
    </row>
    <row r="43" spans="1:16" x14ac:dyDescent="0.25">
      <c r="A43" s="12" t="s">
        <v>17</v>
      </c>
      <c r="B43" s="5">
        <f>SUM(B40:B42)</f>
        <v>212.51666666666665</v>
      </c>
      <c r="C43" s="5">
        <f>SUM(C40:C42)</f>
        <v>200.29999999999998</v>
      </c>
      <c r="D43" s="5">
        <f>SUM(D40:D42)</f>
        <v>208.53333333333336</v>
      </c>
      <c r="E43" s="5">
        <f>SUM(E40:E42)</f>
        <v>171.7</v>
      </c>
      <c r="F43" s="5">
        <f>SUM(F40:F42)</f>
        <v>793.05000000000007</v>
      </c>
      <c r="I43" s="1" t="s">
        <v>73</v>
      </c>
      <c r="J43" s="46">
        <f>D43/9</f>
        <v>23.170370370370375</v>
      </c>
      <c r="K43" s="1" t="s">
        <v>40</v>
      </c>
      <c r="M43" s="21"/>
      <c r="N43" s="21"/>
      <c r="O43" s="2"/>
      <c r="P43" s="21"/>
    </row>
    <row r="44" spans="1:16" x14ac:dyDescent="0.25">
      <c r="A44" s="11" t="s">
        <v>5</v>
      </c>
      <c r="B44" s="5">
        <f>AVERAGE(B40:B42)</f>
        <v>70.838888888888889</v>
      </c>
      <c r="C44" s="5">
        <f>AVERAGE(C40:C42)</f>
        <v>66.766666666666666</v>
      </c>
      <c r="D44" s="5">
        <f>AVERAGE(D40:D42)</f>
        <v>69.51111111111112</v>
      </c>
      <c r="E44" s="5">
        <f>AVERAGE(E40:E42)</f>
        <v>57.233333333333327</v>
      </c>
      <c r="F44" s="1"/>
      <c r="G44" s="35"/>
      <c r="I44" s="1" t="s">
        <v>74</v>
      </c>
      <c r="J44" s="46">
        <f>E43/9</f>
        <v>19.077777777777776</v>
      </c>
      <c r="K44" s="1" t="s">
        <v>33</v>
      </c>
      <c r="M44" s="20">
        <f>J45+J44</f>
        <v>23.036494211660695</v>
      </c>
      <c r="N44" s="21"/>
      <c r="O44" s="2"/>
      <c r="P44" s="21"/>
    </row>
    <row r="45" spans="1:16" x14ac:dyDescent="0.25">
      <c r="A45" s="11"/>
      <c r="B45" s="5"/>
      <c r="C45" s="5"/>
      <c r="D45" s="5"/>
      <c r="E45" s="1"/>
      <c r="F45" s="1"/>
      <c r="G45" t="s">
        <v>34</v>
      </c>
      <c r="H45" s="23">
        <v>4.9625000000000004</v>
      </c>
      <c r="I45" s="6" t="s">
        <v>35</v>
      </c>
      <c r="J45" s="46">
        <f>H45*(K32/9)^0.5</f>
        <v>3.9587164338829206</v>
      </c>
      <c r="K45" s="1"/>
      <c r="M45" s="20">
        <f>J45+J42</f>
        <v>26.214271989438473</v>
      </c>
      <c r="N45" s="21"/>
      <c r="O45" s="2"/>
      <c r="P45" s="21"/>
    </row>
    <row r="46" spans="1:16" x14ac:dyDescent="0.25">
      <c r="I46" s="6" t="s">
        <v>1</v>
      </c>
      <c r="J46" s="1" t="s">
        <v>36</v>
      </c>
      <c r="K46" s="1"/>
      <c r="M46" s="21"/>
      <c r="N46" s="21"/>
      <c r="O46" s="2"/>
      <c r="P46" s="21"/>
    </row>
    <row r="47" spans="1:16" x14ac:dyDescent="0.25">
      <c r="I47" s="1" t="s">
        <v>57</v>
      </c>
      <c r="J47" s="19">
        <f>F40/12</f>
        <v>22.063888888888886</v>
      </c>
      <c r="K47" s="1"/>
      <c r="M47" s="21"/>
      <c r="N47" s="21"/>
      <c r="O47" s="2"/>
      <c r="P47" s="21"/>
    </row>
    <row r="48" spans="1:16" x14ac:dyDescent="0.25">
      <c r="I48" s="1" t="s">
        <v>58</v>
      </c>
      <c r="J48" s="19">
        <f>F41/12</f>
        <v>22.537500000000005</v>
      </c>
      <c r="K48" s="1"/>
      <c r="M48" s="21"/>
      <c r="N48" s="21"/>
      <c r="O48" s="2"/>
      <c r="P48" s="21"/>
    </row>
    <row r="49" spans="7:16" x14ac:dyDescent="0.25">
      <c r="G49" t="s">
        <v>42</v>
      </c>
      <c r="H49" s="41">
        <v>4.5925000000000002</v>
      </c>
      <c r="I49" s="1" t="s">
        <v>59</v>
      </c>
      <c r="J49" s="19">
        <f>F42/12</f>
        <v>21.486111111111114</v>
      </c>
      <c r="K49" s="1"/>
      <c r="M49" s="21"/>
      <c r="N49" s="21"/>
      <c r="O49" s="2"/>
      <c r="P49" s="21"/>
    </row>
    <row r="50" spans="7:16" x14ac:dyDescent="0.25">
      <c r="H50" s="36"/>
      <c r="I50" s="1" t="s">
        <v>35</v>
      </c>
      <c r="J50" s="1">
        <f>H49*(K32/9)^0.5</f>
        <v>3.6635577274775439</v>
      </c>
      <c r="K50" s="1"/>
      <c r="M50" s="21"/>
      <c r="N50" s="21"/>
      <c r="O50" s="2"/>
      <c r="P50" s="21"/>
    </row>
  </sheetData>
  <mergeCells count="10">
    <mergeCell ref="G38:G39"/>
    <mergeCell ref="A19:E19"/>
    <mergeCell ref="A20:A21"/>
    <mergeCell ref="B20:D20"/>
    <mergeCell ref="E20:E21"/>
    <mergeCell ref="F20:F21"/>
    <mergeCell ref="A37:C37"/>
    <mergeCell ref="A38:A39"/>
    <mergeCell ref="B38:D38"/>
    <mergeCell ref="F38:F3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0"/>
  <sheetViews>
    <sheetView topLeftCell="E25" zoomScale="90" zoomScaleNormal="90" zoomScalePageLayoutView="90" workbookViewId="0">
      <selection activeCell="F44" sqref="F44"/>
    </sheetView>
  </sheetViews>
  <sheetFormatPr defaultColWidth="8.85546875" defaultRowHeight="15" x14ac:dyDescent="0.25"/>
  <cols>
    <col min="10" max="10" width="10.42578125" bestFit="1" customWidth="1"/>
  </cols>
  <sheetData>
    <row r="2" spans="1:17" x14ac:dyDescent="0.25">
      <c r="A2" t="s">
        <v>8</v>
      </c>
    </row>
    <row r="3" spans="1:17" x14ac:dyDescent="0.25">
      <c r="A3" s="56" t="s">
        <v>1</v>
      </c>
      <c r="B3" s="58" t="s">
        <v>2</v>
      </c>
      <c r="C3" s="59"/>
      <c r="D3" s="60"/>
      <c r="E3" s="56" t="s">
        <v>5</v>
      </c>
      <c r="G3" s="56" t="s">
        <v>1</v>
      </c>
      <c r="H3" s="58" t="s">
        <v>3</v>
      </c>
      <c r="I3" s="59"/>
      <c r="J3" s="60"/>
      <c r="K3" s="56" t="s">
        <v>5</v>
      </c>
      <c r="M3" s="71" t="s">
        <v>1</v>
      </c>
      <c r="N3" s="58" t="s">
        <v>4</v>
      </c>
      <c r="O3" s="59"/>
      <c r="P3" s="60"/>
      <c r="Q3" s="56" t="s">
        <v>5</v>
      </c>
    </row>
    <row r="4" spans="1:17" x14ac:dyDescent="0.25">
      <c r="A4" s="57"/>
      <c r="B4" s="7">
        <v>1</v>
      </c>
      <c r="C4" s="7">
        <v>2</v>
      </c>
      <c r="D4" s="7">
        <v>3</v>
      </c>
      <c r="E4" s="57"/>
      <c r="G4" s="57"/>
      <c r="H4" s="7">
        <v>1</v>
      </c>
      <c r="I4" s="7">
        <v>2</v>
      </c>
      <c r="J4" s="7">
        <v>3</v>
      </c>
      <c r="K4" s="57"/>
      <c r="M4" s="72"/>
      <c r="N4" s="7">
        <v>1</v>
      </c>
      <c r="O4" s="7">
        <v>2</v>
      </c>
      <c r="P4" s="7">
        <v>3</v>
      </c>
      <c r="Q4" s="57"/>
    </row>
    <row r="5" spans="1:17" x14ac:dyDescent="0.25">
      <c r="A5" s="1" t="s">
        <v>43</v>
      </c>
      <c r="B5" s="1">
        <v>35.299999999999997</v>
      </c>
      <c r="C5" s="1">
        <v>45.6</v>
      </c>
      <c r="D5" s="1">
        <v>33.799999999999997</v>
      </c>
      <c r="E5" s="1">
        <f>AVERAGE(B5:D5)</f>
        <v>38.233333333333334</v>
      </c>
      <c r="G5" s="1" t="s">
        <v>51</v>
      </c>
      <c r="H5" s="1">
        <v>48.4</v>
      </c>
      <c r="I5" s="1">
        <v>30.8</v>
      </c>
      <c r="J5" s="1">
        <v>44.1</v>
      </c>
      <c r="K5" s="1">
        <f>AVERAGE(H5:J5)</f>
        <v>41.1</v>
      </c>
      <c r="M5" s="1" t="s">
        <v>46</v>
      </c>
      <c r="N5" s="1">
        <v>43.5</v>
      </c>
      <c r="O5" s="1">
        <v>55.6</v>
      </c>
      <c r="P5" s="1">
        <v>30.7</v>
      </c>
      <c r="Q5" s="1">
        <f>AVERAGE(N5:P5)</f>
        <v>43.266666666666659</v>
      </c>
    </row>
    <row r="6" spans="1:17" x14ac:dyDescent="0.25">
      <c r="A6" s="1" t="s">
        <v>44</v>
      </c>
      <c r="B6" s="1">
        <v>35.6</v>
      </c>
      <c r="C6" s="1">
        <v>38.9</v>
      </c>
      <c r="D6" s="1">
        <v>40.299999999999997</v>
      </c>
      <c r="E6" s="1">
        <f t="shared" ref="E6:E16" si="0">AVERAGE(B6:D6)</f>
        <v>38.266666666666666</v>
      </c>
      <c r="G6" s="1" t="s">
        <v>43</v>
      </c>
      <c r="H6" s="3">
        <v>43.2</v>
      </c>
      <c r="I6" s="1">
        <v>30.8</v>
      </c>
      <c r="J6" s="1">
        <v>25.7</v>
      </c>
      <c r="K6" s="1">
        <f t="shared" ref="K6:K16" si="1">AVERAGE(H6:J6)</f>
        <v>33.233333333333334</v>
      </c>
      <c r="M6" s="1" t="s">
        <v>43</v>
      </c>
      <c r="N6" s="3">
        <v>40.200000000000003</v>
      </c>
      <c r="O6" s="1">
        <v>39.4</v>
      </c>
      <c r="P6" s="1">
        <v>35.4</v>
      </c>
      <c r="Q6" s="1">
        <f t="shared" ref="Q6:Q16" si="2">AVERAGE(N6:P6)</f>
        <v>38.333333333333336</v>
      </c>
    </row>
    <row r="7" spans="1:17" x14ac:dyDescent="0.25">
      <c r="A7" s="1" t="s">
        <v>45</v>
      </c>
      <c r="B7" s="1">
        <v>40.4</v>
      </c>
      <c r="C7" s="1">
        <v>35.700000000000003</v>
      </c>
      <c r="D7" s="1">
        <v>32.299999999999997</v>
      </c>
      <c r="E7" s="1">
        <f t="shared" si="0"/>
        <v>36.133333333333333</v>
      </c>
      <c r="G7" s="1" t="s">
        <v>48</v>
      </c>
      <c r="H7" s="1">
        <v>32.299999999999997</v>
      </c>
      <c r="I7" s="1">
        <v>45.3</v>
      </c>
      <c r="J7" s="1">
        <v>50.2</v>
      </c>
      <c r="K7" s="1">
        <f t="shared" si="1"/>
        <v>42.6</v>
      </c>
      <c r="M7" s="1" t="s">
        <v>50</v>
      </c>
      <c r="N7" s="1">
        <v>48.7</v>
      </c>
      <c r="O7" s="1">
        <v>45.5</v>
      </c>
      <c r="P7" s="1">
        <v>35.1</v>
      </c>
      <c r="Q7" s="1">
        <f t="shared" si="2"/>
        <v>43.1</v>
      </c>
    </row>
    <row r="8" spans="1:17" x14ac:dyDescent="0.25">
      <c r="A8" s="1" t="s">
        <v>46</v>
      </c>
      <c r="B8" s="1">
        <v>60.9</v>
      </c>
      <c r="C8" s="1">
        <v>55.2</v>
      </c>
      <c r="D8" s="1">
        <v>30.3</v>
      </c>
      <c r="E8" s="1">
        <f t="shared" si="0"/>
        <v>48.800000000000004</v>
      </c>
      <c r="G8" s="3" t="s">
        <v>53</v>
      </c>
      <c r="H8" s="1">
        <v>40.9</v>
      </c>
      <c r="I8" s="1">
        <v>27.8</v>
      </c>
      <c r="J8" s="1">
        <v>28.4</v>
      </c>
      <c r="K8" s="1">
        <f t="shared" si="1"/>
        <v>32.366666666666667</v>
      </c>
      <c r="M8" s="1" t="s">
        <v>45</v>
      </c>
      <c r="N8" s="1">
        <v>45.1</v>
      </c>
      <c r="O8" s="1">
        <v>44.7</v>
      </c>
      <c r="P8" s="1">
        <v>34.299999999999997</v>
      </c>
      <c r="Q8" s="1">
        <f t="shared" si="2"/>
        <v>41.366666666666667</v>
      </c>
    </row>
    <row r="9" spans="1:17" x14ac:dyDescent="0.25">
      <c r="A9" s="1" t="s">
        <v>47</v>
      </c>
      <c r="B9" s="1">
        <v>48.5</v>
      </c>
      <c r="C9" s="1">
        <v>54.6</v>
      </c>
      <c r="D9" s="1">
        <v>44.6</v>
      </c>
      <c r="E9" s="1">
        <f t="shared" si="0"/>
        <v>49.233333333333327</v>
      </c>
      <c r="G9" s="1" t="s">
        <v>54</v>
      </c>
      <c r="H9" s="1">
        <v>40.799999999999997</v>
      </c>
      <c r="I9" s="1">
        <v>37.5</v>
      </c>
      <c r="J9" s="1">
        <v>38.5</v>
      </c>
      <c r="K9" s="1">
        <f t="shared" si="1"/>
        <v>38.93333333333333</v>
      </c>
      <c r="M9" s="1" t="s">
        <v>52</v>
      </c>
      <c r="N9" s="1">
        <v>36.4</v>
      </c>
      <c r="O9" s="1">
        <v>47.7</v>
      </c>
      <c r="P9" s="1">
        <v>46.4</v>
      </c>
      <c r="Q9" s="1">
        <f t="shared" si="2"/>
        <v>43.5</v>
      </c>
    </row>
    <row r="10" spans="1:17" x14ac:dyDescent="0.25">
      <c r="A10" s="1" t="s">
        <v>48</v>
      </c>
      <c r="B10" s="1">
        <v>43.7</v>
      </c>
      <c r="C10" s="1">
        <v>44.6</v>
      </c>
      <c r="D10" s="1">
        <v>35.799999999999997</v>
      </c>
      <c r="E10" s="1">
        <f t="shared" si="0"/>
        <v>41.366666666666667</v>
      </c>
      <c r="G10" s="1" t="s">
        <v>47</v>
      </c>
      <c r="H10" s="1">
        <v>40.700000000000003</v>
      </c>
      <c r="I10" s="1">
        <v>36.4</v>
      </c>
      <c r="J10" s="1">
        <v>47.8</v>
      </c>
      <c r="K10" s="1">
        <f t="shared" si="1"/>
        <v>41.633333333333333</v>
      </c>
      <c r="M10" s="1" t="s">
        <v>51</v>
      </c>
      <c r="N10" s="1">
        <v>32.299999999999997</v>
      </c>
      <c r="O10" s="1">
        <v>38.4</v>
      </c>
      <c r="P10" s="1">
        <v>40.799999999999997</v>
      </c>
      <c r="Q10" s="1">
        <f t="shared" si="2"/>
        <v>37.166666666666664</v>
      </c>
    </row>
    <row r="11" spans="1:17" x14ac:dyDescent="0.25">
      <c r="A11" s="1" t="s">
        <v>49</v>
      </c>
      <c r="B11" s="1">
        <v>35.700000000000003</v>
      </c>
      <c r="C11" s="1">
        <v>52.9</v>
      </c>
      <c r="D11" s="1">
        <v>30.2</v>
      </c>
      <c r="E11" s="1">
        <f t="shared" si="0"/>
        <v>39.6</v>
      </c>
      <c r="G11" s="1" t="s">
        <v>46</v>
      </c>
      <c r="H11" s="1">
        <v>54.4</v>
      </c>
      <c r="I11" s="1">
        <v>49.2</v>
      </c>
      <c r="J11" s="1">
        <v>48.5</v>
      </c>
      <c r="K11" s="1">
        <f t="shared" si="1"/>
        <v>50.699999999999996</v>
      </c>
      <c r="M11" s="1" t="s">
        <v>44</v>
      </c>
      <c r="N11" s="1">
        <v>40.799999999999997</v>
      </c>
      <c r="O11" s="1">
        <v>35.200000000000003</v>
      </c>
      <c r="P11" s="1">
        <v>44.9</v>
      </c>
      <c r="Q11" s="1">
        <f t="shared" si="2"/>
        <v>40.300000000000004</v>
      </c>
    </row>
    <row r="12" spans="1:17" x14ac:dyDescent="0.25">
      <c r="A12" s="1" t="s">
        <v>50</v>
      </c>
      <c r="B12" s="1">
        <v>38.5</v>
      </c>
      <c r="C12" s="1">
        <v>36.700000000000003</v>
      </c>
      <c r="D12" s="1" t="s">
        <v>66</v>
      </c>
      <c r="E12" s="1">
        <f t="shared" si="0"/>
        <v>37.6</v>
      </c>
      <c r="G12" s="1" t="s">
        <v>44</v>
      </c>
      <c r="H12" s="1">
        <v>34.4</v>
      </c>
      <c r="I12" s="1">
        <v>39.9</v>
      </c>
      <c r="J12" s="1">
        <v>49.3</v>
      </c>
      <c r="K12" s="1">
        <f t="shared" si="1"/>
        <v>41.199999999999996</v>
      </c>
      <c r="M12" s="1" t="s">
        <v>47</v>
      </c>
      <c r="N12" s="1">
        <v>34.6</v>
      </c>
      <c r="O12" s="1">
        <v>35.700000000000003</v>
      </c>
      <c r="P12" s="1">
        <v>42.7</v>
      </c>
      <c r="Q12" s="1">
        <f t="shared" si="2"/>
        <v>37.666666666666671</v>
      </c>
    </row>
    <row r="13" spans="1:17" x14ac:dyDescent="0.25">
      <c r="A13" s="1" t="s">
        <v>51</v>
      </c>
      <c r="B13" s="1">
        <v>30.8</v>
      </c>
      <c r="C13" s="1">
        <v>36.799999999999997</v>
      </c>
      <c r="D13" s="1">
        <v>30.8</v>
      </c>
      <c r="E13" s="1">
        <f t="shared" si="0"/>
        <v>32.799999999999997</v>
      </c>
      <c r="G13" s="1" t="s">
        <v>52</v>
      </c>
      <c r="H13" s="1">
        <v>37.799999999999997</v>
      </c>
      <c r="I13" s="1">
        <v>54.8</v>
      </c>
      <c r="J13" s="1">
        <v>40.700000000000003</v>
      </c>
      <c r="K13" s="1">
        <f t="shared" si="1"/>
        <v>44.433333333333337</v>
      </c>
      <c r="M13" s="1" t="s">
        <v>49</v>
      </c>
      <c r="N13" s="1">
        <v>46.1</v>
      </c>
      <c r="O13" s="1">
        <v>44.2</v>
      </c>
      <c r="P13" s="1">
        <v>40.1</v>
      </c>
      <c r="Q13" s="1">
        <f t="shared" si="2"/>
        <v>43.466666666666669</v>
      </c>
    </row>
    <row r="14" spans="1:17" x14ac:dyDescent="0.25">
      <c r="A14" s="1" t="s">
        <v>52</v>
      </c>
      <c r="B14" s="1">
        <v>30.9</v>
      </c>
      <c r="C14" s="1">
        <v>45.8</v>
      </c>
      <c r="D14" s="1">
        <v>38.700000000000003</v>
      </c>
      <c r="E14" s="1">
        <f t="shared" si="0"/>
        <v>38.466666666666661</v>
      </c>
      <c r="G14" s="1" t="s">
        <v>49</v>
      </c>
      <c r="H14" s="1">
        <v>35.6</v>
      </c>
      <c r="I14" s="1">
        <v>37.6</v>
      </c>
      <c r="J14" s="1">
        <v>40.9</v>
      </c>
      <c r="K14" s="1">
        <f t="shared" si="1"/>
        <v>38.033333333333331</v>
      </c>
      <c r="M14" s="1" t="s">
        <v>53</v>
      </c>
      <c r="N14" s="1">
        <v>50.9</v>
      </c>
      <c r="O14" s="1">
        <v>50.2</v>
      </c>
      <c r="P14" s="1">
        <v>40.799999999999997</v>
      </c>
      <c r="Q14" s="1">
        <f t="shared" si="2"/>
        <v>47.29999999999999</v>
      </c>
    </row>
    <row r="15" spans="1:17" x14ac:dyDescent="0.25">
      <c r="A15" s="1" t="s">
        <v>53</v>
      </c>
      <c r="B15" s="1">
        <v>30.7</v>
      </c>
      <c r="C15" s="1">
        <v>40.299999999999997</v>
      </c>
      <c r="D15" s="1">
        <v>31.9</v>
      </c>
      <c r="E15" s="1">
        <f t="shared" si="0"/>
        <v>34.300000000000004</v>
      </c>
      <c r="G15" s="1" t="s">
        <v>50</v>
      </c>
      <c r="H15" s="1">
        <v>48.9</v>
      </c>
      <c r="I15" s="1">
        <v>50.5</v>
      </c>
      <c r="J15" s="1">
        <v>48.6</v>
      </c>
      <c r="K15" s="1">
        <f t="shared" si="1"/>
        <v>49.333333333333336</v>
      </c>
      <c r="M15" s="1" t="s">
        <v>54</v>
      </c>
      <c r="N15" s="1">
        <v>32.200000000000003</v>
      </c>
      <c r="O15" s="1">
        <v>36.4</v>
      </c>
      <c r="P15" s="1">
        <v>42.1</v>
      </c>
      <c r="Q15" s="1">
        <f t="shared" si="2"/>
        <v>36.9</v>
      </c>
    </row>
    <row r="16" spans="1:17" x14ac:dyDescent="0.25">
      <c r="A16" s="1" t="s">
        <v>54</v>
      </c>
      <c r="B16" s="1">
        <v>45.2</v>
      </c>
      <c r="C16" s="1">
        <v>55.2</v>
      </c>
      <c r="D16" s="1">
        <v>54.4</v>
      </c>
      <c r="E16" s="1">
        <f t="shared" si="0"/>
        <v>51.6</v>
      </c>
      <c r="G16" s="1" t="s">
        <v>45</v>
      </c>
      <c r="H16" s="1">
        <v>37.799999999999997</v>
      </c>
      <c r="I16" s="1">
        <v>37.9</v>
      </c>
      <c r="J16" s="1">
        <v>39.799999999999997</v>
      </c>
      <c r="K16" s="1">
        <f t="shared" si="1"/>
        <v>38.499999999999993</v>
      </c>
      <c r="M16" s="1" t="s">
        <v>48</v>
      </c>
      <c r="N16" s="1">
        <v>40.1</v>
      </c>
      <c r="O16" s="1">
        <v>38.1</v>
      </c>
      <c r="P16" s="1">
        <v>47.3</v>
      </c>
      <c r="Q16" s="1">
        <f t="shared" si="2"/>
        <v>41.833333333333336</v>
      </c>
    </row>
    <row r="18" spans="1:15" x14ac:dyDescent="0.25">
      <c r="A18" s="61"/>
      <c r="B18" s="61"/>
      <c r="C18" s="61"/>
      <c r="D18" s="61"/>
      <c r="E18" s="61"/>
      <c r="H18" s="13"/>
    </row>
    <row r="19" spans="1:15" x14ac:dyDescent="0.25">
      <c r="A19" s="61" t="s">
        <v>16</v>
      </c>
      <c r="B19" s="61"/>
      <c r="C19" s="61"/>
      <c r="D19" s="61"/>
      <c r="E19" s="61"/>
      <c r="H19" s="13" t="s">
        <v>32</v>
      </c>
    </row>
    <row r="20" spans="1:15" ht="15.75" x14ac:dyDescent="0.25">
      <c r="A20" s="62" t="s">
        <v>1</v>
      </c>
      <c r="B20" s="63" t="s">
        <v>9</v>
      </c>
      <c r="C20" s="63"/>
      <c r="D20" s="63"/>
      <c r="E20" s="64" t="s">
        <v>10</v>
      </c>
      <c r="F20" s="64" t="s">
        <v>11</v>
      </c>
      <c r="H20" s="1" t="s">
        <v>56</v>
      </c>
      <c r="I20" s="1">
        <v>3</v>
      </c>
    </row>
    <row r="21" spans="1:15" ht="15.75" x14ac:dyDescent="0.25">
      <c r="A21" s="62"/>
      <c r="B21" s="30" t="s">
        <v>12</v>
      </c>
      <c r="C21" s="30" t="s">
        <v>13</v>
      </c>
      <c r="D21" s="30" t="s">
        <v>14</v>
      </c>
      <c r="E21" s="65"/>
      <c r="F21" s="65"/>
      <c r="H21" s="1" t="s">
        <v>55</v>
      </c>
      <c r="I21" s="1">
        <v>4</v>
      </c>
    </row>
    <row r="22" spans="1:15" x14ac:dyDescent="0.25">
      <c r="A22" s="1" t="s">
        <v>53</v>
      </c>
      <c r="B22" s="5">
        <f>E15</f>
        <v>34.300000000000004</v>
      </c>
      <c r="C22" s="5">
        <f>K8</f>
        <v>32.366666666666667</v>
      </c>
      <c r="D22" s="5">
        <f>Q14</f>
        <v>47.29999999999999</v>
      </c>
      <c r="E22" s="5">
        <f>SUM(B22:D22)</f>
        <v>113.96666666666667</v>
      </c>
      <c r="F22" s="5">
        <f>AVERAGE(B22:D22)</f>
        <v>37.988888888888887</v>
      </c>
      <c r="G22" s="8"/>
      <c r="H22" s="1" t="s">
        <v>18</v>
      </c>
      <c r="I22" s="1">
        <v>3</v>
      </c>
    </row>
    <row r="23" spans="1:15" x14ac:dyDescent="0.25">
      <c r="A23" s="1" t="s">
        <v>44</v>
      </c>
      <c r="B23" s="5">
        <f>E6</f>
        <v>38.266666666666666</v>
      </c>
      <c r="C23" s="5">
        <f>K12</f>
        <v>41.199999999999996</v>
      </c>
      <c r="D23" s="5">
        <f>Q11</f>
        <v>40.300000000000004</v>
      </c>
      <c r="E23" s="5">
        <f t="shared" ref="E23:E33" si="3">SUM(B23:D23)</f>
        <v>119.76666666666668</v>
      </c>
      <c r="F23" s="5">
        <f t="shared" ref="F23:F33" si="4">AVERAGE(B23:D23)</f>
        <v>39.922222222222224</v>
      </c>
      <c r="H23" s="1" t="s">
        <v>19</v>
      </c>
      <c r="I23" s="1">
        <f>(E34^2)/(I20*I21*I22)</f>
        <v>60242.975308641959</v>
      </c>
    </row>
    <row r="24" spans="1:15" x14ac:dyDescent="0.25">
      <c r="A24" s="1" t="s">
        <v>45</v>
      </c>
      <c r="B24" s="5">
        <f>E7</f>
        <v>36.133333333333333</v>
      </c>
      <c r="C24" s="5">
        <f>K16</f>
        <v>38.499999999999993</v>
      </c>
      <c r="D24" s="5">
        <f>Q8</f>
        <v>41.366666666666667</v>
      </c>
      <c r="E24" s="5">
        <f t="shared" si="3"/>
        <v>116</v>
      </c>
      <c r="F24" s="5">
        <f t="shared" si="4"/>
        <v>38.666666666666664</v>
      </c>
    </row>
    <row r="25" spans="1:15" x14ac:dyDescent="0.25">
      <c r="A25" s="1" t="s">
        <v>47</v>
      </c>
      <c r="B25" s="5">
        <f>E9</f>
        <v>49.233333333333327</v>
      </c>
      <c r="C25" s="5">
        <f>K10</f>
        <v>41.633333333333333</v>
      </c>
      <c r="D25" s="5">
        <f>Q12</f>
        <v>37.666666666666671</v>
      </c>
      <c r="E25" s="5">
        <f t="shared" si="3"/>
        <v>128.53333333333333</v>
      </c>
      <c r="F25" s="5">
        <f t="shared" si="4"/>
        <v>42.844444444444441</v>
      </c>
      <c r="H25" t="s">
        <v>31</v>
      </c>
    </row>
    <row r="26" spans="1:15" ht="15.75" x14ac:dyDescent="0.25">
      <c r="A26" s="1" t="s">
        <v>49</v>
      </c>
      <c r="B26" s="5">
        <f>E11</f>
        <v>39.6</v>
      </c>
      <c r="C26" s="5">
        <f>K14</f>
        <v>38.033333333333331</v>
      </c>
      <c r="D26" s="5">
        <f>Q13</f>
        <v>43.466666666666669</v>
      </c>
      <c r="E26" s="5">
        <f t="shared" si="3"/>
        <v>121.1</v>
      </c>
      <c r="F26" s="5">
        <f t="shared" si="4"/>
        <v>40.366666666666667</v>
      </c>
      <c r="H26" s="30" t="s">
        <v>20</v>
      </c>
      <c r="I26" s="30" t="s">
        <v>21</v>
      </c>
      <c r="J26" s="30" t="s">
        <v>22</v>
      </c>
      <c r="K26" s="30" t="s">
        <v>23</v>
      </c>
      <c r="L26" s="30" t="s">
        <v>24</v>
      </c>
      <c r="M26" s="30"/>
      <c r="N26" s="30" t="s">
        <v>25</v>
      </c>
      <c r="O26" s="30" t="s">
        <v>26</v>
      </c>
    </row>
    <row r="27" spans="1:15" x14ac:dyDescent="0.25">
      <c r="A27" s="1" t="s">
        <v>50</v>
      </c>
      <c r="B27" s="5">
        <f>E12</f>
        <v>37.6</v>
      </c>
      <c r="C27" s="5">
        <f>K15</f>
        <v>49.333333333333336</v>
      </c>
      <c r="D27" s="5">
        <f>Q7</f>
        <v>43.1</v>
      </c>
      <c r="E27" s="5">
        <f t="shared" si="3"/>
        <v>130.03333333333333</v>
      </c>
      <c r="F27" s="5">
        <f t="shared" si="4"/>
        <v>43.344444444444441</v>
      </c>
      <c r="H27" s="1" t="s">
        <v>27</v>
      </c>
      <c r="I27" s="1">
        <f>I22-1</f>
        <v>2</v>
      </c>
      <c r="J27" s="14">
        <f>SUMSQ(B34:D34)/(I20*I21)-I23</f>
        <v>2.7083950617379742</v>
      </c>
      <c r="K27" s="14">
        <f t="shared" ref="K27:K32" si="5">J27/I27</f>
        <v>1.3541975308689871</v>
      </c>
      <c r="L27" s="14">
        <f>K27/$K$32</f>
        <v>5.3586433303345386E-2</v>
      </c>
      <c r="M27" s="1" t="str">
        <f>IF(L27&lt;N27,"tn",IF(L27&lt;O27,"*","*"))</f>
        <v>tn</v>
      </c>
      <c r="N27" s="1">
        <f>FINV(5%,$I27,$I$32)</f>
        <v>3.4668001115424172</v>
      </c>
      <c r="O27" s="1">
        <f>FINV(1%,$I27,$I$32)</f>
        <v>5.7804156882425568</v>
      </c>
    </row>
    <row r="28" spans="1:15" x14ac:dyDescent="0.25">
      <c r="A28" s="1" t="s">
        <v>52</v>
      </c>
      <c r="B28" s="5">
        <f>E14</f>
        <v>38.466666666666661</v>
      </c>
      <c r="C28" s="5">
        <f>K13</f>
        <v>44.433333333333337</v>
      </c>
      <c r="D28" s="34">
        <f>Q9</f>
        <v>43.5</v>
      </c>
      <c r="E28" s="5">
        <f t="shared" si="3"/>
        <v>126.4</v>
      </c>
      <c r="F28" s="5">
        <f t="shared" si="4"/>
        <v>42.133333333333333</v>
      </c>
      <c r="H28" s="1" t="s">
        <v>28</v>
      </c>
      <c r="I28" s="1">
        <v>12</v>
      </c>
      <c r="J28" s="14">
        <f>SUMSQ(E22:E33)/I22-I23</f>
        <v>323.41506172842492</v>
      </c>
      <c r="K28" s="14">
        <f t="shared" si="5"/>
        <v>26.951255144035411</v>
      </c>
      <c r="L28" s="14">
        <f t="shared" ref="L28:L31" si="6">K28/$K$32</f>
        <v>1.0664778241698185</v>
      </c>
      <c r="M28" s="1" t="str">
        <f t="shared" ref="M28:M31" si="7">IF(L28&lt;N28,"tn",IF(L28&lt;O28,"*","**"))</f>
        <v>tn</v>
      </c>
      <c r="N28" s="1">
        <f t="shared" ref="N28:N31" si="8">FINV(5%,$I28,$I$32)</f>
        <v>2.2503619990631631</v>
      </c>
      <c r="O28" s="1">
        <f t="shared" ref="O28:O31" si="9">FINV(1%,$I28,$I$32)</f>
        <v>3.1729529764531397</v>
      </c>
    </row>
    <row r="29" spans="1:15" x14ac:dyDescent="0.25">
      <c r="A29" s="1" t="s">
        <v>54</v>
      </c>
      <c r="B29" s="5">
        <f>E16</f>
        <v>51.6</v>
      </c>
      <c r="C29" s="5">
        <f>K9</f>
        <v>38.93333333333333</v>
      </c>
      <c r="D29" s="5">
        <f>Q15</f>
        <v>36.9</v>
      </c>
      <c r="E29" s="5">
        <f t="shared" si="3"/>
        <v>127.43333333333334</v>
      </c>
      <c r="F29" s="5">
        <f t="shared" si="4"/>
        <v>42.477777777777781</v>
      </c>
      <c r="H29" s="1" t="s">
        <v>56</v>
      </c>
      <c r="I29" s="1">
        <f>I20-1</f>
        <v>2</v>
      </c>
      <c r="J29" s="14">
        <f>SUMSQ(F40:F42)/(I22*I21)-I23</f>
        <v>29.968580246932106</v>
      </c>
      <c r="K29" s="14">
        <f t="shared" si="5"/>
        <v>14.984290123466053</v>
      </c>
      <c r="L29" s="14">
        <f t="shared" si="6"/>
        <v>0.59293762172482734</v>
      </c>
      <c r="M29" s="1" t="str">
        <f t="shared" si="7"/>
        <v>tn</v>
      </c>
      <c r="N29" s="1">
        <f t="shared" si="8"/>
        <v>3.4668001115424172</v>
      </c>
      <c r="O29" s="1">
        <f t="shared" si="9"/>
        <v>5.7804156882425568</v>
      </c>
    </row>
    <row r="30" spans="1:15" x14ac:dyDescent="0.25">
      <c r="A30" s="1" t="s">
        <v>51</v>
      </c>
      <c r="B30" s="5">
        <f>E13</f>
        <v>32.799999999999997</v>
      </c>
      <c r="C30" s="5">
        <f>K5</f>
        <v>41.1</v>
      </c>
      <c r="D30" s="5">
        <f>Q10</f>
        <v>37.166666666666664</v>
      </c>
      <c r="E30" s="5">
        <f t="shared" si="3"/>
        <v>111.06666666666666</v>
      </c>
      <c r="F30" s="5">
        <f t="shared" si="4"/>
        <v>37.022222222222219</v>
      </c>
      <c r="H30" s="1" t="s">
        <v>55</v>
      </c>
      <c r="I30" s="1">
        <v>4</v>
      </c>
      <c r="J30" s="14">
        <f>SUMSQ(B43:E43)/(I22*I20)-I23</f>
        <v>165.90864197533665</v>
      </c>
      <c r="K30" s="14">
        <f t="shared" si="5"/>
        <v>41.477160493834162</v>
      </c>
      <c r="L30" s="14">
        <f t="shared" si="6"/>
        <v>1.6412768770806636</v>
      </c>
      <c r="M30" s="1" t="str">
        <f t="shared" si="7"/>
        <v>tn</v>
      </c>
      <c r="N30" s="1">
        <f t="shared" si="8"/>
        <v>2.8400998074753825</v>
      </c>
      <c r="O30" s="1">
        <f t="shared" si="9"/>
        <v>4.3688151740781915</v>
      </c>
    </row>
    <row r="31" spans="1:15" x14ac:dyDescent="0.25">
      <c r="A31" s="1" t="s">
        <v>43</v>
      </c>
      <c r="B31" s="5">
        <f>E5</f>
        <v>38.233333333333334</v>
      </c>
      <c r="C31" s="5">
        <f>K6</f>
        <v>33.233333333333334</v>
      </c>
      <c r="D31" s="5">
        <f>Q6</f>
        <v>38.333333333333336</v>
      </c>
      <c r="E31" s="5">
        <f t="shared" si="3"/>
        <v>109.80000000000001</v>
      </c>
      <c r="F31" s="5">
        <f t="shared" si="4"/>
        <v>36.6</v>
      </c>
      <c r="H31" s="1" t="s">
        <v>64</v>
      </c>
      <c r="I31" s="1">
        <f>I28-I29-I30</f>
        <v>6</v>
      </c>
      <c r="J31" s="14">
        <f>J28-J29-J30</f>
        <v>127.53783950615616</v>
      </c>
      <c r="K31" s="14">
        <f t="shared" si="5"/>
        <v>21.256306584359361</v>
      </c>
      <c r="L31" s="14">
        <f t="shared" si="6"/>
        <v>0.84112518971091865</v>
      </c>
      <c r="M31" s="1" t="str">
        <f t="shared" si="7"/>
        <v>tn</v>
      </c>
      <c r="N31" s="1">
        <f t="shared" si="8"/>
        <v>2.5727116405095254</v>
      </c>
      <c r="O31" s="1">
        <f t="shared" si="9"/>
        <v>3.8117254972548089</v>
      </c>
    </row>
    <row r="32" spans="1:15" x14ac:dyDescent="0.25">
      <c r="A32" s="6" t="s">
        <v>48</v>
      </c>
      <c r="B32" s="5">
        <f>E10</f>
        <v>41.366666666666667</v>
      </c>
      <c r="C32" s="5">
        <f>K7</f>
        <v>42.6</v>
      </c>
      <c r="D32" s="5">
        <f>Q16</f>
        <v>41.833333333333336</v>
      </c>
      <c r="E32" s="5">
        <f t="shared" si="3"/>
        <v>125.80000000000001</v>
      </c>
      <c r="F32" s="5">
        <f t="shared" si="4"/>
        <v>41.933333333333337</v>
      </c>
      <c r="H32" s="1" t="s">
        <v>29</v>
      </c>
      <c r="I32" s="1">
        <f>I33-I27-I28</f>
        <v>21</v>
      </c>
      <c r="J32" s="14">
        <f>J33-J27-J28</f>
        <v>530.69679012343113</v>
      </c>
      <c r="K32" s="14">
        <f t="shared" si="5"/>
        <v>25.271275720163388</v>
      </c>
      <c r="L32" s="15"/>
      <c r="M32" s="16"/>
      <c r="N32" s="16"/>
      <c r="O32" s="16"/>
    </row>
    <row r="33" spans="1:16" x14ac:dyDescent="0.25">
      <c r="A33" s="6" t="s">
        <v>46</v>
      </c>
      <c r="B33" s="5">
        <f>E8</f>
        <v>48.800000000000004</v>
      </c>
      <c r="C33" s="5">
        <f>K11</f>
        <v>50.699999999999996</v>
      </c>
      <c r="D33" s="5">
        <f>Q5</f>
        <v>43.266666666666659</v>
      </c>
      <c r="E33" s="5">
        <f t="shared" si="3"/>
        <v>142.76666666666665</v>
      </c>
      <c r="F33" s="5">
        <f t="shared" si="4"/>
        <v>47.588888888888881</v>
      </c>
      <c r="H33" s="1" t="s">
        <v>15</v>
      </c>
      <c r="I33" s="1">
        <f>I20*I21*I22-1</f>
        <v>35</v>
      </c>
      <c r="J33" s="14">
        <f>SUMSQ(B22:D33)-I23</f>
        <v>856.82024691359402</v>
      </c>
      <c r="K33" s="15"/>
      <c r="L33" s="15"/>
      <c r="M33" s="16"/>
      <c r="N33" s="16"/>
      <c r="O33" s="16"/>
    </row>
    <row r="34" spans="1:16" x14ac:dyDescent="0.25">
      <c r="A34" s="9" t="s">
        <v>17</v>
      </c>
      <c r="B34" s="5">
        <f>SUM(B22:B33)</f>
        <v>486.40000000000003</v>
      </c>
      <c r="C34" s="5">
        <f>SUM(C22:C33)</f>
        <v>492.06666666666672</v>
      </c>
      <c r="D34" s="5">
        <f>SUM(D22:D33)</f>
        <v>494.19999999999993</v>
      </c>
      <c r="E34" s="5">
        <f>SUM(E22:E33)</f>
        <v>1472.6666666666665</v>
      </c>
      <c r="F34" s="5">
        <f>SUM(F22:F33)</f>
        <v>490.88888888888891</v>
      </c>
    </row>
    <row r="35" spans="1:16" x14ac:dyDescent="0.25">
      <c r="A35" s="6" t="s">
        <v>41</v>
      </c>
      <c r="B35" s="5">
        <f>AVERAGE(B22:B33)</f>
        <v>40.533333333333339</v>
      </c>
      <c r="C35" s="5">
        <f>AVERAGE(C22:C33)</f>
        <v>41.00555555555556</v>
      </c>
      <c r="D35" s="5">
        <f t="shared" ref="D35:F35" si="10">AVERAGE(D22:D33)</f>
        <v>41.18333333333333</v>
      </c>
      <c r="E35" s="5"/>
      <c r="F35" s="34">
        <f t="shared" si="10"/>
        <v>40.907407407407412</v>
      </c>
    </row>
    <row r="37" spans="1:16" x14ac:dyDescent="0.25">
      <c r="A37" s="73" t="s">
        <v>30</v>
      </c>
      <c r="B37" s="73"/>
      <c r="C37" s="73"/>
      <c r="D37" s="1"/>
      <c r="E37" s="1"/>
      <c r="F37" s="1"/>
      <c r="G37" s="1"/>
      <c r="I37" s="21"/>
      <c r="J37" s="21"/>
      <c r="K37" s="21"/>
      <c r="L37" s="2"/>
      <c r="M37" s="21"/>
      <c r="N37" s="21"/>
      <c r="O37" s="21"/>
      <c r="P37" s="21"/>
    </row>
    <row r="38" spans="1:16" x14ac:dyDescent="0.25">
      <c r="A38" s="70" t="s">
        <v>56</v>
      </c>
      <c r="B38" s="74" t="s">
        <v>55</v>
      </c>
      <c r="C38" s="74"/>
      <c r="D38" s="74"/>
      <c r="E38" s="43"/>
      <c r="F38" s="70" t="s">
        <v>17</v>
      </c>
      <c r="G38" s="70" t="s">
        <v>69</v>
      </c>
      <c r="I38" s="22"/>
      <c r="J38" s="21"/>
      <c r="K38" s="37"/>
      <c r="L38" s="2"/>
      <c r="M38" s="21"/>
      <c r="N38" s="21"/>
      <c r="O38" s="2"/>
      <c r="P38" s="21"/>
    </row>
    <row r="39" spans="1:16" x14ac:dyDescent="0.25">
      <c r="A39" s="70"/>
      <c r="B39" s="10" t="s">
        <v>60</v>
      </c>
      <c r="C39" s="10" t="s">
        <v>61</v>
      </c>
      <c r="D39" s="10" t="s">
        <v>62</v>
      </c>
      <c r="E39" s="43" t="s">
        <v>63</v>
      </c>
      <c r="F39" s="70"/>
      <c r="G39" s="70"/>
      <c r="J39" s="2"/>
      <c r="K39" s="2"/>
      <c r="L39" s="2"/>
      <c r="M39" s="21"/>
      <c r="N39" s="21"/>
      <c r="O39" s="2"/>
      <c r="P39" s="21"/>
    </row>
    <row r="40" spans="1:16" x14ac:dyDescent="0.25">
      <c r="A40" s="11" t="s">
        <v>57</v>
      </c>
      <c r="B40" s="5">
        <f>E22</f>
        <v>113.96666666666667</v>
      </c>
      <c r="C40" s="5">
        <f>E23</f>
        <v>119.76666666666668</v>
      </c>
      <c r="D40" s="34">
        <f>E24</f>
        <v>116</v>
      </c>
      <c r="E40" s="34">
        <f>E25</f>
        <v>128.53333333333333</v>
      </c>
      <c r="F40" s="5">
        <f>SUM(B40:E40)</f>
        <v>478.26666666666665</v>
      </c>
      <c r="G40" s="5">
        <f>AVERAGE(B40:E40)</f>
        <v>119.56666666666666</v>
      </c>
      <c r="I40" s="6" t="s">
        <v>1</v>
      </c>
      <c r="J40" s="1" t="s">
        <v>36</v>
      </c>
      <c r="K40" s="1"/>
      <c r="M40" s="21"/>
      <c r="N40" s="21"/>
      <c r="O40" s="2"/>
      <c r="P40" s="21"/>
    </row>
    <row r="41" spans="1:16" x14ac:dyDescent="0.25">
      <c r="A41" s="11" t="s">
        <v>58</v>
      </c>
      <c r="B41" s="5">
        <f>E26</f>
        <v>121.1</v>
      </c>
      <c r="C41" s="5">
        <f>E27</f>
        <v>130.03333333333333</v>
      </c>
      <c r="D41" s="5">
        <f>E28</f>
        <v>126.4</v>
      </c>
      <c r="E41" s="5">
        <f>E29</f>
        <v>127.43333333333334</v>
      </c>
      <c r="F41" s="5">
        <f>SUM(B41:E41)</f>
        <v>504.96666666666664</v>
      </c>
      <c r="G41" s="5">
        <f>AVERAGE(B41:E41)</f>
        <v>126.24166666666666</v>
      </c>
      <c r="I41" s="1" t="s">
        <v>60</v>
      </c>
      <c r="J41" s="19">
        <f>B43/9</f>
        <v>38.459259259259255</v>
      </c>
      <c r="K41" s="1" t="s">
        <v>40</v>
      </c>
      <c r="M41" s="21"/>
      <c r="N41" s="21"/>
      <c r="O41" s="2"/>
      <c r="P41" s="21"/>
    </row>
    <row r="42" spans="1:16" x14ac:dyDescent="0.25">
      <c r="A42" s="11" t="s">
        <v>59</v>
      </c>
      <c r="B42" s="5">
        <f>E30</f>
        <v>111.06666666666666</v>
      </c>
      <c r="C42" s="5">
        <f>E31</f>
        <v>109.80000000000001</v>
      </c>
      <c r="D42" s="5">
        <f>E32</f>
        <v>125.80000000000001</v>
      </c>
      <c r="E42" s="5">
        <f>E33</f>
        <v>142.76666666666665</v>
      </c>
      <c r="F42" s="5">
        <f>SUM(B42:E42)</f>
        <v>489.43333333333334</v>
      </c>
      <c r="G42" s="5">
        <f>AVERAGE(B42:E42)</f>
        <v>122.35833333333333</v>
      </c>
      <c r="I42" s="1" t="s">
        <v>61</v>
      </c>
      <c r="J42" s="19">
        <f>C43/9</f>
        <v>39.955555555555556</v>
      </c>
      <c r="K42" s="1" t="s">
        <v>37</v>
      </c>
      <c r="M42" s="21"/>
      <c r="N42" s="21"/>
      <c r="O42" s="2"/>
      <c r="P42" s="21"/>
    </row>
    <row r="43" spans="1:16" x14ac:dyDescent="0.25">
      <c r="A43" s="11" t="s">
        <v>17</v>
      </c>
      <c r="B43" s="5">
        <f>SUM(B40:B42)</f>
        <v>346.13333333333333</v>
      </c>
      <c r="C43" s="5">
        <f>SUM(C40:C42)</f>
        <v>359.6</v>
      </c>
      <c r="D43" s="5">
        <f>SUM(D40:D42)</f>
        <v>368.20000000000005</v>
      </c>
      <c r="E43" s="5">
        <f>SUM(E40:E42)</f>
        <v>398.73333333333335</v>
      </c>
      <c r="F43" s="5">
        <f>SUM(F40:F42)</f>
        <v>1472.6666666666667</v>
      </c>
      <c r="G43" s="1"/>
      <c r="I43" s="1" t="s">
        <v>62</v>
      </c>
      <c r="J43" s="19">
        <f>D43/9</f>
        <v>40.911111111111119</v>
      </c>
      <c r="K43" s="1" t="s">
        <v>37</v>
      </c>
      <c r="M43" s="21"/>
      <c r="N43" s="21"/>
      <c r="O43" s="2"/>
      <c r="P43" s="21"/>
    </row>
    <row r="44" spans="1:16" x14ac:dyDescent="0.25">
      <c r="A44" s="11" t="s">
        <v>5</v>
      </c>
      <c r="B44" s="5">
        <f>AVERAGE(B40:B42)</f>
        <v>115.37777777777778</v>
      </c>
      <c r="C44" s="5">
        <f>AVERAGE(C40:C42)</f>
        <v>119.86666666666667</v>
      </c>
      <c r="D44" s="5">
        <f>AVERAGE(D40:D42)</f>
        <v>122.73333333333335</v>
      </c>
      <c r="E44" s="5">
        <f>AVERAGE(E40:E43)</f>
        <v>199.36666666666667</v>
      </c>
      <c r="F44" s="1"/>
      <c r="G44" s="3"/>
      <c r="I44" s="1" t="s">
        <v>63</v>
      </c>
      <c r="J44" s="19">
        <f>E43/9</f>
        <v>44.303703703703704</v>
      </c>
      <c r="K44" s="1" t="s">
        <v>33</v>
      </c>
      <c r="M44" s="20">
        <f>J45+J44</f>
        <v>52.619289487442742</v>
      </c>
      <c r="N44" s="21"/>
      <c r="O44" s="2"/>
      <c r="P44" s="21"/>
    </row>
    <row r="45" spans="1:16" x14ac:dyDescent="0.25">
      <c r="A45" s="11"/>
      <c r="B45" s="5"/>
      <c r="C45" s="5"/>
      <c r="D45" s="5"/>
      <c r="E45" s="1"/>
      <c r="F45" s="1"/>
      <c r="G45" s="1" t="s">
        <v>34</v>
      </c>
      <c r="H45" s="23">
        <v>4.9625000000000004</v>
      </c>
      <c r="I45" s="6" t="s">
        <v>35</v>
      </c>
      <c r="J45" s="19">
        <f>H45*(K32/9)^0.5</f>
        <v>8.3155857837390386</v>
      </c>
      <c r="K45" s="1"/>
      <c r="M45" s="20">
        <f>J45+J42</f>
        <v>48.271141339294594</v>
      </c>
      <c r="N45" s="21"/>
      <c r="O45" s="2"/>
      <c r="P45" s="21"/>
    </row>
    <row r="46" spans="1:16" x14ac:dyDescent="0.25">
      <c r="I46" s="6" t="s">
        <v>1</v>
      </c>
      <c r="J46" s="1" t="s">
        <v>36</v>
      </c>
      <c r="K46" s="1"/>
      <c r="M46" s="21"/>
      <c r="N46" s="21"/>
      <c r="O46" s="2"/>
      <c r="P46" s="21"/>
    </row>
    <row r="47" spans="1:16" x14ac:dyDescent="0.25">
      <c r="I47" s="1" t="s">
        <v>57</v>
      </c>
      <c r="J47" s="19">
        <f>F40/12</f>
        <v>39.855555555555554</v>
      </c>
      <c r="K47" s="1"/>
      <c r="M47" s="21"/>
      <c r="N47" s="21"/>
      <c r="O47" s="2"/>
      <c r="P47" s="21"/>
    </row>
    <row r="48" spans="1:16" x14ac:dyDescent="0.25">
      <c r="I48" s="1" t="s">
        <v>58</v>
      </c>
      <c r="J48" s="19">
        <f>F41/12</f>
        <v>42.080555555555556</v>
      </c>
      <c r="K48" s="1"/>
      <c r="M48" s="21"/>
      <c r="N48" s="21"/>
      <c r="O48" s="2"/>
      <c r="P48" s="21"/>
    </row>
    <row r="49" spans="7:16" x14ac:dyDescent="0.25">
      <c r="I49" s="1" t="s">
        <v>59</v>
      </c>
      <c r="J49" s="19">
        <f>F42/12</f>
        <v>40.786111111111111</v>
      </c>
      <c r="K49" s="1"/>
      <c r="M49" s="21"/>
      <c r="N49" s="21"/>
      <c r="O49" s="2"/>
      <c r="P49" s="21"/>
    </row>
    <row r="50" spans="7:16" x14ac:dyDescent="0.25">
      <c r="G50" t="s">
        <v>42</v>
      </c>
      <c r="H50" s="41">
        <v>4.5925000000000002</v>
      </c>
      <c r="I50" s="1" t="s">
        <v>35</v>
      </c>
      <c r="J50" s="1">
        <f>H45*(K32/12)^0.5</f>
        <v>7.2015085360667364</v>
      </c>
      <c r="K50" s="1"/>
    </row>
  </sheetData>
  <mergeCells count="20">
    <mergeCell ref="A37:C37"/>
    <mergeCell ref="A38:A39"/>
    <mergeCell ref="B38:D38"/>
    <mergeCell ref="F38:F39"/>
    <mergeCell ref="A18:E18"/>
    <mergeCell ref="A19:E19"/>
    <mergeCell ref="A20:A21"/>
    <mergeCell ref="B20:D20"/>
    <mergeCell ref="E20:E21"/>
    <mergeCell ref="A3:A4"/>
    <mergeCell ref="B3:D3"/>
    <mergeCell ref="E3:E4"/>
    <mergeCell ref="G3:G4"/>
    <mergeCell ref="H3:J3"/>
    <mergeCell ref="G38:G39"/>
    <mergeCell ref="F20:F21"/>
    <mergeCell ref="M3:M4"/>
    <mergeCell ref="N3:P3"/>
    <mergeCell ref="Q3:Q4"/>
    <mergeCell ref="K3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0"/>
  <sheetViews>
    <sheetView tabSelected="1" topLeftCell="G26" zoomScale="115" zoomScaleNormal="115" workbookViewId="0">
      <selection activeCell="F44" sqref="F44"/>
    </sheetView>
  </sheetViews>
  <sheetFormatPr defaultColWidth="8.85546875" defaultRowHeight="15" x14ac:dyDescent="0.25"/>
  <cols>
    <col min="10" max="10" width="14.5703125" customWidth="1"/>
    <col min="12" max="12" width="12.140625" customWidth="1"/>
  </cols>
  <sheetData>
    <row r="2" spans="1:17" x14ac:dyDescent="0.25">
      <c r="A2" t="s">
        <v>38</v>
      </c>
    </row>
    <row r="3" spans="1:17" x14ac:dyDescent="0.25">
      <c r="A3" s="56" t="s">
        <v>1</v>
      </c>
      <c r="B3" s="75" t="s">
        <v>2</v>
      </c>
      <c r="C3" s="76"/>
      <c r="D3" s="77"/>
      <c r="E3" s="56" t="s">
        <v>5</v>
      </c>
      <c r="G3" s="56" t="s">
        <v>1</v>
      </c>
      <c r="H3" s="58" t="s">
        <v>3</v>
      </c>
      <c r="I3" s="59"/>
      <c r="J3" s="60"/>
      <c r="K3" s="56" t="s">
        <v>5</v>
      </c>
      <c r="M3" s="71" t="s">
        <v>1</v>
      </c>
      <c r="N3" s="58" t="s">
        <v>4</v>
      </c>
      <c r="O3" s="59"/>
      <c r="P3" s="60"/>
      <c r="Q3" s="56" t="s">
        <v>5</v>
      </c>
    </row>
    <row r="4" spans="1:17" x14ac:dyDescent="0.25">
      <c r="A4" s="57"/>
      <c r="B4" s="7">
        <v>1</v>
      </c>
      <c r="C4" s="7">
        <v>2</v>
      </c>
      <c r="D4" s="7">
        <v>3</v>
      </c>
      <c r="E4" s="57"/>
      <c r="G4" s="57"/>
      <c r="H4" s="7">
        <v>1</v>
      </c>
      <c r="I4" s="7">
        <v>2</v>
      </c>
      <c r="J4" s="7">
        <v>3</v>
      </c>
      <c r="K4" s="57"/>
      <c r="M4" s="72"/>
      <c r="N4" s="7">
        <v>1</v>
      </c>
      <c r="O4" s="7">
        <v>2</v>
      </c>
      <c r="P4" s="7">
        <v>3</v>
      </c>
      <c r="Q4" s="57"/>
    </row>
    <row r="5" spans="1:17" x14ac:dyDescent="0.25">
      <c r="A5" s="1" t="s">
        <v>43</v>
      </c>
      <c r="B5" s="1">
        <v>40.5</v>
      </c>
      <c r="C5" s="1">
        <v>48.6</v>
      </c>
      <c r="D5" s="1">
        <v>38.4</v>
      </c>
      <c r="E5" s="1">
        <f>AVERAGE(B5:D5)</f>
        <v>42.5</v>
      </c>
      <c r="G5" s="1" t="s">
        <v>51</v>
      </c>
      <c r="H5" s="1">
        <v>53.4</v>
      </c>
      <c r="I5" s="1">
        <v>38.799999999999997</v>
      </c>
      <c r="J5" s="1">
        <v>50.1</v>
      </c>
      <c r="K5" s="1">
        <f>AVERAGE(H5:J5)</f>
        <v>47.43333333333333</v>
      </c>
      <c r="M5" s="1" t="s">
        <v>46</v>
      </c>
      <c r="N5" s="1">
        <v>50.5</v>
      </c>
      <c r="O5" s="1">
        <v>62.1</v>
      </c>
      <c r="P5" s="1">
        <v>36.200000000000003</v>
      </c>
      <c r="Q5" s="1">
        <f>AVERAGE(N5:P5)</f>
        <v>49.6</v>
      </c>
    </row>
    <row r="6" spans="1:17" x14ac:dyDescent="0.25">
      <c r="A6" s="1" t="s">
        <v>44</v>
      </c>
      <c r="B6" s="1">
        <v>40.5</v>
      </c>
      <c r="C6" s="1">
        <v>42.3</v>
      </c>
      <c r="D6" s="1">
        <v>45.2</v>
      </c>
      <c r="E6" s="1">
        <f t="shared" ref="E6:E16" si="0">AVERAGE(B6:D6)</f>
        <v>42.666666666666664</v>
      </c>
      <c r="G6" s="1" t="s">
        <v>43</v>
      </c>
      <c r="H6" s="3">
        <v>52.1</v>
      </c>
      <c r="I6" s="1">
        <v>36.799999999999997</v>
      </c>
      <c r="J6" s="1">
        <v>30.6</v>
      </c>
      <c r="K6" s="1">
        <f t="shared" ref="K6:K16" si="1">AVERAGE(H6:J6)</f>
        <v>39.833333333333336</v>
      </c>
      <c r="M6" s="1" t="s">
        <v>43</v>
      </c>
      <c r="N6" s="3">
        <v>48.2</v>
      </c>
      <c r="O6" s="1">
        <v>47.6</v>
      </c>
      <c r="P6" s="1">
        <v>40.200000000000003</v>
      </c>
      <c r="Q6" s="1">
        <f t="shared" ref="Q6:Q16" si="2">AVERAGE(N6:P6)</f>
        <v>45.333333333333336</v>
      </c>
    </row>
    <row r="7" spans="1:17" x14ac:dyDescent="0.25">
      <c r="A7" s="1" t="s">
        <v>45</v>
      </c>
      <c r="B7" s="1">
        <v>47.2</v>
      </c>
      <c r="C7" s="1">
        <v>40.299999999999997</v>
      </c>
      <c r="D7" s="1">
        <v>41.2</v>
      </c>
      <c r="E7" s="1">
        <f t="shared" si="0"/>
        <v>42.9</v>
      </c>
      <c r="G7" s="1" t="s">
        <v>48</v>
      </c>
      <c r="H7" s="1">
        <v>42.3</v>
      </c>
      <c r="I7" s="1">
        <v>52.3</v>
      </c>
      <c r="J7" s="1">
        <v>56.2</v>
      </c>
      <c r="K7" s="1">
        <f t="shared" si="1"/>
        <v>50.266666666666673</v>
      </c>
      <c r="M7" s="1" t="s">
        <v>50</v>
      </c>
      <c r="N7" s="1">
        <v>56.5</v>
      </c>
      <c r="O7" s="1">
        <v>50.1</v>
      </c>
      <c r="P7" s="1">
        <v>40.1</v>
      </c>
      <c r="Q7" s="1">
        <f t="shared" si="2"/>
        <v>48.9</v>
      </c>
    </row>
    <row r="8" spans="1:17" x14ac:dyDescent="0.25">
      <c r="A8" s="1" t="s">
        <v>46</v>
      </c>
      <c r="B8" s="1">
        <v>69.5</v>
      </c>
      <c r="C8" s="1">
        <v>60.2</v>
      </c>
      <c r="D8" s="1">
        <v>37.4</v>
      </c>
      <c r="E8" s="1">
        <f t="shared" si="0"/>
        <v>55.699999999999996</v>
      </c>
      <c r="G8" s="3" t="s">
        <v>53</v>
      </c>
      <c r="H8" s="1">
        <v>46.9</v>
      </c>
      <c r="I8" s="1">
        <v>33.5</v>
      </c>
      <c r="J8" s="1">
        <v>32.9</v>
      </c>
      <c r="K8" s="1">
        <f t="shared" si="1"/>
        <v>37.766666666666673</v>
      </c>
      <c r="M8" s="1" t="s">
        <v>45</v>
      </c>
      <c r="N8" s="1">
        <v>50.1</v>
      </c>
      <c r="O8" s="1">
        <v>53.2</v>
      </c>
      <c r="P8" s="1">
        <v>41.1</v>
      </c>
      <c r="Q8" s="1">
        <f t="shared" si="2"/>
        <v>48.133333333333333</v>
      </c>
    </row>
    <row r="9" spans="1:17" x14ac:dyDescent="0.25">
      <c r="A9" s="1" t="s">
        <v>47</v>
      </c>
      <c r="B9" s="1">
        <v>3.4</v>
      </c>
      <c r="C9" s="1">
        <v>60.2</v>
      </c>
      <c r="D9" s="1">
        <v>52.1</v>
      </c>
      <c r="E9" s="1">
        <f t="shared" si="0"/>
        <v>38.56666666666667</v>
      </c>
      <c r="G9" s="1" t="s">
        <v>54</v>
      </c>
      <c r="H9" s="1">
        <v>48.5</v>
      </c>
      <c r="I9" s="1">
        <v>42.6</v>
      </c>
      <c r="J9" s="1">
        <v>45.2</v>
      </c>
      <c r="K9" s="1">
        <f t="shared" si="1"/>
        <v>45.433333333333337</v>
      </c>
      <c r="M9" s="1" t="s">
        <v>52</v>
      </c>
      <c r="N9" s="1">
        <v>42.2</v>
      </c>
      <c r="O9" s="1">
        <v>53.2</v>
      </c>
      <c r="P9" s="1">
        <v>53.9</v>
      </c>
      <c r="Q9" s="1">
        <f t="shared" si="2"/>
        <v>49.766666666666673</v>
      </c>
    </row>
    <row r="10" spans="1:17" x14ac:dyDescent="0.25">
      <c r="A10" s="1" t="s">
        <v>48</v>
      </c>
      <c r="B10" s="1">
        <v>50.2</v>
      </c>
      <c r="C10" s="1">
        <v>51.3</v>
      </c>
      <c r="D10" s="1">
        <v>42.3</v>
      </c>
      <c r="E10" s="1">
        <f t="shared" si="0"/>
        <v>47.933333333333337</v>
      </c>
      <c r="G10" s="1" t="s">
        <v>47</v>
      </c>
      <c r="H10" s="1">
        <v>45.6</v>
      </c>
      <c r="I10" s="1">
        <v>41.5</v>
      </c>
      <c r="J10" s="1">
        <v>54.4</v>
      </c>
      <c r="K10" s="1">
        <f t="shared" si="1"/>
        <v>47.166666666666664</v>
      </c>
      <c r="M10" s="1" t="s">
        <v>51</v>
      </c>
      <c r="N10" s="1">
        <v>40.200000000000003</v>
      </c>
      <c r="O10" s="1">
        <v>44.6</v>
      </c>
      <c r="P10" s="1">
        <v>48.2</v>
      </c>
      <c r="Q10" s="1">
        <f t="shared" si="2"/>
        <v>44.333333333333336</v>
      </c>
    </row>
    <row r="11" spans="1:17" x14ac:dyDescent="0.25">
      <c r="A11" s="1" t="s">
        <v>49</v>
      </c>
      <c r="B11" s="1">
        <v>42.5</v>
      </c>
      <c r="C11" s="1">
        <v>61.4</v>
      </c>
      <c r="D11" s="1">
        <v>37.5</v>
      </c>
      <c r="E11" s="1">
        <f t="shared" si="0"/>
        <v>47.133333333333333</v>
      </c>
      <c r="G11" s="1" t="s">
        <v>46</v>
      </c>
      <c r="H11" s="1">
        <v>62.4</v>
      </c>
      <c r="I11" s="1">
        <v>56.3</v>
      </c>
      <c r="J11" s="1">
        <v>55.5</v>
      </c>
      <c r="K11" s="1">
        <f t="shared" si="1"/>
        <v>58.066666666666663</v>
      </c>
      <c r="M11" s="1" t="s">
        <v>44</v>
      </c>
      <c r="N11" s="1">
        <v>48.6</v>
      </c>
      <c r="O11" s="1">
        <v>40.5</v>
      </c>
      <c r="P11" s="1">
        <v>53.2</v>
      </c>
      <c r="Q11" s="1">
        <f t="shared" si="2"/>
        <v>47.433333333333337</v>
      </c>
    </row>
    <row r="12" spans="1:17" x14ac:dyDescent="0.25">
      <c r="A12" s="1" t="s">
        <v>50</v>
      </c>
      <c r="B12" s="1">
        <v>44.5</v>
      </c>
      <c r="C12" s="1">
        <v>45.7</v>
      </c>
      <c r="D12" s="1">
        <v>40.1</v>
      </c>
      <c r="E12" s="1">
        <f t="shared" si="0"/>
        <v>43.433333333333337</v>
      </c>
      <c r="G12" s="1" t="s">
        <v>44</v>
      </c>
      <c r="H12" s="1">
        <v>41.2</v>
      </c>
      <c r="I12" s="1">
        <v>46.7</v>
      </c>
      <c r="J12" s="1">
        <v>55.5</v>
      </c>
      <c r="K12" s="1">
        <f t="shared" si="1"/>
        <v>47.800000000000004</v>
      </c>
      <c r="M12" s="1" t="s">
        <v>47</v>
      </c>
      <c r="N12" s="1">
        <v>41.2</v>
      </c>
      <c r="O12" s="1">
        <v>43.1</v>
      </c>
      <c r="P12" s="1">
        <v>50.1</v>
      </c>
      <c r="Q12" s="1">
        <f t="shared" si="2"/>
        <v>44.800000000000004</v>
      </c>
    </row>
    <row r="13" spans="1:17" x14ac:dyDescent="0.25">
      <c r="A13" s="1" t="s">
        <v>51</v>
      </c>
      <c r="B13" s="1">
        <v>38.5</v>
      </c>
      <c r="C13" s="1">
        <v>45.8</v>
      </c>
      <c r="D13" s="1">
        <v>37.799999999999997</v>
      </c>
      <c r="E13" s="1">
        <f t="shared" si="0"/>
        <v>40.699999999999996</v>
      </c>
      <c r="G13" s="1" t="s">
        <v>52</v>
      </c>
      <c r="H13" s="1">
        <v>42.6</v>
      </c>
      <c r="I13" s="1">
        <v>61.2</v>
      </c>
      <c r="J13" s="1">
        <v>49.5</v>
      </c>
      <c r="K13" s="1">
        <f t="shared" si="1"/>
        <v>51.1</v>
      </c>
      <c r="M13" s="1" t="s">
        <v>49</v>
      </c>
      <c r="N13" s="1">
        <v>52.1</v>
      </c>
      <c r="O13" s="1">
        <v>52.2</v>
      </c>
      <c r="P13" s="1">
        <v>48.1</v>
      </c>
      <c r="Q13" s="1">
        <f t="shared" si="2"/>
        <v>50.800000000000004</v>
      </c>
    </row>
    <row r="14" spans="1:17" x14ac:dyDescent="0.25">
      <c r="A14" s="1" t="s">
        <v>52</v>
      </c>
      <c r="B14" s="1">
        <v>37.9</v>
      </c>
      <c r="C14" s="1">
        <v>51.5</v>
      </c>
      <c r="D14" s="1">
        <v>42.7</v>
      </c>
      <c r="E14" s="1">
        <f t="shared" si="0"/>
        <v>44.033333333333339</v>
      </c>
      <c r="G14" s="1" t="s">
        <v>49</v>
      </c>
      <c r="H14" s="1">
        <v>40.799999999999997</v>
      </c>
      <c r="I14" s="1">
        <v>44.8</v>
      </c>
      <c r="J14" s="1">
        <v>48.9</v>
      </c>
      <c r="K14" s="1">
        <f t="shared" si="1"/>
        <v>44.833333333333336</v>
      </c>
      <c r="M14" s="1" t="s">
        <v>53</v>
      </c>
      <c r="N14" s="1">
        <v>56.1</v>
      </c>
      <c r="O14" s="1">
        <v>56.2</v>
      </c>
      <c r="P14" s="1">
        <v>48.1</v>
      </c>
      <c r="Q14" s="1">
        <f t="shared" si="2"/>
        <v>53.466666666666669</v>
      </c>
    </row>
    <row r="15" spans="1:17" x14ac:dyDescent="0.25">
      <c r="A15" s="1" t="s">
        <v>53</v>
      </c>
      <c r="B15" s="1">
        <v>39.799999999999997</v>
      </c>
      <c r="C15" s="1">
        <v>47.8</v>
      </c>
      <c r="D15" s="1">
        <v>39.799999999999997</v>
      </c>
      <c r="E15" s="1">
        <f t="shared" si="0"/>
        <v>42.466666666666661</v>
      </c>
      <c r="G15" s="1" t="s">
        <v>50</v>
      </c>
      <c r="H15" s="1">
        <v>53.9</v>
      </c>
      <c r="I15" s="1">
        <v>57.5</v>
      </c>
      <c r="J15" s="1">
        <v>55.6</v>
      </c>
      <c r="K15" s="1">
        <f t="shared" si="1"/>
        <v>55.666666666666664</v>
      </c>
      <c r="M15" s="1" t="s">
        <v>54</v>
      </c>
      <c r="N15" s="1">
        <v>40.1</v>
      </c>
      <c r="O15" s="1">
        <v>42.3</v>
      </c>
      <c r="P15" s="1">
        <v>50.1</v>
      </c>
      <c r="Q15" s="1">
        <f t="shared" si="2"/>
        <v>44.166666666666664</v>
      </c>
    </row>
    <row r="16" spans="1:17" x14ac:dyDescent="0.25">
      <c r="A16" s="1" t="s">
        <v>54</v>
      </c>
      <c r="B16" s="1">
        <v>51.2</v>
      </c>
      <c r="C16" s="1">
        <v>60.2</v>
      </c>
      <c r="D16" s="1">
        <v>60.4</v>
      </c>
      <c r="E16" s="1">
        <f t="shared" si="0"/>
        <v>57.266666666666673</v>
      </c>
      <c r="G16" s="1" t="s">
        <v>45</v>
      </c>
      <c r="H16" s="1">
        <v>44.6</v>
      </c>
      <c r="I16" s="1">
        <v>46.3</v>
      </c>
      <c r="J16" s="1">
        <v>47.8</v>
      </c>
      <c r="K16" s="1">
        <f t="shared" si="1"/>
        <v>46.233333333333327</v>
      </c>
      <c r="M16" s="1" t="s">
        <v>48</v>
      </c>
      <c r="N16" s="1">
        <v>48.1</v>
      </c>
      <c r="O16" s="1">
        <v>46.2</v>
      </c>
      <c r="P16" s="1">
        <v>56.1</v>
      </c>
      <c r="Q16" s="1">
        <f t="shared" si="2"/>
        <v>50.133333333333333</v>
      </c>
    </row>
    <row r="17" spans="1:17" x14ac:dyDescent="0.25">
      <c r="E17" s="48">
        <f>SUM(E5:E16)</f>
        <v>545.29999999999995</v>
      </c>
      <c r="K17" s="48">
        <f>SUM(K5:K16)</f>
        <v>571.6</v>
      </c>
      <c r="Q17" s="48">
        <f>SUM(Q5:Q16)</f>
        <v>576.86666666666667</v>
      </c>
    </row>
    <row r="19" spans="1:17" x14ac:dyDescent="0.25">
      <c r="A19" s="61" t="s">
        <v>16</v>
      </c>
      <c r="B19" s="61"/>
      <c r="C19" s="61"/>
      <c r="D19" s="61"/>
      <c r="E19" s="61"/>
      <c r="H19" s="13" t="s">
        <v>32</v>
      </c>
    </row>
    <row r="20" spans="1:17" ht="15.75" x14ac:dyDescent="0.25">
      <c r="A20" s="62" t="s">
        <v>1</v>
      </c>
      <c r="B20" s="63" t="s">
        <v>9</v>
      </c>
      <c r="C20" s="63"/>
      <c r="D20" s="63"/>
      <c r="E20" s="64" t="s">
        <v>10</v>
      </c>
      <c r="F20" s="64" t="s">
        <v>11</v>
      </c>
      <c r="H20" s="1" t="s">
        <v>56</v>
      </c>
      <c r="I20" s="1">
        <v>3</v>
      </c>
    </row>
    <row r="21" spans="1:17" ht="15.75" x14ac:dyDescent="0.25">
      <c r="A21" s="62"/>
      <c r="B21" s="30" t="s">
        <v>12</v>
      </c>
      <c r="C21" s="30" t="s">
        <v>13</v>
      </c>
      <c r="D21" s="30" t="s">
        <v>14</v>
      </c>
      <c r="E21" s="65"/>
      <c r="F21" s="65"/>
      <c r="H21" s="1" t="s">
        <v>55</v>
      </c>
      <c r="I21" s="1">
        <v>4</v>
      </c>
    </row>
    <row r="22" spans="1:17" x14ac:dyDescent="0.25">
      <c r="A22" s="1" t="s">
        <v>53</v>
      </c>
      <c r="B22" s="5">
        <f>E15</f>
        <v>42.466666666666661</v>
      </c>
      <c r="C22" s="5">
        <f>K8</f>
        <v>37.766666666666673</v>
      </c>
      <c r="D22" s="5">
        <f>Q14</f>
        <v>53.466666666666669</v>
      </c>
      <c r="E22" s="5">
        <f>SUM(B22:D22)</f>
        <v>133.69999999999999</v>
      </c>
      <c r="F22" s="5">
        <f>AVERAGE(B22:D22)</f>
        <v>44.566666666666663</v>
      </c>
      <c r="G22" s="8"/>
      <c r="H22" s="1" t="s">
        <v>18</v>
      </c>
      <c r="I22" s="1">
        <v>3</v>
      </c>
    </row>
    <row r="23" spans="1:17" x14ac:dyDescent="0.25">
      <c r="A23" s="1" t="s">
        <v>44</v>
      </c>
      <c r="B23" s="5">
        <f>E6</f>
        <v>42.666666666666664</v>
      </c>
      <c r="C23" s="5">
        <f>K12</f>
        <v>47.800000000000004</v>
      </c>
      <c r="D23" s="5">
        <f>Q11</f>
        <v>47.433333333333337</v>
      </c>
      <c r="E23" s="5">
        <f t="shared" ref="E23:E33" si="3">SUM(B23:D23)</f>
        <v>137.9</v>
      </c>
      <c r="F23" s="5">
        <f t="shared" ref="F23:F33" si="4">AVERAGE(B23:D23)</f>
        <v>45.966666666666669</v>
      </c>
      <c r="H23" s="1" t="s">
        <v>19</v>
      </c>
      <c r="I23" s="1">
        <f>(E34^2)/(I20*I21*I22)</f>
        <v>79690.153364197526</v>
      </c>
    </row>
    <row r="24" spans="1:17" x14ac:dyDescent="0.25">
      <c r="A24" s="1" t="s">
        <v>45</v>
      </c>
      <c r="B24" s="5">
        <f>E7</f>
        <v>42.9</v>
      </c>
      <c r="C24" s="5">
        <f>K16</f>
        <v>46.233333333333327</v>
      </c>
      <c r="D24" s="5">
        <f>Q8</f>
        <v>48.133333333333333</v>
      </c>
      <c r="E24" s="5">
        <f t="shared" si="3"/>
        <v>137.26666666666665</v>
      </c>
      <c r="F24" s="5">
        <f t="shared" si="4"/>
        <v>45.755555555555553</v>
      </c>
    </row>
    <row r="25" spans="1:17" x14ac:dyDescent="0.25">
      <c r="A25" s="1" t="s">
        <v>47</v>
      </c>
      <c r="B25" s="5">
        <f>E9</f>
        <v>38.56666666666667</v>
      </c>
      <c r="C25" s="5">
        <f>K10</f>
        <v>47.166666666666664</v>
      </c>
      <c r="D25" s="5">
        <f>Q12</f>
        <v>44.800000000000004</v>
      </c>
      <c r="E25" s="5">
        <f t="shared" si="3"/>
        <v>130.53333333333333</v>
      </c>
      <c r="F25" s="5">
        <f t="shared" si="4"/>
        <v>43.511111111111113</v>
      </c>
      <c r="H25" t="s">
        <v>31</v>
      </c>
    </row>
    <row r="26" spans="1:17" ht="15.75" x14ac:dyDescent="0.25">
      <c r="A26" s="1" t="s">
        <v>49</v>
      </c>
      <c r="B26" s="5">
        <f>E11</f>
        <v>47.133333333333333</v>
      </c>
      <c r="C26" s="5">
        <f>K14</f>
        <v>44.833333333333336</v>
      </c>
      <c r="D26" s="5">
        <f>Q13</f>
        <v>50.800000000000004</v>
      </c>
      <c r="E26" s="5">
        <f t="shared" si="3"/>
        <v>142.76666666666668</v>
      </c>
      <c r="F26" s="5">
        <f t="shared" si="4"/>
        <v>47.588888888888896</v>
      </c>
      <c r="H26" s="30" t="s">
        <v>20</v>
      </c>
      <c r="I26" s="30" t="s">
        <v>21</v>
      </c>
      <c r="J26" s="30" t="s">
        <v>22</v>
      </c>
      <c r="K26" s="30" t="s">
        <v>23</v>
      </c>
      <c r="L26" s="30" t="s">
        <v>24</v>
      </c>
      <c r="M26" s="30"/>
      <c r="N26" s="30" t="s">
        <v>25</v>
      </c>
      <c r="O26" s="30" t="s">
        <v>26</v>
      </c>
    </row>
    <row r="27" spans="1:17" x14ac:dyDescent="0.25">
      <c r="A27" s="1" t="s">
        <v>50</v>
      </c>
      <c r="B27" s="5">
        <f>E12</f>
        <v>43.433333333333337</v>
      </c>
      <c r="C27" s="5">
        <f>K15</f>
        <v>55.666666666666664</v>
      </c>
      <c r="D27" s="5">
        <f>Q7</f>
        <v>48.9</v>
      </c>
      <c r="E27" s="5">
        <f t="shared" si="3"/>
        <v>148</v>
      </c>
      <c r="F27" s="5">
        <f t="shared" si="4"/>
        <v>49.333333333333336</v>
      </c>
      <c r="H27" s="1" t="s">
        <v>27</v>
      </c>
      <c r="I27" s="1">
        <f>I22-1</f>
        <v>2</v>
      </c>
      <c r="J27" s="14">
        <f>SUMSQ(B34:D34)/(I20*I21)-I23</f>
        <v>47.66339506173972</v>
      </c>
      <c r="K27" s="14">
        <f t="shared" ref="K27:K31" si="5">J27/I27</f>
        <v>23.83169753086986</v>
      </c>
      <c r="L27" s="54">
        <f>K27/$K$32</f>
        <v>1.146299454612987</v>
      </c>
      <c r="M27" s="1" t="str">
        <f>IF(L27&lt;N27,"tn",IF(L27&lt;O27,"*","**"))</f>
        <v>tn</v>
      </c>
      <c r="N27" s="1">
        <f>FINV(5%,$I27,$I$32)</f>
        <v>3.4433567793667246</v>
      </c>
      <c r="O27" s="1">
        <f>FINV(1%,$I27,$I$32)</f>
        <v>5.7190219124822725</v>
      </c>
    </row>
    <row r="28" spans="1:17" x14ac:dyDescent="0.25">
      <c r="A28" s="1" t="s">
        <v>52</v>
      </c>
      <c r="B28" s="5">
        <f>E14</f>
        <v>44.033333333333339</v>
      </c>
      <c r="C28" s="5">
        <f>K13</f>
        <v>51.1</v>
      </c>
      <c r="D28" s="5">
        <f>Q9</f>
        <v>49.766666666666673</v>
      </c>
      <c r="E28" s="5">
        <f t="shared" si="3"/>
        <v>144.9</v>
      </c>
      <c r="F28" s="5">
        <f t="shared" si="4"/>
        <v>48.300000000000004</v>
      </c>
      <c r="H28" s="1" t="s">
        <v>28</v>
      </c>
      <c r="I28" s="1">
        <f>(I20*I21)-1</f>
        <v>11</v>
      </c>
      <c r="J28" s="14">
        <f>SUMSQ(E22:E33)/I22-I23</f>
        <v>364.17293209876516</v>
      </c>
      <c r="K28" s="14">
        <f t="shared" si="5"/>
        <v>33.106630190796835</v>
      </c>
      <c r="L28" s="54">
        <f t="shared" ref="L28:L31" si="6">K28/$K$32</f>
        <v>1.5924216931096253</v>
      </c>
      <c r="M28" s="1" t="str">
        <f t="shared" ref="M28:M31" si="7">IF(L28&lt;N28,"tn",IF(L28&lt;O28,"*","**"))</f>
        <v>tn</v>
      </c>
      <c r="N28" s="1">
        <f t="shared" ref="N28:N31" si="8">FINV(5%,$I28,$I$32)</f>
        <v>2.2585183566229916</v>
      </c>
      <c r="O28" s="1">
        <f t="shared" ref="O28:O31" si="9">FINV(1%,$I28,$I$32)</f>
        <v>3.1837421959607717</v>
      </c>
    </row>
    <row r="29" spans="1:17" x14ac:dyDescent="0.25">
      <c r="A29" s="1" t="s">
        <v>54</v>
      </c>
      <c r="B29" s="5">
        <f>E16</f>
        <v>57.266666666666673</v>
      </c>
      <c r="C29" s="5">
        <f>K9</f>
        <v>45.433333333333337</v>
      </c>
      <c r="D29" s="5">
        <f>Q15</f>
        <v>44.166666666666664</v>
      </c>
      <c r="E29" s="5">
        <f t="shared" si="3"/>
        <v>146.86666666666667</v>
      </c>
      <c r="F29" s="5">
        <f t="shared" si="4"/>
        <v>48.955555555555556</v>
      </c>
      <c r="H29" s="1" t="s">
        <v>56</v>
      </c>
      <c r="I29" s="1">
        <v>2</v>
      </c>
      <c r="J29" s="14">
        <f>SUMSQ(F40:F42)/(I22*I21)-I23</f>
        <v>84.080432098766323</v>
      </c>
      <c r="K29" s="14">
        <f t="shared" si="5"/>
        <v>42.040216049383162</v>
      </c>
      <c r="L29" s="54">
        <f t="shared" si="6"/>
        <v>2.0221252248941703</v>
      </c>
      <c r="M29" s="1" t="str">
        <f t="shared" si="7"/>
        <v>tn</v>
      </c>
      <c r="N29" s="1">
        <f t="shared" si="8"/>
        <v>3.4433567793667246</v>
      </c>
      <c r="O29" s="1">
        <f t="shared" si="9"/>
        <v>5.7190219124822725</v>
      </c>
    </row>
    <row r="30" spans="1:17" x14ac:dyDescent="0.25">
      <c r="A30" s="1" t="s">
        <v>51</v>
      </c>
      <c r="B30" s="5">
        <f>E13</f>
        <v>40.699999999999996</v>
      </c>
      <c r="C30" s="5">
        <f>K5</f>
        <v>47.43333333333333</v>
      </c>
      <c r="D30" s="5">
        <f>Q10</f>
        <v>44.333333333333336</v>
      </c>
      <c r="E30" s="5">
        <f t="shared" si="3"/>
        <v>132.46666666666667</v>
      </c>
      <c r="F30" s="5">
        <f t="shared" si="4"/>
        <v>44.155555555555559</v>
      </c>
      <c r="H30" s="1" t="s">
        <v>55</v>
      </c>
      <c r="I30" s="1">
        <v>3</v>
      </c>
      <c r="J30" s="14">
        <f>SUMSQ(B43:E43)/(I22*I20)-I23</f>
        <v>73.109228395071113</v>
      </c>
      <c r="K30" s="14">
        <f t="shared" si="5"/>
        <v>24.369742798357038</v>
      </c>
      <c r="L30" s="54">
        <f t="shared" si="6"/>
        <v>1.1721793146556356</v>
      </c>
      <c r="M30" s="1" t="str">
        <f t="shared" si="7"/>
        <v>tn</v>
      </c>
      <c r="N30" s="1">
        <f t="shared" si="8"/>
        <v>3.0491249886524128</v>
      </c>
      <c r="O30" s="1">
        <f t="shared" si="9"/>
        <v>4.8166057778160596</v>
      </c>
    </row>
    <row r="31" spans="1:17" x14ac:dyDescent="0.25">
      <c r="A31" s="1" t="s">
        <v>43</v>
      </c>
      <c r="B31" s="5">
        <f>E5</f>
        <v>42.5</v>
      </c>
      <c r="C31" s="5">
        <f>K6</f>
        <v>39.833333333333336</v>
      </c>
      <c r="D31" s="5">
        <f>Q6</f>
        <v>45.333333333333336</v>
      </c>
      <c r="E31" s="5">
        <f t="shared" si="3"/>
        <v>127.66666666666669</v>
      </c>
      <c r="F31" s="5">
        <f t="shared" si="4"/>
        <v>42.555555555555564</v>
      </c>
      <c r="H31" s="1" t="s">
        <v>64</v>
      </c>
      <c r="I31" s="1">
        <f>I28-I29-I30</f>
        <v>6</v>
      </c>
      <c r="J31" s="14">
        <f>J28-J29-J30</f>
        <v>206.98327160492772</v>
      </c>
      <c r="K31" s="14">
        <f t="shared" si="5"/>
        <v>34.49721193415462</v>
      </c>
      <c r="L31" s="54">
        <f t="shared" si="6"/>
        <v>1.6593083717417716</v>
      </c>
      <c r="M31" s="1" t="str">
        <f t="shared" si="7"/>
        <v>tn</v>
      </c>
      <c r="N31" s="1">
        <f t="shared" si="8"/>
        <v>2.5490614138436585</v>
      </c>
      <c r="O31" s="1">
        <f t="shared" si="9"/>
        <v>3.7583014350037565</v>
      </c>
    </row>
    <row r="32" spans="1:17" x14ac:dyDescent="0.25">
      <c r="A32" s="6" t="s">
        <v>48</v>
      </c>
      <c r="B32" s="5">
        <f>E10</f>
        <v>47.933333333333337</v>
      </c>
      <c r="C32" s="5">
        <f>K7</f>
        <v>50.266666666666673</v>
      </c>
      <c r="D32" s="5">
        <f>Q16</f>
        <v>50.133333333333333</v>
      </c>
      <c r="E32" s="5">
        <f t="shared" si="3"/>
        <v>148.33333333333334</v>
      </c>
      <c r="F32" s="5">
        <f t="shared" si="4"/>
        <v>49.44444444444445</v>
      </c>
      <c r="H32" s="1" t="s">
        <v>29</v>
      </c>
      <c r="I32" s="1">
        <f>I33-I27-I28</f>
        <v>22</v>
      </c>
      <c r="J32" s="55">
        <f>J33-J27-J28</f>
        <v>457.38253086419718</v>
      </c>
      <c r="K32" s="54">
        <f>J32/I32</f>
        <v>20.790115039281691</v>
      </c>
      <c r="L32" s="15"/>
      <c r="M32" s="16"/>
      <c r="N32" s="16"/>
      <c r="O32" s="16"/>
    </row>
    <row r="33" spans="1:16" x14ac:dyDescent="0.25">
      <c r="A33" s="6" t="s">
        <v>46</v>
      </c>
      <c r="B33" s="5">
        <f>E8</f>
        <v>55.699999999999996</v>
      </c>
      <c r="C33" s="5">
        <f>K11</f>
        <v>58.066666666666663</v>
      </c>
      <c r="D33" s="5">
        <f>Q5</f>
        <v>49.6</v>
      </c>
      <c r="E33" s="5">
        <f t="shared" si="3"/>
        <v>163.36666666666665</v>
      </c>
      <c r="F33" s="5">
        <f t="shared" si="4"/>
        <v>54.455555555555549</v>
      </c>
      <c r="H33" s="1" t="s">
        <v>15</v>
      </c>
      <c r="I33" s="1">
        <f>I20*I21*I22-1</f>
        <v>35</v>
      </c>
      <c r="J33" s="14">
        <f>SUMSQ(B22:D33)-I23</f>
        <v>869.21885802470206</v>
      </c>
      <c r="K33" s="15"/>
      <c r="L33" s="15"/>
      <c r="M33" s="16"/>
      <c r="N33" s="16"/>
      <c r="O33" s="16"/>
    </row>
    <row r="34" spans="1:16" x14ac:dyDescent="0.25">
      <c r="A34" s="9" t="s">
        <v>17</v>
      </c>
      <c r="B34" s="5">
        <f>SUM(B22:B33)</f>
        <v>545.29999999999995</v>
      </c>
      <c r="C34" s="5">
        <f>SUM(C22:C33)</f>
        <v>571.60000000000014</v>
      </c>
      <c r="D34" s="5">
        <f>SUM(D22:D33)</f>
        <v>576.86666666666667</v>
      </c>
      <c r="E34" s="5">
        <f t="shared" ref="E34" si="10">SUM(E22:E33)</f>
        <v>1693.7666666666667</v>
      </c>
      <c r="F34" s="5">
        <f>SUM(F22:F33)</f>
        <v>564.58888888888896</v>
      </c>
    </row>
    <row r="35" spans="1:16" x14ac:dyDescent="0.25">
      <c r="A35" s="6" t="s">
        <v>41</v>
      </c>
      <c r="B35" s="5">
        <f>AVERAGE(B22:B33)</f>
        <v>45.441666666666663</v>
      </c>
      <c r="C35" s="5">
        <f>AVERAGE(C22:C33)</f>
        <v>47.633333333333347</v>
      </c>
      <c r="D35" s="5">
        <f>AVERAGE(D22:D33)</f>
        <v>48.072222222222223</v>
      </c>
      <c r="E35" s="5"/>
      <c r="F35" s="34">
        <f>AVERAGE(F22:F34)</f>
        <v>86.859829059829067</v>
      </c>
      <c r="J35">
        <f>SQRT(K32/2)</f>
        <v>3.2241367092046276</v>
      </c>
    </row>
    <row r="37" spans="1:16" x14ac:dyDescent="0.25">
      <c r="A37" s="61" t="s">
        <v>30</v>
      </c>
      <c r="B37" s="61"/>
      <c r="C37" s="61"/>
      <c r="I37" s="21"/>
      <c r="J37" s="21"/>
      <c r="K37" s="53">
        <f>J33-J29-J27</f>
        <v>737.47503086419601</v>
      </c>
      <c r="L37" s="50" t="s">
        <v>76</v>
      </c>
      <c r="M37" s="21" t="s">
        <v>78</v>
      </c>
      <c r="N37" s="21"/>
      <c r="O37" s="21"/>
      <c r="P37" s="21"/>
    </row>
    <row r="38" spans="1:16" x14ac:dyDescent="0.25">
      <c r="A38" s="56" t="s">
        <v>56</v>
      </c>
      <c r="B38" s="67" t="s">
        <v>55</v>
      </c>
      <c r="C38" s="68"/>
      <c r="D38" s="69"/>
      <c r="E38" s="43"/>
      <c r="F38" s="70" t="s">
        <v>17</v>
      </c>
      <c r="G38" s="70" t="s">
        <v>69</v>
      </c>
      <c r="I38" s="22"/>
      <c r="J38" s="52" t="s">
        <v>75</v>
      </c>
      <c r="K38" s="49">
        <f>J33-J27-J28</f>
        <v>457.38253086419718</v>
      </c>
      <c r="L38" s="51" t="s">
        <v>77</v>
      </c>
      <c r="M38" s="21"/>
      <c r="N38" s="21"/>
      <c r="O38" s="2"/>
      <c r="P38" s="21"/>
    </row>
    <row r="39" spans="1:16" x14ac:dyDescent="0.25">
      <c r="A39" s="57"/>
      <c r="B39" s="10" t="s">
        <v>60</v>
      </c>
      <c r="C39" s="10" t="s">
        <v>61</v>
      </c>
      <c r="D39" s="10" t="s">
        <v>62</v>
      </c>
      <c r="E39" s="43" t="s">
        <v>63</v>
      </c>
      <c r="F39" s="70"/>
      <c r="G39" s="70"/>
      <c r="J39" s="2"/>
      <c r="K39" s="2"/>
      <c r="L39" s="2"/>
      <c r="M39" s="21"/>
      <c r="N39" s="21"/>
      <c r="O39" s="2"/>
      <c r="P39" s="21"/>
    </row>
    <row r="40" spans="1:16" x14ac:dyDescent="0.25">
      <c r="A40" s="11" t="s">
        <v>57</v>
      </c>
      <c r="B40" s="5">
        <f>E22</f>
        <v>133.69999999999999</v>
      </c>
      <c r="C40" s="5">
        <f>E23</f>
        <v>137.9</v>
      </c>
      <c r="D40" s="34">
        <f>E24</f>
        <v>137.26666666666665</v>
      </c>
      <c r="E40" s="34">
        <f>E25</f>
        <v>130.53333333333333</v>
      </c>
      <c r="F40" s="5">
        <f>SUM(B40:E40)</f>
        <v>539.4</v>
      </c>
      <c r="G40" s="5">
        <f>AVERAGE(B40:E41)</f>
        <v>140.24166666666667</v>
      </c>
      <c r="I40" s="6" t="s">
        <v>1</v>
      </c>
      <c r="J40" s="1" t="s">
        <v>36</v>
      </c>
      <c r="K40" s="1"/>
      <c r="M40" s="21"/>
      <c r="N40" s="21"/>
      <c r="O40" s="2"/>
      <c r="P40" s="21"/>
    </row>
    <row r="41" spans="1:16" x14ac:dyDescent="0.25">
      <c r="A41" s="11" t="s">
        <v>58</v>
      </c>
      <c r="B41" s="5">
        <f>E26</f>
        <v>142.76666666666668</v>
      </c>
      <c r="C41" s="5">
        <f>E27</f>
        <v>148</v>
      </c>
      <c r="D41" s="5">
        <f>E28</f>
        <v>144.9</v>
      </c>
      <c r="E41" s="5">
        <f>E29</f>
        <v>146.86666666666667</v>
      </c>
      <c r="F41" s="5">
        <f>SUM(B41:E41)</f>
        <v>582.5333333333333</v>
      </c>
      <c r="G41" s="5">
        <f>AVERAGE(B41:E41)</f>
        <v>145.63333333333333</v>
      </c>
      <c r="I41" s="1" t="s">
        <v>60</v>
      </c>
      <c r="J41" s="19">
        <f>B43/9</f>
        <v>45.437037037037044</v>
      </c>
      <c r="K41" s="1" t="s">
        <v>40</v>
      </c>
      <c r="M41" s="21"/>
      <c r="N41" s="21"/>
      <c r="O41" s="2"/>
      <c r="P41" s="21"/>
    </row>
    <row r="42" spans="1:16" x14ac:dyDescent="0.25">
      <c r="A42" s="11" t="s">
        <v>59</v>
      </c>
      <c r="B42" s="5">
        <f>E30</f>
        <v>132.46666666666667</v>
      </c>
      <c r="C42" s="5">
        <f>E31</f>
        <v>127.66666666666669</v>
      </c>
      <c r="D42" s="5">
        <f>E32</f>
        <v>148.33333333333334</v>
      </c>
      <c r="E42" s="5">
        <f>E33</f>
        <v>163.36666666666665</v>
      </c>
      <c r="F42" s="5">
        <f>SUM(B42:E42)</f>
        <v>571.83333333333337</v>
      </c>
      <c r="G42" s="5">
        <f>AVERAGE(B42:E42)</f>
        <v>142.95833333333334</v>
      </c>
      <c r="I42" s="1" t="s">
        <v>61</v>
      </c>
      <c r="J42" s="19">
        <f>C43/9</f>
        <v>45.951851851851849</v>
      </c>
      <c r="K42" s="1" t="s">
        <v>37</v>
      </c>
      <c r="M42" s="21"/>
      <c r="N42" s="21"/>
      <c r="O42" s="2"/>
      <c r="P42" s="21"/>
    </row>
    <row r="43" spans="1:16" x14ac:dyDescent="0.25">
      <c r="A43" s="12" t="s">
        <v>17</v>
      </c>
      <c r="B43" s="5">
        <f>SUM(B40:B42)</f>
        <v>408.93333333333339</v>
      </c>
      <c r="C43" s="5">
        <f>SUM(C40:C42)</f>
        <v>413.56666666666666</v>
      </c>
      <c r="D43" s="5">
        <f>SUM(D40:D42)</f>
        <v>430.5</v>
      </c>
      <c r="E43" s="5">
        <f>SUM(E40:E42)</f>
        <v>440.76666666666665</v>
      </c>
      <c r="F43" s="5">
        <f>SUM(F40:F42)</f>
        <v>1693.7666666666669</v>
      </c>
      <c r="G43" s="1"/>
      <c r="I43" s="1" t="s">
        <v>62</v>
      </c>
      <c r="J43" s="19">
        <f>D43/9</f>
        <v>47.833333333333336</v>
      </c>
      <c r="K43" s="1" t="s">
        <v>37</v>
      </c>
      <c r="M43" s="21"/>
      <c r="N43" s="21"/>
      <c r="O43" s="2"/>
      <c r="P43" s="21"/>
    </row>
    <row r="44" spans="1:16" x14ac:dyDescent="0.25">
      <c r="A44" s="11" t="s">
        <v>5</v>
      </c>
      <c r="B44" s="5">
        <f>AVERAGE(B40:B42)</f>
        <v>136.31111111111113</v>
      </c>
      <c r="C44" s="5">
        <f>AVERAGE(C40:C42)</f>
        <v>137.85555555555555</v>
      </c>
      <c r="D44" s="5">
        <f>AVERAGE(D40:D42)</f>
        <v>143.5</v>
      </c>
      <c r="E44" s="5">
        <f>AVERAGE(E40:E42)</f>
        <v>146.92222222222222</v>
      </c>
      <c r="F44" s="1"/>
      <c r="G44" s="3"/>
      <c r="I44" s="1" t="s">
        <v>63</v>
      </c>
      <c r="J44" s="38">
        <f>E43/9</f>
        <v>48.974074074074075</v>
      </c>
      <c r="K44" s="39" t="s">
        <v>33</v>
      </c>
      <c r="M44" s="20">
        <f>J45+J44</f>
        <v>56.516441952647206</v>
      </c>
      <c r="N44" s="21"/>
      <c r="O44" s="2"/>
      <c r="P44" s="21"/>
    </row>
    <row r="45" spans="1:16" x14ac:dyDescent="0.25">
      <c r="A45" s="11"/>
      <c r="B45" s="5"/>
      <c r="C45" s="5"/>
      <c r="D45" s="5"/>
      <c r="E45" s="5"/>
      <c r="F45" s="1"/>
      <c r="G45" t="s">
        <v>34</v>
      </c>
      <c r="H45" s="23">
        <f>4.9625</f>
        <v>4.9625000000000004</v>
      </c>
      <c r="I45" s="6" t="s">
        <v>35</v>
      </c>
      <c r="J45" s="19">
        <f>H45*(K32/9)^0.5</f>
        <v>7.5423678785731303</v>
      </c>
      <c r="K45" s="1"/>
      <c r="M45" s="20">
        <f>J45+J42</f>
        <v>53.49421973042498</v>
      </c>
      <c r="N45" s="21"/>
      <c r="O45" s="2"/>
      <c r="P45" s="21"/>
    </row>
    <row r="46" spans="1:16" x14ac:dyDescent="0.25">
      <c r="I46" s="6" t="s">
        <v>1</v>
      </c>
      <c r="J46" s="1" t="s">
        <v>36</v>
      </c>
      <c r="K46" s="1"/>
      <c r="M46" s="21"/>
      <c r="N46" s="21"/>
      <c r="O46" s="2"/>
      <c r="P46" s="21"/>
    </row>
    <row r="47" spans="1:16" x14ac:dyDescent="0.25">
      <c r="I47" s="1" t="s">
        <v>57</v>
      </c>
      <c r="J47" s="19">
        <f>F40/12</f>
        <v>44.949999999999996</v>
      </c>
      <c r="K47" s="1"/>
      <c r="M47" s="21"/>
      <c r="N47" s="21"/>
      <c r="O47" s="2"/>
      <c r="P47" s="21"/>
    </row>
    <row r="48" spans="1:16" x14ac:dyDescent="0.25">
      <c r="G48" t="s">
        <v>42</v>
      </c>
      <c r="H48" s="41">
        <v>4.5925000000000002</v>
      </c>
      <c r="I48" s="1" t="s">
        <v>58</v>
      </c>
      <c r="J48" s="19">
        <f>F41/12</f>
        <v>48.544444444444444</v>
      </c>
      <c r="K48" s="1"/>
      <c r="M48" s="21"/>
      <c r="N48" s="21"/>
      <c r="O48" s="2"/>
      <c r="P48" s="21"/>
    </row>
    <row r="49" spans="8:16" x14ac:dyDescent="0.25">
      <c r="H49" s="40"/>
      <c r="I49" s="1" t="s">
        <v>59</v>
      </c>
      <c r="J49" s="19">
        <f>F42/12</f>
        <v>47.652777777777779</v>
      </c>
      <c r="K49" s="1"/>
      <c r="M49" s="21"/>
      <c r="N49" s="21"/>
      <c r="O49" s="2"/>
      <c r="P49" s="21"/>
    </row>
    <row r="50" spans="8:16" x14ac:dyDescent="0.25">
      <c r="I50" s="1" t="s">
        <v>35</v>
      </c>
      <c r="J50" s="1">
        <f>H45*(K32/12)^0.5</f>
        <v>6.5318821875320756</v>
      </c>
      <c r="K50" s="1"/>
    </row>
  </sheetData>
  <mergeCells count="19">
    <mergeCell ref="A38:A39"/>
    <mergeCell ref="B38:D38"/>
    <mergeCell ref="F38:F39"/>
    <mergeCell ref="G38:G39"/>
    <mergeCell ref="M3:M4"/>
    <mergeCell ref="A19:E19"/>
    <mergeCell ref="A20:A21"/>
    <mergeCell ref="B20:D20"/>
    <mergeCell ref="E20:E21"/>
    <mergeCell ref="F20:F21"/>
    <mergeCell ref="A37:C37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Windows User</cp:lastModifiedBy>
  <dcterms:created xsi:type="dcterms:W3CDTF">2022-01-04T15:12:57Z</dcterms:created>
  <dcterms:modified xsi:type="dcterms:W3CDTF">2023-09-18T02:53:44Z</dcterms:modified>
</cp:coreProperties>
</file>