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 ZAM\Downloads\Skripsi\Laporan Skripsi\"/>
    </mc:Choice>
  </mc:AlternateContent>
  <xr:revisionPtr revIDLastSave="0" documentId="13_ncr:1_{9B1BEE50-B4C6-432A-8CC2-0E4AD5E18F78}" xr6:coauthVersionLast="47" xr6:coauthVersionMax="47" xr10:uidLastSave="{00000000-0000-0000-0000-000000000000}"/>
  <bookViews>
    <workbookView xWindow="-110" yWindow="-110" windowWidth="19420" windowHeight="10300" xr2:uid="{1094FA63-4C4D-40EE-9B14-CB399F0AF133}"/>
  </bookViews>
  <sheets>
    <sheet name="Data" sheetId="1" r:id="rId1"/>
    <sheet name="diagram pareto" sheetId="2" r:id="rId2"/>
    <sheet name="UCL&amp;LCL" sheetId="7" r:id="rId3"/>
    <sheet name="VSM" sheetId="5" r:id="rId4"/>
    <sheet name="perhitungan DPMO dan lv. Sigma" sheetId="3" r:id="rId5"/>
    <sheet name="fmea" sheetId="8" r:id="rId6"/>
    <sheet name="Revisi Pak Boy" sheetId="9" r:id="rId7"/>
  </sheets>
  <definedNames>
    <definedName name="_xlchart.v1.0" hidden="1">'diagram pareto'!$H$4:$H$6</definedName>
    <definedName name="_xlchart.v1.1" hidden="1">'diagram pareto'!$I$3</definedName>
    <definedName name="_xlchart.v1.2" hidden="1">'diagram pareto'!$I$4:$I$6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3" i="1"/>
  <c r="P6" i="2"/>
  <c r="P5" i="2"/>
  <c r="N7" i="2"/>
  <c r="F23" i="9"/>
  <c r="H23" i="9" s="1"/>
  <c r="E23" i="9"/>
  <c r="F22" i="9"/>
  <c r="H22" i="9" s="1"/>
  <c r="E22" i="9"/>
  <c r="F21" i="9"/>
  <c r="H21" i="9" s="1"/>
  <c r="E21" i="9"/>
  <c r="D16" i="9"/>
  <c r="F14" i="9" s="1"/>
  <c r="E15" i="9"/>
  <c r="E14" i="9"/>
  <c r="E13" i="9"/>
  <c r="D8" i="9"/>
  <c r="F6" i="9" s="1"/>
  <c r="F7" i="9"/>
  <c r="G7" i="9" s="1"/>
  <c r="E7" i="9"/>
  <c r="E6" i="9"/>
  <c r="E5" i="9"/>
  <c r="E7" i="7"/>
  <c r="D8" i="7" s="1"/>
  <c r="D7" i="7"/>
  <c r="I6" i="7"/>
  <c r="H6" i="7"/>
  <c r="F6" i="7"/>
  <c r="I5" i="7"/>
  <c r="H5" i="7"/>
  <c r="F5" i="7"/>
  <c r="G4" i="7"/>
  <c r="I4" i="7" s="1"/>
  <c r="I7" i="7" s="1"/>
  <c r="F4" i="7"/>
  <c r="F4" i="1"/>
  <c r="E7" i="3"/>
  <c r="D6" i="1"/>
  <c r="K15" i="5"/>
  <c r="K14" i="5"/>
  <c r="K13" i="5"/>
  <c r="I6" i="2"/>
  <c r="C6" i="3" s="1"/>
  <c r="E6" i="1"/>
  <c r="D7" i="2"/>
  <c r="I5" i="2" s="1"/>
  <c r="C5" i="3" s="1"/>
  <c r="E7" i="2"/>
  <c r="C7" i="2"/>
  <c r="I4" i="2" s="1"/>
  <c r="C4" i="3" s="1"/>
  <c r="F5" i="2"/>
  <c r="F6" i="2"/>
  <c r="F4" i="2"/>
  <c r="K6" i="1"/>
  <c r="L6" i="1"/>
  <c r="J6" i="1"/>
  <c r="M4" i="1"/>
  <c r="M5" i="1"/>
  <c r="M6" i="1" s="1"/>
  <c r="M3" i="1"/>
  <c r="F5" i="1"/>
  <c r="F7" i="7" l="1"/>
  <c r="H14" i="9"/>
  <c r="G14" i="9"/>
  <c r="H6" i="9"/>
  <c r="G6" i="9"/>
  <c r="F15" i="9"/>
  <c r="H7" i="9"/>
  <c r="G21" i="9"/>
  <c r="F13" i="9"/>
  <c r="G22" i="9"/>
  <c r="F5" i="9"/>
  <c r="G23" i="9"/>
  <c r="F7" i="2"/>
  <c r="C7" i="3"/>
  <c r="E5" i="3" s="1"/>
  <c r="I7" i="2"/>
  <c r="J5" i="2" s="1"/>
  <c r="H4" i="7"/>
  <c r="H7" i="7" s="1"/>
  <c r="G7" i="7"/>
  <c r="G5" i="9" l="1"/>
  <c r="H5" i="9"/>
  <c r="G13" i="9"/>
  <c r="H13" i="9"/>
  <c r="H15" i="9"/>
  <c r="G15" i="9"/>
  <c r="J4" i="2"/>
  <c r="K4" i="2" s="1"/>
  <c r="K5" i="2" s="1"/>
  <c r="J6" i="2"/>
  <c r="E9" i="3"/>
  <c r="E11" i="3" s="1"/>
  <c r="K6" i="2" l="1"/>
</calcChain>
</file>

<file path=xl/sharedStrings.xml><?xml version="1.0" encoding="utf-8"?>
<sst xmlns="http://schemas.openxmlformats.org/spreadsheetml/2006/main" count="187" uniqueCount="106">
  <si>
    <t>No.</t>
  </si>
  <si>
    <t>Bulan</t>
  </si>
  <si>
    <t>Hasil Produksi</t>
  </si>
  <si>
    <t>Jumlah defect</t>
  </si>
  <si>
    <t>Persentase</t>
  </si>
  <si>
    <t>April</t>
  </si>
  <si>
    <t>Mei</t>
  </si>
  <si>
    <t>Juni</t>
  </si>
  <si>
    <t>Total</t>
  </si>
  <si>
    <t>Jenis cacat</t>
  </si>
  <si>
    <t>Jumlah</t>
  </si>
  <si>
    <t>offset</t>
  </si>
  <si>
    <t>spot UV</t>
  </si>
  <si>
    <t>Die cut</t>
  </si>
  <si>
    <t>Reject cacat (pcs)</t>
  </si>
  <si>
    <t>die cut</t>
  </si>
  <si>
    <t>Total reject (pcs)</t>
  </si>
  <si>
    <t>persentase data reject cacat</t>
  </si>
  <si>
    <t>rekap data reject cacat</t>
  </si>
  <si>
    <t>jenis reject (cacat)</t>
  </si>
  <si>
    <t>jumlah reject (pcs)</t>
  </si>
  <si>
    <t>persentase (%)</t>
  </si>
  <si>
    <t>persentase kumulatif (%)</t>
  </si>
  <si>
    <t>total reject</t>
  </si>
  <si>
    <t>data reject cacat</t>
  </si>
  <si>
    <t>jumlah reject</t>
  </si>
  <si>
    <t>total</t>
  </si>
  <si>
    <t>total produksi</t>
  </si>
  <si>
    <t>DPU = D/U</t>
  </si>
  <si>
    <t>TOP = O x U</t>
  </si>
  <si>
    <t>DPO = D/TOP</t>
  </si>
  <si>
    <t>DPMO = DPO x 1.000.000</t>
  </si>
  <si>
    <t>Six Sigma Tabel</t>
  </si>
  <si>
    <t>Level Sigma</t>
  </si>
  <si>
    <t>Failure Effect</t>
  </si>
  <si>
    <t>S</t>
  </si>
  <si>
    <t>O</t>
  </si>
  <si>
    <t>D</t>
  </si>
  <si>
    <t>Failure Mode</t>
  </si>
  <si>
    <t>Spot UV</t>
  </si>
  <si>
    <t>Die Cut</t>
  </si>
  <si>
    <t>category</t>
  </si>
  <si>
    <t>Data Need</t>
  </si>
  <si>
    <t>Information flow</t>
  </si>
  <si>
    <t>Product name</t>
  </si>
  <si>
    <t>customer demand</t>
  </si>
  <si>
    <t>order frequency</t>
  </si>
  <si>
    <t>raw material request order frequency</t>
  </si>
  <si>
    <t>schedule release mechanism</t>
  </si>
  <si>
    <t>raw material shipping schedule</t>
  </si>
  <si>
    <t>working hour</t>
  </si>
  <si>
    <t>Material flow</t>
  </si>
  <si>
    <t>Lead time</t>
  </si>
  <si>
    <t>Processing time</t>
  </si>
  <si>
    <t>process step</t>
  </si>
  <si>
    <t>handling material</t>
  </si>
  <si>
    <t>inventory each process</t>
  </si>
  <si>
    <t>man power each process</t>
  </si>
  <si>
    <t>cycle time each process</t>
  </si>
  <si>
    <t>change over time each process</t>
  </si>
  <si>
    <t>spot uv</t>
  </si>
  <si>
    <t>water base</t>
  </si>
  <si>
    <t>UCL</t>
  </si>
  <si>
    <t>LCL</t>
  </si>
  <si>
    <t>push</t>
  </si>
  <si>
    <t>Bungkus Rokok</t>
  </si>
  <si>
    <t>P bar</t>
  </si>
  <si>
    <t>proporsi</t>
  </si>
  <si>
    <t>jumlah cacat produksi</t>
  </si>
  <si>
    <t>month order</t>
  </si>
  <si>
    <t>daily</t>
  </si>
  <si>
    <t>5 min</t>
  </si>
  <si>
    <t>6 min</t>
  </si>
  <si>
    <t>1 shift 20000 lembar</t>
  </si>
  <si>
    <t>1 lembar 15 pcs</t>
  </si>
  <si>
    <t>80 Box @ 75.000pcs/box</t>
  </si>
  <si>
    <t>offset = 20.000 lmb</t>
  </si>
  <si>
    <t>spot uv = 18.000 lmb</t>
  </si>
  <si>
    <t>water base = 20.000 lmb</t>
  </si>
  <si>
    <t>die cut = 17.000 lmb</t>
  </si>
  <si>
    <t>20.000 lmb</t>
  </si>
  <si>
    <t>18.000 lmb</t>
  </si>
  <si>
    <t>17000 lmb</t>
  </si>
  <si>
    <t>pcs</t>
  </si>
  <si>
    <t>ERP</t>
  </si>
  <si>
    <t>8 hours (1shift)</t>
  </si>
  <si>
    <t>incoming = 300.000</t>
  </si>
  <si>
    <t>CL = P  bar</t>
  </si>
  <si>
    <t>Responden</t>
  </si>
  <si>
    <t>Nilai Tertinggi</t>
  </si>
  <si>
    <t>Offset</t>
  </si>
  <si>
    <t>Cetakan lari</t>
  </si>
  <si>
    <t>Cetakan Belang</t>
  </si>
  <si>
    <t>Varnish Rusak</t>
  </si>
  <si>
    <t>Miss Register</t>
  </si>
  <si>
    <t>Pemotongan tidak presisi</t>
  </si>
  <si>
    <t>Rekap Hasil Produksi</t>
  </si>
  <si>
    <t>CL= P bar</t>
  </si>
  <si>
    <t>Proporsi</t>
  </si>
  <si>
    <t>OFFSET</t>
  </si>
  <si>
    <t>SPOT UV</t>
  </si>
  <si>
    <t>DIE CUT</t>
  </si>
  <si>
    <t>Defect Offset</t>
  </si>
  <si>
    <t>Defect Spot UV</t>
  </si>
  <si>
    <t>Defect Die Cut</t>
  </si>
  <si>
    <t>sheet baru revisi pak boy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</si>
</sst>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* #,##0.00000000_-;\-* #,##0.00000000_-;_-* &quot;-&quot;??_-;_-@_-"/>
    <numFmt numFmtId="167" formatCode="0.0000"/>
    <numFmt numFmtId="168" formatCode="_-* #,##0.0000_-;\-* #,##0.0000_-;_-* &quot;-&quot;???_-;_-@_-"/>
    <numFmt numFmtId="169" formatCode="0.0000000000"/>
    <numFmt numFmtId="170" formatCode="_-* #,##0.0000_-;\-* #,##0.0000_-;_-* &quot;-&quot;??_-;_-@_-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2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1" xfId="0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9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" fontId="0" fillId="0" borderId="0" xfId="2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3" fontId="0" fillId="0" borderId="0" xfId="0" applyNumberFormat="1"/>
    <xf numFmtId="166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8" fontId="0" fillId="0" borderId="1" xfId="0" applyNumberFormat="1" applyBorder="1" applyAlignment="1">
      <alignment horizontal="center" vertical="center"/>
    </xf>
    <xf numFmtId="167" fontId="0" fillId="3" borderId="1" xfId="0" applyNumberFormat="1" applyFill="1" applyBorder="1" applyAlignment="1">
      <alignment horizontal="center" vertical="center"/>
    </xf>
    <xf numFmtId="167" fontId="0" fillId="0" borderId="1" xfId="0" applyNumberFormat="1" applyBorder="1"/>
    <xf numFmtId="169" fontId="0" fillId="0" borderId="0" xfId="0" applyNumberFormat="1"/>
    <xf numFmtId="43" fontId="0" fillId="0" borderId="0" xfId="1" applyFont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7" fontId="0" fillId="0" borderId="1" xfId="0" applyNumberFormat="1" applyBorder="1" applyAlignment="1">
      <alignment horizontal="center"/>
    </xf>
    <xf numFmtId="167" fontId="0" fillId="0" borderId="0" xfId="0" applyNumberFormat="1"/>
    <xf numFmtId="9" fontId="0" fillId="0" borderId="1" xfId="2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0" fillId="0" borderId="14" xfId="0" applyBorder="1"/>
    <xf numFmtId="167" fontId="0" fillId="0" borderId="1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6" fillId="0" borderId="0" xfId="0" applyFont="1"/>
    <xf numFmtId="0" fontId="6" fillId="0" borderId="10" xfId="0" applyFont="1" applyBorder="1" applyAlignment="1">
      <alignment horizontal="center" vertical="center" wrapText="1"/>
    </xf>
    <xf numFmtId="167" fontId="6" fillId="0" borderId="0" xfId="0" applyNumberFormat="1" applyFont="1"/>
    <xf numFmtId="0" fontId="6" fillId="0" borderId="14" xfId="0" applyFont="1" applyBorder="1"/>
    <xf numFmtId="0" fontId="7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4" fillId="0" borderId="15" xfId="0" applyFont="1" applyBorder="1" applyAlignment="1">
      <alignment vertical="center"/>
    </xf>
    <xf numFmtId="3" fontId="7" fillId="0" borderId="0" xfId="0" applyNumberFormat="1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0" fillId="0" borderId="0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5" fontId="0" fillId="0" borderId="0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0" xfId="0" applyBorder="1"/>
    <xf numFmtId="3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 wrapText="1"/>
    </xf>
    <xf numFmtId="167" fontId="6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167" fontId="0" fillId="0" borderId="0" xfId="0" applyNumberFormat="1" applyBorder="1"/>
    <xf numFmtId="0" fontId="6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64" fontId="6" fillId="0" borderId="0" xfId="2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9" fontId="6" fillId="0" borderId="0" xfId="2" applyFont="1" applyBorder="1" applyAlignment="1">
      <alignment horizontal="center" vertical="center"/>
    </xf>
    <xf numFmtId="10" fontId="6" fillId="0" borderId="0" xfId="2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Diagram</a:t>
            </a:r>
            <a:r>
              <a:rPr lang="en-ID" baseline="0"/>
              <a:t> Pareto Dari Jenis Cacat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pareto'!$N$3</c:f>
              <c:strCache>
                <c:ptCount val="1"/>
                <c:pt idx="0">
                  <c:v>jumlah reject (pcs)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pareto'!$M$4:$M$6</c:f>
              <c:strCache>
                <c:ptCount val="3"/>
                <c:pt idx="0">
                  <c:v>Spot UV</c:v>
                </c:pt>
                <c:pt idx="1">
                  <c:v>Die Cut</c:v>
                </c:pt>
                <c:pt idx="2">
                  <c:v>Offset</c:v>
                </c:pt>
              </c:strCache>
            </c:strRef>
          </c:cat>
          <c:val>
            <c:numRef>
              <c:f>'diagram pareto'!$N$4:$N$6</c:f>
              <c:numCache>
                <c:formatCode>_-* #,##0_-;\-* #,##0_-;_-* "-"??_-;_-@_-</c:formatCode>
                <c:ptCount val="3"/>
                <c:pt idx="0">
                  <c:v>223005</c:v>
                </c:pt>
                <c:pt idx="1">
                  <c:v>144500</c:v>
                </c:pt>
                <c:pt idx="2">
                  <c:v>131500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C-4365-8BB0-DC0762399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"/>
        <c:overlap val="-27"/>
        <c:axId val="946083392"/>
        <c:axId val="944217472"/>
      </c:barChart>
      <c:lineChart>
        <c:grouping val="standard"/>
        <c:varyColors val="0"/>
        <c:ser>
          <c:idx val="1"/>
          <c:order val="1"/>
          <c:tx>
            <c:strRef>
              <c:f>'diagram pareto'!$P$3</c:f>
              <c:strCache>
                <c:ptCount val="1"/>
                <c:pt idx="0">
                  <c:v>persentase kumulatif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 pareto'!$M$4:$M$6</c:f>
              <c:strCache>
                <c:ptCount val="3"/>
                <c:pt idx="0">
                  <c:v>Spot UV</c:v>
                </c:pt>
                <c:pt idx="1">
                  <c:v>Die Cut</c:v>
                </c:pt>
                <c:pt idx="2">
                  <c:v>Offset</c:v>
                </c:pt>
              </c:strCache>
            </c:strRef>
          </c:cat>
          <c:val>
            <c:numRef>
              <c:f>'diagram pareto'!$P$4:$P$6</c:f>
              <c:numCache>
                <c:formatCode>0%</c:formatCode>
                <c:ptCount val="3"/>
                <c:pt idx="0">
                  <c:v>0.26</c:v>
                </c:pt>
                <c:pt idx="1">
                  <c:v>0.71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C-4365-8BB0-DC0762399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082000"/>
        <c:axId val="944231392"/>
      </c:lineChart>
      <c:catAx>
        <c:axId val="94608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4217472"/>
        <c:crosses val="autoZero"/>
        <c:auto val="1"/>
        <c:lblAlgn val="ctr"/>
        <c:lblOffset val="100"/>
        <c:noMultiLvlLbl val="0"/>
      </c:catAx>
      <c:valAx>
        <c:axId val="94421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083392"/>
        <c:crosses val="autoZero"/>
        <c:crossBetween val="between"/>
      </c:valAx>
      <c:valAx>
        <c:axId val="944231392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6082000"/>
        <c:crosses val="max"/>
        <c:crossBetween val="between"/>
      </c:valAx>
      <c:catAx>
        <c:axId val="94608200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94423139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Peta</a:t>
            </a:r>
            <a:r>
              <a:rPr lang="en-ID" baseline="0"/>
              <a:t> Kendali P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'UCL&amp;LCL'!$F$3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'UCL&amp;LCL'!$F$4:$F$6</c:f>
              <c:numCache>
                <c:formatCode>0.0000</c:formatCode>
                <c:ptCount val="3"/>
                <c:pt idx="0">
                  <c:v>2.8416306009796045E-2</c:v>
                </c:pt>
                <c:pt idx="1">
                  <c:v>2.8438221399917783E-2</c:v>
                </c:pt>
                <c:pt idx="2">
                  <c:v>2.8484052152186638E-2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1F-4F5E-87B6-597E1FFB49F2}"/>
            </c:ext>
          </c:extLst>
        </c:ser>
        <c:ser>
          <c:idx val="1"/>
          <c:order val="1"/>
          <c:tx>
            <c:strRef>
              <c:f>'UCL&amp;LCL'!$G$3</c:f>
              <c:strCache>
                <c:ptCount val="1"/>
                <c:pt idx="0">
                  <c:v>CL = P  bar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'UCL&amp;LCL'!$G$4:$G$6</c:f>
              <c:numCache>
                <c:formatCode>General</c:formatCode>
                <c:ptCount val="3"/>
                <c:pt idx="0" formatCode="0.0000">
                  <c:v>2.8454086171110553E-2</c:v>
                </c:pt>
                <c:pt idx="1">
                  <c:v>2.8500000000000001E-2</c:v>
                </c:pt>
                <c:pt idx="2">
                  <c:v>2.8500000000000001E-2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1F-4F5E-87B6-597E1FFB49F2}"/>
            </c:ext>
          </c:extLst>
        </c:ser>
        <c:ser>
          <c:idx val="2"/>
          <c:order val="2"/>
          <c:tx>
            <c:strRef>
              <c:f>'UCL&amp;LCL'!$H$3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'UCL&amp;LCL'!$H$4:$H$6</c:f>
              <c:numCache>
                <c:formatCode>_-* #,##0.0000_-;\-* #,##0.0000_-;_-* "-"???_-;_-@_-</c:formatCode>
                <c:ptCount val="3"/>
                <c:pt idx="0">
                  <c:v>2.8708010745484392E-2</c:v>
                </c:pt>
                <c:pt idx="1">
                  <c:v>2.8707947318779691E-2</c:v>
                </c:pt>
                <c:pt idx="2">
                  <c:v>2.8677425801395214E-2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1F-4F5E-87B6-597E1FFB49F2}"/>
            </c:ext>
          </c:extLst>
        </c:ser>
        <c:ser>
          <c:idx val="3"/>
          <c:order val="3"/>
          <c:tx>
            <c:strRef>
              <c:f>'UCL&amp;LCL'!$I$3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'UCL&amp;LCL'!$I$4:$I$6</c:f>
              <c:numCache>
                <c:formatCode>_-* #,##0.0000_-;\-* #,##0.0000_-;_-* "-"???_-;_-@_-</c:formatCode>
                <c:ptCount val="3"/>
                <c:pt idx="0">
                  <c:v>2.8200161596736713E-2</c:v>
                </c:pt>
                <c:pt idx="1">
                  <c:v>2.8292052681220311E-2</c:v>
                </c:pt>
                <c:pt idx="2">
                  <c:v>2.8322574198604789E-2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1F-4F5E-87B6-597E1FFB4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496735"/>
        <c:axId val="2096647727"/>
      </c:lineChart>
      <c:catAx>
        <c:axId val="199049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647727"/>
        <c:crosses val="autoZero"/>
        <c:auto val="1"/>
        <c:lblAlgn val="ctr"/>
        <c:lblOffset val="100"/>
        <c:noMultiLvlLbl val="0"/>
      </c:catAx>
      <c:valAx>
        <c:axId val="209664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49673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Offset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'Revisi Pak Boy'!$E$4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'Revisi Pak Boy'!$E$5:$E$7</c:f>
              <c:numCache>
                <c:formatCode>0.0000</c:formatCode>
                <c:ptCount val="3"/>
                <c:pt idx="0">
                  <c:v>6.478865939305984E-3</c:v>
                </c:pt>
                <c:pt idx="1">
                  <c:v>6.3338728404747314E-3</c:v>
                </c:pt>
                <c:pt idx="2">
                  <c:v>8.8430364814416872E-3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2-418C-A833-3DCF80D92EB4}"/>
            </c:ext>
          </c:extLst>
        </c:ser>
        <c:ser>
          <c:idx val="1"/>
          <c:order val="1"/>
          <c:tx>
            <c:strRef>
              <c:f>'Revisi Pak Boy'!$F$4</c:f>
              <c:strCache>
                <c:ptCount val="1"/>
                <c:pt idx="0">
                  <c:v>CL= P bar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'Revisi Pak Boy'!$F$5:$F$7</c:f>
              <c:numCache>
                <c:formatCode>0.0000</c:formatCode>
                <c:ptCount val="3"/>
                <c:pt idx="0">
                  <c:v>7.4983463722829184E-3</c:v>
                </c:pt>
                <c:pt idx="1">
                  <c:v>7.4983463722829184E-3</c:v>
                </c:pt>
                <c:pt idx="2">
                  <c:v>7.4983463722829184E-3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C2-418C-A833-3DCF80D92EB4}"/>
            </c:ext>
          </c:extLst>
        </c:ser>
        <c:ser>
          <c:idx val="2"/>
          <c:order val="2"/>
          <c:tx>
            <c:strRef>
              <c:f>'Revisi Pak Boy'!$G$4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'Revisi Pak Boy'!$G$5:$G$7</c:f>
              <c:numCache>
                <c:formatCode>0.0000</c:formatCode>
                <c:ptCount val="3"/>
                <c:pt idx="0">
                  <c:v>7.6300959147506875E-3</c:v>
                </c:pt>
                <c:pt idx="1">
                  <c:v>7.6061560781277371E-3</c:v>
                </c:pt>
                <c:pt idx="2">
                  <c:v>7.5903322828007854E-3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C2-418C-A833-3DCF80D92EB4}"/>
            </c:ext>
          </c:extLst>
        </c:ser>
        <c:ser>
          <c:idx val="3"/>
          <c:order val="3"/>
          <c:tx>
            <c:strRef>
              <c:f>'Revisi Pak Boy'!$H$4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'Revisi Pak Boy'!$H$5:$H$7</c:f>
              <c:numCache>
                <c:formatCode>0.0000</c:formatCode>
                <c:ptCount val="3"/>
                <c:pt idx="0">
                  <c:v>7.3665968298151493E-3</c:v>
                </c:pt>
                <c:pt idx="1">
                  <c:v>7.3905366664380997E-3</c:v>
                </c:pt>
                <c:pt idx="2">
                  <c:v>7.4063604617650514E-3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C2-418C-A833-3DCF80D92EB4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299215"/>
        <c:axId val="1913792479"/>
      </c:lineChart>
      <c:catAx>
        <c:axId val="1921299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792479"/>
        <c:crosses val="autoZero"/>
        <c:auto val="1"/>
        <c:lblAlgn val="ctr"/>
        <c:lblOffset val="100"/>
        <c:noMultiLvlLbl val="0"/>
      </c:catAx>
      <c:valAx>
        <c:axId val="191379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29921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Spot</a:t>
            </a:r>
            <a:r>
              <a:rPr lang="en-ID" baseline="0"/>
              <a:t> UV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'Revisi Pak Boy'!$E$12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'Revisi Pak Boy'!$E$13:$E$15</c:f>
              <c:numCache>
                <c:formatCode>0.0000</c:formatCode>
                <c:ptCount val="3"/>
                <c:pt idx="0">
                  <c:v>1.5458574131184077E-2</c:v>
                </c:pt>
                <c:pt idx="1">
                  <c:v>1.3514575803182797E-2</c:v>
                </c:pt>
                <c:pt idx="2">
                  <c:v>1.0797979189303262E-2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E5-408F-8810-54194C5E96B6}"/>
            </c:ext>
          </c:extLst>
        </c:ser>
        <c:ser>
          <c:idx val="1"/>
          <c:order val="1"/>
          <c:tx>
            <c:strRef>
              <c:f>'Revisi Pak Boy'!$F$12</c:f>
              <c:strCache>
                <c:ptCount val="1"/>
                <c:pt idx="0">
                  <c:v>CL= P bar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'Revisi Pak Boy'!$F$13:$F$15</c:f>
              <c:numCache>
                <c:formatCode>0.0000</c:formatCode>
                <c:ptCount val="3"/>
                <c:pt idx="0">
                  <c:v>1.2716112036128914E-2</c:v>
                </c:pt>
                <c:pt idx="1">
                  <c:v>1.2716112036128914E-2</c:v>
                </c:pt>
                <c:pt idx="2">
                  <c:v>1.2716112036128914E-2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E5-408F-8810-54194C5E96B6}"/>
            </c:ext>
          </c:extLst>
        </c:ser>
        <c:ser>
          <c:idx val="2"/>
          <c:order val="2"/>
          <c:tx>
            <c:strRef>
              <c:f>'Revisi Pak Boy'!$G$12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'Revisi Pak Boy'!$G$13:$G$15</c:f>
              <c:numCache>
                <c:formatCode>0.0000</c:formatCode>
                <c:ptCount val="3"/>
                <c:pt idx="0">
                  <c:v>1.2887231316352384E-2</c:v>
                </c:pt>
                <c:pt idx="1">
                  <c:v>1.2856137716064635E-2</c:v>
                </c:pt>
                <c:pt idx="2">
                  <c:v>1.2835585413445337E-2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E5-408F-8810-54194C5E96B6}"/>
            </c:ext>
          </c:extLst>
        </c:ser>
        <c:ser>
          <c:idx val="3"/>
          <c:order val="3"/>
          <c:tx>
            <c:strRef>
              <c:f>'Revisi Pak Boy'!$H$12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'Revisi Pak Boy'!$H$13:$H$15</c:f>
              <c:numCache>
                <c:formatCode>0.0000</c:formatCode>
                <c:ptCount val="3"/>
                <c:pt idx="0">
                  <c:v>1.2544992755905444E-2</c:v>
                </c:pt>
                <c:pt idx="1">
                  <c:v>1.2576086356193193E-2</c:v>
                </c:pt>
                <c:pt idx="2">
                  <c:v>1.2596638658812491E-2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E5-408F-8810-54194C5E9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298191"/>
        <c:axId val="1913802079"/>
      </c:lineChart>
      <c:catAx>
        <c:axId val="180529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802079"/>
        <c:crosses val="autoZero"/>
        <c:auto val="1"/>
        <c:lblAlgn val="ctr"/>
        <c:lblOffset val="100"/>
        <c:noMultiLvlLbl val="0"/>
      </c:catAx>
      <c:valAx>
        <c:axId val="191380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29819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Die</a:t>
            </a:r>
            <a:r>
              <a:rPr lang="en-ID" baseline="0"/>
              <a:t> Cut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'Revisi Pak Boy'!$E$20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'Revisi Pak Boy'!$E$21:$E$23</c:f>
              <c:numCache>
                <c:formatCode>0.0000</c:formatCode>
                <c:ptCount val="3"/>
                <c:pt idx="0">
                  <c:v>6.478865939305984E-3</c:v>
                </c:pt>
                <c:pt idx="1">
                  <c:v>8.5897727562602531E-3</c:v>
                </c:pt>
                <c:pt idx="2">
                  <c:v>8.8430364814416872E-3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03-41FB-9AD5-AF3F3F7758F9}"/>
            </c:ext>
          </c:extLst>
        </c:ser>
        <c:ser>
          <c:idx val="1"/>
          <c:order val="1"/>
          <c:tx>
            <c:strRef>
              <c:f>'Revisi Pak Boy'!$F$20</c:f>
              <c:strCache>
                <c:ptCount val="1"/>
                <c:pt idx="0">
                  <c:v>CL= P bar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'Revisi Pak Boy'!$F$21:$F$23</c:f>
              <c:numCache>
                <c:formatCode>0.0000</c:formatCode>
                <c:ptCount val="3"/>
                <c:pt idx="0">
                  <c:v>8.2396277626987213E-3</c:v>
                </c:pt>
                <c:pt idx="1">
                  <c:v>8.2396277626987213E-3</c:v>
                </c:pt>
                <c:pt idx="2">
                  <c:v>8.2396277626987213E-3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03-41FB-9AD5-AF3F3F7758F9}"/>
            </c:ext>
          </c:extLst>
        </c:ser>
        <c:ser>
          <c:idx val="2"/>
          <c:order val="2"/>
          <c:tx>
            <c:strRef>
              <c:f>'Revisi Pak Boy'!$G$20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'Revisi Pak Boy'!$G$21:$G$23</c:f>
              <c:numCache>
                <c:formatCode>0.0000</c:formatCode>
                <c:ptCount val="3"/>
                <c:pt idx="0">
                  <c:v>8.3776845996374853E-3</c:v>
                </c:pt>
                <c:pt idx="1">
                  <c:v>8.3525986823804761E-3</c:v>
                </c:pt>
                <c:pt idx="2">
                  <c:v>8.3360173486597931E-3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03-41FB-9AD5-AF3F3F7758F9}"/>
            </c:ext>
          </c:extLst>
        </c:ser>
        <c:ser>
          <c:idx val="3"/>
          <c:order val="3"/>
          <c:tx>
            <c:strRef>
              <c:f>'Revisi Pak Boy'!$H$20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'Revisi Pak Boy'!$H$21:$H$23</c:f>
              <c:numCache>
                <c:formatCode>0.0000</c:formatCode>
                <c:ptCount val="3"/>
                <c:pt idx="0">
                  <c:v>8.1015709257599572E-3</c:v>
                </c:pt>
                <c:pt idx="1">
                  <c:v>8.1266568430169665E-3</c:v>
                </c:pt>
                <c:pt idx="2">
                  <c:v>8.1432381767376494E-3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03-41FB-9AD5-AF3F3F775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428191"/>
        <c:axId val="1913808319"/>
      </c:lineChart>
      <c:catAx>
        <c:axId val="192642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808319"/>
        <c:crosses val="autoZero"/>
        <c:auto val="1"/>
        <c:lblAlgn val="ctr"/>
        <c:lblOffset val="100"/>
        <c:noMultiLvlLbl val="0"/>
      </c:catAx>
      <c:valAx>
        <c:axId val="1913808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428191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/>
    <cx:plotArea>
      <cx:plotAreaRegion>
        <cx:series layoutId="clusteredColumn" uniqueId="{15709367-0633-43A7-8818-4179A04F1619}">
          <cx:tx>
            <cx:txData>
              <cx:f>_xlchart.v1.1</cx:f>
              <cx:v>jumlah reject (pcs)</cx:v>
            </cx:txData>
          </cx:tx>
          <cx:dataLabels>
            <cx:visibility seriesName="0" categoryName="0" value="1"/>
          </cx:dataLabels>
          <cx:dataId val="0"/>
          <cx:layoutPr>
            <cx:aggregation/>
          </cx:layoutPr>
          <cx:axisId val="1"/>
        </cx:series>
        <cx:series layoutId="paretoLine" ownerIdx="0" uniqueId="{C4F08F1E-6E61-41E3-AF75-0831959134A1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27250</xdr:colOff>
      <xdr:row>8</xdr:row>
      <xdr:rowOff>525</xdr:rowOff>
    </xdr:from>
    <xdr:to>
      <xdr:col>10</xdr:col>
      <xdr:colOff>1444910</xdr:colOff>
      <xdr:row>22</xdr:row>
      <xdr:rowOff>178800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4B1929E-2117-4CF3-C1D5-09D9ACD2201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1900" y="1473725"/>
              <a:ext cx="4579960" cy="2756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531090</xdr:colOff>
      <xdr:row>0</xdr:row>
      <xdr:rowOff>129308</xdr:rowOff>
    </xdr:from>
    <xdr:to>
      <xdr:col>16</xdr:col>
      <xdr:colOff>369453</xdr:colOff>
      <xdr:row>17</xdr:row>
      <xdr:rowOff>34635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F39495-4675-0799-146C-CB207678B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599621</xdr:colOff>
      <xdr:row>9</xdr:row>
      <xdr:rowOff>177800</xdr:rowOff>
    </xdr:from>
    <xdr:ext cx="1591654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B6B205E-431E-6D42-0099-941CAE4E0A21}"/>
                </a:ext>
              </a:extLst>
            </xdr:cNvPr>
            <xdr:cNvSpPr txBox="1"/>
          </xdr:nvSpPr>
          <xdr:spPr>
            <a:xfrm>
              <a:off x="599621" y="1810657"/>
              <a:ext cx="1591654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</m:t>
                        </m:r>
                      </m:e>
                    </m:acc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𝑑𝑒𝑓𝑒𝑐𝑡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h𝑎𝑠𝑖𝑙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𝑝𝑟𝑜𝑑𝑢𝑘𝑠𝑖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B6B205E-431E-6D42-0099-941CAE4E0A21}"/>
                </a:ext>
              </a:extLst>
            </xdr:cNvPr>
            <xdr:cNvSpPr txBox="1"/>
          </xdr:nvSpPr>
          <xdr:spPr>
            <a:xfrm>
              <a:off x="599621" y="1810657"/>
              <a:ext cx="1591654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P</a:t>
              </a:r>
              <a:r>
                <a:rPr lang="en-ID" sz="1100" b="0" i="0">
                  <a:latin typeface="Cambria Math" panose="02040503050406030204" pitchFamily="18" charset="0"/>
                </a:rPr>
                <a:t> ̅</a:t>
              </a:r>
              <a:r>
                <a:rPr lang="en-US" sz="1100" b="0" i="0">
                  <a:latin typeface="Cambria Math" panose="02040503050406030204" pitchFamily="18" charset="0"/>
                </a:rPr>
                <a:t>=</a:t>
              </a:r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𝑇𝑜𝑡𝑎𝑙 𝑑𝑒𝑓𝑒𝑐𝑡</a:t>
              </a:r>
              <a:r>
                <a:rPr lang="en-ID" sz="1100" b="0" i="0">
                  <a:latin typeface="Cambria Math" panose="02040503050406030204" pitchFamily="18" charset="0"/>
                </a:rPr>
                <a:t>)/(</a:t>
              </a:r>
              <a:r>
                <a:rPr lang="en-US" sz="1100" b="0" i="0">
                  <a:latin typeface="Cambria Math" panose="02040503050406030204" pitchFamily="18" charset="0"/>
                </a:rPr>
                <a:t>𝑇𝑜𝑡𝑎𝑙 ℎ𝑎𝑠𝑖𝑙 𝑝𝑟𝑜𝑑𝑢𝑘𝑠𝑖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17235</xdr:colOff>
      <xdr:row>12</xdr:row>
      <xdr:rowOff>121558</xdr:rowOff>
    </xdr:from>
    <xdr:ext cx="1421992" cy="2639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13EC775-62B2-4EF4-8C79-F0CF11377AD4}"/>
                </a:ext>
              </a:extLst>
            </xdr:cNvPr>
            <xdr:cNvSpPr txBox="1"/>
          </xdr:nvSpPr>
          <xdr:spPr>
            <a:xfrm>
              <a:off x="625021" y="2298701"/>
              <a:ext cx="1421992" cy="2639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/>
                <a:t>Proporsi</a:t>
              </a:r>
              <a:r>
                <a:rPr lang="en-US" sz="1100" b="0" baseline="0"/>
                <a:t> 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ID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𝑑𝑒𝑓𝑒𝑐𝑡</m:t>
                      </m:r>
                    </m:num>
                    <m:den>
                      <m:r>
                        <a:rPr lang="en-US" sz="1100" b="0" i="1">
                          <a:latin typeface="Cambria Math" panose="02040503050406030204" pitchFamily="18" charset="0"/>
                        </a:rPr>
                        <m:t>h𝑎𝑠𝑖𝑙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𝑝𝑟𝑜𝑑𝑢𝑘𝑠𝑖</m:t>
                      </m:r>
                    </m:den>
                  </m:f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13EC775-62B2-4EF4-8C79-F0CF11377AD4}"/>
                </a:ext>
              </a:extLst>
            </xdr:cNvPr>
            <xdr:cNvSpPr txBox="1"/>
          </xdr:nvSpPr>
          <xdr:spPr>
            <a:xfrm>
              <a:off x="625021" y="2298701"/>
              <a:ext cx="1421992" cy="2639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/>
                <a:t>Proporsi</a:t>
              </a:r>
              <a:r>
                <a:rPr lang="en-US" sz="1100" b="0" baseline="0"/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=</a:t>
              </a:r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 𝑑𝑒𝑓𝑒𝑐𝑡</a:t>
              </a:r>
              <a:r>
                <a:rPr lang="en-ID" sz="1100" b="0" i="0">
                  <a:latin typeface="Cambria Math" panose="02040503050406030204" pitchFamily="18" charset="0"/>
                </a:rPr>
                <a:t>)/(</a:t>
              </a:r>
              <a:r>
                <a:rPr lang="en-US" sz="1100" b="0" i="0">
                  <a:latin typeface="Cambria Math" panose="02040503050406030204" pitchFamily="18" charset="0"/>
                </a:rPr>
                <a:t>ℎ𝑎𝑠𝑖𝑙 𝑝𝑟𝑜𝑑𝑢𝑘𝑠𝑖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17235</xdr:colOff>
      <xdr:row>15</xdr:row>
      <xdr:rowOff>21773</xdr:rowOff>
    </xdr:from>
    <xdr:ext cx="1215526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16C7313F-0E7E-45B4-AD91-9D250E6528EF}"/>
                </a:ext>
              </a:extLst>
            </xdr:cNvPr>
            <xdr:cNvSpPr txBox="1"/>
          </xdr:nvSpPr>
          <xdr:spPr>
            <a:xfrm>
              <a:off x="625021" y="2743202"/>
              <a:ext cx="1215526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/>
                <a:t>UCL</a:t>
              </a:r>
              <a:r>
                <a:rPr lang="en-US" sz="1100" b="0" baseline="0"/>
                <a:t> 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= </m:t>
                  </m:r>
                  <m:acc>
                    <m:accPr>
                      <m:chr m:val="̅"/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m:rPr>
                          <m:sty m:val="p"/>
                        </m:rPr>
                        <a:rPr lang="en-US" sz="1100" b="0" i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P</m:t>
                      </m:r>
                    </m:e>
                  </m:acc>
                  <m:r>
                    <a:rPr lang="en-US" sz="11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+3</m:t>
                  </m:r>
                  <m:rad>
                    <m:radPr>
                      <m:degHide m:val="on"/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f>
                        <m:fPr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acc>
                            <m:accPr>
                              <m:chr m:val="̅"/>
                              <m:ctrlPr>
                                <a:rPr lang="en-ID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accPr>
                            <m:e>
                              <m:r>
                                <m:rPr>
                                  <m:sty m:val="p"/>
                                </m:rPr>
                                <a:rPr lang="en-US" sz="1100" b="0" i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P</m:t>
                              </m:r>
                            </m:e>
                          </m:acc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(1−</m:t>
                          </m:r>
                          <m:acc>
                            <m:accPr>
                              <m:chr m:val="̅"/>
                              <m:ctrlPr>
                                <a:rPr lang="en-ID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accPr>
                            <m:e>
                              <m:r>
                                <m:rPr>
                                  <m:sty m:val="p"/>
                                </m:rPr>
                                <a:rPr lang="en-US" sz="1100" b="0" i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P</m:t>
                              </m:r>
                            </m:e>
                          </m:acc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)</m:t>
                          </m:r>
                        </m:num>
                        <m:den>
                          <m:sSub>
                            <m:sSubPr>
                              <m:ctrlP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𝑛</m:t>
                              </m:r>
                            </m:e>
                            <m:sub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</m:den>
                      </m:f>
                    </m:e>
                  </m:ra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16C7313F-0E7E-45B4-AD91-9D250E6528EF}"/>
                </a:ext>
              </a:extLst>
            </xdr:cNvPr>
            <xdr:cNvSpPr txBox="1"/>
          </xdr:nvSpPr>
          <xdr:spPr>
            <a:xfrm>
              <a:off x="625021" y="2743202"/>
              <a:ext cx="1215526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/>
                <a:t>UCL</a:t>
              </a:r>
              <a:r>
                <a:rPr lang="en-US" sz="1100" b="0" baseline="0"/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=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+3√((P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(1−P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))/𝑛_𝑖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18143</xdr:colOff>
      <xdr:row>18</xdr:row>
      <xdr:rowOff>18143</xdr:rowOff>
    </xdr:from>
    <xdr:ext cx="1184299" cy="344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DB04F9D-F61F-493B-A795-ECF1F355D435}"/>
                </a:ext>
              </a:extLst>
            </xdr:cNvPr>
            <xdr:cNvSpPr txBox="1"/>
          </xdr:nvSpPr>
          <xdr:spPr>
            <a:xfrm>
              <a:off x="625929" y="3283857"/>
              <a:ext cx="1184299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/>
                <a:t>LCL</a:t>
              </a:r>
              <a:r>
                <a:rPr lang="en-US" sz="1100" b="0" baseline="0"/>
                <a:t> </a:t>
              </a:r>
              <a14:m>
                <m:oMath xmlns:m="http://schemas.openxmlformats.org/officeDocument/2006/math">
                  <m:r>
                    <a:rPr lang="en-US" sz="1100" b="0" i="1">
                      <a:latin typeface="Cambria Math" panose="02040503050406030204" pitchFamily="18" charset="0"/>
                    </a:rPr>
                    <m:t>= </m:t>
                  </m:r>
                  <m:acc>
                    <m:accPr>
                      <m:chr m:val="̅"/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m:rPr>
                          <m:sty m:val="p"/>
                        </m:rPr>
                        <a:rPr lang="en-US" sz="1100" b="0" i="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P</m:t>
                      </m:r>
                    </m:e>
                  </m:acc>
                  <m:r>
                    <a:rPr lang="en-US" sz="11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−3</m:t>
                  </m:r>
                  <m:rad>
                    <m:radPr>
                      <m:degHide m:val="on"/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f>
                        <m:fPr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acc>
                            <m:accPr>
                              <m:chr m:val="̅"/>
                              <m:ctrlPr>
                                <a:rPr lang="en-ID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accPr>
                            <m:e>
                              <m:r>
                                <m:rPr>
                                  <m:sty m:val="p"/>
                                </m:rPr>
                                <a:rPr lang="en-US" sz="1100" b="0" i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P</m:t>
                              </m:r>
                            </m:e>
                          </m:acc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(1−</m:t>
                          </m:r>
                          <m:acc>
                            <m:accPr>
                              <m:chr m:val="̅"/>
                              <m:ctrlPr>
                                <a:rPr lang="en-ID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accPr>
                            <m:e>
                              <m:r>
                                <m:rPr>
                                  <m:sty m:val="p"/>
                                </m:rPr>
                                <a:rPr lang="en-US" sz="1100" b="0" i="0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P</m:t>
                              </m:r>
                            </m:e>
                          </m:acc>
                          <m: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)</m:t>
                          </m:r>
                        </m:num>
                        <m:den>
                          <m:sSub>
                            <m:sSubPr>
                              <m:ctrlP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𝑛</m:t>
                              </m:r>
                            </m:e>
                            <m:sub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𝑖</m:t>
                              </m:r>
                            </m:sub>
                          </m:sSub>
                        </m:den>
                      </m:f>
                    </m:e>
                  </m:ra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BDB04F9D-F61F-493B-A795-ECF1F355D435}"/>
                </a:ext>
              </a:extLst>
            </xdr:cNvPr>
            <xdr:cNvSpPr txBox="1"/>
          </xdr:nvSpPr>
          <xdr:spPr>
            <a:xfrm>
              <a:off x="625929" y="3283857"/>
              <a:ext cx="1184299" cy="344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/>
                <a:t>LCL</a:t>
              </a:r>
              <a:r>
                <a:rPr lang="en-US" sz="1100" b="0" baseline="0"/>
                <a:t> </a:t>
              </a:r>
              <a:r>
                <a:rPr lang="en-US" sz="1100" b="0" i="0">
                  <a:latin typeface="Cambria Math" panose="02040503050406030204" pitchFamily="18" charset="0"/>
                </a:rPr>
                <a:t>=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−3√((P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(1−P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 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))/𝑛_𝑖 )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9</xdr:col>
      <xdr:colOff>311420</xdr:colOff>
      <xdr:row>1</xdr:row>
      <xdr:rowOff>144165</xdr:rowOff>
    </xdr:from>
    <xdr:to>
      <xdr:col>13</xdr:col>
      <xdr:colOff>768465</xdr:colOff>
      <xdr:row>16</xdr:row>
      <xdr:rowOff>3809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1CF18D-DF10-9E11-C17C-2F5D340CA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21</xdr:row>
      <xdr:rowOff>71438</xdr:rowOff>
    </xdr:from>
    <xdr:to>
      <xdr:col>7</xdr:col>
      <xdr:colOff>193184</xdr:colOff>
      <xdr:row>43</xdr:row>
      <xdr:rowOff>111125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2558DE-EE59-C90F-82D5-7BEDEA9D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3905251"/>
          <a:ext cx="9297496" cy="40560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415051</xdr:colOff>
      <xdr:row>0</xdr:row>
      <xdr:rowOff>0</xdr:rowOff>
    </xdr:from>
    <xdr:to>
      <xdr:col>16</xdr:col>
      <xdr:colOff>127921</xdr:colOff>
      <xdr:row>11</xdr:row>
      <xdr:rowOff>341243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10E400-82D4-E35D-C22E-F0E519E1C4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424254</xdr:colOff>
      <xdr:row>11</xdr:row>
      <xdr:rowOff>441370</xdr:rowOff>
    </xdr:from>
    <xdr:to>
      <xdr:col>16</xdr:col>
      <xdr:colOff>137124</xdr:colOff>
      <xdr:row>24</xdr:row>
      <xdr:rowOff>147614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1B545F-ACBE-761D-6086-C0A50BCE5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424254</xdr:colOff>
      <xdr:row>25</xdr:row>
      <xdr:rowOff>137675</xdr:rowOff>
    </xdr:from>
    <xdr:to>
      <xdr:col>16</xdr:col>
      <xdr:colOff>137124</xdr:colOff>
      <xdr:row>40</xdr:row>
      <xdr:rowOff>120005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679CFC-527F-3C0A-63EE-BB8B05B447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1458-0D23-48AA-B405-3D68D0BFBB02}">
  <dimension ref="A1:U26"/>
  <sheetViews>
    <sheetView tabSelected="1" zoomScale="70" zoomScaleNormal="70" workbookViewId="0">
      <selection activeCell="I16" sqref="I16"/>
    </sheetView>
  </sheetViews>
  <sheetFormatPr defaultRowHeight="14.5" x14ac:dyDescent="0.35"/>
  <cols>
    <col min="4" max="4" width="13.7265625" bestFit="1" customWidth="1"/>
    <col min="5" max="5" width="12.36328125" bestFit="1" customWidth="1"/>
    <col min="6" max="6" width="9.90625" bestFit="1" customWidth="1"/>
    <col min="9" max="9" width="9.54296875" bestFit="1" customWidth="1"/>
    <col min="10" max="13" width="11.08984375" bestFit="1" customWidth="1"/>
    <col min="14" max="14" width="10.36328125" bestFit="1" customWidth="1"/>
    <col min="16" max="16" width="9.90625" bestFit="1" customWidth="1"/>
  </cols>
  <sheetData>
    <row r="1" spans="1:21" x14ac:dyDescent="0.35">
      <c r="O1" s="88"/>
      <c r="P1" s="88"/>
      <c r="Q1" s="88"/>
      <c r="R1" s="88"/>
      <c r="S1" s="88"/>
      <c r="T1" s="88"/>
      <c r="U1" s="88"/>
    </row>
    <row r="2" spans="1:21" x14ac:dyDescent="0.35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H2" s="4" t="s">
        <v>0</v>
      </c>
      <c r="I2" s="4" t="s">
        <v>9</v>
      </c>
      <c r="J2" s="4" t="s">
        <v>5</v>
      </c>
      <c r="K2" s="4" t="s">
        <v>6</v>
      </c>
      <c r="L2" s="4" t="s">
        <v>7</v>
      </c>
      <c r="M2" s="4" t="s">
        <v>10</v>
      </c>
      <c r="O2" s="95"/>
      <c r="P2" s="96"/>
      <c r="Q2" s="96"/>
      <c r="R2" s="96"/>
      <c r="S2" s="96"/>
      <c r="T2" s="96"/>
      <c r="U2" s="96"/>
    </row>
    <row r="3" spans="1:21" x14ac:dyDescent="0.35">
      <c r="B3" s="4">
        <v>1</v>
      </c>
      <c r="C3" s="4" t="s">
        <v>5</v>
      </c>
      <c r="D3" s="20">
        <v>3858700</v>
      </c>
      <c r="E3" s="5">
        <v>109650</v>
      </c>
      <c r="F3" s="10">
        <f>E3/D3</f>
        <v>2.8416306009796045E-2</v>
      </c>
      <c r="H3" s="4">
        <v>1</v>
      </c>
      <c r="I3" s="4" t="s">
        <v>11</v>
      </c>
      <c r="J3" s="5">
        <v>25000</v>
      </c>
      <c r="K3" s="5">
        <v>36500</v>
      </c>
      <c r="L3" s="5">
        <v>70000</v>
      </c>
      <c r="M3" s="5">
        <f>SUM(J3:L3)</f>
        <v>131500</v>
      </c>
      <c r="O3" s="97"/>
      <c r="P3" s="97"/>
      <c r="Q3" s="97"/>
      <c r="R3" s="98"/>
      <c r="S3" s="97"/>
      <c r="T3" s="97"/>
      <c r="U3" s="97"/>
    </row>
    <row r="4" spans="1:21" x14ac:dyDescent="0.35">
      <c r="B4" s="4">
        <v>2</v>
      </c>
      <c r="C4" s="4" t="s">
        <v>6</v>
      </c>
      <c r="D4" s="20">
        <v>5762667</v>
      </c>
      <c r="E4" s="5">
        <v>163880</v>
      </c>
      <c r="F4" s="38">
        <f>E4/D4</f>
        <v>2.8438221399917783E-2</v>
      </c>
      <c r="H4" s="4">
        <v>2</v>
      </c>
      <c r="I4" s="4" t="s">
        <v>12</v>
      </c>
      <c r="J4" s="5">
        <v>59650</v>
      </c>
      <c r="K4" s="5">
        <v>77880</v>
      </c>
      <c r="L4" s="5">
        <v>85475</v>
      </c>
      <c r="M4" s="5">
        <f>SUM(J4:L4)</f>
        <v>223005</v>
      </c>
      <c r="O4" s="95"/>
      <c r="P4" s="99"/>
      <c r="Q4" s="99"/>
      <c r="R4" s="100"/>
      <c r="S4" s="100"/>
      <c r="T4" s="100"/>
      <c r="U4" s="100"/>
    </row>
    <row r="5" spans="1:21" x14ac:dyDescent="0.35">
      <c r="B5" s="4">
        <v>3</v>
      </c>
      <c r="C5" s="4" t="s">
        <v>7</v>
      </c>
      <c r="D5" s="20">
        <v>7915833</v>
      </c>
      <c r="E5" s="5">
        <v>225475</v>
      </c>
      <c r="F5" s="11">
        <f>E5/D5</f>
        <v>2.8484052152186638E-2</v>
      </c>
      <c r="H5" s="4">
        <v>3</v>
      </c>
      <c r="I5" s="4" t="s">
        <v>13</v>
      </c>
      <c r="J5" s="5">
        <v>25000</v>
      </c>
      <c r="K5" s="5">
        <v>49500</v>
      </c>
      <c r="L5" s="5">
        <v>70000</v>
      </c>
      <c r="M5" s="5">
        <f t="shared" ref="M5" si="0">SUM(J5:L5)</f>
        <v>144500</v>
      </c>
      <c r="O5" s="95"/>
      <c r="P5" s="99"/>
      <c r="Q5" s="99"/>
      <c r="R5" s="100"/>
      <c r="S5" s="100"/>
      <c r="T5" s="100"/>
      <c r="U5" s="100"/>
    </row>
    <row r="6" spans="1:21" x14ac:dyDescent="0.35">
      <c r="B6" s="69" t="s">
        <v>8</v>
      </c>
      <c r="C6" s="69"/>
      <c r="D6" s="5">
        <f>SUM(D3:D5)</f>
        <v>17537200</v>
      </c>
      <c r="E6" s="5">
        <f>SUM(E3:E5)</f>
        <v>499005</v>
      </c>
      <c r="F6" s="12">
        <f>E6/D6</f>
        <v>2.8454086171110553E-2</v>
      </c>
      <c r="H6" s="69" t="s">
        <v>8</v>
      </c>
      <c r="I6" s="69"/>
      <c r="J6" s="5">
        <f>SUM(J3:J5)</f>
        <v>109650</v>
      </c>
      <c r="K6" s="5">
        <f t="shared" ref="K6:L6" si="1">SUM(K3:K5)</f>
        <v>163880</v>
      </c>
      <c r="L6" s="5">
        <f t="shared" si="1"/>
        <v>225475</v>
      </c>
      <c r="M6" s="5">
        <f>SUM(M3:M5)</f>
        <v>499005</v>
      </c>
      <c r="O6" s="95"/>
      <c r="P6" s="99"/>
      <c r="Q6" s="99"/>
      <c r="R6" s="100"/>
      <c r="S6" s="100"/>
      <c r="T6" s="100"/>
      <c r="U6" s="100"/>
    </row>
    <row r="7" spans="1:21" x14ac:dyDescent="0.35">
      <c r="J7" s="3"/>
      <c r="O7" s="95"/>
      <c r="P7" s="99"/>
      <c r="Q7" s="99"/>
      <c r="R7" s="96"/>
      <c r="S7" s="96"/>
      <c r="T7" s="96"/>
      <c r="U7" s="96"/>
    </row>
    <row r="8" spans="1:21" ht="14.5" customHeight="1" x14ac:dyDescent="0.35">
      <c r="A8" s="88"/>
      <c r="B8" s="90"/>
      <c r="C8" s="90"/>
      <c r="D8" s="90"/>
      <c r="E8" s="90"/>
      <c r="F8" s="104"/>
      <c r="G8" s="88"/>
      <c r="H8" s="13"/>
      <c r="I8" s="13"/>
      <c r="J8" s="13"/>
      <c r="K8" s="13"/>
      <c r="L8" s="13"/>
      <c r="M8" s="13"/>
      <c r="O8" s="88"/>
      <c r="P8" s="88"/>
      <c r="Q8" s="88"/>
      <c r="R8" s="88"/>
      <c r="S8" s="88"/>
      <c r="T8" s="88"/>
      <c r="U8" s="88"/>
    </row>
    <row r="9" spans="1:21" x14ac:dyDescent="0.35">
      <c r="A9" s="88"/>
      <c r="B9" s="90"/>
      <c r="C9" s="90"/>
      <c r="D9" s="105"/>
      <c r="E9" s="63"/>
      <c r="F9" s="106"/>
      <c r="G9" s="88"/>
      <c r="H9" s="13"/>
      <c r="I9" s="13"/>
      <c r="J9" s="63"/>
      <c r="K9" s="63"/>
      <c r="L9" s="63"/>
      <c r="M9" s="63"/>
      <c r="O9" s="88"/>
      <c r="P9" s="88"/>
      <c r="Q9" s="88"/>
      <c r="R9" s="88"/>
      <c r="S9" s="88"/>
      <c r="T9" s="88"/>
      <c r="U9" s="88"/>
    </row>
    <row r="10" spans="1:21" x14ac:dyDescent="0.35">
      <c r="A10" s="88"/>
      <c r="B10" s="90"/>
      <c r="C10" s="90"/>
      <c r="D10" s="105"/>
      <c r="E10" s="63"/>
      <c r="F10" s="107"/>
      <c r="G10" s="88"/>
      <c r="H10" s="13"/>
      <c r="I10" s="13"/>
      <c r="J10" s="63"/>
      <c r="K10" s="63"/>
      <c r="L10" s="63"/>
      <c r="M10" s="63"/>
      <c r="O10" s="88"/>
      <c r="P10" s="88"/>
      <c r="Q10" s="88"/>
      <c r="R10" s="88"/>
      <c r="S10" s="88"/>
      <c r="T10" s="88"/>
      <c r="U10" s="88"/>
    </row>
    <row r="11" spans="1:21" x14ac:dyDescent="0.35">
      <c r="A11" s="88"/>
      <c r="B11" s="90"/>
      <c r="C11" s="90"/>
      <c r="D11" s="105"/>
      <c r="E11" s="63"/>
      <c r="F11" s="108"/>
      <c r="G11" s="88"/>
      <c r="H11" s="13"/>
      <c r="I11" s="13"/>
      <c r="J11" s="63"/>
      <c r="K11" s="63"/>
      <c r="L11" s="63"/>
      <c r="M11" s="63"/>
      <c r="O11" s="93"/>
      <c r="P11" s="93"/>
      <c r="Q11" s="93"/>
      <c r="R11" s="101"/>
      <c r="S11" s="93"/>
      <c r="T11" s="93"/>
      <c r="U11" s="93"/>
    </row>
    <row r="12" spans="1:21" x14ac:dyDescent="0.35">
      <c r="A12" s="88"/>
      <c r="B12" s="91"/>
      <c r="C12" s="91"/>
      <c r="D12" s="63"/>
      <c r="E12" s="99"/>
      <c r="F12" s="109"/>
      <c r="G12" s="88"/>
      <c r="H12" s="70"/>
      <c r="I12" s="70"/>
      <c r="J12" s="63"/>
      <c r="K12" s="63"/>
      <c r="L12" s="63"/>
      <c r="M12" s="63"/>
      <c r="O12" s="102"/>
      <c r="P12" s="89"/>
      <c r="Q12" s="89"/>
      <c r="R12" s="103"/>
      <c r="S12" s="103"/>
      <c r="T12" s="103"/>
      <c r="U12" s="103"/>
    </row>
    <row r="13" spans="1:21" x14ac:dyDescent="0.35">
      <c r="A13" s="88"/>
      <c r="B13" s="88"/>
      <c r="C13" s="88"/>
      <c r="D13" s="88"/>
      <c r="E13" s="88"/>
      <c r="F13" s="88"/>
      <c r="G13" s="88"/>
      <c r="J13" s="3"/>
      <c r="O13" s="102"/>
      <c r="P13" s="89"/>
      <c r="Q13" s="89"/>
      <c r="R13" s="103"/>
      <c r="S13" s="103"/>
      <c r="T13" s="103"/>
      <c r="U13" s="103"/>
    </row>
    <row r="14" spans="1:21" x14ac:dyDescent="0.35">
      <c r="O14" s="102"/>
      <c r="P14" s="89"/>
      <c r="Q14" s="89"/>
      <c r="R14" s="103"/>
      <c r="S14" s="103"/>
      <c r="T14" s="103"/>
      <c r="U14" s="103"/>
    </row>
    <row r="15" spans="1:21" x14ac:dyDescent="0.35">
      <c r="O15" s="102"/>
      <c r="P15" s="89"/>
      <c r="Q15" s="89"/>
      <c r="R15" s="88"/>
      <c r="S15" s="88"/>
      <c r="T15" s="88"/>
      <c r="U15" s="88"/>
    </row>
    <row r="16" spans="1:21" x14ac:dyDescent="0.35">
      <c r="J16" s="62"/>
      <c r="K16" s="62"/>
      <c r="L16" s="62"/>
      <c r="O16" s="88"/>
      <c r="P16" s="88"/>
      <c r="Q16" s="88"/>
      <c r="R16" s="88"/>
      <c r="S16" s="88"/>
      <c r="T16" s="88"/>
      <c r="U16" s="88"/>
    </row>
    <row r="17" spans="10:21" x14ac:dyDescent="0.35">
      <c r="J17" s="59"/>
      <c r="K17" s="59"/>
      <c r="L17" s="59"/>
      <c r="O17" s="88"/>
      <c r="P17" s="88"/>
      <c r="Q17" s="88"/>
      <c r="R17" s="88"/>
      <c r="S17" s="88"/>
      <c r="T17" s="88"/>
      <c r="U17" s="88"/>
    </row>
    <row r="18" spans="10:21" x14ac:dyDescent="0.35">
      <c r="J18" s="59"/>
      <c r="K18" s="59"/>
      <c r="L18" s="59"/>
      <c r="O18" s="88"/>
      <c r="P18" s="88"/>
      <c r="Q18" s="88"/>
      <c r="R18" s="88"/>
      <c r="S18" s="88"/>
      <c r="T18" s="88"/>
      <c r="U18" s="88"/>
    </row>
    <row r="19" spans="10:21" x14ac:dyDescent="0.35">
      <c r="J19" s="59"/>
      <c r="K19" s="59"/>
      <c r="L19" s="59"/>
      <c r="O19" s="93"/>
      <c r="P19" s="93"/>
      <c r="Q19" s="93"/>
      <c r="R19" s="101"/>
      <c r="S19" s="93"/>
      <c r="T19" s="93"/>
      <c r="U19" s="93"/>
    </row>
    <row r="20" spans="10:21" x14ac:dyDescent="0.35">
      <c r="J20" s="59"/>
      <c r="K20" s="59"/>
      <c r="L20" s="59"/>
      <c r="O20" s="102"/>
      <c r="P20" s="89"/>
      <c r="Q20" s="89"/>
      <c r="R20" s="103"/>
      <c r="S20" s="103"/>
      <c r="T20" s="103"/>
      <c r="U20" s="103"/>
    </row>
    <row r="21" spans="10:21" x14ac:dyDescent="0.35">
      <c r="O21" s="102"/>
      <c r="P21" s="89"/>
      <c r="Q21" s="89"/>
      <c r="R21" s="103"/>
      <c r="S21" s="103"/>
      <c r="T21" s="103"/>
      <c r="U21" s="103"/>
    </row>
    <row r="22" spans="10:21" x14ac:dyDescent="0.35">
      <c r="O22" s="102"/>
      <c r="P22" s="89"/>
      <c r="Q22" s="89"/>
      <c r="R22" s="103"/>
      <c r="S22" s="103"/>
      <c r="T22" s="103"/>
      <c r="U22" s="103"/>
    </row>
    <row r="23" spans="10:21" x14ac:dyDescent="0.35">
      <c r="O23" s="102"/>
      <c r="P23" s="89"/>
      <c r="Q23" s="89"/>
      <c r="R23" s="88"/>
      <c r="S23" s="88"/>
      <c r="T23" s="88"/>
      <c r="U23" s="88"/>
    </row>
    <row r="24" spans="10:21" x14ac:dyDescent="0.35">
      <c r="O24" s="88"/>
      <c r="P24" s="88"/>
      <c r="Q24" s="88"/>
      <c r="R24" s="88"/>
      <c r="S24" s="88"/>
      <c r="T24" s="88"/>
      <c r="U24" s="88"/>
    </row>
    <row r="25" spans="10:21" x14ac:dyDescent="0.35">
      <c r="O25" s="88"/>
      <c r="P25" s="88"/>
      <c r="Q25" s="88"/>
      <c r="R25" s="88"/>
      <c r="S25" s="88"/>
      <c r="T25" s="88"/>
      <c r="U25" s="88"/>
    </row>
    <row r="26" spans="10:21" x14ac:dyDescent="0.35">
      <c r="O26" s="88"/>
      <c r="P26" s="88"/>
      <c r="Q26" s="88"/>
      <c r="R26" s="88"/>
      <c r="S26" s="88"/>
      <c r="T26" s="88"/>
      <c r="U26" s="88"/>
    </row>
  </sheetData>
  <mergeCells count="3">
    <mergeCell ref="B6:C6"/>
    <mergeCell ref="H6:I6"/>
    <mergeCell ref="H12:I1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1D5AC-BC90-4B60-898F-376D342F5F25}">
  <dimension ref="B1:P15"/>
  <sheetViews>
    <sheetView zoomScale="55" zoomScaleNormal="70" workbookViewId="0">
      <selection activeCell="O30" sqref="O30"/>
    </sheetView>
  </sheetViews>
  <sheetFormatPr defaultRowHeight="14.5" x14ac:dyDescent="0.35"/>
  <cols>
    <col min="2" max="2" width="7.7265625" customWidth="1"/>
    <col min="3" max="3" width="11.54296875" customWidth="1"/>
    <col min="4" max="4" width="13.26953125" bestFit="1" customWidth="1"/>
    <col min="5" max="5" width="13.453125" customWidth="1"/>
    <col min="6" max="6" width="14.6328125" bestFit="1" customWidth="1"/>
    <col min="8" max="8" width="15.81640625" bestFit="1" customWidth="1"/>
    <col min="9" max="9" width="16.1796875" bestFit="1" customWidth="1"/>
    <col min="10" max="10" width="13.26953125" bestFit="1" customWidth="1"/>
    <col min="11" max="11" width="24.36328125" bestFit="1" customWidth="1"/>
    <col min="13" max="13" width="15.81640625" bestFit="1" customWidth="1"/>
    <col min="14" max="14" width="16.1796875" bestFit="1" customWidth="1"/>
    <col min="15" max="15" width="13.26953125" customWidth="1"/>
    <col min="16" max="16" width="24.36328125" bestFit="1" customWidth="1"/>
  </cols>
  <sheetData>
    <row r="1" spans="2:16" x14ac:dyDescent="0.35">
      <c r="B1" s="71" t="s">
        <v>18</v>
      </c>
      <c r="C1" s="71"/>
      <c r="D1" s="71"/>
      <c r="E1" s="71"/>
      <c r="F1" s="71"/>
    </row>
    <row r="2" spans="2:16" x14ac:dyDescent="0.35">
      <c r="B2" s="72" t="s">
        <v>1</v>
      </c>
      <c r="C2" s="71" t="s">
        <v>14</v>
      </c>
      <c r="D2" s="71"/>
      <c r="E2" s="71"/>
      <c r="F2" s="71" t="s">
        <v>16</v>
      </c>
      <c r="H2" s="74" t="s">
        <v>17</v>
      </c>
      <c r="I2" s="75"/>
      <c r="J2" s="75"/>
      <c r="K2" s="76"/>
      <c r="M2" s="74" t="s">
        <v>17</v>
      </c>
      <c r="N2" s="75"/>
      <c r="O2" s="75"/>
      <c r="P2" s="76"/>
    </row>
    <row r="3" spans="2:16" x14ac:dyDescent="0.35">
      <c r="B3" s="73"/>
      <c r="C3" s="19" t="s">
        <v>11</v>
      </c>
      <c r="D3" s="19" t="s">
        <v>12</v>
      </c>
      <c r="E3" s="19" t="s">
        <v>15</v>
      </c>
      <c r="F3" s="71"/>
      <c r="H3" s="7" t="s">
        <v>19</v>
      </c>
      <c r="I3" s="7" t="s">
        <v>20</v>
      </c>
      <c r="J3" s="7" t="s">
        <v>21</v>
      </c>
      <c r="K3" s="7" t="s">
        <v>22</v>
      </c>
      <c r="M3" s="7" t="s">
        <v>19</v>
      </c>
      <c r="N3" s="7" t="s">
        <v>20</v>
      </c>
      <c r="O3" s="7" t="s">
        <v>21</v>
      </c>
      <c r="P3" s="7" t="s">
        <v>22</v>
      </c>
    </row>
    <row r="4" spans="2:16" x14ac:dyDescent="0.35">
      <c r="B4" s="19" t="s">
        <v>5</v>
      </c>
      <c r="C4" s="20">
        <v>29500</v>
      </c>
      <c r="D4" s="20">
        <v>48650</v>
      </c>
      <c r="E4" s="20">
        <v>32000</v>
      </c>
      <c r="F4" s="20">
        <f>SUM(C4:E4)</f>
        <v>110150</v>
      </c>
      <c r="H4" s="7" t="s">
        <v>11</v>
      </c>
      <c r="I4" s="8">
        <f>C7</f>
        <v>131500</v>
      </c>
      <c r="J4" s="9">
        <f>I4/$I$7</f>
        <v>0.26352441358303025</v>
      </c>
      <c r="K4" s="9">
        <f>J4</f>
        <v>0.26352441358303025</v>
      </c>
      <c r="M4" s="7" t="s">
        <v>39</v>
      </c>
      <c r="N4" s="8">
        <v>223005</v>
      </c>
      <c r="O4" s="9">
        <v>0.26</v>
      </c>
      <c r="P4" s="9">
        <v>0.26</v>
      </c>
    </row>
    <row r="5" spans="2:16" x14ac:dyDescent="0.35">
      <c r="B5" s="19" t="s">
        <v>6</v>
      </c>
      <c r="C5" s="20">
        <v>43000</v>
      </c>
      <c r="D5" s="20">
        <v>73880</v>
      </c>
      <c r="E5" s="20">
        <v>47500</v>
      </c>
      <c r="F5" s="20">
        <f t="shared" ref="F5:F6" si="0">SUM(C5:E5)</f>
        <v>164380</v>
      </c>
      <c r="H5" s="7" t="s">
        <v>12</v>
      </c>
      <c r="I5" s="8">
        <f>D7</f>
        <v>223005</v>
      </c>
      <c r="J5" s="9">
        <f>I5/$I$7</f>
        <v>0.44689932966603541</v>
      </c>
      <c r="K5" s="9">
        <f>K4+J5</f>
        <v>0.71042374324906565</v>
      </c>
      <c r="M5" s="7" t="s">
        <v>40</v>
      </c>
      <c r="N5" s="8">
        <v>144500</v>
      </c>
      <c r="O5" s="9">
        <v>0.45</v>
      </c>
      <c r="P5" s="9">
        <f>P4+O5</f>
        <v>0.71</v>
      </c>
    </row>
    <row r="6" spans="2:16" x14ac:dyDescent="0.35">
      <c r="B6" s="19" t="s">
        <v>7</v>
      </c>
      <c r="C6" s="20">
        <v>59000</v>
      </c>
      <c r="D6" s="20">
        <v>100475</v>
      </c>
      <c r="E6" s="20">
        <v>65000</v>
      </c>
      <c r="F6" s="20">
        <f t="shared" si="0"/>
        <v>224475</v>
      </c>
      <c r="H6" s="7" t="s">
        <v>13</v>
      </c>
      <c r="I6" s="8">
        <f>Data!M5</f>
        <v>144500</v>
      </c>
      <c r="J6" s="9">
        <f>I6/$I$7</f>
        <v>0.28957625675093435</v>
      </c>
      <c r="K6" s="9">
        <f>K5+J6</f>
        <v>1</v>
      </c>
      <c r="M6" s="7" t="s">
        <v>90</v>
      </c>
      <c r="N6" s="8">
        <v>131500</v>
      </c>
      <c r="O6" s="9">
        <v>0.28999999999999998</v>
      </c>
      <c r="P6" s="9">
        <f>P5+O6</f>
        <v>1</v>
      </c>
    </row>
    <row r="7" spans="2:16" x14ac:dyDescent="0.35">
      <c r="B7" s="19" t="s">
        <v>8</v>
      </c>
      <c r="C7" s="20">
        <f>SUM(C4:C6)</f>
        <v>131500</v>
      </c>
      <c r="D7" s="20">
        <f t="shared" ref="D7:E7" si="1">SUM(D4:D6)</f>
        <v>223005</v>
      </c>
      <c r="E7" s="20">
        <f t="shared" si="1"/>
        <v>144500</v>
      </c>
      <c r="F7" s="20">
        <f>SUM(F4:F6)</f>
        <v>499005</v>
      </c>
      <c r="H7" s="7" t="s">
        <v>23</v>
      </c>
      <c r="I7" s="8">
        <f>SUM(I4:I6)</f>
        <v>499005</v>
      </c>
      <c r="J7" s="9">
        <v>1</v>
      </c>
      <c r="K7" s="7"/>
      <c r="M7" s="7" t="s">
        <v>23</v>
      </c>
      <c r="N7" s="8">
        <f>SUM(N4:N6)</f>
        <v>499005</v>
      </c>
      <c r="O7" s="9">
        <v>1</v>
      </c>
      <c r="P7" s="7"/>
    </row>
    <row r="10" spans="2:16" x14ac:dyDescent="0.35">
      <c r="M10" s="70"/>
      <c r="N10" s="70"/>
      <c r="O10" s="70"/>
      <c r="P10" s="70"/>
    </row>
    <row r="11" spans="2:16" x14ac:dyDescent="0.35">
      <c r="M11" s="67"/>
      <c r="N11" s="67"/>
      <c r="O11" s="67"/>
      <c r="P11" s="67"/>
    </row>
    <row r="12" spans="2:16" x14ac:dyDescent="0.35">
      <c r="M12" s="67"/>
      <c r="N12" s="66"/>
      <c r="O12" s="68"/>
      <c r="P12" s="68"/>
    </row>
    <row r="13" spans="2:16" x14ac:dyDescent="0.35">
      <c r="M13" s="67"/>
      <c r="N13" s="66"/>
      <c r="O13" s="68"/>
      <c r="P13" s="68"/>
    </row>
    <row r="14" spans="2:16" x14ac:dyDescent="0.35">
      <c r="M14" s="67"/>
      <c r="N14" s="66"/>
      <c r="O14" s="68"/>
      <c r="P14" s="68"/>
    </row>
    <row r="15" spans="2:16" x14ac:dyDescent="0.35">
      <c r="M15" s="67"/>
      <c r="N15" s="66"/>
      <c r="O15" s="68"/>
      <c r="P15" s="67"/>
    </row>
  </sheetData>
  <mergeCells count="7">
    <mergeCell ref="B1:F1"/>
    <mergeCell ref="B2:B3"/>
    <mergeCell ref="M10:P10"/>
    <mergeCell ref="M2:P2"/>
    <mergeCell ref="C2:E2"/>
    <mergeCell ref="F2:F3"/>
    <mergeCell ref="H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69C3A-4CCA-46A2-9864-8F700BBE10F5}">
  <dimension ref="B2:AK40"/>
  <sheetViews>
    <sheetView zoomScale="47" zoomScaleNormal="70" workbookViewId="0">
      <selection activeCell="O28" sqref="O28"/>
    </sheetView>
  </sheetViews>
  <sheetFormatPr defaultRowHeight="14.5" x14ac:dyDescent="0.35"/>
  <cols>
    <col min="4" max="4" width="12.453125" bestFit="1" customWidth="1"/>
    <col min="5" max="5" width="12.36328125" bestFit="1" customWidth="1"/>
    <col min="7" max="7" width="9.90625" customWidth="1"/>
    <col min="9" max="9" width="11.1796875" bestFit="1" customWidth="1"/>
    <col min="10" max="10" width="10.1796875" bestFit="1" customWidth="1"/>
    <col min="11" max="11" width="26.36328125" bestFit="1" customWidth="1"/>
    <col min="13" max="13" width="13.7265625" bestFit="1" customWidth="1"/>
    <col min="14" max="14" width="12.6328125" bestFit="1" customWidth="1"/>
    <col min="19" max="19" width="11.26953125" bestFit="1" customWidth="1"/>
    <col min="20" max="20" width="9" bestFit="1" customWidth="1"/>
    <col min="21" max="21" width="10.1796875" bestFit="1" customWidth="1"/>
    <col min="22" max="22" width="9.54296875" bestFit="1" customWidth="1"/>
    <col min="23" max="23" width="7.90625" customWidth="1"/>
    <col min="24" max="24" width="9" bestFit="1" customWidth="1"/>
    <col min="32" max="32" width="7.36328125" bestFit="1" customWidth="1"/>
    <col min="33" max="33" width="16.36328125" customWidth="1"/>
  </cols>
  <sheetData>
    <row r="2" spans="2:34" x14ac:dyDescent="0.35"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</row>
    <row r="3" spans="2:34" x14ac:dyDescent="0.35">
      <c r="B3" s="4" t="s">
        <v>0</v>
      </c>
      <c r="C3" s="4" t="s">
        <v>1</v>
      </c>
      <c r="D3" s="4" t="s">
        <v>2</v>
      </c>
      <c r="E3" s="4" t="s">
        <v>3</v>
      </c>
      <c r="F3" s="4" t="s">
        <v>67</v>
      </c>
      <c r="G3" s="4" t="s">
        <v>87</v>
      </c>
      <c r="H3" s="4" t="s">
        <v>62</v>
      </c>
      <c r="I3" s="4" t="s">
        <v>63</v>
      </c>
      <c r="J3" s="3"/>
      <c r="S3" s="44"/>
      <c r="T3" s="44"/>
      <c r="U3" s="44"/>
      <c r="V3" s="44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</row>
    <row r="4" spans="2:34" x14ac:dyDescent="0.35">
      <c r="B4" s="4">
        <v>1</v>
      </c>
      <c r="C4" s="4" t="s">
        <v>5</v>
      </c>
      <c r="D4" s="20">
        <v>3858700</v>
      </c>
      <c r="E4" s="5">
        <v>109650</v>
      </c>
      <c r="F4" s="29">
        <f>E4/D4</f>
        <v>2.8416306009796045E-2</v>
      </c>
      <c r="G4" s="36">
        <f>E7/D7</f>
        <v>2.8454086171110553E-2</v>
      </c>
      <c r="H4" s="28">
        <f>G4+(3*SQRT(G4*(1-G4)/D4))</f>
        <v>2.8708010745484392E-2</v>
      </c>
      <c r="I4" s="28">
        <f>G4-(3*SQRT(G4*(1-G4)/D4))</f>
        <v>2.8200161596736713E-2</v>
      </c>
      <c r="S4" s="41"/>
      <c r="T4" s="45"/>
      <c r="U4" s="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</row>
    <row r="5" spans="2:34" x14ac:dyDescent="0.35">
      <c r="B5" s="4">
        <v>2</v>
      </c>
      <c r="C5" s="4" t="s">
        <v>6</v>
      </c>
      <c r="D5" s="20">
        <v>5762667</v>
      </c>
      <c r="E5" s="5">
        <v>163880</v>
      </c>
      <c r="F5" s="29">
        <f>E5/D5</f>
        <v>2.8438221399917783E-2</v>
      </c>
      <c r="G5" s="24">
        <v>2.8500000000000001E-2</v>
      </c>
      <c r="H5" s="28">
        <f>G5+(3*SQRT(G5*(1-G5)/D5))</f>
        <v>2.8707947318779691E-2</v>
      </c>
      <c r="I5" s="28">
        <f>G5-(3*SQRT(G5*(1-G5)/D5))</f>
        <v>2.8292052681220311E-2</v>
      </c>
      <c r="S5" s="41"/>
      <c r="T5" s="46"/>
      <c r="U5" s="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2:34" x14ac:dyDescent="0.35">
      <c r="B6" s="4">
        <v>3</v>
      </c>
      <c r="C6" s="4" t="s">
        <v>7</v>
      </c>
      <c r="D6" s="20">
        <v>7915833</v>
      </c>
      <c r="E6" s="5">
        <v>225475</v>
      </c>
      <c r="F6" s="29">
        <f>E6/D6</f>
        <v>2.8484052152186638E-2</v>
      </c>
      <c r="G6" s="24">
        <v>2.8500000000000001E-2</v>
      </c>
      <c r="H6" s="28">
        <f>G6+(3*SQRT(G6*(1-G6)/D6))</f>
        <v>2.8677425801395214E-2</v>
      </c>
      <c r="I6" s="28">
        <f>G6-(3*SQRT(G6*(1-G6)/D6))</f>
        <v>2.8322574198604789E-2</v>
      </c>
      <c r="S6" s="41"/>
      <c r="T6" s="46"/>
      <c r="U6" s="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</row>
    <row r="7" spans="2:34" x14ac:dyDescent="0.35">
      <c r="B7" s="71" t="s">
        <v>8</v>
      </c>
      <c r="C7" s="71"/>
      <c r="D7" s="25">
        <f t="shared" ref="D7:I7" si="0">SUM(D4:D6)</f>
        <v>17537200</v>
      </c>
      <c r="E7" s="25">
        <f t="shared" si="0"/>
        <v>499005</v>
      </c>
      <c r="F7" s="48">
        <f t="shared" si="0"/>
        <v>8.5338579561900468E-2</v>
      </c>
      <c r="G7" s="48">
        <f t="shared" si="0"/>
        <v>8.5454086171110555E-2</v>
      </c>
      <c r="H7" s="28">
        <f t="shared" si="0"/>
        <v>8.609338386565929E-2</v>
      </c>
      <c r="I7" s="49">
        <f t="shared" si="0"/>
        <v>8.481478847656182E-2</v>
      </c>
      <c r="S7" s="41"/>
      <c r="T7" s="45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2:34" x14ac:dyDescent="0.35">
      <c r="B8" s="71" t="s">
        <v>66</v>
      </c>
      <c r="C8" s="71"/>
      <c r="D8" s="30">
        <f>E7/D7</f>
        <v>2.8454086171110553E-2</v>
      </c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</row>
    <row r="9" spans="2:34" x14ac:dyDescent="0.35"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</row>
    <row r="10" spans="2:34" x14ac:dyDescent="0.35">
      <c r="R10" s="94"/>
      <c r="S10" s="94"/>
      <c r="T10" s="94"/>
      <c r="U10" s="94"/>
      <c r="V10" s="9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</row>
    <row r="11" spans="2:34" ht="22.5" customHeight="1" x14ac:dyDescent="0.35">
      <c r="R11" s="94"/>
      <c r="S11" s="94"/>
      <c r="T11" s="94"/>
      <c r="U11" s="94"/>
      <c r="V11" s="94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</row>
    <row r="12" spans="2:34" x14ac:dyDescent="0.35">
      <c r="R12" s="40"/>
      <c r="S12" s="41"/>
      <c r="T12" s="41"/>
      <c r="U12" s="41"/>
      <c r="V12" s="41"/>
      <c r="W12" s="41"/>
      <c r="X12" s="37"/>
      <c r="Y12" s="37"/>
      <c r="Z12" s="37"/>
      <c r="AA12" s="37"/>
      <c r="AB12" s="37"/>
      <c r="AC12" s="37"/>
      <c r="AD12" s="37"/>
    </row>
    <row r="13" spans="2:34" x14ac:dyDescent="0.35">
      <c r="R13" s="40"/>
      <c r="S13" s="41"/>
      <c r="T13" s="41"/>
      <c r="U13" s="41"/>
      <c r="V13" s="41"/>
      <c r="W13" s="41"/>
      <c r="X13" s="37"/>
      <c r="Y13" s="37"/>
      <c r="Z13" s="37"/>
      <c r="AA13" s="37"/>
      <c r="AB13" s="37"/>
      <c r="AC13" s="37"/>
      <c r="AD13" s="37"/>
    </row>
    <row r="14" spans="2:34" x14ac:dyDescent="0.35">
      <c r="R14" s="40"/>
      <c r="S14" s="41"/>
      <c r="T14" s="41"/>
      <c r="U14" s="41"/>
      <c r="V14" s="41"/>
      <c r="W14" s="41"/>
      <c r="X14" s="37"/>
      <c r="Y14" s="37"/>
      <c r="Z14" s="37"/>
      <c r="AA14" s="37"/>
      <c r="AB14" s="37"/>
      <c r="AC14" s="37"/>
      <c r="AD14" s="37"/>
    </row>
    <row r="15" spans="2:34" x14ac:dyDescent="0.35">
      <c r="R15" s="40"/>
      <c r="S15" s="41"/>
      <c r="T15" s="41"/>
      <c r="U15" s="41"/>
      <c r="V15" s="41"/>
      <c r="W15" s="41"/>
      <c r="X15" s="37"/>
      <c r="Y15" s="37"/>
      <c r="Z15" s="37"/>
    </row>
    <row r="17" spans="18:37" x14ac:dyDescent="0.35">
      <c r="R17" s="56"/>
      <c r="S17" s="52"/>
      <c r="T17" s="52"/>
      <c r="U17" s="52"/>
      <c r="V17" s="52"/>
      <c r="W17" s="52"/>
      <c r="X17" s="52"/>
      <c r="AK17" t="s">
        <v>105</v>
      </c>
    </row>
    <row r="18" spans="18:37" ht="14.5" customHeight="1" x14ac:dyDescent="0.35">
      <c r="R18" s="64"/>
      <c r="S18" s="64"/>
      <c r="T18" s="64"/>
      <c r="U18" s="65"/>
      <c r="V18" s="64"/>
      <c r="W18" s="64"/>
      <c r="X18" s="64"/>
    </row>
    <row r="19" spans="18:37" ht="22" customHeight="1" x14ac:dyDescent="0.35">
      <c r="R19" s="56"/>
      <c r="S19" s="59"/>
      <c r="T19" s="59"/>
      <c r="U19" s="54"/>
      <c r="V19" s="54"/>
      <c r="W19" s="54"/>
      <c r="X19" s="54"/>
    </row>
    <row r="20" spans="18:37" x14ac:dyDescent="0.35">
      <c r="R20" s="56"/>
      <c r="S20" s="59"/>
      <c r="T20" s="59"/>
      <c r="U20" s="54"/>
      <c r="V20" s="54"/>
      <c r="W20" s="54"/>
      <c r="X20" s="54"/>
    </row>
    <row r="21" spans="18:37" x14ac:dyDescent="0.35">
      <c r="R21" s="56"/>
      <c r="S21" s="59"/>
      <c r="T21" s="59"/>
      <c r="U21" s="54"/>
      <c r="V21" s="54"/>
      <c r="W21" s="54"/>
      <c r="X21" s="54"/>
    </row>
    <row r="22" spans="18:37" x14ac:dyDescent="0.35">
      <c r="R22" s="56"/>
      <c r="S22" s="59"/>
      <c r="T22" s="59"/>
      <c r="U22" s="52"/>
      <c r="V22" s="52"/>
      <c r="W22" s="52"/>
      <c r="X22" s="52"/>
    </row>
    <row r="26" spans="18:37" x14ac:dyDescent="0.35">
      <c r="R26" s="52"/>
      <c r="S26" s="52"/>
      <c r="T26" s="52"/>
      <c r="U26" s="52"/>
      <c r="V26" s="52"/>
      <c r="W26" s="52"/>
      <c r="X26" s="52"/>
    </row>
    <row r="27" spans="18:37" ht="14.5" customHeight="1" x14ac:dyDescent="0.35">
      <c r="R27" s="64"/>
      <c r="S27" s="64"/>
      <c r="T27" s="64"/>
      <c r="U27" s="65"/>
      <c r="V27" s="64"/>
      <c r="W27" s="64"/>
      <c r="X27" s="64"/>
    </row>
    <row r="28" spans="18:37" ht="26" customHeight="1" x14ac:dyDescent="0.35">
      <c r="R28" s="56"/>
      <c r="S28" s="59"/>
      <c r="T28" s="59"/>
      <c r="U28" s="54"/>
      <c r="V28" s="54"/>
      <c r="W28" s="54"/>
      <c r="X28" s="54"/>
    </row>
    <row r="29" spans="18:37" ht="19.5" customHeight="1" x14ac:dyDescent="0.35">
      <c r="R29" s="56"/>
      <c r="S29" s="59"/>
      <c r="T29" s="59"/>
      <c r="U29" s="54"/>
      <c r="V29" s="54"/>
      <c r="W29" s="54"/>
      <c r="X29" s="54"/>
    </row>
    <row r="30" spans="18:37" x14ac:dyDescent="0.35">
      <c r="R30" s="56"/>
      <c r="S30" s="59"/>
      <c r="T30" s="59"/>
      <c r="U30" s="54"/>
      <c r="V30" s="54"/>
      <c r="W30" s="54"/>
      <c r="X30" s="54"/>
    </row>
    <row r="31" spans="18:37" x14ac:dyDescent="0.35">
      <c r="R31" s="56"/>
      <c r="S31" s="59"/>
      <c r="T31" s="59"/>
      <c r="U31" s="52"/>
      <c r="V31" s="52"/>
      <c r="W31" s="52"/>
      <c r="X31" s="52"/>
    </row>
    <row r="35" spans="18:24" x14ac:dyDescent="0.35">
      <c r="R35" s="52"/>
      <c r="S35" s="52"/>
      <c r="T35" s="52"/>
      <c r="U35" s="52"/>
      <c r="V35" s="52"/>
      <c r="W35" s="52"/>
      <c r="X35" s="52"/>
    </row>
    <row r="36" spans="18:24" ht="14.5" customHeight="1" x14ac:dyDescent="0.35">
      <c r="R36" s="64"/>
      <c r="S36" s="64"/>
      <c r="T36" s="64"/>
      <c r="U36" s="65"/>
      <c r="V36" s="64"/>
      <c r="W36" s="64"/>
      <c r="X36" s="64"/>
    </row>
    <row r="37" spans="18:24" ht="24.5" customHeight="1" x14ac:dyDescent="0.35">
      <c r="R37" s="56"/>
      <c r="S37" s="59"/>
      <c r="T37" s="59"/>
      <c r="U37" s="54"/>
      <c r="V37" s="54"/>
      <c r="W37" s="54"/>
      <c r="X37" s="54"/>
    </row>
    <row r="38" spans="18:24" x14ac:dyDescent="0.35">
      <c r="R38" s="56"/>
      <c r="S38" s="59"/>
      <c r="T38" s="59"/>
      <c r="U38" s="54"/>
      <c r="V38" s="54"/>
      <c r="W38" s="54"/>
      <c r="X38" s="54"/>
    </row>
    <row r="39" spans="18:24" x14ac:dyDescent="0.35">
      <c r="R39" s="56"/>
      <c r="S39" s="59"/>
      <c r="T39" s="59"/>
      <c r="U39" s="54"/>
      <c r="V39" s="54"/>
      <c r="W39" s="54"/>
      <c r="X39" s="54"/>
    </row>
    <row r="40" spans="18:24" x14ac:dyDescent="0.35">
      <c r="R40" s="56"/>
      <c r="S40" s="59"/>
      <c r="T40" s="59"/>
      <c r="U40" s="52"/>
      <c r="V40" s="52"/>
      <c r="W40" s="52"/>
      <c r="X40" s="52"/>
    </row>
  </sheetData>
  <mergeCells count="2">
    <mergeCell ref="B7:C7"/>
    <mergeCell ref="B8:C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75B2F-B44B-446E-B670-30B4C0297819}">
  <dimension ref="B3:L23"/>
  <sheetViews>
    <sheetView topLeftCell="A8" zoomScale="80" zoomScaleNormal="80" workbookViewId="0">
      <selection activeCell="D18" sqref="D18"/>
    </sheetView>
  </sheetViews>
  <sheetFormatPr defaultRowHeight="14.5" x14ac:dyDescent="0.35"/>
  <cols>
    <col min="2" max="2" width="15" bestFit="1" customWidth="1"/>
    <col min="3" max="3" width="32.54296875" bestFit="1" customWidth="1"/>
    <col min="4" max="4" width="18.1796875" bestFit="1" customWidth="1"/>
    <col min="5" max="5" width="17.26953125" bestFit="1" customWidth="1"/>
    <col min="6" max="6" width="18.36328125" bestFit="1" customWidth="1"/>
    <col min="7" max="7" width="21.54296875" bestFit="1" customWidth="1"/>
    <col min="9" max="9" width="13.08984375" bestFit="1" customWidth="1"/>
    <col min="10" max="10" width="10.1796875" bestFit="1" customWidth="1"/>
  </cols>
  <sheetData>
    <row r="3" spans="2:12" x14ac:dyDescent="0.35">
      <c r="B3" s="23" t="s">
        <v>41</v>
      </c>
      <c r="C3" s="78" t="s">
        <v>42</v>
      </c>
      <c r="D3" s="79"/>
      <c r="E3" s="79"/>
      <c r="F3" s="79"/>
      <c r="G3" s="80"/>
    </row>
    <row r="4" spans="2:12" x14ac:dyDescent="0.35">
      <c r="B4" s="22" t="s">
        <v>43</v>
      </c>
      <c r="C4" s="22" t="s">
        <v>44</v>
      </c>
      <c r="D4" s="33" t="s">
        <v>65</v>
      </c>
      <c r="E4" s="34"/>
      <c r="F4" s="34"/>
      <c r="G4" s="35"/>
    </row>
    <row r="5" spans="2:12" x14ac:dyDescent="0.35">
      <c r="B5" s="22"/>
      <c r="C5" s="22" t="s">
        <v>45</v>
      </c>
      <c r="D5" s="33" t="s">
        <v>75</v>
      </c>
      <c r="E5" s="34"/>
      <c r="F5" s="34"/>
      <c r="G5" s="35"/>
      <c r="I5" s="32"/>
    </row>
    <row r="6" spans="2:12" x14ac:dyDescent="0.35">
      <c r="B6" s="22"/>
      <c r="C6" s="22" t="s">
        <v>46</v>
      </c>
      <c r="D6" s="33" t="s">
        <v>69</v>
      </c>
      <c r="E6" s="34"/>
      <c r="F6" s="34"/>
      <c r="G6" s="35"/>
      <c r="I6" s="31"/>
    </row>
    <row r="7" spans="2:12" x14ac:dyDescent="0.35">
      <c r="B7" s="22"/>
      <c r="C7" s="22" t="s">
        <v>47</v>
      </c>
      <c r="D7" s="33" t="s">
        <v>69</v>
      </c>
      <c r="E7" s="34"/>
      <c r="F7" s="34"/>
      <c r="G7" s="35"/>
    </row>
    <row r="8" spans="2:12" x14ac:dyDescent="0.35">
      <c r="B8" s="22"/>
      <c r="C8" s="22" t="s">
        <v>48</v>
      </c>
      <c r="D8" s="33" t="s">
        <v>84</v>
      </c>
      <c r="E8" s="34"/>
      <c r="F8" s="34"/>
      <c r="G8" s="35"/>
    </row>
    <row r="9" spans="2:12" x14ac:dyDescent="0.35">
      <c r="B9" s="22"/>
      <c r="C9" s="22" t="s">
        <v>49</v>
      </c>
      <c r="D9" s="33" t="s">
        <v>70</v>
      </c>
      <c r="E9" s="34"/>
      <c r="F9" s="34"/>
      <c r="G9" s="35"/>
    </row>
    <row r="10" spans="2:12" x14ac:dyDescent="0.35">
      <c r="B10" s="22"/>
      <c r="C10" s="22" t="s">
        <v>50</v>
      </c>
      <c r="D10" s="33" t="s">
        <v>85</v>
      </c>
      <c r="E10" s="34"/>
      <c r="F10" s="34"/>
      <c r="G10" s="35"/>
    </row>
    <row r="11" spans="2:12" x14ac:dyDescent="0.35">
      <c r="B11" s="22" t="s">
        <v>51</v>
      </c>
      <c r="C11" s="22" t="s">
        <v>54</v>
      </c>
      <c r="D11" s="4" t="s">
        <v>11</v>
      </c>
      <c r="E11" s="4" t="s">
        <v>60</v>
      </c>
      <c r="F11" s="4" t="s">
        <v>61</v>
      </c>
      <c r="G11" s="4" t="s">
        <v>15</v>
      </c>
    </row>
    <row r="12" spans="2:12" x14ac:dyDescent="0.35">
      <c r="B12" s="22"/>
      <c r="C12" s="22" t="s">
        <v>55</v>
      </c>
      <c r="D12" s="4" t="s">
        <v>64</v>
      </c>
      <c r="E12" s="4" t="s">
        <v>64</v>
      </c>
      <c r="F12" s="4" t="s">
        <v>64</v>
      </c>
      <c r="G12" s="24" t="s">
        <v>64</v>
      </c>
    </row>
    <row r="13" spans="2:12" x14ac:dyDescent="0.35">
      <c r="B13" s="22" t="s">
        <v>52</v>
      </c>
      <c r="C13" s="77" t="s">
        <v>56</v>
      </c>
      <c r="D13" s="26" t="s">
        <v>86</v>
      </c>
      <c r="E13" s="26" t="s">
        <v>76</v>
      </c>
      <c r="F13" s="26" t="s">
        <v>77</v>
      </c>
      <c r="G13" s="26" t="s">
        <v>78</v>
      </c>
      <c r="J13" s="27" t="s">
        <v>80</v>
      </c>
      <c r="K13">
        <f>20000*15</f>
        <v>300000</v>
      </c>
      <c r="L13" t="s">
        <v>83</v>
      </c>
    </row>
    <row r="14" spans="2:12" x14ac:dyDescent="0.35">
      <c r="B14" s="22"/>
      <c r="C14" s="77"/>
      <c r="D14" s="22" t="s">
        <v>79</v>
      </c>
      <c r="E14" s="4"/>
      <c r="F14" s="4"/>
      <c r="G14" s="24"/>
      <c r="J14" t="s">
        <v>81</v>
      </c>
      <c r="K14">
        <f>18000*15</f>
        <v>270000</v>
      </c>
      <c r="L14" t="s">
        <v>83</v>
      </c>
    </row>
    <row r="15" spans="2:12" x14ac:dyDescent="0.35">
      <c r="B15" s="22" t="s">
        <v>53</v>
      </c>
      <c r="C15" s="22" t="s">
        <v>57</v>
      </c>
      <c r="D15" s="4">
        <v>4</v>
      </c>
      <c r="E15" s="4">
        <v>4</v>
      </c>
      <c r="F15" s="4">
        <v>2</v>
      </c>
      <c r="G15" s="24">
        <v>2</v>
      </c>
      <c r="J15" s="2" t="s">
        <v>82</v>
      </c>
      <c r="K15">
        <f>17000*15</f>
        <v>255000</v>
      </c>
      <c r="L15" t="s">
        <v>83</v>
      </c>
    </row>
    <row r="16" spans="2:12" x14ac:dyDescent="0.35">
      <c r="B16" s="4"/>
      <c r="C16" s="22" t="s">
        <v>58</v>
      </c>
      <c r="D16" s="4">
        <v>9.1</v>
      </c>
      <c r="E16" s="4">
        <v>8.5</v>
      </c>
      <c r="F16" s="4">
        <v>8.5</v>
      </c>
      <c r="G16" s="24">
        <v>7.9</v>
      </c>
    </row>
    <row r="17" spans="2:7" x14ac:dyDescent="0.35">
      <c r="B17" s="4"/>
      <c r="C17" s="22" t="s">
        <v>59</v>
      </c>
      <c r="D17" s="4" t="s">
        <v>71</v>
      </c>
      <c r="E17" s="4" t="s">
        <v>72</v>
      </c>
      <c r="F17" s="4" t="s">
        <v>72</v>
      </c>
      <c r="G17" s="24" t="s">
        <v>71</v>
      </c>
    </row>
    <row r="18" spans="2:7" x14ac:dyDescent="0.35">
      <c r="B18" s="13"/>
      <c r="C18" s="21"/>
      <c r="D18" s="13" t="s">
        <v>73</v>
      </c>
      <c r="F18" s="13"/>
    </row>
    <row r="21" spans="2:7" x14ac:dyDescent="0.35">
      <c r="C21" s="13" t="s">
        <v>74</v>
      </c>
    </row>
    <row r="23" spans="2:7" x14ac:dyDescent="0.35">
      <c r="C23" s="13"/>
    </row>
  </sheetData>
  <mergeCells count="2">
    <mergeCell ref="C13:C14"/>
    <mergeCell ref="C3:G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81E8-6460-4CE3-95EF-4C181BA554B1}">
  <dimension ref="B3:I18"/>
  <sheetViews>
    <sheetView zoomScale="70" zoomScaleNormal="70" workbookViewId="0">
      <selection activeCell="E8" sqref="E8"/>
    </sheetView>
  </sheetViews>
  <sheetFormatPr defaultRowHeight="14.5" x14ac:dyDescent="0.35"/>
  <cols>
    <col min="2" max="2" width="24.6328125" bestFit="1" customWidth="1"/>
    <col min="3" max="3" width="27.08984375" bestFit="1" customWidth="1"/>
    <col min="5" max="5" width="26.6328125" customWidth="1"/>
    <col min="6" max="6" width="19.1796875" customWidth="1"/>
    <col min="9" max="9" width="13.36328125" bestFit="1" customWidth="1"/>
  </cols>
  <sheetData>
    <row r="3" spans="2:9" x14ac:dyDescent="0.35">
      <c r="B3" s="4" t="s">
        <v>24</v>
      </c>
      <c r="C3" s="4" t="s">
        <v>25</v>
      </c>
      <c r="H3" s="81" t="s">
        <v>32</v>
      </c>
      <c r="I3" s="81"/>
    </row>
    <row r="4" spans="2:9" x14ac:dyDescent="0.35">
      <c r="B4" s="4" t="s">
        <v>11</v>
      </c>
      <c r="C4" s="5">
        <f>'diagram pareto'!I4</f>
        <v>131500</v>
      </c>
      <c r="E4" t="s">
        <v>28</v>
      </c>
      <c r="H4" s="13">
        <v>1</v>
      </c>
      <c r="I4" s="14">
        <v>690000</v>
      </c>
    </row>
    <row r="5" spans="2:9" x14ac:dyDescent="0.35">
      <c r="B5" s="4" t="s">
        <v>12</v>
      </c>
      <c r="C5" s="5">
        <f>'diagram pareto'!I5</f>
        <v>223005</v>
      </c>
      <c r="E5" s="1">
        <f>C7/C8</f>
        <v>2.8454086171110553E-2</v>
      </c>
      <c r="H5" s="13">
        <v>2</v>
      </c>
      <c r="I5" s="15">
        <v>308000</v>
      </c>
    </row>
    <row r="6" spans="2:9" x14ac:dyDescent="0.35">
      <c r="B6" s="4" t="s">
        <v>15</v>
      </c>
      <c r="C6" s="5">
        <f>'diagram pareto'!I6</f>
        <v>144500</v>
      </c>
      <c r="E6" t="s">
        <v>29</v>
      </c>
      <c r="H6" s="13">
        <v>3</v>
      </c>
      <c r="I6" s="16">
        <v>66800</v>
      </c>
    </row>
    <row r="7" spans="2:9" x14ac:dyDescent="0.35">
      <c r="B7" s="4" t="s">
        <v>26</v>
      </c>
      <c r="C7" s="5">
        <f>SUM(C4:C6)</f>
        <v>499005</v>
      </c>
      <c r="E7">
        <f>C9*C8</f>
        <v>52611600</v>
      </c>
      <c r="F7" s="2"/>
      <c r="H7" s="13">
        <v>4</v>
      </c>
      <c r="I7" s="16">
        <v>6210</v>
      </c>
    </row>
    <row r="8" spans="2:9" x14ac:dyDescent="0.35">
      <c r="B8" s="4" t="s">
        <v>27</v>
      </c>
      <c r="C8" s="6">
        <v>17537200</v>
      </c>
      <c r="E8" t="s">
        <v>30</v>
      </c>
      <c r="H8" s="13">
        <v>5</v>
      </c>
      <c r="I8" s="16">
        <v>320</v>
      </c>
    </row>
    <row r="9" spans="2:9" x14ac:dyDescent="0.35">
      <c r="B9" s="4" t="s">
        <v>68</v>
      </c>
      <c r="C9" s="6">
        <v>3</v>
      </c>
      <c r="E9" s="18">
        <f>C7/E7</f>
        <v>9.4846953903701837E-3</v>
      </c>
      <c r="H9" s="13">
        <v>6</v>
      </c>
      <c r="I9" s="13">
        <v>3.4</v>
      </c>
    </row>
    <row r="10" spans="2:9" x14ac:dyDescent="0.35">
      <c r="E10" t="s">
        <v>31</v>
      </c>
      <c r="I10" s="13"/>
    </row>
    <row r="11" spans="2:9" x14ac:dyDescent="0.35">
      <c r="C11" s="2"/>
      <c r="E11" s="1">
        <f>E9*1000000</f>
        <v>9484.6953903701833</v>
      </c>
    </row>
    <row r="12" spans="2:9" x14ac:dyDescent="0.35">
      <c r="E12" t="s">
        <v>33</v>
      </c>
    </row>
    <row r="13" spans="2:9" x14ac:dyDescent="0.35">
      <c r="E13">
        <v>3.8</v>
      </c>
    </row>
    <row r="14" spans="2:9" x14ac:dyDescent="0.35">
      <c r="E14" s="1"/>
    </row>
    <row r="15" spans="2:9" x14ac:dyDescent="0.35">
      <c r="C15" s="39"/>
    </row>
    <row r="16" spans="2:9" x14ac:dyDescent="0.35">
      <c r="C16" s="13"/>
    </row>
    <row r="18" spans="2:3" x14ac:dyDescent="0.35">
      <c r="B18" s="3"/>
      <c r="C18" s="17"/>
    </row>
  </sheetData>
  <mergeCells count="1">
    <mergeCell ref="H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6743-DB2C-4394-802C-D2549577B1AC}">
  <dimension ref="B2:H27"/>
  <sheetViews>
    <sheetView workbookViewId="0">
      <selection activeCell="I12" sqref="I12"/>
    </sheetView>
  </sheetViews>
  <sheetFormatPr defaultRowHeight="14.5" x14ac:dyDescent="0.35"/>
  <sheetData>
    <row r="2" spans="2:8" ht="15" thickBot="1" x14ac:dyDescent="0.4"/>
    <row r="3" spans="2:8" ht="15" thickBot="1" x14ac:dyDescent="0.4">
      <c r="B3" s="82" t="s">
        <v>38</v>
      </c>
      <c r="C3" s="82" t="s">
        <v>34</v>
      </c>
      <c r="D3" s="82"/>
      <c r="E3" s="85" t="s">
        <v>88</v>
      </c>
      <c r="F3" s="86"/>
      <c r="G3" s="87"/>
      <c r="H3" s="82" t="s">
        <v>89</v>
      </c>
    </row>
    <row r="4" spans="2:8" ht="15" thickBot="1" x14ac:dyDescent="0.4">
      <c r="B4" s="84"/>
      <c r="C4" s="84"/>
      <c r="D4" s="84"/>
      <c r="E4" s="53">
        <v>1</v>
      </c>
      <c r="F4" s="53">
        <v>2</v>
      </c>
      <c r="G4" s="53">
        <v>3</v>
      </c>
      <c r="H4" s="84"/>
    </row>
    <row r="5" spans="2:8" ht="15" thickBot="1" x14ac:dyDescent="0.4">
      <c r="B5" s="82" t="s">
        <v>90</v>
      </c>
      <c r="C5" s="82" t="s">
        <v>91</v>
      </c>
      <c r="D5" s="53" t="s">
        <v>35</v>
      </c>
      <c r="E5" s="53">
        <v>5</v>
      </c>
      <c r="F5" s="53">
        <v>4</v>
      </c>
      <c r="G5" s="53">
        <v>5</v>
      </c>
      <c r="H5" s="53">
        <v>5</v>
      </c>
    </row>
    <row r="6" spans="2:8" ht="15" thickBot="1" x14ac:dyDescent="0.4">
      <c r="B6" s="83"/>
      <c r="C6" s="83"/>
      <c r="D6" s="53" t="s">
        <v>36</v>
      </c>
      <c r="E6" s="53">
        <v>5</v>
      </c>
      <c r="F6" s="53">
        <v>5</v>
      </c>
      <c r="G6" s="53">
        <v>4</v>
      </c>
      <c r="H6" s="53">
        <v>5</v>
      </c>
    </row>
    <row r="7" spans="2:8" ht="15" thickBot="1" x14ac:dyDescent="0.4">
      <c r="B7" s="83"/>
      <c r="C7" s="84"/>
      <c r="D7" s="53" t="s">
        <v>37</v>
      </c>
      <c r="E7" s="53">
        <v>5</v>
      </c>
      <c r="F7" s="53">
        <v>5</v>
      </c>
      <c r="G7" s="53">
        <v>5</v>
      </c>
      <c r="H7" s="53">
        <v>5</v>
      </c>
    </row>
    <row r="8" spans="2:8" ht="15" thickBot="1" x14ac:dyDescent="0.4">
      <c r="B8" s="83"/>
      <c r="C8" s="82" t="s">
        <v>92</v>
      </c>
      <c r="D8" s="53" t="s">
        <v>35</v>
      </c>
      <c r="E8" s="53">
        <v>2</v>
      </c>
      <c r="F8" s="53">
        <v>3</v>
      </c>
      <c r="G8" s="53">
        <v>3</v>
      </c>
      <c r="H8" s="53">
        <v>3</v>
      </c>
    </row>
    <row r="9" spans="2:8" ht="15" thickBot="1" x14ac:dyDescent="0.4">
      <c r="B9" s="83"/>
      <c r="C9" s="83"/>
      <c r="D9" s="53" t="s">
        <v>36</v>
      </c>
      <c r="E9" s="53">
        <v>4</v>
      </c>
      <c r="F9" s="53">
        <v>3</v>
      </c>
      <c r="G9" s="53">
        <v>4</v>
      </c>
      <c r="H9" s="53">
        <v>4</v>
      </c>
    </row>
    <row r="10" spans="2:8" ht="15" thickBot="1" x14ac:dyDescent="0.4">
      <c r="B10" s="84"/>
      <c r="C10" s="84"/>
      <c r="D10" s="53" t="s">
        <v>37</v>
      </c>
      <c r="E10" s="53">
        <v>5</v>
      </c>
      <c r="F10" s="53">
        <v>6</v>
      </c>
      <c r="G10" s="53">
        <v>5</v>
      </c>
      <c r="H10" s="53">
        <v>6</v>
      </c>
    </row>
    <row r="11" spans="2:8" ht="15" thickBot="1" x14ac:dyDescent="0.4">
      <c r="B11" s="82" t="s">
        <v>39</v>
      </c>
      <c r="C11" s="82" t="s">
        <v>93</v>
      </c>
      <c r="D11" s="53" t="s">
        <v>35</v>
      </c>
      <c r="E11" s="53">
        <v>5</v>
      </c>
      <c r="F11" s="53">
        <v>5</v>
      </c>
      <c r="G11" s="53">
        <v>4</v>
      </c>
      <c r="H11" s="53">
        <v>5</v>
      </c>
    </row>
    <row r="12" spans="2:8" ht="15" thickBot="1" x14ac:dyDescent="0.4">
      <c r="B12" s="83"/>
      <c r="C12" s="83"/>
      <c r="D12" s="53" t="s">
        <v>36</v>
      </c>
      <c r="E12" s="53">
        <v>6</v>
      </c>
      <c r="F12" s="53">
        <v>5</v>
      </c>
      <c r="G12" s="53">
        <v>6</v>
      </c>
      <c r="H12" s="53">
        <v>6</v>
      </c>
    </row>
    <row r="13" spans="2:8" ht="15" thickBot="1" x14ac:dyDescent="0.4">
      <c r="B13" s="83"/>
      <c r="C13" s="84"/>
      <c r="D13" s="53" t="s">
        <v>37</v>
      </c>
      <c r="E13" s="53">
        <v>7</v>
      </c>
      <c r="F13" s="53">
        <v>7</v>
      </c>
      <c r="G13" s="53">
        <v>6</v>
      </c>
      <c r="H13" s="53">
        <v>7</v>
      </c>
    </row>
    <row r="14" spans="2:8" ht="15" thickBot="1" x14ac:dyDescent="0.4">
      <c r="B14" s="83"/>
      <c r="C14" s="82" t="s">
        <v>94</v>
      </c>
      <c r="D14" s="53" t="s">
        <v>35</v>
      </c>
      <c r="E14" s="53">
        <v>4</v>
      </c>
      <c r="F14" s="53">
        <v>5</v>
      </c>
      <c r="G14" s="53">
        <v>3</v>
      </c>
      <c r="H14" s="53">
        <v>5</v>
      </c>
    </row>
    <row r="15" spans="2:8" ht="15" thickBot="1" x14ac:dyDescent="0.4">
      <c r="B15" s="83"/>
      <c r="C15" s="83"/>
      <c r="D15" s="53" t="s">
        <v>36</v>
      </c>
      <c r="E15" s="53">
        <v>5</v>
      </c>
      <c r="F15" s="53">
        <v>5</v>
      </c>
      <c r="G15" s="53">
        <v>4</v>
      </c>
      <c r="H15" s="53">
        <v>5</v>
      </c>
    </row>
    <row r="16" spans="2:8" ht="15" thickBot="1" x14ac:dyDescent="0.4">
      <c r="B16" s="84"/>
      <c r="C16" s="84"/>
      <c r="D16" s="53" t="s">
        <v>37</v>
      </c>
      <c r="E16" s="53">
        <v>6</v>
      </c>
      <c r="F16" s="53">
        <v>5</v>
      </c>
      <c r="G16" s="53">
        <v>6</v>
      </c>
      <c r="H16" s="53">
        <v>6</v>
      </c>
    </row>
    <row r="17" spans="2:8" ht="15" thickBot="1" x14ac:dyDescent="0.4">
      <c r="B17" s="82" t="s">
        <v>40</v>
      </c>
      <c r="C17" s="82" t="s">
        <v>95</v>
      </c>
      <c r="D17" s="53" t="s">
        <v>35</v>
      </c>
      <c r="E17" s="53">
        <v>4</v>
      </c>
      <c r="F17" s="53">
        <v>3</v>
      </c>
      <c r="G17" s="53">
        <v>4</v>
      </c>
      <c r="H17" s="53">
        <v>4</v>
      </c>
    </row>
    <row r="18" spans="2:8" ht="15" thickBot="1" x14ac:dyDescent="0.4">
      <c r="B18" s="83"/>
      <c r="C18" s="83"/>
      <c r="D18" s="53" t="s">
        <v>36</v>
      </c>
      <c r="E18" s="53">
        <v>4</v>
      </c>
      <c r="F18" s="53">
        <v>3</v>
      </c>
      <c r="G18" s="53">
        <v>3</v>
      </c>
      <c r="H18" s="53">
        <v>4</v>
      </c>
    </row>
    <row r="19" spans="2:8" ht="15" thickBot="1" x14ac:dyDescent="0.4">
      <c r="B19" s="84"/>
      <c r="C19" s="84"/>
      <c r="D19" s="53" t="s">
        <v>37</v>
      </c>
      <c r="E19" s="53">
        <v>2</v>
      </c>
      <c r="F19" s="53">
        <v>3</v>
      </c>
      <c r="G19" s="53">
        <v>3</v>
      </c>
      <c r="H19" s="53">
        <v>3</v>
      </c>
    </row>
    <row r="20" spans="2:8" x14ac:dyDescent="0.35">
      <c r="B20" s="52"/>
      <c r="C20" s="52"/>
      <c r="D20" s="52"/>
      <c r="E20" s="52"/>
      <c r="F20" s="52"/>
      <c r="G20" s="52"/>
      <c r="H20" s="52"/>
    </row>
    <row r="21" spans="2:8" x14ac:dyDescent="0.35">
      <c r="B21" s="52"/>
      <c r="C21" s="52"/>
      <c r="D21" s="52"/>
      <c r="E21" s="52"/>
      <c r="F21" s="52"/>
      <c r="G21" s="52"/>
      <c r="H21" s="52"/>
    </row>
    <row r="22" spans="2:8" x14ac:dyDescent="0.35">
      <c r="B22" s="52"/>
      <c r="C22" s="52"/>
      <c r="D22" s="52"/>
      <c r="E22" s="52"/>
      <c r="F22" s="52"/>
      <c r="G22" s="52"/>
      <c r="H22" s="52"/>
    </row>
    <row r="23" spans="2:8" x14ac:dyDescent="0.35">
      <c r="B23" s="52"/>
      <c r="C23" s="52"/>
      <c r="D23" s="52"/>
      <c r="E23" s="52"/>
      <c r="F23" s="52"/>
      <c r="G23" s="52"/>
      <c r="H23" s="52"/>
    </row>
    <row r="24" spans="2:8" x14ac:dyDescent="0.35">
      <c r="B24" s="52"/>
      <c r="C24" s="52"/>
      <c r="D24" s="52"/>
      <c r="E24" s="52"/>
      <c r="F24" s="52"/>
      <c r="G24" s="52"/>
      <c r="H24" s="52"/>
    </row>
    <row r="25" spans="2:8" x14ac:dyDescent="0.35">
      <c r="B25" s="52"/>
      <c r="C25" s="52"/>
      <c r="D25" s="52"/>
      <c r="E25" s="52"/>
      <c r="F25" s="52"/>
      <c r="G25" s="52"/>
      <c r="H25" s="52"/>
    </row>
    <row r="26" spans="2:8" x14ac:dyDescent="0.35">
      <c r="B26" s="52"/>
      <c r="C26" s="52"/>
      <c r="D26" s="52"/>
      <c r="E26" s="52"/>
      <c r="F26" s="52"/>
      <c r="G26" s="52"/>
      <c r="H26" s="52"/>
    </row>
    <row r="27" spans="2:8" x14ac:dyDescent="0.35">
      <c r="B27" s="52"/>
      <c r="C27" s="52"/>
      <c r="D27" s="52"/>
      <c r="E27" s="52"/>
      <c r="F27" s="52"/>
      <c r="G27" s="52"/>
      <c r="H27" s="52"/>
    </row>
  </sheetData>
  <mergeCells count="13">
    <mergeCell ref="B17:B19"/>
    <mergeCell ref="C17:C19"/>
    <mergeCell ref="D3:D4"/>
    <mergeCell ref="E3:G3"/>
    <mergeCell ref="H3:H4"/>
    <mergeCell ref="B11:B16"/>
    <mergeCell ref="C11:C13"/>
    <mergeCell ref="C14:C16"/>
    <mergeCell ref="B5:B10"/>
    <mergeCell ref="C5:C7"/>
    <mergeCell ref="C8:C10"/>
    <mergeCell ref="B3:B4"/>
    <mergeCell ref="C3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35723-B887-494A-9A62-3362A1A5C00E}">
  <dimension ref="B3:H24"/>
  <sheetViews>
    <sheetView topLeftCell="A5" zoomScale="69" workbookViewId="0">
      <selection activeCell="S21" sqref="S21"/>
    </sheetView>
  </sheetViews>
  <sheetFormatPr defaultRowHeight="14.5" x14ac:dyDescent="0.35"/>
  <cols>
    <col min="3" max="3" width="9.90625" bestFit="1" customWidth="1"/>
    <col min="4" max="8" width="8.81640625" bestFit="1" customWidth="1"/>
  </cols>
  <sheetData>
    <row r="3" spans="2:8" x14ac:dyDescent="0.35">
      <c r="B3" s="56" t="s">
        <v>99</v>
      </c>
      <c r="C3" s="52"/>
      <c r="D3" s="52"/>
      <c r="E3" s="52"/>
      <c r="F3" s="52"/>
      <c r="G3" s="52"/>
      <c r="H3" s="52"/>
    </row>
    <row r="4" spans="2:8" ht="43.5" x14ac:dyDescent="0.35">
      <c r="B4" s="57" t="s">
        <v>1</v>
      </c>
      <c r="C4" s="57" t="s">
        <v>96</v>
      </c>
      <c r="D4" s="57" t="s">
        <v>102</v>
      </c>
      <c r="E4" s="58" t="s">
        <v>98</v>
      </c>
      <c r="F4" s="57" t="s">
        <v>97</v>
      </c>
      <c r="G4" s="57" t="s">
        <v>62</v>
      </c>
      <c r="H4" s="57" t="s">
        <v>63</v>
      </c>
    </row>
    <row r="5" spans="2:8" x14ac:dyDescent="0.35">
      <c r="B5" s="56" t="s">
        <v>5</v>
      </c>
      <c r="C5" s="59">
        <v>3858700</v>
      </c>
      <c r="D5" s="59">
        <v>25000</v>
      </c>
      <c r="E5" s="54">
        <f>D5/C5</f>
        <v>6.478865939305984E-3</v>
      </c>
      <c r="F5" s="54">
        <f>D8/C8</f>
        <v>7.4983463722829184E-3</v>
      </c>
      <c r="G5" s="54">
        <f>F5+(3*SQRT(F5*(1-F5)/C5))</f>
        <v>7.6300959147506875E-3</v>
      </c>
      <c r="H5" s="54">
        <f>F5-(3*SQRT(F5*(1-F5)/C5))</f>
        <v>7.3665968298151493E-3</v>
      </c>
    </row>
    <row r="6" spans="2:8" x14ac:dyDescent="0.35">
      <c r="B6" s="56" t="s">
        <v>6</v>
      </c>
      <c r="C6" s="59">
        <v>5762667</v>
      </c>
      <c r="D6" s="59">
        <v>36500</v>
      </c>
      <c r="E6" s="54">
        <f>D6/C6</f>
        <v>6.3338728404747314E-3</v>
      </c>
      <c r="F6" s="54">
        <f>D8/C8</f>
        <v>7.4983463722829184E-3</v>
      </c>
      <c r="G6" s="54">
        <f>F6+(3*SQRT(F6*(1-F6)/C6))</f>
        <v>7.6061560781277371E-3</v>
      </c>
      <c r="H6" s="54">
        <f>F6-(3*SQRT(F6*(1-F6)/C6))</f>
        <v>7.3905366664380997E-3</v>
      </c>
    </row>
    <row r="7" spans="2:8" x14ac:dyDescent="0.35">
      <c r="B7" s="56" t="s">
        <v>7</v>
      </c>
      <c r="C7" s="59">
        <v>7915833</v>
      </c>
      <c r="D7" s="59">
        <v>70000</v>
      </c>
      <c r="E7" s="54">
        <f>D7/C7</f>
        <v>8.8430364814416872E-3</v>
      </c>
      <c r="F7" s="54">
        <f>D8/C8</f>
        <v>7.4983463722829184E-3</v>
      </c>
      <c r="G7" s="54">
        <f>F7+(3*SQRT(F7*(1-F7)/C7))</f>
        <v>7.5903322828007854E-3</v>
      </c>
      <c r="H7" s="54">
        <f>F7-(3*SQRT(F7*(1-F7)/C7))</f>
        <v>7.4063604617650514E-3</v>
      </c>
    </row>
    <row r="8" spans="2:8" ht="15" thickBot="1" x14ac:dyDescent="0.4">
      <c r="B8" s="60"/>
      <c r="C8" s="61">
        <v>17537200</v>
      </c>
      <c r="D8" s="61">
        <f>SUM(D5:D7)</f>
        <v>131500</v>
      </c>
      <c r="E8" s="55"/>
      <c r="F8" s="55"/>
      <c r="G8" s="55"/>
      <c r="H8" s="55"/>
    </row>
    <row r="11" spans="2:8" x14ac:dyDescent="0.35">
      <c r="B11" t="s">
        <v>100</v>
      </c>
    </row>
    <row r="12" spans="2:8" ht="39" x14ac:dyDescent="0.35">
      <c r="B12" s="51" t="s">
        <v>1</v>
      </c>
      <c r="C12" s="51" t="s">
        <v>96</v>
      </c>
      <c r="D12" s="51" t="s">
        <v>103</v>
      </c>
      <c r="E12" s="50" t="s">
        <v>98</v>
      </c>
      <c r="F12" s="51" t="s">
        <v>97</v>
      </c>
      <c r="G12" s="51" t="s">
        <v>62</v>
      </c>
      <c r="H12" s="51" t="s">
        <v>63</v>
      </c>
    </row>
    <row r="13" spans="2:8" x14ac:dyDescent="0.35">
      <c r="B13" s="40" t="s">
        <v>5</v>
      </c>
      <c r="C13" s="41">
        <v>3858700</v>
      </c>
      <c r="D13" s="41">
        <v>59650</v>
      </c>
      <c r="E13" s="37">
        <f>D13/C13</f>
        <v>1.5458574131184077E-2</v>
      </c>
      <c r="F13" s="37">
        <f>D16/C16</f>
        <v>1.2716112036128914E-2</v>
      </c>
      <c r="G13" s="37">
        <f>F13+(3*SQRT(F13*(1-F13)/C13))</f>
        <v>1.2887231316352384E-2</v>
      </c>
      <c r="H13" s="37">
        <f>F13-(3*SQRT(F13*(1-F13)/C13))</f>
        <v>1.2544992755905444E-2</v>
      </c>
    </row>
    <row r="14" spans="2:8" x14ac:dyDescent="0.35">
      <c r="B14" s="40" t="s">
        <v>6</v>
      </c>
      <c r="C14" s="41">
        <v>5762667</v>
      </c>
      <c r="D14" s="41">
        <v>77880</v>
      </c>
      <c r="E14" s="37">
        <f>D14/C14</f>
        <v>1.3514575803182797E-2</v>
      </c>
      <c r="F14" s="37">
        <f>D16/C16</f>
        <v>1.2716112036128914E-2</v>
      </c>
      <c r="G14" s="37">
        <f>F14+(3*SQRT(F14*(1-F14)/C14))</f>
        <v>1.2856137716064635E-2</v>
      </c>
      <c r="H14" s="37">
        <f>F14-(3*SQRT(F14*(1-F14)/C14))</f>
        <v>1.2576086356193193E-2</v>
      </c>
    </row>
    <row r="15" spans="2:8" x14ac:dyDescent="0.35">
      <c r="B15" s="40" t="s">
        <v>7</v>
      </c>
      <c r="C15" s="41">
        <v>7915833</v>
      </c>
      <c r="D15" s="41">
        <v>85475</v>
      </c>
      <c r="E15" s="37">
        <f>D15/C15</f>
        <v>1.0797979189303262E-2</v>
      </c>
      <c r="F15" s="37">
        <f>D16/C16</f>
        <v>1.2716112036128914E-2</v>
      </c>
      <c r="G15" s="37">
        <f>F15+(3*SQRT(F15*(1-F15)/C15))</f>
        <v>1.2835585413445337E-2</v>
      </c>
      <c r="H15" s="37">
        <f>F15-(3*SQRT(F15*(1-F15)/C15))</f>
        <v>1.2596638658812491E-2</v>
      </c>
    </row>
    <row r="16" spans="2:8" ht="15" thickBot="1" x14ac:dyDescent="0.4">
      <c r="B16" s="42"/>
      <c r="C16" s="43">
        <v>17537200</v>
      </c>
      <c r="D16" s="43">
        <f>SUM(D13:D15)</f>
        <v>223005</v>
      </c>
      <c r="E16" s="47"/>
      <c r="F16" s="47"/>
      <c r="G16" s="47"/>
      <c r="H16" s="47"/>
    </row>
    <row r="19" spans="2:8" x14ac:dyDescent="0.35">
      <c r="B19" t="s">
        <v>101</v>
      </c>
    </row>
    <row r="20" spans="2:8" ht="39" x14ac:dyDescent="0.35">
      <c r="B20" s="51" t="s">
        <v>1</v>
      </c>
      <c r="C20" s="51" t="s">
        <v>96</v>
      </c>
      <c r="D20" s="51" t="s">
        <v>104</v>
      </c>
      <c r="E20" s="50" t="s">
        <v>98</v>
      </c>
      <c r="F20" s="51" t="s">
        <v>97</v>
      </c>
      <c r="G20" s="51" t="s">
        <v>62</v>
      </c>
      <c r="H20" s="51" t="s">
        <v>63</v>
      </c>
    </row>
    <row r="21" spans="2:8" x14ac:dyDescent="0.35">
      <c r="B21" s="40" t="s">
        <v>5</v>
      </c>
      <c r="C21" s="41">
        <v>3858700</v>
      </c>
      <c r="D21" s="41">
        <v>25000</v>
      </c>
      <c r="E21" s="37">
        <f>D21/C21</f>
        <v>6.478865939305984E-3</v>
      </c>
      <c r="F21" s="37">
        <f>D24/C24</f>
        <v>8.2396277626987213E-3</v>
      </c>
      <c r="G21" s="37">
        <f>F21+(3*SQRT(F21*(1-F21)/C21))</f>
        <v>8.3776845996374853E-3</v>
      </c>
      <c r="H21" s="37">
        <f>F21-(3*SQRT(F21*(1-F21)/C21))</f>
        <v>8.1015709257599572E-3</v>
      </c>
    </row>
    <row r="22" spans="2:8" x14ac:dyDescent="0.35">
      <c r="B22" s="40" t="s">
        <v>6</v>
      </c>
      <c r="C22" s="41">
        <v>5762667</v>
      </c>
      <c r="D22" s="41">
        <v>49500</v>
      </c>
      <c r="E22" s="37">
        <f>D22/C22</f>
        <v>8.5897727562602531E-3</v>
      </c>
      <c r="F22" s="37">
        <f>D24/C24</f>
        <v>8.2396277626987213E-3</v>
      </c>
      <c r="G22" s="37">
        <f>F22+(3*SQRT(F22*(1-F22)/C22))</f>
        <v>8.3525986823804761E-3</v>
      </c>
      <c r="H22" s="37">
        <f>F22-(3*SQRT(F22*(1-F22)/C22))</f>
        <v>8.1266568430169665E-3</v>
      </c>
    </row>
    <row r="23" spans="2:8" x14ac:dyDescent="0.35">
      <c r="B23" s="40" t="s">
        <v>7</v>
      </c>
      <c r="C23" s="41">
        <v>7915833</v>
      </c>
      <c r="D23" s="41">
        <v>70000</v>
      </c>
      <c r="E23" s="37">
        <f>D23/C23</f>
        <v>8.8430364814416872E-3</v>
      </c>
      <c r="F23" s="37">
        <f>D24/C24</f>
        <v>8.2396277626987213E-3</v>
      </c>
      <c r="G23" s="37">
        <f>F23+(3*SQRT(F23*(1-F23)/C23))</f>
        <v>8.3360173486597931E-3</v>
      </c>
      <c r="H23" s="37">
        <f>F23-(3*SQRT(F23*(1-F23)/C23))</f>
        <v>8.1432381767376494E-3</v>
      </c>
    </row>
    <row r="24" spans="2:8" ht="15" thickBot="1" x14ac:dyDescent="0.4">
      <c r="B24" s="42"/>
      <c r="C24" s="43">
        <v>17537200</v>
      </c>
      <c r="D24" s="43">
        <v>144500</v>
      </c>
      <c r="E24" s="47"/>
      <c r="F24" s="47"/>
      <c r="G24" s="47"/>
      <c r="H24" s="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diagram pareto</vt:lpstr>
      <vt:lpstr>UCL&amp;LCL</vt:lpstr>
      <vt:lpstr>VSM</vt:lpstr>
      <vt:lpstr>perhitungan DPMO dan lv. Sigma</vt:lpstr>
      <vt:lpstr>fmea</vt:lpstr>
      <vt:lpstr>Revisi Pak Boy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 ZAM</dc:creator>
  <cp:lastModifiedBy>ZAM ZAM</cp:lastModifiedBy>
  <dcterms:created xsi:type="dcterms:W3CDTF">2023-07-16T06:19:30Z</dcterms:created>
  <dcterms:modified xsi:type="dcterms:W3CDTF">2023-08-24T10:41:17Z</dcterms:modified>
</cp:coreProperties>
</file>