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as'ad hafidi\Olah Data\"/>
    </mc:Choice>
  </mc:AlternateContent>
  <xr:revisionPtr revIDLastSave="0" documentId="13_ncr:1_{0D1D7954-F550-4FA5-871C-D784594EA710}" xr6:coauthVersionLast="47" xr6:coauthVersionMax="47" xr10:uidLastSave="{00000000-0000-0000-0000-000000000000}"/>
  <bookViews>
    <workbookView xWindow="-110" yWindow="-110" windowWidth="19420" windowHeight="10300" firstSheet="3" activeTab="3" xr2:uid="{00000000-000D-0000-FFFF-FFFF00000000}"/>
  </bookViews>
  <sheets>
    <sheet name="WARNA" sheetId="2" r:id="rId1"/>
    <sheet name="TEKSTUR" sheetId="3" r:id="rId2"/>
    <sheet name="KADAR ABU" sheetId="4" r:id="rId3"/>
    <sheet name="KADAR AIR" sheetId="5" r:id="rId4"/>
    <sheet name="PROTEIN" sheetId="6" r:id="rId5"/>
    <sheet name="ORLEP" sheetId="7" r:id="rId6"/>
    <sheet name="KEMBANG" sheetId="8" r:id="rId7"/>
    <sheet name="BOBOT" sheetId="10" r:id="rId8"/>
    <sheet name="TERBAIK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5" l="1"/>
  <c r="N32" i="5" s="1"/>
  <c r="O32" i="5" s="1"/>
  <c r="J31" i="6"/>
  <c r="J29" i="6"/>
  <c r="J28" i="6"/>
  <c r="N58" i="6"/>
  <c r="N59" i="6"/>
  <c r="N60" i="6"/>
  <c r="N61" i="6"/>
  <c r="N62" i="6"/>
  <c r="N63" i="6"/>
  <c r="N64" i="6"/>
  <c r="N57" i="6"/>
  <c r="I26" i="8"/>
  <c r="J6" i="9"/>
  <c r="J42" i="9"/>
  <c r="K42" i="9"/>
  <c r="J43" i="9"/>
  <c r="K43" i="9"/>
  <c r="J44" i="9"/>
  <c r="K44" i="9"/>
  <c r="J45" i="9"/>
  <c r="K45" i="9"/>
  <c r="J46" i="9"/>
  <c r="K46" i="9"/>
  <c r="J47" i="9"/>
  <c r="K47" i="9"/>
  <c r="J48" i="9"/>
  <c r="K48" i="9"/>
  <c r="J49" i="9"/>
  <c r="K49" i="9"/>
  <c r="J50" i="9"/>
  <c r="K50" i="9"/>
  <c r="AG132" i="7"/>
  <c r="AG129" i="7"/>
  <c r="AG9" i="7"/>
  <c r="AG49" i="7"/>
  <c r="AG89" i="7"/>
  <c r="AF89" i="7"/>
  <c r="S156" i="7"/>
  <c r="AG126" i="7"/>
  <c r="AG125" i="7"/>
  <c r="AG124" i="7"/>
  <c r="AG4" i="7"/>
  <c r="AF6" i="7"/>
  <c r="I51" i="8"/>
  <c r="I50" i="8"/>
  <c r="I49" i="8"/>
  <c r="I39" i="8"/>
  <c r="J19" i="8"/>
  <c r="I19" i="8"/>
  <c r="I46" i="8"/>
  <c r="I44" i="8"/>
  <c r="D13" i="8"/>
  <c r="E13" i="8" s="1"/>
  <c r="I7" i="8" s="1"/>
  <c r="D14" i="8"/>
  <c r="E14" i="8" s="1"/>
  <c r="D15" i="8"/>
  <c r="E15" i="8" s="1"/>
  <c r="C156" i="7"/>
  <c r="D156" i="7"/>
  <c r="E156" i="7"/>
  <c r="F156" i="7"/>
  <c r="G156" i="7"/>
  <c r="H156" i="7"/>
  <c r="I156" i="7"/>
  <c r="J156" i="7"/>
  <c r="B156" i="7"/>
  <c r="C116" i="7"/>
  <c r="D116" i="7"/>
  <c r="E116" i="7"/>
  <c r="F116" i="7"/>
  <c r="G116" i="7"/>
  <c r="H116" i="7"/>
  <c r="I116" i="7"/>
  <c r="J116" i="7"/>
  <c r="B116" i="7"/>
  <c r="C76" i="7"/>
  <c r="D76" i="7"/>
  <c r="E76" i="7"/>
  <c r="F76" i="7"/>
  <c r="G76" i="7"/>
  <c r="H76" i="7"/>
  <c r="I76" i="7"/>
  <c r="J76" i="7"/>
  <c r="B76" i="7"/>
  <c r="C35" i="7"/>
  <c r="D35" i="7"/>
  <c r="E35" i="7"/>
  <c r="F35" i="7"/>
  <c r="G35" i="7"/>
  <c r="H35" i="7"/>
  <c r="I35" i="7"/>
  <c r="J35" i="7"/>
  <c r="B35" i="7"/>
  <c r="R53" i="9" l="1"/>
  <c r="Q53" i="9"/>
  <c r="P53" i="9"/>
  <c r="O53" i="9"/>
  <c r="N53" i="9"/>
  <c r="M53" i="9"/>
  <c r="L53" i="9"/>
  <c r="K53" i="9"/>
  <c r="J53" i="9"/>
  <c r="R52" i="9"/>
  <c r="Q52" i="9"/>
  <c r="P52" i="9"/>
  <c r="O52" i="9"/>
  <c r="N52" i="9"/>
  <c r="M52" i="9"/>
  <c r="L52" i="9"/>
  <c r="K52" i="9"/>
  <c r="J52" i="9"/>
  <c r="R51" i="9"/>
  <c r="Q51" i="9"/>
  <c r="P51" i="9"/>
  <c r="O51" i="9"/>
  <c r="N51" i="9"/>
  <c r="M51" i="9"/>
  <c r="L51" i="9"/>
  <c r="K51" i="9"/>
  <c r="J51" i="9"/>
  <c r="R50" i="9"/>
  <c r="Q50" i="9"/>
  <c r="P50" i="9"/>
  <c r="O50" i="9"/>
  <c r="N50" i="9"/>
  <c r="M50" i="9"/>
  <c r="M49" i="9"/>
  <c r="L50" i="9"/>
  <c r="R49" i="9"/>
  <c r="Q49" i="9"/>
  <c r="P49" i="9"/>
  <c r="O49" i="9"/>
  <c r="N49" i="9"/>
  <c r="L49" i="9"/>
  <c r="R48" i="9"/>
  <c r="Q48" i="9"/>
  <c r="P48" i="9"/>
  <c r="O48" i="9"/>
  <c r="N48" i="9"/>
  <c r="M48" i="9"/>
  <c r="L48" i="9"/>
  <c r="R47" i="9"/>
  <c r="Q47" i="9"/>
  <c r="P47" i="9"/>
  <c r="O47" i="9"/>
  <c r="N47" i="9"/>
  <c r="M47" i="9"/>
  <c r="L47" i="9"/>
  <c r="R46" i="9"/>
  <c r="Q46" i="9"/>
  <c r="P46" i="9"/>
  <c r="O46" i="9"/>
  <c r="N46" i="9"/>
  <c r="M46" i="9"/>
  <c r="L46" i="9"/>
  <c r="R45" i="9"/>
  <c r="Q45" i="9"/>
  <c r="P45" i="9"/>
  <c r="O45" i="9"/>
  <c r="N45" i="9"/>
  <c r="M45" i="9"/>
  <c r="L45" i="9"/>
  <c r="R44" i="9"/>
  <c r="Q44" i="9"/>
  <c r="P44" i="9"/>
  <c r="O44" i="9"/>
  <c r="N44" i="9"/>
  <c r="M44" i="9"/>
  <c r="L44" i="9"/>
  <c r="R43" i="9"/>
  <c r="Q43" i="9"/>
  <c r="P43" i="9"/>
  <c r="O43" i="9"/>
  <c r="N43" i="9"/>
  <c r="M43" i="9"/>
  <c r="L43" i="9"/>
  <c r="K27" i="9"/>
  <c r="L6" i="9" s="1"/>
  <c r="R42" i="9"/>
  <c r="Q42" i="9"/>
  <c r="P42" i="9"/>
  <c r="O42" i="9"/>
  <c r="N42" i="9"/>
  <c r="M42" i="9"/>
  <c r="L42" i="9"/>
  <c r="M35" i="9"/>
  <c r="G60" i="9"/>
  <c r="C60" i="9"/>
  <c r="G59" i="9"/>
  <c r="C59" i="9"/>
  <c r="G58" i="9"/>
  <c r="C58" i="9"/>
  <c r="G57" i="9"/>
  <c r="C57" i="9"/>
  <c r="G56" i="9"/>
  <c r="C56" i="9"/>
  <c r="G55" i="9"/>
  <c r="F61" i="9" s="1"/>
  <c r="F62" i="9" s="1"/>
  <c r="J17" i="9" s="1"/>
  <c r="C55" i="9"/>
  <c r="G50" i="9"/>
  <c r="C50" i="9"/>
  <c r="G49" i="9"/>
  <c r="C49" i="9"/>
  <c r="G48" i="9"/>
  <c r="C48" i="9"/>
  <c r="G47" i="9"/>
  <c r="C47" i="9"/>
  <c r="G46" i="9"/>
  <c r="C46" i="9"/>
  <c r="G45" i="9"/>
  <c r="F51" i="9" s="1"/>
  <c r="F52" i="9" s="1"/>
  <c r="J16" i="9" s="1"/>
  <c r="C45" i="9"/>
  <c r="G40" i="9"/>
  <c r="C40" i="9"/>
  <c r="G39" i="9"/>
  <c r="C39" i="9"/>
  <c r="G38" i="9"/>
  <c r="C38" i="9"/>
  <c r="G37" i="9"/>
  <c r="C37" i="9"/>
  <c r="G36" i="9"/>
  <c r="C36" i="9"/>
  <c r="G35" i="9"/>
  <c r="C35" i="9"/>
  <c r="B41" i="9" s="1"/>
  <c r="B42" i="9" s="1"/>
  <c r="J12" i="9" s="1"/>
  <c r="G30" i="9"/>
  <c r="C30" i="9"/>
  <c r="G29" i="9"/>
  <c r="C29" i="9"/>
  <c r="G28" i="9"/>
  <c r="C28" i="9"/>
  <c r="G27" i="9"/>
  <c r="C27" i="9"/>
  <c r="G26" i="9"/>
  <c r="C26" i="9"/>
  <c r="G25" i="9"/>
  <c r="C25" i="9"/>
  <c r="B31" i="9" s="1"/>
  <c r="B32" i="9" s="1"/>
  <c r="J8" i="9" s="1"/>
  <c r="G20" i="9"/>
  <c r="C20" i="9"/>
  <c r="G19" i="9"/>
  <c r="C19" i="9"/>
  <c r="G18" i="9"/>
  <c r="C18" i="9"/>
  <c r="G17" i="9"/>
  <c r="C17" i="9"/>
  <c r="G16" i="9"/>
  <c r="C16" i="9"/>
  <c r="G15" i="9"/>
  <c r="C15" i="9"/>
  <c r="G10" i="9"/>
  <c r="C10" i="9"/>
  <c r="G9" i="9"/>
  <c r="C9" i="9"/>
  <c r="G8" i="9"/>
  <c r="C8" i="9"/>
  <c r="G7" i="9"/>
  <c r="C7" i="9"/>
  <c r="G6" i="9"/>
  <c r="C6" i="9"/>
  <c r="G5" i="9"/>
  <c r="F11" i="9" s="1"/>
  <c r="F12" i="9" s="1"/>
  <c r="J9" i="9" s="1"/>
  <c r="C5" i="9"/>
  <c r="G57" i="10"/>
  <c r="C57" i="10"/>
  <c r="G56" i="10"/>
  <c r="C56" i="10"/>
  <c r="G55" i="10"/>
  <c r="C55" i="10"/>
  <c r="G54" i="10"/>
  <c r="C54" i="10"/>
  <c r="G53" i="10"/>
  <c r="C53" i="10"/>
  <c r="G52" i="10"/>
  <c r="C52" i="10"/>
  <c r="B58" i="10" s="1"/>
  <c r="B59" i="10" s="1"/>
  <c r="G47" i="10"/>
  <c r="C47" i="10"/>
  <c r="G46" i="10"/>
  <c r="C46" i="10"/>
  <c r="G45" i="10"/>
  <c r="C45" i="10"/>
  <c r="G44" i="10"/>
  <c r="C44" i="10"/>
  <c r="G43" i="10"/>
  <c r="C43" i="10"/>
  <c r="G42" i="10"/>
  <c r="C42" i="10"/>
  <c r="G37" i="10"/>
  <c r="C37" i="10"/>
  <c r="G36" i="10"/>
  <c r="C36" i="10"/>
  <c r="G35" i="10"/>
  <c r="C35" i="10"/>
  <c r="G34" i="10"/>
  <c r="C34" i="10"/>
  <c r="G33" i="10"/>
  <c r="C33" i="10"/>
  <c r="G32" i="10"/>
  <c r="C32" i="10"/>
  <c r="G27" i="10"/>
  <c r="C27" i="10"/>
  <c r="G26" i="10"/>
  <c r="C26" i="10"/>
  <c r="G25" i="10"/>
  <c r="C25" i="10"/>
  <c r="G24" i="10"/>
  <c r="C24" i="10"/>
  <c r="G23" i="10"/>
  <c r="C23" i="10"/>
  <c r="G22" i="10"/>
  <c r="C22" i="10"/>
  <c r="G17" i="10"/>
  <c r="C17" i="10"/>
  <c r="G16" i="10"/>
  <c r="C16" i="10"/>
  <c r="G15" i="10"/>
  <c r="C15" i="10"/>
  <c r="G14" i="10"/>
  <c r="C14" i="10"/>
  <c r="G13" i="10"/>
  <c r="C13" i="10"/>
  <c r="G12" i="10"/>
  <c r="C12" i="10"/>
  <c r="G7" i="10"/>
  <c r="C7" i="10"/>
  <c r="G6" i="10"/>
  <c r="C6" i="10"/>
  <c r="G5" i="10"/>
  <c r="C5" i="10"/>
  <c r="G4" i="10"/>
  <c r="C4" i="10"/>
  <c r="G3" i="10"/>
  <c r="C3" i="10"/>
  <c r="G2" i="10"/>
  <c r="C2" i="10"/>
  <c r="F38" i="10" l="1"/>
  <c r="F39" i="10" s="1"/>
  <c r="F21" i="9"/>
  <c r="F22" i="9" s="1"/>
  <c r="J7" i="9" s="1"/>
  <c r="B28" i="10"/>
  <c r="B29" i="10" s="1"/>
  <c r="B11" i="9"/>
  <c r="B12" i="9" s="1"/>
  <c r="J10" i="9" s="1"/>
  <c r="B51" i="9"/>
  <c r="B52" i="9" s="1"/>
  <c r="J14" i="9" s="1"/>
  <c r="F28" i="10"/>
  <c r="F29" i="10" s="1"/>
  <c r="F41" i="9"/>
  <c r="F42" i="9" s="1"/>
  <c r="J13" i="9" s="1"/>
  <c r="B18" i="10"/>
  <c r="B19" i="10" s="1"/>
  <c r="F18" i="10"/>
  <c r="F19" i="10" s="1"/>
  <c r="F58" i="10"/>
  <c r="F59" i="10" s="1"/>
  <c r="B8" i="10"/>
  <c r="B9" i="10" s="1"/>
  <c r="F31" i="9"/>
  <c r="F32" i="9" s="1"/>
  <c r="J11" i="9" s="1"/>
  <c r="B48" i="10"/>
  <c r="B49" i="10" s="1"/>
  <c r="F8" i="10"/>
  <c r="F9" i="10" s="1"/>
  <c r="F48" i="10"/>
  <c r="F49" i="10" s="1"/>
  <c r="B38" i="10"/>
  <c r="B39" i="10" s="1"/>
  <c r="B21" i="9"/>
  <c r="B22" i="9" s="1"/>
  <c r="B61" i="9"/>
  <c r="B62" i="9" s="1"/>
  <c r="J15" i="9" s="1"/>
  <c r="N59" i="8" l="1"/>
  <c r="D27" i="8"/>
  <c r="E27" i="8" s="1"/>
  <c r="K11" i="8" s="1"/>
  <c r="D4" i="8"/>
  <c r="E4" i="8" s="1"/>
  <c r="I4" i="8" s="1"/>
  <c r="O32" i="9"/>
  <c r="V8" i="9" s="1"/>
  <c r="O31" i="9"/>
  <c r="T8" i="9" s="1"/>
  <c r="Y29" i="9"/>
  <c r="P13" i="9" s="1"/>
  <c r="Y28" i="9"/>
  <c r="N13" i="9" s="1"/>
  <c r="Y27" i="9"/>
  <c r="L13" i="9" s="1"/>
  <c r="Y31" i="9"/>
  <c r="T13" i="9" s="1"/>
  <c r="Y32" i="9"/>
  <c r="V13" i="9" s="1"/>
  <c r="Y33" i="9"/>
  <c r="X13" i="9" s="1"/>
  <c r="Y34" i="9"/>
  <c r="Z13" i="9" s="1"/>
  <c r="Y35" i="9"/>
  <c r="Y30" i="9"/>
  <c r="R13" i="9" s="1"/>
  <c r="U28" i="9"/>
  <c r="N11" i="9" s="1"/>
  <c r="U27" i="9"/>
  <c r="L11" i="9" s="1"/>
  <c r="U29" i="9"/>
  <c r="P11" i="9" s="1"/>
  <c r="U30" i="9"/>
  <c r="R11" i="9" s="1"/>
  <c r="U32" i="9"/>
  <c r="V11" i="9" s="1"/>
  <c r="U33" i="9"/>
  <c r="X11" i="9" s="1"/>
  <c r="U34" i="9"/>
  <c r="Z11" i="9" s="1"/>
  <c r="U35" i="9"/>
  <c r="U31" i="9"/>
  <c r="T11" i="9" s="1"/>
  <c r="W34" i="9"/>
  <c r="Z12" i="9" s="1"/>
  <c r="W35" i="9"/>
  <c r="W27" i="9"/>
  <c r="L12" i="9" s="1"/>
  <c r="W28" i="9"/>
  <c r="N12" i="9" s="1"/>
  <c r="W29" i="9"/>
  <c r="P12" i="9" s="1"/>
  <c r="W30" i="9"/>
  <c r="R12" i="9" s="1"/>
  <c r="W31" i="9"/>
  <c r="T12" i="9" s="1"/>
  <c r="W32" i="9"/>
  <c r="V12" i="9" s="1"/>
  <c r="W33" i="9"/>
  <c r="X12" i="9" s="1"/>
  <c r="AG27" i="9"/>
  <c r="L17" i="9" s="1"/>
  <c r="AG28" i="9"/>
  <c r="N17" i="9" s="1"/>
  <c r="AG30" i="9"/>
  <c r="R17" i="9" s="1"/>
  <c r="AG31" i="9"/>
  <c r="T17" i="9" s="1"/>
  <c r="AG32" i="9"/>
  <c r="V17" i="9" s="1"/>
  <c r="AG33" i="9"/>
  <c r="X17" i="9" s="1"/>
  <c r="AG34" i="9"/>
  <c r="Z17" i="9" s="1"/>
  <c r="AG35" i="9"/>
  <c r="AG29" i="9"/>
  <c r="P17" i="9" s="1"/>
  <c r="AE27" i="9"/>
  <c r="L16" i="9" s="1"/>
  <c r="AE28" i="9"/>
  <c r="N16" i="9" s="1"/>
  <c r="AE30" i="9"/>
  <c r="R16" i="9" s="1"/>
  <c r="AE31" i="9"/>
  <c r="T16" i="9" s="1"/>
  <c r="AE32" i="9"/>
  <c r="V16" i="9" s="1"/>
  <c r="AE33" i="9"/>
  <c r="X16" i="9" s="1"/>
  <c r="AE34" i="9"/>
  <c r="Z16" i="9" s="1"/>
  <c r="AE35" i="9"/>
  <c r="AE29" i="9"/>
  <c r="P16" i="9" s="1"/>
  <c r="AA27" i="9"/>
  <c r="L14" i="9" s="1"/>
  <c r="AA28" i="9"/>
  <c r="N14" i="9" s="1"/>
  <c r="AA30" i="9"/>
  <c r="R14" i="9" s="1"/>
  <c r="AA31" i="9"/>
  <c r="T14" i="9" s="1"/>
  <c r="AA32" i="9"/>
  <c r="V14" i="9" s="1"/>
  <c r="AA33" i="9"/>
  <c r="X14" i="9" s="1"/>
  <c r="AA34" i="9"/>
  <c r="Z14" i="9" s="1"/>
  <c r="AA35" i="9"/>
  <c r="AA29" i="9"/>
  <c r="P14" i="9" s="1"/>
  <c r="AC33" i="9"/>
  <c r="X15" i="9" s="1"/>
  <c r="AC34" i="9"/>
  <c r="Z15" i="9" s="1"/>
  <c r="AC35" i="9"/>
  <c r="AC27" i="9"/>
  <c r="L15" i="9" s="1"/>
  <c r="AC28" i="9"/>
  <c r="N15" i="9" s="1"/>
  <c r="AC29" i="9"/>
  <c r="P15" i="9" s="1"/>
  <c r="AC30" i="9"/>
  <c r="R15" i="9" s="1"/>
  <c r="AC31" i="9"/>
  <c r="T15" i="9" s="1"/>
  <c r="AC32" i="9"/>
  <c r="V15" i="9" s="1"/>
  <c r="O34" i="9"/>
  <c r="Z8" i="9" s="1"/>
  <c r="O33" i="9"/>
  <c r="X8" i="9" s="1"/>
  <c r="Q27" i="9"/>
  <c r="L9" i="9" s="1"/>
  <c r="Q28" i="9"/>
  <c r="N9" i="9" s="1"/>
  <c r="Q29" i="9"/>
  <c r="P9" i="9" s="1"/>
  <c r="Q31" i="9"/>
  <c r="T9" i="9" s="1"/>
  <c r="Q32" i="9"/>
  <c r="V9" i="9" s="1"/>
  <c r="Q33" i="9"/>
  <c r="X9" i="9" s="1"/>
  <c r="Q34" i="9"/>
  <c r="Z9" i="9" s="1"/>
  <c r="Q35" i="9"/>
  <c r="Q30" i="9"/>
  <c r="R9" i="9" s="1"/>
  <c r="S31" i="9"/>
  <c r="T10" i="9" s="1"/>
  <c r="S28" i="9"/>
  <c r="N10" i="9" s="1"/>
  <c r="S29" i="9"/>
  <c r="P10" i="9" s="1"/>
  <c r="S30" i="9"/>
  <c r="R10" i="9" s="1"/>
  <c r="S32" i="9"/>
  <c r="V10" i="9" s="1"/>
  <c r="S33" i="9"/>
  <c r="X10" i="9" s="1"/>
  <c r="S34" i="9"/>
  <c r="Z10" i="9" s="1"/>
  <c r="S35" i="9"/>
  <c r="S27" i="9"/>
  <c r="L10" i="9" s="1"/>
  <c r="O30" i="9"/>
  <c r="R8" i="9" s="1"/>
  <c r="O29" i="9"/>
  <c r="P8" i="9" s="1"/>
  <c r="O35" i="9"/>
  <c r="O27" i="9"/>
  <c r="L8" i="9" s="1"/>
  <c r="O28" i="9"/>
  <c r="N8" i="9" s="1"/>
  <c r="M28" i="9"/>
  <c r="N7" i="9" s="1"/>
  <c r="M29" i="9"/>
  <c r="P7" i="9" s="1"/>
  <c r="M30" i="9"/>
  <c r="R7" i="9" s="1"/>
  <c r="M31" i="9"/>
  <c r="T7" i="9" s="1"/>
  <c r="M32" i="9"/>
  <c r="V7" i="9" s="1"/>
  <c r="M33" i="9"/>
  <c r="X7" i="9" s="1"/>
  <c r="M34" i="9"/>
  <c r="Z7" i="9" s="1"/>
  <c r="M27" i="9"/>
  <c r="L7" i="9" s="1"/>
  <c r="K33" i="9"/>
  <c r="X6" i="9" s="1"/>
  <c r="K28" i="9"/>
  <c r="N6" i="9" s="1"/>
  <c r="K29" i="9"/>
  <c r="P6" i="9" s="1"/>
  <c r="K30" i="9"/>
  <c r="R6" i="9" s="1"/>
  <c r="K31" i="9"/>
  <c r="T6" i="9" s="1"/>
  <c r="K32" i="9"/>
  <c r="V6" i="9" s="1"/>
  <c r="K34" i="9"/>
  <c r="Z6" i="9" s="1"/>
  <c r="K35" i="9"/>
  <c r="Q4" i="5"/>
  <c r="Q5" i="5"/>
  <c r="Q6" i="5"/>
  <c r="Q7" i="5"/>
  <c r="Q8" i="5"/>
  <c r="Q9" i="5"/>
  <c r="Q10" i="5"/>
  <c r="Q11" i="5"/>
  <c r="Q12" i="5"/>
  <c r="J18" i="9"/>
  <c r="K8" i="9" l="1"/>
  <c r="K9" i="9"/>
  <c r="K12" i="9"/>
  <c r="K16" i="9"/>
  <c r="S16" i="9" s="1"/>
  <c r="K17" i="9"/>
  <c r="Y8" i="9"/>
  <c r="S8" i="9"/>
  <c r="Q9" i="9"/>
  <c r="AA14" i="9"/>
  <c r="Q17" i="9"/>
  <c r="O9" i="9"/>
  <c r="AA17" i="9"/>
  <c r="W8" i="9"/>
  <c r="AA8" i="9"/>
  <c r="U8" i="9"/>
  <c r="Y7" i="9"/>
  <c r="S10" i="9"/>
  <c r="S17" i="9"/>
  <c r="W11" i="9"/>
  <c r="S14" i="9"/>
  <c r="Q16" i="9"/>
  <c r="O17" i="9"/>
  <c r="O10" i="9"/>
  <c r="Y12" i="9"/>
  <c r="K11" i="9"/>
  <c r="AA12" i="9"/>
  <c r="U11" i="9"/>
  <c r="Y17" i="9"/>
  <c r="S9" i="9"/>
  <c r="Y16" i="9"/>
  <c r="W12" i="9"/>
  <c r="K7" i="9"/>
  <c r="U7" i="9" s="1"/>
  <c r="S7" i="9"/>
  <c r="U12" i="9"/>
  <c r="K15" i="9"/>
  <c r="S15" i="9" s="1"/>
  <c r="U10" i="9"/>
  <c r="Q7" i="9"/>
  <c r="U16" i="9"/>
  <c r="K6" i="9"/>
  <c r="K10" i="9"/>
  <c r="AA16" i="9"/>
  <c r="O8" i="9"/>
  <c r="Q12" i="9"/>
  <c r="W9" i="9"/>
  <c r="Q14" i="9"/>
  <c r="O16" i="9"/>
  <c r="O12" i="9"/>
  <c r="K13" i="9"/>
  <c r="AA9" i="9"/>
  <c r="Y9" i="9"/>
  <c r="W6" i="9"/>
  <c r="U6" i="9"/>
  <c r="Q8" i="9"/>
  <c r="U9" i="9"/>
  <c r="K14" i="9"/>
  <c r="Q6" i="9"/>
  <c r="Y6" i="9"/>
  <c r="O6" i="9"/>
  <c r="S6" i="9"/>
  <c r="AA6" i="9"/>
  <c r="U17" i="9"/>
  <c r="M13" i="9" l="1"/>
  <c r="AC13" i="9"/>
  <c r="M11" i="9"/>
  <c r="AC11" i="9"/>
  <c r="S13" i="9"/>
  <c r="W13" i="9"/>
  <c r="U13" i="9"/>
  <c r="M14" i="9"/>
  <c r="AC14" i="9"/>
  <c r="O14" i="9"/>
  <c r="Q11" i="9"/>
  <c r="U15" i="9"/>
  <c r="U18" i="9" s="1"/>
  <c r="N54" i="9" s="1"/>
  <c r="Q15" i="9"/>
  <c r="Q18" i="9" s="1"/>
  <c r="L54" i="9" s="1"/>
  <c r="AC7" i="9"/>
  <c r="M7" i="9"/>
  <c r="AA15" i="9"/>
  <c r="Q13" i="9"/>
  <c r="U14" i="9"/>
  <c r="Y11" i="9"/>
  <c r="AC8" i="9"/>
  <c r="M8" i="9"/>
  <c r="Y13" i="9"/>
  <c r="M15" i="9"/>
  <c r="AC15" i="9"/>
  <c r="Y15" i="9"/>
  <c r="O11" i="9"/>
  <c r="O13" i="9"/>
  <c r="S11" i="9"/>
  <c r="S18" i="9" s="1"/>
  <c r="M54" i="9" s="1"/>
  <c r="W14" i="9"/>
  <c r="O7" i="9"/>
  <c r="AC17" i="9"/>
  <c r="M17" i="9"/>
  <c r="M16" i="9"/>
  <c r="AC16" i="9"/>
  <c r="M10" i="9"/>
  <c r="AC10" i="9"/>
  <c r="O15" i="9"/>
  <c r="M12" i="9"/>
  <c r="AC12" i="9"/>
  <c r="AA13" i="9"/>
  <c r="W15" i="9"/>
  <c r="Q10" i="9"/>
  <c r="W10" i="9"/>
  <c r="M9" i="9"/>
  <c r="AC9" i="9"/>
  <c r="AC6" i="9"/>
  <c r="M6" i="9"/>
  <c r="AA11" i="9"/>
  <c r="AA18" i="9" s="1"/>
  <c r="Q54" i="9" s="1"/>
  <c r="W7" i="9"/>
  <c r="W17" i="9"/>
  <c r="W16" i="9"/>
  <c r="S12" i="9"/>
  <c r="Y10" i="9"/>
  <c r="AA7" i="9"/>
  <c r="AA10" i="9"/>
  <c r="Y14" i="9"/>
  <c r="Y18" i="9"/>
  <c r="P54" i="9" s="1"/>
  <c r="O18" i="9"/>
  <c r="K54" i="9" s="1"/>
  <c r="W18" i="9" l="1"/>
  <c r="O54" i="9" s="1"/>
  <c r="M18" i="9"/>
  <c r="J54" i="9" s="1"/>
  <c r="AC18" i="9"/>
  <c r="R54" i="9" s="1"/>
  <c r="N50" i="6" l="1"/>
  <c r="N49" i="6"/>
  <c r="N44" i="6"/>
  <c r="N43" i="6"/>
  <c r="J18" i="4"/>
  <c r="D31" i="6"/>
  <c r="E31" i="6" s="1"/>
  <c r="F31" i="6" s="1"/>
  <c r="K12" i="6" s="1"/>
  <c r="D30" i="6"/>
  <c r="E30" i="6" s="1"/>
  <c r="F30" i="6" s="1"/>
  <c r="J12" i="6" s="1"/>
  <c r="D29" i="6"/>
  <c r="E29" i="6" s="1"/>
  <c r="F29" i="6" s="1"/>
  <c r="I12" i="6" s="1"/>
  <c r="D28" i="6"/>
  <c r="E28" i="6" s="1"/>
  <c r="F28" i="6" s="1"/>
  <c r="K11" i="6" s="1"/>
  <c r="D27" i="6"/>
  <c r="E27" i="6" s="1"/>
  <c r="F27" i="6" s="1"/>
  <c r="J11" i="6" s="1"/>
  <c r="D26" i="6"/>
  <c r="E26" i="6" s="1"/>
  <c r="F26" i="6" s="1"/>
  <c r="I11" i="6" s="1"/>
  <c r="D25" i="6"/>
  <c r="E25" i="6" s="1"/>
  <c r="F25" i="6" s="1"/>
  <c r="K10" i="6" s="1"/>
  <c r="D24" i="6"/>
  <c r="E24" i="6" s="1"/>
  <c r="F24" i="6" s="1"/>
  <c r="J10" i="6" s="1"/>
  <c r="D23" i="6"/>
  <c r="E23" i="6" s="1"/>
  <c r="F23" i="6" s="1"/>
  <c r="I10" i="6" s="1"/>
  <c r="D22" i="6"/>
  <c r="E22" i="6" s="1"/>
  <c r="F22" i="6" s="1"/>
  <c r="K9" i="6" s="1"/>
  <c r="D19" i="6"/>
  <c r="E19" i="6" s="1"/>
  <c r="F19" i="6" s="1"/>
  <c r="K8" i="6" s="1"/>
  <c r="D21" i="6"/>
  <c r="E21" i="6" s="1"/>
  <c r="F21" i="6" s="1"/>
  <c r="J9" i="6" s="1"/>
  <c r="D20" i="6"/>
  <c r="E20" i="6" s="1"/>
  <c r="F20" i="6" s="1"/>
  <c r="I9" i="6" s="1"/>
  <c r="D18" i="6"/>
  <c r="E18" i="6" s="1"/>
  <c r="F18" i="6" s="1"/>
  <c r="J8" i="6" s="1"/>
  <c r="D17" i="6"/>
  <c r="E17" i="6" s="1"/>
  <c r="F17" i="6" s="1"/>
  <c r="I8" i="6" s="1"/>
  <c r="D16" i="6"/>
  <c r="E16" i="6" s="1"/>
  <c r="F16" i="6" s="1"/>
  <c r="K7" i="6" s="1"/>
  <c r="D15" i="6"/>
  <c r="E15" i="6" s="1"/>
  <c r="F15" i="6" s="1"/>
  <c r="J7" i="6" s="1"/>
  <c r="D14" i="6"/>
  <c r="E14" i="6" s="1"/>
  <c r="F14" i="6" s="1"/>
  <c r="I7" i="6" s="1"/>
  <c r="D13" i="6"/>
  <c r="E13" i="6" s="1"/>
  <c r="F13" i="6" s="1"/>
  <c r="K6" i="6" s="1"/>
  <c r="D12" i="6"/>
  <c r="E12" i="6" s="1"/>
  <c r="F12" i="6" s="1"/>
  <c r="J6" i="6" s="1"/>
  <c r="D10" i="6"/>
  <c r="E10" i="6" s="1"/>
  <c r="F10" i="6" s="1"/>
  <c r="K5" i="6" s="1"/>
  <c r="D11" i="6"/>
  <c r="E11" i="6" s="1"/>
  <c r="F11" i="6" s="1"/>
  <c r="I6" i="6" s="1"/>
  <c r="D9" i="6"/>
  <c r="E9" i="6" s="1"/>
  <c r="F9" i="6" s="1"/>
  <c r="J5" i="6" s="1"/>
  <c r="D8" i="6"/>
  <c r="E8" i="6" s="1"/>
  <c r="F8" i="6" s="1"/>
  <c r="I5" i="6" s="1"/>
  <c r="D7" i="6"/>
  <c r="E7" i="6" s="1"/>
  <c r="F7" i="6" s="1"/>
  <c r="K4" i="6" s="1"/>
  <c r="D6" i="6"/>
  <c r="E6" i="6" s="1"/>
  <c r="F6" i="6" s="1"/>
  <c r="J4" i="6" s="1"/>
  <c r="D5" i="6"/>
  <c r="E5" i="6" s="1"/>
  <c r="F5" i="6" s="1"/>
  <c r="I4" i="6" s="1"/>
  <c r="K20" i="6" l="1"/>
  <c r="K13" i="6"/>
  <c r="M11" i="6"/>
  <c r="J20" i="6"/>
  <c r="L11" i="6"/>
  <c r="I13" i="6"/>
  <c r="M4" i="6"/>
  <c r="I18" i="6"/>
  <c r="L4" i="6"/>
  <c r="M5" i="6"/>
  <c r="L5" i="6"/>
  <c r="J18" i="6"/>
  <c r="M7" i="6"/>
  <c r="L7" i="6"/>
  <c r="I19" i="6"/>
  <c r="I20" i="6"/>
  <c r="M10" i="6"/>
  <c r="L10" i="6"/>
  <c r="K18" i="6"/>
  <c r="M6" i="6"/>
  <c r="L6" i="6"/>
  <c r="J13" i="6"/>
  <c r="M12" i="6"/>
  <c r="L12" i="6"/>
  <c r="K19" i="6"/>
  <c r="M9" i="6"/>
  <c r="L9" i="6"/>
  <c r="J19" i="6"/>
  <c r="L8" i="6"/>
  <c r="M8" i="6"/>
  <c r="L19" i="6" l="1"/>
  <c r="L20" i="6"/>
  <c r="M20" i="6" s="1"/>
  <c r="I45" i="6" s="1"/>
  <c r="I21" i="6"/>
  <c r="L18" i="6"/>
  <c r="M18" i="6" s="1"/>
  <c r="I43" i="6" s="1"/>
  <c r="J21" i="6"/>
  <c r="J22" i="6" s="1"/>
  <c r="I49" i="6" s="1"/>
  <c r="L13" i="6"/>
  <c r="M13" i="6"/>
  <c r="K21" i="6"/>
  <c r="K22" i="6" s="1"/>
  <c r="I50" i="6" s="1"/>
  <c r="M19" i="6" l="1"/>
  <c r="I44" i="6" s="1"/>
  <c r="L22" i="6"/>
  <c r="L21" i="6"/>
  <c r="I25" i="6" s="1"/>
  <c r="I22" i="6"/>
  <c r="I48" i="6" s="1"/>
  <c r="J30" i="6" l="1"/>
  <c r="K30" i="6" s="1"/>
  <c r="J34" i="6"/>
  <c r="K31" i="6"/>
  <c r="K28" i="6"/>
  <c r="N44" i="8"/>
  <c r="N51" i="8"/>
  <c r="N50" i="8"/>
  <c r="N60" i="8"/>
  <c r="N61" i="8"/>
  <c r="N62" i="8"/>
  <c r="N63" i="8"/>
  <c r="N64" i="8"/>
  <c r="N65" i="8"/>
  <c r="N58" i="8"/>
  <c r="N45" i="8"/>
  <c r="J32" i="6" l="1"/>
  <c r="K32" i="6" s="1"/>
  <c r="K29" i="6"/>
  <c r="J33" i="6"/>
  <c r="K33" i="6" s="1"/>
  <c r="AR8" i="2"/>
  <c r="AR9" i="2"/>
  <c r="AR10" i="2"/>
  <c r="AR11" i="2"/>
  <c r="AR12" i="2"/>
  <c r="AR13" i="2"/>
  <c r="AR14" i="2"/>
  <c r="AR7" i="2"/>
  <c r="K40" i="2"/>
  <c r="K39" i="2"/>
  <c r="K38" i="2"/>
  <c r="K37" i="2"/>
  <c r="K36" i="2"/>
  <c r="K35" i="2"/>
  <c r="K34" i="2"/>
  <c r="K33" i="2"/>
  <c r="K32" i="2"/>
  <c r="K18" i="2"/>
  <c r="K26" i="2"/>
  <c r="K25" i="2"/>
  <c r="K24" i="2"/>
  <c r="K23" i="2"/>
  <c r="K22" i="2"/>
  <c r="K21" i="2"/>
  <c r="K20" i="2"/>
  <c r="K19" i="2"/>
  <c r="K5" i="2"/>
  <c r="K6" i="2"/>
  <c r="K7" i="2"/>
  <c r="K8" i="2"/>
  <c r="K9" i="2"/>
  <c r="K10" i="2"/>
  <c r="K11" i="2"/>
  <c r="K12" i="2"/>
  <c r="K4" i="2"/>
  <c r="AJ9" i="2"/>
  <c r="AJ8" i="2"/>
  <c r="L32" i="6" l="1"/>
  <c r="M32" i="6" s="1"/>
  <c r="L30" i="6"/>
  <c r="M30" i="6" s="1"/>
  <c r="I38" i="6"/>
  <c r="L31" i="6"/>
  <c r="M31" i="6" s="1"/>
  <c r="L29" i="6"/>
  <c r="M29" i="6" s="1"/>
  <c r="L28" i="6"/>
  <c r="M28" i="6" s="1"/>
  <c r="X37" i="3"/>
  <c r="X38" i="3"/>
  <c r="X39" i="3"/>
  <c r="X40" i="3"/>
  <c r="X41" i="3"/>
  <c r="X42" i="3"/>
  <c r="X43" i="3"/>
  <c r="X36" i="3"/>
  <c r="X27" i="3"/>
  <c r="X26" i="3"/>
  <c r="X20" i="3"/>
  <c r="X21" i="3"/>
  <c r="R43" i="5"/>
  <c r="I51" i="6" l="1"/>
  <c r="I46" i="6"/>
  <c r="I65" i="6"/>
  <c r="O20" i="5"/>
  <c r="L20" i="4"/>
  <c r="K20" i="4"/>
  <c r="J20" i="4"/>
  <c r="J21" i="4" s="1"/>
  <c r="J22" i="4" s="1"/>
  <c r="L19" i="4"/>
  <c r="L21" i="4" s="1"/>
  <c r="L22" i="4" s="1"/>
  <c r="K19" i="4"/>
  <c r="K21" i="4" s="1"/>
  <c r="K22" i="4" s="1"/>
  <c r="J19" i="4"/>
  <c r="L18" i="4"/>
  <c r="K18" i="4"/>
  <c r="M18" i="5"/>
  <c r="M20" i="4" l="1"/>
  <c r="N20" i="4" s="1"/>
  <c r="M19" i="4"/>
  <c r="N19" i="4" s="1"/>
  <c r="M21" i="4"/>
  <c r="J25" i="4" s="1"/>
  <c r="M18" i="4"/>
  <c r="N18" i="4" s="1"/>
  <c r="L13" i="4"/>
  <c r="K13" i="4"/>
  <c r="J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4" i="4"/>
  <c r="M4" i="4"/>
  <c r="N13" i="4" l="1"/>
  <c r="M13" i="4"/>
  <c r="K28" i="4"/>
  <c r="L28" i="4" s="1"/>
  <c r="K34" i="4"/>
  <c r="K31" i="4"/>
  <c r="L31" i="4" s="1"/>
  <c r="K29" i="4"/>
  <c r="K30" i="4"/>
  <c r="L30" i="4" s="1"/>
  <c r="L29" i="4"/>
  <c r="M22" i="4"/>
  <c r="D5" i="8"/>
  <c r="E5" i="8" s="1"/>
  <c r="J4" i="8" s="1"/>
  <c r="M4" i="8" s="1"/>
  <c r="D6" i="8"/>
  <c r="E6" i="8" s="1"/>
  <c r="K4" i="8" s="1"/>
  <c r="D7" i="8"/>
  <c r="E7" i="8" s="1"/>
  <c r="I5" i="8" s="1"/>
  <c r="D8" i="8"/>
  <c r="E8" i="8" s="1"/>
  <c r="J5" i="8" s="1"/>
  <c r="D9" i="8"/>
  <c r="E9" i="8" s="1"/>
  <c r="K5" i="8" s="1"/>
  <c r="D10" i="8"/>
  <c r="E10" i="8" s="1"/>
  <c r="I6" i="8" s="1"/>
  <c r="D11" i="8"/>
  <c r="E11" i="8" s="1"/>
  <c r="J6" i="8" s="1"/>
  <c r="D12" i="8"/>
  <c r="E12" i="8" s="1"/>
  <c r="K6" i="8" s="1"/>
  <c r="J7" i="8"/>
  <c r="K7" i="8"/>
  <c r="D16" i="8"/>
  <c r="E16" i="8" s="1"/>
  <c r="I8" i="8" s="1"/>
  <c r="D17" i="8"/>
  <c r="E17" i="8" s="1"/>
  <c r="J8" i="8" s="1"/>
  <c r="D18" i="8"/>
  <c r="D19" i="8"/>
  <c r="E19" i="8" s="1"/>
  <c r="I9" i="8" s="1"/>
  <c r="D20" i="8"/>
  <c r="E20" i="8" s="1"/>
  <c r="J9" i="8" s="1"/>
  <c r="D21" i="8"/>
  <c r="E21" i="8" s="1"/>
  <c r="K9" i="8" s="1"/>
  <c r="D22" i="8"/>
  <c r="E22" i="8" s="1"/>
  <c r="I10" i="8" s="1"/>
  <c r="D23" i="8"/>
  <c r="E23" i="8" s="1"/>
  <c r="J10" i="8" s="1"/>
  <c r="D24" i="8"/>
  <c r="E24" i="8" s="1"/>
  <c r="K10" i="8" s="1"/>
  <c r="D25" i="8"/>
  <c r="E25" i="8" s="1"/>
  <c r="I11" i="8" s="1"/>
  <c r="D26" i="8"/>
  <c r="E26" i="8" s="1"/>
  <c r="J11" i="8" s="1"/>
  <c r="D28" i="8"/>
  <c r="E28" i="8" s="1"/>
  <c r="I12" i="8" s="1"/>
  <c r="D29" i="8"/>
  <c r="E29" i="8" s="1"/>
  <c r="J12" i="8" s="1"/>
  <c r="D30" i="8"/>
  <c r="E30" i="8" s="1"/>
  <c r="K12" i="8" s="1"/>
  <c r="E18" i="8" l="1"/>
  <c r="K8" i="8" s="1"/>
  <c r="K32" i="4"/>
  <c r="L32" i="4" s="1"/>
  <c r="K33" i="4"/>
  <c r="L33" i="4" s="1"/>
  <c r="M28" i="4"/>
  <c r="I20" i="8"/>
  <c r="L10" i="8"/>
  <c r="M10" i="8"/>
  <c r="K20" i="8"/>
  <c r="M12" i="8"/>
  <c r="L12" i="8"/>
  <c r="J20" i="8"/>
  <c r="L11" i="8"/>
  <c r="M11" i="8"/>
  <c r="M9" i="8"/>
  <c r="K19" i="8"/>
  <c r="L9" i="8"/>
  <c r="M7" i="8"/>
  <c r="L7" i="8"/>
  <c r="L6" i="8"/>
  <c r="K18" i="8"/>
  <c r="M6" i="8"/>
  <c r="J18" i="8"/>
  <c r="I13" i="8"/>
  <c r="L5" i="8"/>
  <c r="M5" i="8"/>
  <c r="L4" i="8"/>
  <c r="J13" i="8"/>
  <c r="I18" i="8"/>
  <c r="N28" i="4"/>
  <c r="M29" i="4"/>
  <c r="N29" i="4" s="1"/>
  <c r="F5" i="4"/>
  <c r="F6" i="4"/>
  <c r="F7" i="4"/>
  <c r="F8" i="4"/>
  <c r="F9" i="4"/>
  <c r="F10" i="4"/>
  <c r="F11" i="4"/>
  <c r="F12" i="4"/>
  <c r="F13" i="4"/>
  <c r="F14" i="4"/>
  <c r="F21" i="4"/>
  <c r="F22" i="4"/>
  <c r="F23" i="4"/>
  <c r="F24" i="4"/>
  <c r="F25" i="4"/>
  <c r="F26" i="4"/>
  <c r="F27" i="4"/>
  <c r="F28" i="4"/>
  <c r="F29" i="4"/>
  <c r="F30" i="4"/>
  <c r="E5" i="4"/>
  <c r="E6" i="4"/>
  <c r="E7" i="4"/>
  <c r="E8" i="4"/>
  <c r="E9" i="4"/>
  <c r="E10" i="4"/>
  <c r="E11" i="4"/>
  <c r="E12" i="4"/>
  <c r="E13" i="4"/>
  <c r="E14" i="4"/>
  <c r="E15" i="4"/>
  <c r="F15" i="4" s="1"/>
  <c r="E16" i="4"/>
  <c r="F16" i="4" s="1"/>
  <c r="E17" i="4"/>
  <c r="F17" i="4" s="1"/>
  <c r="E18" i="4"/>
  <c r="F18" i="4" s="1"/>
  <c r="E19" i="4"/>
  <c r="F19" i="4" s="1"/>
  <c r="E20" i="4"/>
  <c r="F20" i="4" s="1"/>
  <c r="E21" i="4"/>
  <c r="E22" i="4"/>
  <c r="E23" i="4"/>
  <c r="E24" i="4"/>
  <c r="E25" i="4"/>
  <c r="E26" i="4"/>
  <c r="E27" i="4"/>
  <c r="E28" i="4"/>
  <c r="E29" i="4"/>
  <c r="E30" i="4"/>
  <c r="E4" i="4"/>
  <c r="F4" i="4" s="1"/>
  <c r="K13" i="8" l="1"/>
  <c r="L8" i="8"/>
  <c r="M8" i="8"/>
  <c r="M13" i="8" s="1"/>
  <c r="J38" i="4"/>
  <c r="M30" i="4"/>
  <c r="N30" i="4" s="1"/>
  <c r="M31" i="4"/>
  <c r="N31" i="4" s="1"/>
  <c r="M32" i="4"/>
  <c r="N32" i="4" s="1"/>
  <c r="J21" i="8"/>
  <c r="J22" i="8" s="1"/>
  <c r="K21" i="8"/>
  <c r="K22" i="8" s="1"/>
  <c r="L19" i="8"/>
  <c r="M19" i="8" s="1"/>
  <c r="I45" i="8" s="1"/>
  <c r="L20" i="8"/>
  <c r="M20" i="8" s="1"/>
  <c r="L13" i="8"/>
  <c r="I21" i="8"/>
  <c r="L18" i="8"/>
  <c r="AG45" i="7"/>
  <c r="AG44" i="7"/>
  <c r="L22" i="8" l="1"/>
  <c r="M18" i="8"/>
  <c r="I22" i="8"/>
  <c r="L21" i="8"/>
  <c r="R44" i="5"/>
  <c r="H4" i="5"/>
  <c r="G12" i="3"/>
  <c r="F12" i="3"/>
  <c r="G11" i="3"/>
  <c r="F11" i="3"/>
  <c r="G10" i="3"/>
  <c r="F10" i="3"/>
  <c r="G9" i="3"/>
  <c r="F9" i="3"/>
  <c r="G8" i="3"/>
  <c r="F8" i="3"/>
  <c r="H8" i="3" s="1"/>
  <c r="L6" i="3" s="1"/>
  <c r="E9" i="3"/>
  <c r="I9" i="3" s="1"/>
  <c r="E8" i="3"/>
  <c r="G7" i="3"/>
  <c r="F7" i="3"/>
  <c r="G6" i="3"/>
  <c r="F6" i="3"/>
  <c r="G5" i="3"/>
  <c r="G13" i="3" s="1"/>
  <c r="F5" i="3"/>
  <c r="E12" i="3"/>
  <c r="I12" i="3" s="1"/>
  <c r="E11" i="3"/>
  <c r="I11" i="3" s="1"/>
  <c r="E10" i="3"/>
  <c r="I10" i="3" s="1"/>
  <c r="E7" i="3"/>
  <c r="I7" i="3" s="1"/>
  <c r="H10" i="3"/>
  <c r="K7" i="3" s="1"/>
  <c r="H12" i="3"/>
  <c r="M7" i="3" s="1"/>
  <c r="E6" i="3"/>
  <c r="I6" i="3" s="1"/>
  <c r="E5" i="3"/>
  <c r="I5" i="3" s="1"/>
  <c r="G4" i="3"/>
  <c r="F4" i="3"/>
  <c r="E4" i="3"/>
  <c r="I4" i="3" s="1"/>
  <c r="H4" i="3"/>
  <c r="K5" i="3" s="1"/>
  <c r="H7" i="3" l="1"/>
  <c r="K6" i="3" s="1"/>
  <c r="H5" i="3"/>
  <c r="L5" i="3" s="1"/>
  <c r="K8" i="3"/>
  <c r="K9" i="3" s="1"/>
  <c r="H9" i="3"/>
  <c r="M6" i="3" s="1"/>
  <c r="F13" i="3"/>
  <c r="H11" i="3"/>
  <c r="L7" i="3" s="1"/>
  <c r="I8" i="3"/>
  <c r="I13" i="3" s="1"/>
  <c r="J31" i="8"/>
  <c r="K31" i="8" s="1"/>
  <c r="J30" i="8"/>
  <c r="J29" i="8"/>
  <c r="K29" i="8" s="1"/>
  <c r="J35" i="8"/>
  <c r="J32" i="8"/>
  <c r="K32" i="8" s="1"/>
  <c r="N7" i="3"/>
  <c r="O7" i="3" s="1"/>
  <c r="L8" i="3"/>
  <c r="L9" i="3" s="1"/>
  <c r="E13" i="3"/>
  <c r="H6" i="3"/>
  <c r="R50" i="5"/>
  <c r="R49" i="5"/>
  <c r="M20" i="5"/>
  <c r="M19" i="5"/>
  <c r="N18" i="5"/>
  <c r="N19" i="5"/>
  <c r="H15" i="5"/>
  <c r="H5" i="5"/>
  <c r="I5" i="5" s="1"/>
  <c r="H6" i="5"/>
  <c r="I6" i="5" s="1"/>
  <c r="H7" i="5"/>
  <c r="I7" i="5" s="1"/>
  <c r="H8" i="5"/>
  <c r="I8" i="5" s="1"/>
  <c r="H9" i="5"/>
  <c r="I9" i="5" s="1"/>
  <c r="H10" i="5"/>
  <c r="I10" i="5" s="1"/>
  <c r="H11" i="5"/>
  <c r="I11" i="5" s="1"/>
  <c r="H12" i="5"/>
  <c r="H13" i="5"/>
  <c r="I13" i="5" s="1"/>
  <c r="H14" i="5"/>
  <c r="H16" i="5"/>
  <c r="H17" i="5"/>
  <c r="H18" i="5"/>
  <c r="H19" i="5"/>
  <c r="H20" i="5"/>
  <c r="H21" i="5"/>
  <c r="H22" i="5"/>
  <c r="I22" i="5" s="1"/>
  <c r="H23" i="5"/>
  <c r="I23" i="5" s="1"/>
  <c r="H24" i="5"/>
  <c r="I24" i="5" s="1"/>
  <c r="H25" i="5"/>
  <c r="I25" i="5" s="1"/>
  <c r="H26" i="5"/>
  <c r="I26" i="5" s="1"/>
  <c r="H27" i="5"/>
  <c r="I27" i="5" s="1"/>
  <c r="H28" i="5"/>
  <c r="I28" i="5" s="1"/>
  <c r="H29" i="5"/>
  <c r="H30" i="5"/>
  <c r="I4" i="5"/>
  <c r="I30" i="5"/>
  <c r="I12" i="5"/>
  <c r="I14" i="5"/>
  <c r="I15" i="5"/>
  <c r="I16" i="5"/>
  <c r="I17" i="5"/>
  <c r="I18" i="5"/>
  <c r="I19" i="5"/>
  <c r="I20" i="5"/>
  <c r="I21" i="5"/>
  <c r="I29" i="5"/>
  <c r="N20" i="5"/>
  <c r="O19" i="5"/>
  <c r="O18" i="5"/>
  <c r="O13" i="5"/>
  <c r="N13" i="5"/>
  <c r="M13" i="5"/>
  <c r="P12" i="5"/>
  <c r="P11" i="5"/>
  <c r="P10" i="5"/>
  <c r="P9" i="5"/>
  <c r="P8" i="5"/>
  <c r="P7" i="5"/>
  <c r="P6" i="5"/>
  <c r="P5" i="5"/>
  <c r="Q13" i="5"/>
  <c r="P4" i="5"/>
  <c r="AG144" i="7"/>
  <c r="AG143" i="7"/>
  <c r="AG142" i="7"/>
  <c r="AG141" i="7"/>
  <c r="AG140" i="7"/>
  <c r="AG139" i="7"/>
  <c r="AG138" i="7"/>
  <c r="AG137" i="7"/>
  <c r="AG98" i="7"/>
  <c r="AG99" i="7"/>
  <c r="AG100" i="7"/>
  <c r="AG101" i="7"/>
  <c r="AG102" i="7"/>
  <c r="AG103" i="7"/>
  <c r="AG104" i="7"/>
  <c r="AG97" i="7"/>
  <c r="AG84" i="7"/>
  <c r="AF86" i="7"/>
  <c r="AG59" i="7"/>
  <c r="AG60" i="7"/>
  <c r="AG61" i="7"/>
  <c r="AG62" i="7"/>
  <c r="AG63" i="7"/>
  <c r="AG64" i="7"/>
  <c r="AG58" i="7"/>
  <c r="AG57" i="7"/>
  <c r="AG24" i="7"/>
  <c r="AG19" i="7"/>
  <c r="AG20" i="7"/>
  <c r="AG21" i="7"/>
  <c r="AG22" i="7"/>
  <c r="AG23" i="7"/>
  <c r="AG17" i="7"/>
  <c r="AG18" i="7"/>
  <c r="P13" i="5" l="1"/>
  <c r="N6" i="3"/>
  <c r="O6" i="3" s="1"/>
  <c r="J34" i="8"/>
  <c r="K34" i="8" s="1"/>
  <c r="L29" i="8" s="1"/>
  <c r="M29" i="8" s="1"/>
  <c r="J33" i="8"/>
  <c r="K33" i="8" s="1"/>
  <c r="K30" i="8"/>
  <c r="H13" i="3"/>
  <c r="M5" i="3"/>
  <c r="N21" i="5"/>
  <c r="N22" i="5" s="1"/>
  <c r="P19" i="5"/>
  <c r="Q19" i="5" s="1"/>
  <c r="P20" i="5"/>
  <c r="M21" i="5"/>
  <c r="M22" i="5" s="1"/>
  <c r="O21" i="5"/>
  <c r="P18" i="5"/>
  <c r="Q18" i="5" s="1"/>
  <c r="L31" i="8" l="1"/>
  <c r="M31" i="8" s="1"/>
  <c r="L30" i="8"/>
  <c r="M30" i="8" s="1"/>
  <c r="L32" i="8"/>
  <c r="M32" i="8" s="1"/>
  <c r="L33" i="8"/>
  <c r="M33" i="8" s="1"/>
  <c r="M8" i="3"/>
  <c r="N5" i="3"/>
  <c r="O22" i="5"/>
  <c r="Q20" i="5"/>
  <c r="P21" i="5"/>
  <c r="M25" i="5" s="1"/>
  <c r="P22" i="5"/>
  <c r="N31" i="5" l="1"/>
  <c r="N28" i="5"/>
  <c r="N34" i="5"/>
  <c r="N33" i="5" s="1"/>
  <c r="O33" i="5" s="1"/>
  <c r="N30" i="5"/>
  <c r="I66" i="8"/>
  <c r="I47" i="8"/>
  <c r="I52" i="8"/>
  <c r="O5" i="3"/>
  <c r="M9" i="3"/>
  <c r="N9" i="3"/>
  <c r="N8" i="3"/>
  <c r="S3" i="3" s="1"/>
  <c r="T8" i="3" s="1"/>
  <c r="U8" i="3" s="1"/>
  <c r="M38" i="5" l="1"/>
  <c r="P32" i="5"/>
  <c r="T9" i="3"/>
  <c r="U9" i="3" s="1"/>
  <c r="T12" i="3"/>
  <c r="T6" i="3"/>
  <c r="U6" i="3" s="1"/>
  <c r="T7" i="3"/>
  <c r="O28" i="5"/>
  <c r="O31" i="5"/>
  <c r="O30" i="5"/>
  <c r="T10" i="3" l="1"/>
  <c r="U10" i="3" s="1"/>
  <c r="U7" i="3"/>
  <c r="T11" i="3"/>
  <c r="U11" i="3" s="1"/>
  <c r="V6" i="3" s="1"/>
  <c r="W6" i="3" s="1"/>
  <c r="O29" i="5"/>
  <c r="S15" i="3" l="1"/>
  <c r="V8" i="3"/>
  <c r="W8" i="3" s="1"/>
  <c r="V9" i="3"/>
  <c r="W9" i="3" s="1"/>
  <c r="V7" i="3"/>
  <c r="W7" i="3" s="1"/>
  <c r="V10" i="3"/>
  <c r="W10" i="3" s="1"/>
  <c r="P30" i="5"/>
  <c r="Q30" i="5" s="1"/>
  <c r="P31" i="5"/>
  <c r="P28" i="5"/>
  <c r="Q32" i="5"/>
  <c r="P29" i="5"/>
  <c r="Q29" i="5" s="1"/>
  <c r="Q31" i="5"/>
  <c r="Q28" i="5"/>
  <c r="AF133" i="7"/>
  <c r="AF132" i="7"/>
  <c r="AG131" i="7"/>
  <c r="AF131" i="7"/>
  <c r="AG130" i="7"/>
  <c r="AF130" i="7"/>
  <c r="AF129" i="7"/>
  <c r="AG128" i="7"/>
  <c r="AF128" i="7"/>
  <c r="AG127" i="7"/>
  <c r="AF127" i="7"/>
  <c r="AF126" i="7"/>
  <c r="AF125" i="7"/>
  <c r="AF124" i="7"/>
  <c r="AF92" i="7"/>
  <c r="AF84" i="7"/>
  <c r="AF93" i="7"/>
  <c r="AG92" i="7"/>
  <c r="AG91" i="7"/>
  <c r="AF91" i="7"/>
  <c r="AG90" i="7"/>
  <c r="AF90" i="7"/>
  <c r="AG88" i="7"/>
  <c r="AF88" i="7"/>
  <c r="AG87" i="7"/>
  <c r="AF87" i="7"/>
  <c r="AG86" i="7"/>
  <c r="AG85" i="7"/>
  <c r="AF85" i="7"/>
  <c r="AG50" i="7"/>
  <c r="AG52" i="7"/>
  <c r="AG51" i="7"/>
  <c r="AG48" i="7"/>
  <c r="AG47" i="7"/>
  <c r="AG46" i="7"/>
  <c r="AF52" i="7"/>
  <c r="AF51" i="7"/>
  <c r="AF50" i="7"/>
  <c r="AF49" i="7"/>
  <c r="AF48" i="7"/>
  <c r="AF47" i="7"/>
  <c r="AF46" i="7"/>
  <c r="AF45" i="7"/>
  <c r="AF44" i="7"/>
  <c r="AF53" i="7"/>
  <c r="AF13" i="7"/>
  <c r="AG12" i="7"/>
  <c r="AG11" i="7"/>
  <c r="AG10" i="7"/>
  <c r="AG8" i="7"/>
  <c r="AG7" i="7"/>
  <c r="AG6" i="7"/>
  <c r="AG5" i="7"/>
  <c r="AF12" i="7"/>
  <c r="AF11" i="7"/>
  <c r="AF10" i="7"/>
  <c r="AF9" i="7"/>
  <c r="AF8" i="7"/>
  <c r="AF7" i="7"/>
  <c r="AF5" i="7"/>
  <c r="AF4" i="7"/>
  <c r="AA124" i="7"/>
  <c r="AA84" i="7"/>
  <c r="AA44" i="7"/>
  <c r="AA4" i="7"/>
  <c r="V157" i="7" l="1"/>
  <c r="U157" i="7"/>
  <c r="T157" i="7"/>
  <c r="S157" i="7"/>
  <c r="R157" i="7"/>
  <c r="Q157" i="7"/>
  <c r="P157" i="7"/>
  <c r="O157" i="7"/>
  <c r="N157" i="7"/>
  <c r="N156" i="7"/>
  <c r="O156" i="7"/>
  <c r="O158" i="7" s="1"/>
  <c r="P156" i="7"/>
  <c r="P158" i="7" s="1"/>
  <c r="Q156" i="7"/>
  <c r="Q158" i="7" s="1"/>
  <c r="R156" i="7"/>
  <c r="R158" i="7" s="1"/>
  <c r="S158" i="7"/>
  <c r="T156" i="7"/>
  <c r="T158" i="7" s="1"/>
  <c r="U156" i="7"/>
  <c r="U158" i="7" s="1"/>
  <c r="V156" i="7"/>
  <c r="V158" i="7" s="1"/>
  <c r="V117" i="7"/>
  <c r="U117" i="7"/>
  <c r="T117" i="7"/>
  <c r="S117" i="7"/>
  <c r="R117" i="7"/>
  <c r="Q117" i="7"/>
  <c r="P117" i="7"/>
  <c r="O117" i="7"/>
  <c r="N117" i="7"/>
  <c r="N116" i="7"/>
  <c r="O116" i="7"/>
  <c r="O118" i="7" s="1"/>
  <c r="P116" i="7"/>
  <c r="P118" i="7" s="1"/>
  <c r="Q116" i="7"/>
  <c r="Q118" i="7" s="1"/>
  <c r="R116" i="7"/>
  <c r="R118" i="7" s="1"/>
  <c r="S116" i="7"/>
  <c r="S118" i="7" s="1"/>
  <c r="T116" i="7"/>
  <c r="T118" i="7" s="1"/>
  <c r="U116" i="7"/>
  <c r="U118" i="7" s="1"/>
  <c r="V116" i="7"/>
  <c r="V118" i="7" s="1"/>
  <c r="V77" i="7"/>
  <c r="U77" i="7"/>
  <c r="T77" i="7"/>
  <c r="S77" i="7"/>
  <c r="R77" i="7"/>
  <c r="Q77" i="7"/>
  <c r="P77" i="7"/>
  <c r="O77" i="7"/>
  <c r="N77" i="7"/>
  <c r="N76" i="7"/>
  <c r="O76" i="7"/>
  <c r="O78" i="7" s="1"/>
  <c r="P76" i="7"/>
  <c r="P78" i="7" s="1"/>
  <c r="Q76" i="7"/>
  <c r="Q78" i="7" s="1"/>
  <c r="R76" i="7"/>
  <c r="R78" i="7" s="1"/>
  <c r="S76" i="7"/>
  <c r="S78" i="7" s="1"/>
  <c r="T76" i="7"/>
  <c r="T78" i="7" s="1"/>
  <c r="U76" i="7"/>
  <c r="U78" i="7" s="1"/>
  <c r="V76" i="7"/>
  <c r="V78" i="7" s="1"/>
  <c r="V36" i="7"/>
  <c r="U36" i="7"/>
  <c r="T36" i="7"/>
  <c r="S36" i="7"/>
  <c r="R36" i="7"/>
  <c r="Q36" i="7"/>
  <c r="P36" i="7"/>
  <c r="O36" i="7"/>
  <c r="N36" i="7"/>
  <c r="O35" i="7"/>
  <c r="O37" i="7" s="1"/>
  <c r="P35" i="7"/>
  <c r="P37" i="7" s="1"/>
  <c r="Q35" i="7"/>
  <c r="Q37" i="7" s="1"/>
  <c r="R35" i="7"/>
  <c r="R37" i="7" s="1"/>
  <c r="S35" i="7"/>
  <c r="S37" i="7" s="1"/>
  <c r="T35" i="7"/>
  <c r="T37" i="7" s="1"/>
  <c r="U35" i="7"/>
  <c r="U37" i="7" s="1"/>
  <c r="V35" i="7"/>
  <c r="V37" i="7" s="1"/>
  <c r="N35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AA3" i="7" l="1"/>
  <c r="AA43" i="7"/>
  <c r="AA123" i="7"/>
  <c r="N37" i="7"/>
  <c r="N78" i="7"/>
  <c r="AA83" i="7"/>
  <c r="N118" i="7"/>
  <c r="N158" i="7"/>
  <c r="W106" i="7"/>
  <c r="W107" i="7"/>
  <c r="W108" i="7"/>
  <c r="W109" i="7"/>
  <c r="W110" i="7"/>
  <c r="W111" i="7"/>
  <c r="W112" i="7"/>
  <c r="W113" i="7"/>
  <c r="W114" i="7"/>
  <c r="W115" i="7"/>
  <c r="W96" i="7"/>
  <c r="W97" i="7"/>
  <c r="W98" i="7"/>
  <c r="W99" i="7"/>
  <c r="W100" i="7"/>
  <c r="W101" i="7"/>
  <c r="W102" i="7"/>
  <c r="W103" i="7"/>
  <c r="W104" i="7"/>
  <c r="W105" i="7"/>
  <c r="W87" i="7"/>
  <c r="W88" i="7"/>
  <c r="W89" i="7"/>
  <c r="W90" i="7"/>
  <c r="W91" i="7"/>
  <c r="W92" i="7"/>
  <c r="W93" i="7"/>
  <c r="W94" i="7"/>
  <c r="W95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126" i="7"/>
  <c r="W86" i="7"/>
  <c r="W46" i="7"/>
  <c r="W5" i="7"/>
  <c r="J37" i="2"/>
  <c r="O35" i="2" s="1"/>
  <c r="H41" i="2"/>
  <c r="G41" i="2"/>
  <c r="J32" i="2"/>
  <c r="M34" i="2" s="1"/>
  <c r="I41" i="2"/>
  <c r="J33" i="2"/>
  <c r="N34" i="2" s="1"/>
  <c r="J34" i="2"/>
  <c r="O34" i="2" s="1"/>
  <c r="J35" i="2"/>
  <c r="M35" i="2" s="1"/>
  <c r="J36" i="2"/>
  <c r="N35" i="2" s="1"/>
  <c r="J38" i="2"/>
  <c r="M36" i="2" s="1"/>
  <c r="J39" i="2"/>
  <c r="N36" i="2" s="1"/>
  <c r="J40" i="2"/>
  <c r="O36" i="2" s="1"/>
  <c r="H27" i="2"/>
  <c r="I27" i="2"/>
  <c r="G27" i="2"/>
  <c r="J19" i="2"/>
  <c r="N20" i="2" s="1"/>
  <c r="J20" i="2"/>
  <c r="O20" i="2" s="1"/>
  <c r="J21" i="2"/>
  <c r="M21" i="2" s="1"/>
  <c r="J22" i="2"/>
  <c r="N21" i="2" s="1"/>
  <c r="J23" i="2"/>
  <c r="O21" i="2" s="1"/>
  <c r="J24" i="2"/>
  <c r="M22" i="2" s="1"/>
  <c r="J25" i="2"/>
  <c r="N22" i="2" s="1"/>
  <c r="J26" i="2"/>
  <c r="O22" i="2" s="1"/>
  <c r="J18" i="2"/>
  <c r="G13" i="2"/>
  <c r="H13" i="2"/>
  <c r="I13" i="2"/>
  <c r="J6" i="2"/>
  <c r="O6" i="2" s="1"/>
  <c r="J7" i="2"/>
  <c r="M7" i="2" s="1"/>
  <c r="J8" i="2"/>
  <c r="N7" i="2" s="1"/>
  <c r="J9" i="2"/>
  <c r="O7" i="2" s="1"/>
  <c r="J10" i="2"/>
  <c r="M8" i="2" s="1"/>
  <c r="J11" i="2"/>
  <c r="N8" i="2" s="1"/>
  <c r="J12" i="2"/>
  <c r="O8" i="2" s="1"/>
  <c r="J5" i="2"/>
  <c r="N6" i="2" s="1"/>
  <c r="N9" i="2" s="1"/>
  <c r="N10" i="2" s="1"/>
  <c r="J4" i="2"/>
  <c r="M6" i="2" s="1"/>
  <c r="P35" i="2" l="1"/>
  <c r="Q35" i="2" s="1"/>
  <c r="J27" i="2"/>
  <c r="M20" i="2"/>
  <c r="P21" i="2"/>
  <c r="Q21" i="2" s="1"/>
  <c r="N23" i="2"/>
  <c r="N24" i="2" s="1"/>
  <c r="P36" i="2"/>
  <c r="Q36" i="2" s="1"/>
  <c r="N37" i="2"/>
  <c r="N38" i="2" s="1"/>
  <c r="M37" i="2"/>
  <c r="P34" i="2"/>
  <c r="Q34" i="2" s="1"/>
  <c r="J13" i="2"/>
  <c r="M9" i="2"/>
  <c r="P6" i="2"/>
  <c r="Q6" i="2" s="1"/>
  <c r="P8" i="2"/>
  <c r="Q8" i="2" s="1"/>
  <c r="P7" i="2"/>
  <c r="Q7" i="2" s="1"/>
  <c r="O9" i="2"/>
  <c r="O10" i="2" s="1"/>
  <c r="P22" i="2"/>
  <c r="Q22" i="2" s="1"/>
  <c r="O23" i="2"/>
  <c r="O24" i="2" s="1"/>
  <c r="O37" i="2"/>
  <c r="O38" i="2" s="1"/>
  <c r="J41" i="2"/>
  <c r="M10" i="2" l="1"/>
  <c r="P9" i="2"/>
  <c r="U3" i="2" s="1"/>
  <c r="V9" i="2" s="1"/>
  <c r="W9" i="2" s="1"/>
  <c r="P10" i="2"/>
  <c r="M23" i="2"/>
  <c r="P20" i="2"/>
  <c r="Q20" i="2" s="1"/>
  <c r="P38" i="2"/>
  <c r="M38" i="2"/>
  <c r="P37" i="2"/>
  <c r="U31" i="2" s="1"/>
  <c r="P24" i="2" l="1"/>
  <c r="M24" i="2"/>
  <c r="P23" i="2"/>
  <c r="U17" i="2" s="1"/>
  <c r="V7" i="2"/>
  <c r="W7" i="2" s="1"/>
  <c r="V12" i="2"/>
  <c r="V8" i="2"/>
  <c r="V6" i="2"/>
  <c r="V36" i="2"/>
  <c r="V34" i="2"/>
  <c r="W34" i="2" s="1"/>
  <c r="V37" i="2"/>
  <c r="W37" i="2" s="1"/>
  <c r="X37" i="2" s="1"/>
  <c r="V35" i="2"/>
  <c r="V40" i="2"/>
  <c r="V39" i="2" s="1"/>
  <c r="W39" i="2" s="1"/>
  <c r="W36" i="2" l="1"/>
  <c r="X36" i="2" s="1"/>
  <c r="Y36" i="2" s="1"/>
  <c r="X34" i="2"/>
  <c r="Y34" i="2" s="1"/>
  <c r="V38" i="2"/>
  <c r="W38" i="2" s="1"/>
  <c r="X38" i="2" s="1"/>
  <c r="Y38" i="2" s="1"/>
  <c r="W35" i="2"/>
  <c r="V11" i="2"/>
  <c r="W11" i="2" s="1"/>
  <c r="W6" i="2"/>
  <c r="V10" i="2"/>
  <c r="W10" i="2" s="1"/>
  <c r="X10" i="2" s="1"/>
  <c r="Y10" i="2" s="1"/>
  <c r="W8" i="2"/>
  <c r="X8" i="2" s="1"/>
  <c r="Y8" i="2" s="1"/>
  <c r="X7" i="2"/>
  <c r="Y7" i="2" s="1"/>
  <c r="V26" i="2"/>
  <c r="V22" i="2"/>
  <c r="W22" i="2" s="1"/>
  <c r="X22" i="2" s="1"/>
  <c r="Y22" i="2" s="1"/>
  <c r="V20" i="2"/>
  <c r="W20" i="2" s="1"/>
  <c r="X20" i="2" s="1"/>
  <c r="Y20" i="2" s="1"/>
  <c r="V23" i="2"/>
  <c r="W23" i="2" s="1"/>
  <c r="X23" i="2" s="1"/>
  <c r="Y23" i="2" s="1"/>
  <c r="V21" i="2"/>
  <c r="AE3" i="2" l="1"/>
  <c r="X9" i="2"/>
  <c r="Y9" i="2" s="1"/>
  <c r="X35" i="2"/>
  <c r="Y35" i="2" s="1"/>
  <c r="V24" i="2"/>
  <c r="W24" i="2" s="1"/>
  <c r="X24" i="2" s="1"/>
  <c r="Y24" i="2" s="1"/>
  <c r="W21" i="2"/>
  <c r="X21" i="2" s="1"/>
  <c r="Y21" i="2" s="1"/>
  <c r="X6" i="2"/>
  <c r="Y6" i="2" s="1"/>
  <c r="V25" i="2"/>
  <c r="W25" i="2" s="1"/>
  <c r="Y37" i="2"/>
</calcChain>
</file>

<file path=xl/sharedStrings.xml><?xml version="1.0" encoding="utf-8"?>
<sst xmlns="http://schemas.openxmlformats.org/spreadsheetml/2006/main" count="1204" uniqueCount="226">
  <si>
    <t>T1R1 U1</t>
  </si>
  <si>
    <t>T1R2 U1</t>
  </si>
  <si>
    <t>T1R3 U1</t>
  </si>
  <si>
    <t>T2R1 U2</t>
  </si>
  <si>
    <t>T1R1 U2</t>
  </si>
  <si>
    <t>T1R2 U2</t>
  </si>
  <si>
    <t>T1R3 U2</t>
  </si>
  <si>
    <t>T1R1 U3</t>
  </si>
  <si>
    <t>T1R2 U3</t>
  </si>
  <si>
    <t>T1R3 U3</t>
  </si>
  <si>
    <t>T2R1 U1</t>
  </si>
  <si>
    <t>T2R2 U1</t>
  </si>
  <si>
    <t>T2R3 U1</t>
  </si>
  <si>
    <t>T2R2 U2</t>
  </si>
  <si>
    <t>T2R3 U2</t>
  </si>
  <si>
    <t>T2R1 U3</t>
  </si>
  <si>
    <t>T2R2 U3</t>
  </si>
  <si>
    <t>T2R3 U3</t>
  </si>
  <si>
    <t>T3R1 U1</t>
  </si>
  <si>
    <t>T3R2 U1</t>
  </si>
  <si>
    <t>T3R3 U1</t>
  </si>
  <si>
    <t>T3R1 U2</t>
  </si>
  <si>
    <t>T3R2 U2</t>
  </si>
  <si>
    <t>T3R3 U2</t>
  </si>
  <si>
    <t>T3R1 U3</t>
  </si>
  <si>
    <t>T3R2 U3</t>
  </si>
  <si>
    <t>T3R3 U3</t>
  </si>
  <si>
    <t>L</t>
  </si>
  <si>
    <t>a</t>
  </si>
  <si>
    <t>b</t>
  </si>
  <si>
    <t>UJI WARNA</t>
  </si>
  <si>
    <t>UJI TEKSTUR</t>
  </si>
  <si>
    <t>TEKSTUR (N)</t>
  </si>
  <si>
    <t>kode sampel</t>
  </si>
  <si>
    <t>Berat Cawan</t>
  </si>
  <si>
    <t xml:space="preserve">Berat Sampel </t>
  </si>
  <si>
    <t>sampel+cawan</t>
  </si>
  <si>
    <t>T1R1 (U1)</t>
  </si>
  <si>
    <t>T1R1(U2)</t>
  </si>
  <si>
    <t>T1R1(U3)</t>
  </si>
  <si>
    <t>T1R2 (U1)</t>
  </si>
  <si>
    <t>T1R2(U2)</t>
  </si>
  <si>
    <t>T1R2(U3)</t>
  </si>
  <si>
    <t>T1R3 (U1)</t>
  </si>
  <si>
    <t>T1R3(U2)</t>
  </si>
  <si>
    <t>T1R3(U3)</t>
  </si>
  <si>
    <t>T2R1(U1)</t>
  </si>
  <si>
    <t>T2R1(U2)</t>
  </si>
  <si>
    <t>T2R1(U3)</t>
  </si>
  <si>
    <t>T2R2 (U1)</t>
  </si>
  <si>
    <t>T2R2(U2)</t>
  </si>
  <si>
    <t>T2R2(U3)</t>
  </si>
  <si>
    <t>T2R3 (U1)</t>
  </si>
  <si>
    <t>T2R3(U2)</t>
  </si>
  <si>
    <t>T2R3 (U3)</t>
  </si>
  <si>
    <t>T3R1 (U1)</t>
  </si>
  <si>
    <t>T3R1 (U2)</t>
  </si>
  <si>
    <t>T3R1 (U3)</t>
  </si>
  <si>
    <t>T3R2 (U1)</t>
  </si>
  <si>
    <t>T3R2 (U2)</t>
  </si>
  <si>
    <t>T3R3 (U3)</t>
  </si>
  <si>
    <t>T3R3 (u1)</t>
  </si>
  <si>
    <t>T3R3 (U2)</t>
  </si>
  <si>
    <t>KADAR ABU</t>
  </si>
  <si>
    <t xml:space="preserve">berat cawan </t>
  </si>
  <si>
    <t xml:space="preserve">berat sampel </t>
  </si>
  <si>
    <t xml:space="preserve">oven 3 jam </t>
  </si>
  <si>
    <t>oven 1(30mnt)</t>
  </si>
  <si>
    <t>oven 2 (30 mnt)</t>
  </si>
  <si>
    <t>oven 3 (30 mnt)</t>
  </si>
  <si>
    <t>KADAR AIR</t>
  </si>
  <si>
    <t xml:space="preserve"> KODE SAMPEL</t>
  </si>
  <si>
    <t>KODE SAMPEL</t>
  </si>
  <si>
    <t>UJI KADAR PROTEIN</t>
  </si>
  <si>
    <t>AROMA</t>
  </si>
  <si>
    <t>T1R1</t>
  </si>
  <si>
    <t>T1R2</t>
  </si>
  <si>
    <t>T1R3</t>
  </si>
  <si>
    <t>T2R1</t>
  </si>
  <si>
    <t>T2R2</t>
  </si>
  <si>
    <t>T2R3</t>
  </si>
  <si>
    <t>T3R1</t>
  </si>
  <si>
    <t>T3R2</t>
  </si>
  <si>
    <t>T3R3</t>
  </si>
  <si>
    <t>PANELIS</t>
  </si>
  <si>
    <t>WARNA</t>
  </si>
  <si>
    <t>TEKSTUR</t>
  </si>
  <si>
    <t>RASA</t>
  </si>
  <si>
    <t>Lightness</t>
  </si>
  <si>
    <t xml:space="preserve">Perlakuan </t>
  </si>
  <si>
    <t>Ulangan 1</t>
  </si>
  <si>
    <t>Ulangan 2</t>
  </si>
  <si>
    <t>Ukangan 3</t>
  </si>
  <si>
    <t>Total</t>
  </si>
  <si>
    <t>Redness (a)</t>
  </si>
  <si>
    <t>Yellowness (b)</t>
  </si>
  <si>
    <t>TOTAL</t>
  </si>
  <si>
    <t>RATA-RATA</t>
  </si>
  <si>
    <r>
      <t>TOTAL</t>
    </r>
    <r>
      <rPr>
        <sz val="11"/>
        <color theme="1"/>
        <rFont val="Calibri"/>
        <family val="2"/>
      </rPr>
      <t>ʌ</t>
    </r>
  </si>
  <si>
    <t>TOTAL^2</t>
  </si>
  <si>
    <t>T</t>
  </si>
  <si>
    <t>X2</t>
  </si>
  <si>
    <t>T&gt;X2</t>
  </si>
  <si>
    <t>x tabel n-1;0,05)</t>
  </si>
  <si>
    <t xml:space="preserve"> </t>
  </si>
  <si>
    <t>H0 diterima</t>
  </si>
  <si>
    <t>Perlakuan</t>
  </si>
  <si>
    <t>Rata-rata</t>
  </si>
  <si>
    <t>Total Ranking</t>
  </si>
  <si>
    <t>r=ulangan</t>
  </si>
  <si>
    <t>n=perlakuan</t>
  </si>
  <si>
    <t>Titik kritis</t>
  </si>
  <si>
    <t>semakin banyak dan lama pengeringan maka semakin sedkit kadar air</t>
  </si>
  <si>
    <t>Ulangan 3</t>
  </si>
  <si>
    <t>total</t>
  </si>
  <si>
    <t>rerata</t>
  </si>
  <si>
    <t xml:space="preserve">Tabel 2 arah </t>
  </si>
  <si>
    <t>c-a</t>
  </si>
  <si>
    <t>kadar air</t>
  </si>
  <si>
    <t>T1</t>
  </si>
  <si>
    <t>T2</t>
  </si>
  <si>
    <t>T3</t>
  </si>
  <si>
    <t>R</t>
  </si>
  <si>
    <t>R1</t>
  </si>
  <si>
    <t>R2</t>
  </si>
  <si>
    <t>R3</t>
  </si>
  <si>
    <t xml:space="preserve">Fk </t>
  </si>
  <si>
    <t>Total 2/perlakuan</t>
  </si>
  <si>
    <t>Tabel analisa ragam</t>
  </si>
  <si>
    <t>SK</t>
  </si>
  <si>
    <t>db</t>
  </si>
  <si>
    <t>JK</t>
  </si>
  <si>
    <t>KT</t>
  </si>
  <si>
    <t>F hit</t>
  </si>
  <si>
    <t>F 0,05</t>
  </si>
  <si>
    <t>F 0,01</t>
  </si>
  <si>
    <t>Kelompok</t>
  </si>
  <si>
    <t xml:space="preserve">Galat </t>
  </si>
  <si>
    <t>BNJ 5%</t>
  </si>
  <si>
    <t>notasi</t>
  </si>
  <si>
    <t xml:space="preserve">BNJ 5% </t>
  </si>
  <si>
    <t>Interaksi</t>
  </si>
  <si>
    <t>Rerata</t>
  </si>
  <si>
    <t>Notasi</t>
  </si>
  <si>
    <t>Perlakuan T dan R</t>
  </si>
  <si>
    <t>TxR</t>
  </si>
  <si>
    <t>TXR</t>
  </si>
  <si>
    <t>Berat Abu</t>
  </si>
  <si>
    <t>Kadar Abu(%)</t>
  </si>
  <si>
    <t>BLANGKO</t>
  </si>
  <si>
    <t>AWAL(cm)</t>
  </si>
  <si>
    <t>AKHIR(cm)</t>
  </si>
  <si>
    <t>Rata rata</t>
  </si>
  <si>
    <t>UJI DAYA KEMBANG</t>
  </si>
  <si>
    <t>TINGGI</t>
  </si>
  <si>
    <t>HASIL(%)</t>
  </si>
  <si>
    <t>ab</t>
  </si>
  <si>
    <t>bcd</t>
  </si>
  <si>
    <t>cd</t>
  </si>
  <si>
    <t>d</t>
  </si>
  <si>
    <t>tekstur</t>
  </si>
  <si>
    <t>c</t>
  </si>
  <si>
    <t>warna</t>
  </si>
  <si>
    <t>bc</t>
  </si>
  <si>
    <t>Hasil Titrasi (ml)</t>
  </si>
  <si>
    <t>Berat Sampel</t>
  </si>
  <si>
    <t>%Protein</t>
  </si>
  <si>
    <t>Hit 1</t>
  </si>
  <si>
    <t>Hit 2</t>
  </si>
  <si>
    <t>pll</t>
  </si>
  <si>
    <t>e</t>
  </si>
  <si>
    <t>Parameter</t>
  </si>
  <si>
    <t>Bobot parameter</t>
  </si>
  <si>
    <t>Bobot normal</t>
  </si>
  <si>
    <t>M1P1</t>
  </si>
  <si>
    <t>M1P2</t>
  </si>
  <si>
    <t>M1P3</t>
  </si>
  <si>
    <t>M2P1</t>
  </si>
  <si>
    <t>M2P2</t>
  </si>
  <si>
    <t>M2P3</t>
  </si>
  <si>
    <t>M3P1</t>
  </si>
  <si>
    <t>M3P2</t>
  </si>
  <si>
    <t>M3P3</t>
  </si>
  <si>
    <t>Nilai efektif</t>
  </si>
  <si>
    <t>Nilai hasil</t>
  </si>
  <si>
    <t>Warna L</t>
  </si>
  <si>
    <t>Warna B</t>
  </si>
  <si>
    <t>Warna a</t>
  </si>
  <si>
    <t>Warna b</t>
  </si>
  <si>
    <t>O. Warna</t>
  </si>
  <si>
    <t>O. Aroma</t>
  </si>
  <si>
    <t>O. Rasa</t>
  </si>
  <si>
    <t>**</t>
  </si>
  <si>
    <t>sampel -terendah/tertinggi -terendah</t>
  </si>
  <si>
    <t>Kadar Air</t>
  </si>
  <si>
    <t>Nilai Efektif</t>
  </si>
  <si>
    <t>NE</t>
  </si>
  <si>
    <t>Ne</t>
  </si>
  <si>
    <t>O.Rasa</t>
  </si>
  <si>
    <t>O.Warna</t>
  </si>
  <si>
    <t>O.Aroma</t>
  </si>
  <si>
    <t>Kadar Abu</t>
  </si>
  <si>
    <t>Tekstur</t>
  </si>
  <si>
    <t>Protein</t>
  </si>
  <si>
    <t>O.Tekstur</t>
  </si>
  <si>
    <t>Kembang</t>
  </si>
  <si>
    <t>Gula Reduksi</t>
  </si>
  <si>
    <t>Vit C</t>
  </si>
  <si>
    <t>Bobot</t>
  </si>
  <si>
    <t>kadar Air</t>
  </si>
  <si>
    <t>bobot</t>
  </si>
  <si>
    <t>warna L</t>
  </si>
  <si>
    <t>Warna A</t>
  </si>
  <si>
    <t>Orlep Warna</t>
  </si>
  <si>
    <t>Orlep Tekstur</t>
  </si>
  <si>
    <t>Orlep Aroma</t>
  </si>
  <si>
    <t>Orlep Rasa</t>
  </si>
  <si>
    <t>Daya Kembang</t>
  </si>
  <si>
    <t>D Kembang</t>
  </si>
  <si>
    <t>NE  diperoleh dari total data sampel</t>
  </si>
  <si>
    <t>Perlakuan terbaik</t>
  </si>
  <si>
    <t>Rata- rata</t>
  </si>
  <si>
    <t xml:space="preserve">Rata-rata </t>
  </si>
  <si>
    <t>de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</si>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</sst>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.000"/>
    <numFmt numFmtId="166" formatCode="0.000E+0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2"/>
      <color theme="0"/>
      <name val="Times New Roman"/>
      <family val="1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2" borderId="0" xfId="0" applyFill="1"/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0" fillId="0" borderId="0" xfId="0" applyNumberFormat="1"/>
    <xf numFmtId="0" fontId="8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7" fillId="0" borderId="5" xfId="0" applyFont="1" applyBorder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3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6" fillId="0" borderId="0" xfId="0" applyFont="1" applyAlignment="1">
      <alignment vertical="center"/>
    </xf>
    <xf numFmtId="166" fontId="0" fillId="0" borderId="0" xfId="0" applyNumberFormat="1"/>
    <xf numFmtId="0" fontId="5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2" fontId="5" fillId="3" borderId="1" xfId="0" applyNumberFormat="1" applyFont="1" applyFill="1" applyBorder="1"/>
    <xf numFmtId="0" fontId="5" fillId="3" borderId="1" xfId="0" applyFont="1" applyFill="1" applyBorder="1"/>
    <xf numFmtId="0" fontId="6" fillId="0" borderId="1" xfId="0" applyFont="1" applyBorder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167" fontId="0" fillId="0" borderId="0" xfId="0" applyNumberFormat="1"/>
    <xf numFmtId="0" fontId="2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2" fontId="3" fillId="0" borderId="1" xfId="0" applyNumberFormat="1" applyFont="1" applyBorder="1"/>
    <xf numFmtId="0" fontId="2" fillId="0" borderId="1" xfId="0" applyFont="1" applyBorder="1"/>
    <xf numFmtId="2" fontId="8" fillId="0" borderId="1" xfId="0" applyNumberFormat="1" applyFont="1" applyBorder="1" applyAlignment="1">
      <alignment horizontal="center"/>
    </xf>
    <xf numFmtId="2" fontId="0" fillId="0" borderId="8" xfId="0" applyNumberFormat="1" applyBorder="1"/>
    <xf numFmtId="0" fontId="0" fillId="0" borderId="9" xfId="0" applyBorder="1"/>
    <xf numFmtId="2" fontId="0" fillId="0" borderId="0" xfId="0" applyNumberFormat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2" fontId="5" fillId="5" borderId="1" xfId="0" applyNumberFormat="1" applyFont="1" applyFill="1" applyBorder="1"/>
    <xf numFmtId="0" fontId="0" fillId="0" borderId="10" xfId="0" applyBorder="1"/>
    <xf numFmtId="2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/>
    <xf numFmtId="2" fontId="5" fillId="2" borderId="1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/>
    <xf numFmtId="2" fontId="5" fillId="6" borderId="1" xfId="0" applyNumberFormat="1" applyFont="1" applyFill="1" applyBorder="1"/>
    <xf numFmtId="0" fontId="5" fillId="6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/>
    <xf numFmtId="0" fontId="11" fillId="5" borderId="1" xfId="0" applyFont="1" applyFill="1" applyBorder="1"/>
    <xf numFmtId="0" fontId="5" fillId="0" borderId="5" xfId="0" applyFont="1" applyBorder="1"/>
    <xf numFmtId="43" fontId="5" fillId="8" borderId="1" xfId="1" applyFont="1" applyFill="1" applyBorder="1"/>
    <xf numFmtId="43" fontId="5" fillId="7" borderId="1" xfId="1" applyFont="1" applyFill="1" applyBorder="1"/>
    <xf numFmtId="0" fontId="5" fillId="0" borderId="10" xfId="0" applyFont="1" applyBorder="1"/>
    <xf numFmtId="2" fontId="5" fillId="0" borderId="1" xfId="0" applyNumberFormat="1" applyFont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5" fillId="5" borderId="1" xfId="0" applyNumberFormat="1" applyFont="1" applyFill="1" applyBorder="1" applyAlignment="1">
      <alignment horizontal="right"/>
    </xf>
    <xf numFmtId="2" fontId="6" fillId="5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5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top"/>
    </xf>
    <xf numFmtId="2" fontId="6" fillId="4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2" fontId="12" fillId="0" borderId="1" xfId="0" applyNumberFormat="1" applyFont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1"/>
  <sheetViews>
    <sheetView topLeftCell="T1" zoomScale="70" zoomScaleNormal="70" workbookViewId="0">
      <selection activeCell="M10" sqref="M6:Q10"/>
    </sheetView>
  </sheetViews>
  <sheetFormatPr defaultColWidth="9.1796875" defaultRowHeight="17.5" x14ac:dyDescent="0.35"/>
  <cols>
    <col min="1" max="1" width="26.54296875" style="6" customWidth="1"/>
    <col min="2" max="4" width="12.453125" style="6" customWidth="1"/>
    <col min="5" max="5" width="9.1796875" style="6"/>
    <col min="6" max="10" width="14.81640625" style="6" customWidth="1"/>
    <col min="11" max="11" width="13" style="6" customWidth="1"/>
    <col min="12" max="19" width="9.1796875" style="6"/>
    <col min="20" max="27" width="14.453125" style="6" customWidth="1"/>
    <col min="28" max="16384" width="9.1796875" style="6"/>
  </cols>
  <sheetData>
    <row r="1" spans="1:44" ht="18" x14ac:dyDescent="0.4">
      <c r="A1" s="89" t="s">
        <v>30</v>
      </c>
      <c r="B1" s="89"/>
      <c r="C1" s="89"/>
      <c r="D1" s="89"/>
    </row>
    <row r="2" spans="1:44" ht="18" x14ac:dyDescent="0.4">
      <c r="A2" s="7"/>
      <c r="B2" s="7"/>
      <c r="C2" s="7"/>
      <c r="D2" s="7"/>
      <c r="F2" s="6" t="s">
        <v>88</v>
      </c>
    </row>
    <row r="3" spans="1:44" ht="18" x14ac:dyDescent="0.4">
      <c r="A3" s="2" t="s">
        <v>72</v>
      </c>
      <c r="B3" s="2" t="s">
        <v>27</v>
      </c>
      <c r="C3" s="2" t="s">
        <v>28</v>
      </c>
      <c r="D3" s="2" t="s">
        <v>29</v>
      </c>
      <c r="F3" s="4" t="s">
        <v>89</v>
      </c>
      <c r="G3" s="4" t="s">
        <v>90</v>
      </c>
      <c r="H3" s="4" t="s">
        <v>91</v>
      </c>
      <c r="I3" s="4" t="s">
        <v>92</v>
      </c>
      <c r="J3" s="4" t="s">
        <v>93</v>
      </c>
      <c r="K3" s="4" t="s">
        <v>142</v>
      </c>
      <c r="L3" s="22" t="s">
        <v>116</v>
      </c>
      <c r="M3" s="22"/>
      <c r="N3"/>
      <c r="O3"/>
      <c r="P3"/>
      <c r="Q3"/>
      <c r="T3"/>
      <c r="U3">
        <f>P9^2/(3*3*3)</f>
        <v>141982.55717037039</v>
      </c>
      <c r="V3"/>
      <c r="W3"/>
      <c r="X3"/>
      <c r="Y3"/>
      <c r="Z3"/>
      <c r="AA3"/>
      <c r="AD3" s="37" t="s">
        <v>138</v>
      </c>
      <c r="AE3" s="17">
        <f>5.03*SQRT(W11/9)</f>
        <v>4.0771905282774084</v>
      </c>
      <c r="AF3"/>
      <c r="AG3"/>
      <c r="AH3"/>
      <c r="AI3"/>
      <c r="AJ3"/>
    </row>
    <row r="4" spans="1:44" ht="18" x14ac:dyDescent="0.4">
      <c r="A4" s="2" t="s">
        <v>0</v>
      </c>
      <c r="B4" s="2">
        <v>69.89</v>
      </c>
      <c r="C4" s="2">
        <v>2.97</v>
      </c>
      <c r="D4" s="2">
        <v>16.2</v>
      </c>
      <c r="F4" s="4" t="s">
        <v>75</v>
      </c>
      <c r="G4" s="4">
        <v>69.89</v>
      </c>
      <c r="H4" s="4">
        <v>76.25</v>
      </c>
      <c r="I4" s="4">
        <v>75.95</v>
      </c>
      <c r="J4" s="4">
        <f t="shared" ref="J4:J12" si="0">SUM(G4:I4)</f>
        <v>222.08999999999997</v>
      </c>
      <c r="K4" s="54">
        <f>AVERAGE(G4:I4)</f>
        <v>74.029999999999987</v>
      </c>
      <c r="L4" s="23" t="s">
        <v>100</v>
      </c>
      <c r="M4" s="23" t="s">
        <v>122</v>
      </c>
      <c r="N4" s="23"/>
      <c r="O4" s="23"/>
      <c r="P4" s="23" t="s">
        <v>93</v>
      </c>
      <c r="Q4"/>
      <c r="T4" s="37" t="s">
        <v>128</v>
      </c>
      <c r="U4" s="37"/>
      <c r="V4" s="37"/>
      <c r="W4" s="37"/>
      <c r="X4" s="37"/>
      <c r="Y4" s="37"/>
      <c r="Z4" s="37"/>
      <c r="AA4" s="37"/>
      <c r="AD4"/>
      <c r="AE4"/>
      <c r="AF4"/>
      <c r="AG4"/>
      <c r="AH4"/>
      <c r="AI4"/>
      <c r="AJ4"/>
      <c r="AL4" s="91" t="s">
        <v>141</v>
      </c>
      <c r="AM4" s="91"/>
      <c r="AN4"/>
      <c r="AO4"/>
      <c r="AP4"/>
      <c r="AQ4"/>
      <c r="AR4"/>
    </row>
    <row r="5" spans="1:44" x14ac:dyDescent="0.35">
      <c r="A5" s="4" t="s">
        <v>4</v>
      </c>
      <c r="B5" s="4">
        <v>76.25</v>
      </c>
      <c r="C5" s="4">
        <v>2.38</v>
      </c>
      <c r="D5" s="4">
        <v>17.64</v>
      </c>
      <c r="F5" s="4" t="s">
        <v>76</v>
      </c>
      <c r="G5" s="4">
        <v>75.13</v>
      </c>
      <c r="H5" s="4">
        <v>74.38</v>
      </c>
      <c r="I5" s="4">
        <v>76.400000000000006</v>
      </c>
      <c r="J5" s="4">
        <f t="shared" si="0"/>
        <v>225.91</v>
      </c>
      <c r="K5" s="54">
        <f t="shared" ref="K5:K12" si="1">AVERAGE(G5:I5)</f>
        <v>75.303333333333327</v>
      </c>
      <c r="L5" s="23"/>
      <c r="M5" s="24" t="s">
        <v>123</v>
      </c>
      <c r="N5" s="24" t="s">
        <v>124</v>
      </c>
      <c r="O5" s="24" t="s">
        <v>125</v>
      </c>
      <c r="P5" s="23"/>
      <c r="Q5"/>
      <c r="T5" s="38" t="s">
        <v>129</v>
      </c>
      <c r="U5" s="38" t="s">
        <v>130</v>
      </c>
      <c r="V5" s="38" t="s">
        <v>131</v>
      </c>
      <c r="W5" s="38" t="s">
        <v>132</v>
      </c>
      <c r="X5" s="38" t="s">
        <v>133</v>
      </c>
      <c r="Y5" s="38"/>
      <c r="Z5" s="38" t="s">
        <v>134</v>
      </c>
      <c r="AA5" s="38" t="s">
        <v>135</v>
      </c>
      <c r="AD5" s="90" t="s">
        <v>144</v>
      </c>
      <c r="AE5" s="90"/>
      <c r="AF5"/>
      <c r="AG5"/>
      <c r="AH5"/>
      <c r="AI5"/>
      <c r="AJ5"/>
      <c r="AL5" s="43" t="s">
        <v>106</v>
      </c>
      <c r="AM5" s="43" t="s">
        <v>142</v>
      </c>
      <c r="AN5" t="s">
        <v>143</v>
      </c>
      <c r="AO5"/>
      <c r="AP5"/>
      <c r="AQ5"/>
      <c r="AR5"/>
    </row>
    <row r="6" spans="1:44" x14ac:dyDescent="0.35">
      <c r="A6" s="4" t="s">
        <v>7</v>
      </c>
      <c r="B6" s="4">
        <v>75.95</v>
      </c>
      <c r="C6" s="4">
        <v>2.42</v>
      </c>
      <c r="D6" s="4">
        <v>16.510000000000002</v>
      </c>
      <c r="F6" s="4" t="s">
        <v>77</v>
      </c>
      <c r="G6" s="4">
        <v>69.87</v>
      </c>
      <c r="H6" s="4">
        <v>70.540000000000006</v>
      </c>
      <c r="I6" s="4">
        <v>68.760000000000005</v>
      </c>
      <c r="J6" s="4">
        <f t="shared" si="0"/>
        <v>209.17000000000002</v>
      </c>
      <c r="K6" s="54">
        <f t="shared" si="1"/>
        <v>69.723333333333343</v>
      </c>
      <c r="L6" s="24" t="s">
        <v>119</v>
      </c>
      <c r="M6" s="86">
        <f>J4</f>
        <v>222.08999999999997</v>
      </c>
      <c r="N6" s="86">
        <f>J5</f>
        <v>225.91</v>
      </c>
      <c r="O6" s="86">
        <f>J6</f>
        <v>209.17000000000002</v>
      </c>
      <c r="P6" s="25">
        <f>SUM(M6:O6)</f>
        <v>657.17000000000007</v>
      </c>
      <c r="Q6" s="17">
        <f>AVERAGE(P6/9)</f>
        <v>73.018888888888895</v>
      </c>
      <c r="T6" s="38" t="s">
        <v>136</v>
      </c>
      <c r="U6" s="38">
        <v>2</v>
      </c>
      <c r="V6" s="39">
        <f>SUMSQ(G13:I13)/9-U3</f>
        <v>1.186162962927483</v>
      </c>
      <c r="W6" s="39">
        <f t="shared" ref="W6:W11" si="2">V6/U6</f>
        <v>0.59308148146374151</v>
      </c>
      <c r="X6" s="39">
        <f>W6/W$11</f>
        <v>0.10029650767020737</v>
      </c>
      <c r="Y6" s="40" t="str">
        <f>IF(X6&lt;Z6,"tn",IF(X6&lt;AA6,"*","**"))</f>
        <v>tn</v>
      </c>
      <c r="Z6" s="38">
        <v>3.63</v>
      </c>
      <c r="AA6" s="38">
        <v>6.23</v>
      </c>
      <c r="AD6"/>
      <c r="AE6"/>
      <c r="AF6"/>
      <c r="AG6"/>
      <c r="AH6"/>
      <c r="AI6"/>
      <c r="AJ6"/>
      <c r="AL6" s="18" t="s">
        <v>75</v>
      </c>
      <c r="AM6" s="55">
        <v>74.03</v>
      </c>
      <c r="AN6" t="s">
        <v>158</v>
      </c>
      <c r="AO6"/>
      <c r="AP6" s="1">
        <v>63.85</v>
      </c>
      <c r="AQ6" t="s">
        <v>28</v>
      </c>
    </row>
    <row r="7" spans="1:44" ht="18" x14ac:dyDescent="0.4">
      <c r="A7" s="2" t="s">
        <v>1</v>
      </c>
      <c r="B7" s="2">
        <v>75.13</v>
      </c>
      <c r="D7" s="2">
        <v>17.670000000000002</v>
      </c>
      <c r="F7" s="4" t="s">
        <v>78</v>
      </c>
      <c r="G7" s="4">
        <v>77.41</v>
      </c>
      <c r="H7" s="4">
        <v>77.91</v>
      </c>
      <c r="I7" s="4">
        <v>73.19</v>
      </c>
      <c r="J7" s="4">
        <f t="shared" si="0"/>
        <v>228.51</v>
      </c>
      <c r="K7" s="54">
        <f t="shared" si="1"/>
        <v>76.17</v>
      </c>
      <c r="L7" s="24" t="s">
        <v>120</v>
      </c>
      <c r="M7" s="86">
        <f>J7</f>
        <v>228.51</v>
      </c>
      <c r="N7" s="86">
        <f>J8</f>
        <v>232.14</v>
      </c>
      <c r="O7" s="86">
        <f>J9</f>
        <v>220.42000000000002</v>
      </c>
      <c r="P7" s="25">
        <f>SUM(M7:O7)</f>
        <v>681.06999999999994</v>
      </c>
      <c r="Q7" s="17">
        <f t="shared" ref="Q7:Q8" si="3">AVERAGE(P7/9)</f>
        <v>75.674444444444433</v>
      </c>
      <c r="T7" s="38" t="s">
        <v>106</v>
      </c>
      <c r="U7" s="38">
        <v>8</v>
      </c>
      <c r="V7" s="39">
        <f>SUMSQ(J4:J12)/3-U3</f>
        <v>416.60996296294616</v>
      </c>
      <c r="W7" s="39">
        <f t="shared" si="2"/>
        <v>52.07624537036827</v>
      </c>
      <c r="X7" s="39">
        <f>W7/W$11</f>
        <v>8.8066576119255515</v>
      </c>
      <c r="Y7" s="40" t="str">
        <f>IF(X7&lt;Z7,"tn",IF(X7&lt;AA7,"*","**"))</f>
        <v>**</v>
      </c>
      <c r="Z7" s="38">
        <v>2.59</v>
      </c>
      <c r="AA7" s="38">
        <v>3.89</v>
      </c>
      <c r="AD7" s="8" t="s">
        <v>106</v>
      </c>
      <c r="AE7" s="8" t="s">
        <v>162</v>
      </c>
      <c r="AF7" s="8" t="s">
        <v>139</v>
      </c>
      <c r="AG7"/>
      <c r="AH7" s="21">
        <v>68.855999999999995</v>
      </c>
      <c r="AI7" s="10" t="s">
        <v>28</v>
      </c>
      <c r="AL7" s="18" t="s">
        <v>76</v>
      </c>
      <c r="AM7" s="55">
        <v>75.3</v>
      </c>
      <c r="AN7" t="s">
        <v>159</v>
      </c>
      <c r="AO7"/>
      <c r="AP7" s="1">
        <v>69.72</v>
      </c>
      <c r="AQ7" t="s">
        <v>29</v>
      </c>
      <c r="AR7" s="17">
        <f>AP7-AP6</f>
        <v>5.8699999999999974</v>
      </c>
    </row>
    <row r="8" spans="1:44" x14ac:dyDescent="0.35">
      <c r="A8" s="4" t="s">
        <v>5</v>
      </c>
      <c r="B8" s="4">
        <v>74.38</v>
      </c>
      <c r="D8" s="4">
        <v>17.36</v>
      </c>
      <c r="F8" s="4" t="s">
        <v>79</v>
      </c>
      <c r="G8" s="4">
        <v>78.010000000000005</v>
      </c>
      <c r="H8" s="4">
        <v>77.489999999999995</v>
      </c>
      <c r="I8" s="4">
        <v>76.64</v>
      </c>
      <c r="J8" s="4">
        <f t="shared" si="0"/>
        <v>232.14</v>
      </c>
      <c r="K8" s="54">
        <f t="shared" si="1"/>
        <v>77.38</v>
      </c>
      <c r="L8" s="24" t="s">
        <v>121</v>
      </c>
      <c r="M8" s="86">
        <f>J10</f>
        <v>191.55</v>
      </c>
      <c r="N8" s="86">
        <f>J11</f>
        <v>209.19</v>
      </c>
      <c r="O8" s="86">
        <f>J12</f>
        <v>218.96000000000004</v>
      </c>
      <c r="P8" s="25">
        <f>SUM(M8:O8)</f>
        <v>619.70000000000005</v>
      </c>
      <c r="Q8" s="17">
        <f t="shared" si="3"/>
        <v>68.855555555555554</v>
      </c>
      <c r="T8" s="38" t="s">
        <v>100</v>
      </c>
      <c r="U8" s="38">
        <v>2</v>
      </c>
      <c r="V8" s="39">
        <f>SUMSQ(P6:P8)/9-U3</f>
        <v>212.64769629630609</v>
      </c>
      <c r="W8" s="39">
        <f>V8/U8</f>
        <v>106.32384814815305</v>
      </c>
      <c r="X8" s="39">
        <f t="shared" ref="X8:X10" si="4">W8/W$11</f>
        <v>17.980515299513936</v>
      </c>
      <c r="Y8" s="40" t="str">
        <f>IF(X8&lt;Z8,"tn",IF(X8&lt;AA8,"*","**"))</f>
        <v>**</v>
      </c>
      <c r="Z8" s="38">
        <v>3.63</v>
      </c>
      <c r="AA8" s="38">
        <v>6.23</v>
      </c>
      <c r="AD8" s="8" t="s">
        <v>119</v>
      </c>
      <c r="AE8" s="21">
        <v>73.019000000000005</v>
      </c>
      <c r="AF8" s="8" t="s">
        <v>29</v>
      </c>
      <c r="AG8"/>
      <c r="AH8" s="21">
        <v>73.019000000000005</v>
      </c>
      <c r="AI8" t="s">
        <v>29</v>
      </c>
      <c r="AJ8" s="17">
        <f>AH8-AH7</f>
        <v>4.1630000000000109</v>
      </c>
      <c r="AL8" s="18" t="s">
        <v>77</v>
      </c>
      <c r="AM8" s="55">
        <v>69.72</v>
      </c>
      <c r="AN8" t="s">
        <v>29</v>
      </c>
      <c r="AO8"/>
      <c r="AP8" s="1">
        <v>69.73</v>
      </c>
      <c r="AQ8" t="s">
        <v>29</v>
      </c>
      <c r="AR8" s="17">
        <f>AP8-AP7</f>
        <v>1.0000000000005116E-2</v>
      </c>
    </row>
    <row r="9" spans="1:44" x14ac:dyDescent="0.35">
      <c r="A9" s="4" t="s">
        <v>8</v>
      </c>
      <c r="B9" s="4">
        <v>76.400000000000006</v>
      </c>
      <c r="D9" s="4">
        <v>18.34</v>
      </c>
      <c r="F9" s="4" t="s">
        <v>80</v>
      </c>
      <c r="G9" s="4">
        <v>72.459999999999994</v>
      </c>
      <c r="H9" s="4">
        <v>73.48</v>
      </c>
      <c r="I9" s="4">
        <v>74.48</v>
      </c>
      <c r="J9" s="4">
        <f t="shared" si="0"/>
        <v>220.42000000000002</v>
      </c>
      <c r="K9" s="54">
        <f t="shared" si="1"/>
        <v>73.473333333333343</v>
      </c>
      <c r="L9" s="24" t="s">
        <v>93</v>
      </c>
      <c r="M9" s="20">
        <f>SUM(M6:M8)</f>
        <v>642.15</v>
      </c>
      <c r="N9" s="20">
        <f>SUM(N6:N8)</f>
        <v>667.24</v>
      </c>
      <c r="O9" s="20">
        <f>SUM(O6:O8)</f>
        <v>648.55000000000007</v>
      </c>
      <c r="P9" s="25">
        <f>SUM(M9:O9)</f>
        <v>1957.94</v>
      </c>
      <c r="Q9" s="17"/>
      <c r="T9" s="38" t="s">
        <v>122</v>
      </c>
      <c r="U9" s="38">
        <v>2</v>
      </c>
      <c r="V9" s="39">
        <f>SUMSQ(M9:O9)/9-U3</f>
        <v>37.769785185198998</v>
      </c>
      <c r="W9" s="39">
        <f>V9/U9</f>
        <v>18.884892592599499</v>
      </c>
      <c r="X9" s="39">
        <f>W9/W$11</f>
        <v>3.1936400544660986</v>
      </c>
      <c r="Y9" s="40" t="str">
        <f t="shared" ref="Y9:Y10" si="5">IF(X9&lt;Z9,"tn",IF(X9&lt;AA9,"*","**"))</f>
        <v>tn</v>
      </c>
      <c r="Z9" s="38">
        <v>3.63</v>
      </c>
      <c r="AA9" s="38">
        <v>6.23</v>
      </c>
      <c r="AD9" s="8" t="s">
        <v>120</v>
      </c>
      <c r="AE9" s="21">
        <v>75.674000000000007</v>
      </c>
      <c r="AF9" s="8" t="s">
        <v>29</v>
      </c>
      <c r="AG9"/>
      <c r="AH9" s="21">
        <v>75.674000000000007</v>
      </c>
      <c r="AI9" t="s">
        <v>29</v>
      </c>
      <c r="AJ9" s="17">
        <f>AH9-AH8</f>
        <v>2.6550000000000011</v>
      </c>
      <c r="AL9" s="18" t="s">
        <v>78</v>
      </c>
      <c r="AM9" s="55">
        <v>76.17</v>
      </c>
      <c r="AN9" t="s">
        <v>158</v>
      </c>
      <c r="AO9"/>
      <c r="AP9" s="1">
        <v>72.989999999999995</v>
      </c>
      <c r="AQ9" t="s">
        <v>163</v>
      </c>
      <c r="AR9" s="17">
        <f t="shared" ref="AR9:AR14" si="6">AP9-AP8</f>
        <v>3.2599999999999909</v>
      </c>
    </row>
    <row r="10" spans="1:44" ht="18" x14ac:dyDescent="0.4">
      <c r="A10" s="2" t="s">
        <v>2</v>
      </c>
      <c r="B10" s="2">
        <v>69.87</v>
      </c>
      <c r="C10" s="2">
        <v>2.0099999999999998</v>
      </c>
      <c r="D10" s="2">
        <v>23.66</v>
      </c>
      <c r="F10" s="4" t="s">
        <v>81</v>
      </c>
      <c r="G10" s="4">
        <v>65</v>
      </c>
      <c r="H10" s="4">
        <v>64.599999999999994</v>
      </c>
      <c r="I10" s="4">
        <v>61.95</v>
      </c>
      <c r="J10" s="4">
        <f t="shared" si="0"/>
        <v>191.55</v>
      </c>
      <c r="K10" s="54">
        <f t="shared" si="1"/>
        <v>63.85</v>
      </c>
      <c r="L10"/>
      <c r="M10" s="17">
        <f>AVERAGE(M9/9)</f>
        <v>71.349999999999994</v>
      </c>
      <c r="N10" s="17">
        <f>AVERAGE(N9/9)</f>
        <v>74.137777777777785</v>
      </c>
      <c r="O10" s="17">
        <f t="shared" ref="O10" si="7">AVERAGE(O9/9)</f>
        <v>72.061111111111117</v>
      </c>
      <c r="P10" s="25">
        <f>SUM(M9:O9)</f>
        <v>1957.94</v>
      </c>
      <c r="Q10" s="17"/>
      <c r="T10" s="38" t="s">
        <v>146</v>
      </c>
      <c r="U10" s="38">
        <v>4</v>
      </c>
      <c r="V10" s="39">
        <f>V7-V8-V9</f>
        <v>166.19248148144106</v>
      </c>
      <c r="W10" s="39">
        <f t="shared" si="2"/>
        <v>41.548120370360266</v>
      </c>
      <c r="X10" s="39">
        <f t="shared" si="4"/>
        <v>7.0262375468610854</v>
      </c>
      <c r="Y10" s="40" t="str">
        <f t="shared" si="5"/>
        <v>**</v>
      </c>
      <c r="Z10" s="38">
        <v>3.01</v>
      </c>
      <c r="AA10" s="38">
        <v>4.7699999999999996</v>
      </c>
      <c r="AD10" s="8" t="s">
        <v>121</v>
      </c>
      <c r="AE10" s="21">
        <v>68.855999999999995</v>
      </c>
      <c r="AF10" s="8" t="s">
        <v>28</v>
      </c>
      <c r="AG10"/>
      <c r="AH10"/>
      <c r="AI10"/>
      <c r="AJ10"/>
      <c r="AL10" s="18" t="s">
        <v>79</v>
      </c>
      <c r="AM10" s="55">
        <v>77.38</v>
      </c>
      <c r="AN10" t="s">
        <v>159</v>
      </c>
      <c r="AO10"/>
      <c r="AP10" s="1">
        <v>73.47</v>
      </c>
      <c r="AQ10" t="s">
        <v>163</v>
      </c>
      <c r="AR10" s="17">
        <f t="shared" si="6"/>
        <v>0.48000000000000398</v>
      </c>
    </row>
    <row r="11" spans="1:44" x14ac:dyDescent="0.35">
      <c r="A11" s="4" t="s">
        <v>6</v>
      </c>
      <c r="B11" s="4">
        <v>70.540000000000006</v>
      </c>
      <c r="C11" s="4">
        <v>1.9</v>
      </c>
      <c r="D11" s="4">
        <v>22.69</v>
      </c>
      <c r="F11" s="4" t="s">
        <v>82</v>
      </c>
      <c r="G11" s="4">
        <v>69.459999999999994</v>
      </c>
      <c r="H11" s="4">
        <v>65.53</v>
      </c>
      <c r="I11" s="4">
        <v>74.2</v>
      </c>
      <c r="J11" s="4">
        <f t="shared" si="0"/>
        <v>209.19</v>
      </c>
      <c r="K11" s="54">
        <f t="shared" si="1"/>
        <v>69.73</v>
      </c>
      <c r="T11" s="38" t="s">
        <v>137</v>
      </c>
      <c r="U11" s="38">
        <v>16</v>
      </c>
      <c r="V11" s="17">
        <f>V12-V6-V7</f>
        <v>94.612503703741822</v>
      </c>
      <c r="W11" s="39">
        <f t="shared" si="2"/>
        <v>5.9132814814838639</v>
      </c>
      <c r="X11" s="41"/>
      <c r="Y11" s="42"/>
      <c r="Z11" s="42"/>
      <c r="AA11" s="42"/>
      <c r="AD11" s="8" t="s">
        <v>140</v>
      </c>
      <c r="AE11" s="8">
        <v>4.08</v>
      </c>
      <c r="AF11"/>
      <c r="AG11"/>
      <c r="AH11"/>
      <c r="AI11"/>
      <c r="AJ11"/>
      <c r="AL11" s="18" t="s">
        <v>80</v>
      </c>
      <c r="AM11" s="55">
        <v>73.47</v>
      </c>
      <c r="AN11" t="s">
        <v>163</v>
      </c>
      <c r="AO11"/>
      <c r="AP11" s="1">
        <v>74.03</v>
      </c>
      <c r="AQ11" t="s">
        <v>158</v>
      </c>
      <c r="AR11" s="17">
        <f t="shared" si="6"/>
        <v>0.56000000000000227</v>
      </c>
    </row>
    <row r="12" spans="1:44" x14ac:dyDescent="0.35">
      <c r="A12" s="4" t="s">
        <v>9</v>
      </c>
      <c r="B12" s="4">
        <v>68.760000000000005</v>
      </c>
      <c r="C12" s="4">
        <v>2.34</v>
      </c>
      <c r="D12" s="4">
        <v>20.72</v>
      </c>
      <c r="F12" s="4" t="s">
        <v>83</v>
      </c>
      <c r="G12" s="4">
        <v>74.33</v>
      </c>
      <c r="H12" s="4">
        <v>70.900000000000006</v>
      </c>
      <c r="I12" s="4">
        <v>73.73</v>
      </c>
      <c r="J12" s="4">
        <f t="shared" si="0"/>
        <v>218.96000000000004</v>
      </c>
      <c r="K12" s="54">
        <f t="shared" si="1"/>
        <v>72.986666666666679</v>
      </c>
      <c r="T12" s="38" t="s">
        <v>93</v>
      </c>
      <c r="U12" s="38">
        <v>26</v>
      </c>
      <c r="V12" s="39">
        <f>SUMSQ(F4:I12)-U3</f>
        <v>512.40862962961546</v>
      </c>
      <c r="W12" s="41"/>
      <c r="X12" s="41"/>
      <c r="Y12" s="42"/>
      <c r="Z12" s="42"/>
      <c r="AA12" s="42"/>
      <c r="AD12"/>
      <c r="AE12"/>
      <c r="AF12"/>
      <c r="AG12"/>
      <c r="AH12"/>
      <c r="AI12"/>
      <c r="AJ12"/>
      <c r="AL12" s="18" t="s">
        <v>81</v>
      </c>
      <c r="AM12" s="55">
        <v>63.85</v>
      </c>
      <c r="AN12" t="s">
        <v>28</v>
      </c>
      <c r="AO12"/>
      <c r="AP12" s="1">
        <v>75.3</v>
      </c>
      <c r="AQ12" t="s">
        <v>158</v>
      </c>
      <c r="AR12" s="17">
        <f t="shared" si="6"/>
        <v>1.269999999999996</v>
      </c>
    </row>
    <row r="13" spans="1:44" ht="18" x14ac:dyDescent="0.4">
      <c r="A13" s="2" t="s">
        <v>10</v>
      </c>
      <c r="B13" s="2">
        <v>77.41</v>
      </c>
      <c r="C13" s="2">
        <v>2.4700000000000002</v>
      </c>
      <c r="D13" s="2">
        <v>15.13</v>
      </c>
      <c r="F13" s="4" t="s">
        <v>93</v>
      </c>
      <c r="G13" s="4">
        <f>SUM(G4:G12)</f>
        <v>651.55999999999995</v>
      </c>
      <c r="H13" s="4">
        <f>SUM(H4:H12)</f>
        <v>651.08000000000004</v>
      </c>
      <c r="I13" s="4">
        <f>SUM(I4:I12)</f>
        <v>655.30000000000007</v>
      </c>
      <c r="J13" s="7">
        <f>SUM(J4:J12)</f>
        <v>1957.9400000000003</v>
      </c>
      <c r="AD13"/>
      <c r="AE13" s="17"/>
      <c r="AF13"/>
      <c r="AG13"/>
      <c r="AH13" s="17"/>
      <c r="AI13"/>
      <c r="AJ13"/>
      <c r="AL13" s="18" t="s">
        <v>82</v>
      </c>
      <c r="AM13" s="55">
        <v>69.73</v>
      </c>
      <c r="AN13" t="s">
        <v>29</v>
      </c>
      <c r="AO13"/>
      <c r="AP13" s="1">
        <v>76.17</v>
      </c>
      <c r="AQ13" t="s">
        <v>158</v>
      </c>
      <c r="AR13" s="17">
        <f t="shared" si="6"/>
        <v>0.87000000000000455</v>
      </c>
    </row>
    <row r="14" spans="1:44" x14ac:dyDescent="0.35">
      <c r="A14" s="4" t="s">
        <v>3</v>
      </c>
      <c r="B14" s="4">
        <v>77.91</v>
      </c>
      <c r="C14" s="4">
        <v>2.64</v>
      </c>
      <c r="D14" s="4">
        <v>15.63</v>
      </c>
      <c r="AD14"/>
      <c r="AE14" s="17"/>
      <c r="AF14"/>
      <c r="AG14"/>
      <c r="AH14" s="17"/>
      <c r="AI14"/>
      <c r="AJ14" s="17"/>
      <c r="AL14" s="18" t="s">
        <v>83</v>
      </c>
      <c r="AM14" s="55">
        <v>72.989999999999995</v>
      </c>
      <c r="AN14" t="s">
        <v>163</v>
      </c>
      <c r="AO14"/>
      <c r="AP14" s="1">
        <v>77.38</v>
      </c>
      <c r="AQ14" t="s">
        <v>159</v>
      </c>
      <c r="AR14" s="17">
        <f t="shared" si="6"/>
        <v>1.2099999999999937</v>
      </c>
    </row>
    <row r="15" spans="1:44" x14ac:dyDescent="0.35">
      <c r="A15" s="4" t="s">
        <v>15</v>
      </c>
      <c r="B15" s="4">
        <v>73.19</v>
      </c>
      <c r="C15" s="4">
        <v>3</v>
      </c>
      <c r="D15" s="4">
        <v>15.63</v>
      </c>
      <c r="AD15"/>
      <c r="AE15" s="17"/>
      <c r="AF15"/>
      <c r="AG15"/>
      <c r="AH15" s="17"/>
      <c r="AI15"/>
      <c r="AJ15" s="17"/>
      <c r="AL15" s="8" t="s">
        <v>138</v>
      </c>
      <c r="AM15" s="8">
        <v>4.08</v>
      </c>
      <c r="AN15"/>
      <c r="AO15"/>
      <c r="AP15"/>
      <c r="AQ15"/>
      <c r="AR15"/>
    </row>
    <row r="16" spans="1:44" ht="18" x14ac:dyDescent="0.4">
      <c r="A16" s="2" t="s">
        <v>11</v>
      </c>
      <c r="B16" s="2">
        <v>78.010000000000005</v>
      </c>
      <c r="C16" s="2">
        <v>2.08</v>
      </c>
      <c r="D16" s="2">
        <v>18.91</v>
      </c>
      <c r="F16" s="6" t="s">
        <v>94</v>
      </c>
      <c r="AD16"/>
      <c r="AE16"/>
      <c r="AF16"/>
      <c r="AG16"/>
      <c r="AH16"/>
      <c r="AI16"/>
      <c r="AJ16"/>
    </row>
    <row r="17" spans="1:36" x14ac:dyDescent="0.35">
      <c r="A17" s="4" t="s">
        <v>13</v>
      </c>
      <c r="B17" s="4">
        <v>77.489999999999995</v>
      </c>
      <c r="C17" s="4">
        <v>1.79</v>
      </c>
      <c r="D17" s="4">
        <v>18.78</v>
      </c>
      <c r="F17" s="4" t="s">
        <v>89</v>
      </c>
      <c r="G17" s="4" t="s">
        <v>90</v>
      </c>
      <c r="H17" s="4" t="s">
        <v>91</v>
      </c>
      <c r="I17" s="4" t="s">
        <v>92</v>
      </c>
      <c r="J17" s="4" t="s">
        <v>93</v>
      </c>
      <c r="K17" s="4" t="s">
        <v>142</v>
      </c>
      <c r="L17" s="22" t="s">
        <v>116</v>
      </c>
      <c r="M17" s="22"/>
      <c r="N17"/>
      <c r="O17"/>
      <c r="P17"/>
      <c r="Q17"/>
      <c r="T17"/>
      <c r="U17">
        <f>P23^2/(3*3*3)</f>
        <v>165.91203333333328</v>
      </c>
      <c r="V17"/>
      <c r="W17"/>
      <c r="X17"/>
      <c r="Y17"/>
      <c r="Z17"/>
      <c r="AA17"/>
      <c r="AD17"/>
      <c r="AE17"/>
      <c r="AF17"/>
      <c r="AG17"/>
      <c r="AH17"/>
      <c r="AI17"/>
      <c r="AJ17"/>
    </row>
    <row r="18" spans="1:36" x14ac:dyDescent="0.35">
      <c r="A18" s="4" t="s">
        <v>16</v>
      </c>
      <c r="B18" s="4">
        <v>76.64</v>
      </c>
      <c r="C18" s="4">
        <v>2.08</v>
      </c>
      <c r="D18" s="4">
        <v>18.91</v>
      </c>
      <c r="F18" s="4" t="s">
        <v>75</v>
      </c>
      <c r="G18" s="4">
        <v>2.97</v>
      </c>
      <c r="H18" s="4">
        <v>2.38</v>
      </c>
      <c r="I18" s="4">
        <v>2.42</v>
      </c>
      <c r="J18" s="4">
        <f t="shared" ref="J18:J27" si="8">SUM(G18:I18)</f>
        <v>7.77</v>
      </c>
      <c r="K18" s="54">
        <f>AVERAGE(G18:I18)</f>
        <v>2.59</v>
      </c>
      <c r="L18" s="23" t="s">
        <v>100</v>
      </c>
      <c r="M18" s="23" t="s">
        <v>122</v>
      </c>
      <c r="N18" s="23"/>
      <c r="O18" s="23"/>
      <c r="P18" s="23" t="s">
        <v>93</v>
      </c>
      <c r="Q18"/>
      <c r="T18" s="37" t="s">
        <v>128</v>
      </c>
      <c r="U18" s="37"/>
      <c r="V18" s="37"/>
      <c r="W18" s="37"/>
      <c r="X18" s="37"/>
      <c r="Y18" s="37"/>
      <c r="Z18" s="37"/>
      <c r="AA18" s="37"/>
      <c r="AD18"/>
      <c r="AE18"/>
      <c r="AF18"/>
      <c r="AG18"/>
      <c r="AH18"/>
      <c r="AI18"/>
      <c r="AJ18"/>
    </row>
    <row r="19" spans="1:36" ht="18" x14ac:dyDescent="0.4">
      <c r="A19" s="2" t="s">
        <v>12</v>
      </c>
      <c r="B19" s="2">
        <v>72.459999999999994</v>
      </c>
      <c r="C19" s="2">
        <v>1.72</v>
      </c>
      <c r="D19" s="2">
        <v>16.079999999999998</v>
      </c>
      <c r="F19" s="4" t="s">
        <v>76</v>
      </c>
      <c r="G19" s="4">
        <v>2.0699999999999998</v>
      </c>
      <c r="H19" s="4">
        <v>1.88</v>
      </c>
      <c r="I19" s="4">
        <v>1.85</v>
      </c>
      <c r="J19" s="4">
        <f t="shared" si="8"/>
        <v>5.8</v>
      </c>
      <c r="K19" s="54">
        <f t="shared" ref="K19:K26" si="9">AVERAGE(G19:I19)</f>
        <v>1.9333333333333333</v>
      </c>
      <c r="L19" s="23"/>
      <c r="M19" s="24" t="s">
        <v>123</v>
      </c>
      <c r="N19" s="24" t="s">
        <v>124</v>
      </c>
      <c r="O19" s="24" t="s">
        <v>125</v>
      </c>
      <c r="P19" s="23"/>
      <c r="Q19"/>
      <c r="T19" s="38" t="s">
        <v>129</v>
      </c>
      <c r="U19" s="38" t="s">
        <v>130</v>
      </c>
      <c r="V19" s="38" t="s">
        <v>131</v>
      </c>
      <c r="W19" s="38" t="s">
        <v>132</v>
      </c>
      <c r="X19" s="38" t="s">
        <v>133</v>
      </c>
      <c r="Y19" s="38"/>
      <c r="Z19" s="38" t="s">
        <v>134</v>
      </c>
      <c r="AA19" s="38" t="s">
        <v>135</v>
      </c>
    </row>
    <row r="20" spans="1:36" x14ac:dyDescent="0.35">
      <c r="A20" s="4" t="s">
        <v>14</v>
      </c>
      <c r="B20" s="4">
        <v>73.48</v>
      </c>
      <c r="C20" s="4">
        <v>1.65</v>
      </c>
      <c r="D20" s="4">
        <v>17.3</v>
      </c>
      <c r="F20" s="4" t="s">
        <v>77</v>
      </c>
      <c r="G20" s="4">
        <v>2.0099999999999998</v>
      </c>
      <c r="H20" s="4">
        <v>1.9</v>
      </c>
      <c r="I20" s="4">
        <v>2.34</v>
      </c>
      <c r="J20" s="4">
        <f t="shared" si="8"/>
        <v>6.25</v>
      </c>
      <c r="K20" s="54">
        <f t="shared" si="9"/>
        <v>2.0833333333333335</v>
      </c>
      <c r="L20" s="24" t="s">
        <v>119</v>
      </c>
      <c r="M20" s="44">
        <f>J18</f>
        <v>7.77</v>
      </c>
      <c r="N20" s="44">
        <f>J19</f>
        <v>5.8</v>
      </c>
      <c r="O20" s="44">
        <f>J20</f>
        <v>6.25</v>
      </c>
      <c r="P20" s="45">
        <f>SUM(M20:O20)</f>
        <v>19.82</v>
      </c>
      <c r="Q20">
        <f>AVERAGE(P20/9)</f>
        <v>2.2022222222222223</v>
      </c>
      <c r="T20" s="38" t="s">
        <v>136</v>
      </c>
      <c r="U20" s="38">
        <v>2</v>
      </c>
      <c r="V20" s="39">
        <f>SUMSQ(G27:I27)/9-U17</f>
        <v>0.13846666666671581</v>
      </c>
      <c r="W20" s="39">
        <f t="shared" ref="W20:W21" si="10">V20/U20</f>
        <v>6.9233333333357905E-2</v>
      </c>
      <c r="X20" s="39">
        <f>W20/U17</f>
        <v>4.1728940295886468E-4</v>
      </c>
      <c r="Y20" s="40" t="str">
        <f>IF(X20&lt;Z20,"tn",IF(X20&lt;AA20,"*","**"))</f>
        <v>tn</v>
      </c>
      <c r="Z20" s="38">
        <v>3.63</v>
      </c>
      <c r="AA20" s="38">
        <v>6.23</v>
      </c>
    </row>
    <row r="21" spans="1:36" x14ac:dyDescent="0.35">
      <c r="A21" s="4" t="s">
        <v>17</v>
      </c>
      <c r="B21" s="4">
        <v>74.48</v>
      </c>
      <c r="C21" s="4">
        <v>1.79</v>
      </c>
      <c r="D21" s="4">
        <v>20.149999999999999</v>
      </c>
      <c r="F21" s="4" t="s">
        <v>78</v>
      </c>
      <c r="G21" s="4">
        <v>2.4700000000000002</v>
      </c>
      <c r="H21" s="4">
        <v>2.64</v>
      </c>
      <c r="I21" s="4">
        <v>3</v>
      </c>
      <c r="J21" s="4">
        <f t="shared" si="8"/>
        <v>8.11</v>
      </c>
      <c r="K21" s="54">
        <f t="shared" si="9"/>
        <v>2.7033333333333331</v>
      </c>
      <c r="L21" s="24" t="s">
        <v>120</v>
      </c>
      <c r="M21" s="44">
        <f>J21</f>
        <v>8.11</v>
      </c>
      <c r="N21" s="44">
        <f>J22</f>
        <v>5.95</v>
      </c>
      <c r="O21" s="44">
        <f>J23</f>
        <v>5.16</v>
      </c>
      <c r="P21" s="45">
        <f>SUM(M21:O21)</f>
        <v>19.22</v>
      </c>
      <c r="Q21">
        <f t="shared" ref="Q21:Q22" si="11">AVERAGE(P21/9)</f>
        <v>2.1355555555555554</v>
      </c>
      <c r="T21" s="38" t="s">
        <v>106</v>
      </c>
      <c r="U21" s="38">
        <v>8</v>
      </c>
      <c r="V21" s="39">
        <f>SUMSQ(J18:J26)/3-U17</f>
        <v>13.395133333333405</v>
      </c>
      <c r="W21" s="39">
        <f t="shared" si="10"/>
        <v>1.6743916666666756</v>
      </c>
      <c r="X21" s="39">
        <f>W21/U$17</f>
        <v>1.0092044760265588E-2</v>
      </c>
      <c r="Y21" s="40" t="str">
        <f>IF(X21&lt;Z21,"tn",IF(X21&lt;AA21,"*","**"))</f>
        <v>tn</v>
      </c>
      <c r="Z21" s="38">
        <v>2.59</v>
      </c>
      <c r="AA21" s="38">
        <v>3.89</v>
      </c>
    </row>
    <row r="22" spans="1:36" ht="18" x14ac:dyDescent="0.4">
      <c r="A22" s="2" t="s">
        <v>18</v>
      </c>
      <c r="B22" s="2">
        <v>65</v>
      </c>
      <c r="C22" s="2">
        <v>4.54</v>
      </c>
      <c r="D22" s="2">
        <v>16.32</v>
      </c>
      <c r="F22" s="4" t="s">
        <v>79</v>
      </c>
      <c r="G22" s="4">
        <v>2.08</v>
      </c>
      <c r="H22" s="4">
        <v>1.79</v>
      </c>
      <c r="I22" s="4">
        <v>2.08</v>
      </c>
      <c r="J22" s="4">
        <f t="shared" si="8"/>
        <v>5.95</v>
      </c>
      <c r="K22" s="54">
        <f t="shared" si="9"/>
        <v>1.9833333333333334</v>
      </c>
      <c r="L22" s="24" t="s">
        <v>121</v>
      </c>
      <c r="M22" s="44">
        <f>J24</f>
        <v>12.63</v>
      </c>
      <c r="N22" s="44">
        <f>J25</f>
        <v>8.370000000000001</v>
      </c>
      <c r="O22" s="44">
        <f>J26</f>
        <v>6.89</v>
      </c>
      <c r="P22" s="45">
        <f>SUM(M22:O22)</f>
        <v>27.89</v>
      </c>
      <c r="Q22">
        <f t="shared" si="11"/>
        <v>3.0988888888888888</v>
      </c>
      <c r="T22" s="38" t="s">
        <v>100</v>
      </c>
      <c r="U22" s="38">
        <v>2</v>
      </c>
      <c r="V22" s="39">
        <f>SUMSQ(P20:P22)/9-U17</f>
        <v>5.2094000000000733</v>
      </c>
      <c r="W22" s="39">
        <f>V22/U22</f>
        <v>2.6047000000000367</v>
      </c>
      <c r="X22" s="39">
        <f>W22/U$17</f>
        <v>1.5699283214539013E-2</v>
      </c>
      <c r="Y22" s="40" t="str">
        <f>IF(X22&lt;Z22,"tn",IF(X22&lt;AA22,"*","**"))</f>
        <v>tn</v>
      </c>
      <c r="Z22" s="38">
        <v>3.63</v>
      </c>
      <c r="AA22" s="38">
        <v>6.23</v>
      </c>
    </row>
    <row r="23" spans="1:36" x14ac:dyDescent="0.35">
      <c r="A23" s="4" t="s">
        <v>21</v>
      </c>
      <c r="B23" s="4">
        <v>64.599999999999994</v>
      </c>
      <c r="C23" s="4">
        <v>4.01</v>
      </c>
      <c r="D23" s="4">
        <v>16.690000000000001</v>
      </c>
      <c r="F23" s="4" t="s">
        <v>80</v>
      </c>
      <c r="G23" s="4">
        <v>1.72</v>
      </c>
      <c r="H23" s="4">
        <v>1.65</v>
      </c>
      <c r="I23" s="4">
        <v>1.79</v>
      </c>
      <c r="J23" s="4">
        <f t="shared" si="8"/>
        <v>5.16</v>
      </c>
      <c r="K23" s="54">
        <f t="shared" si="9"/>
        <v>1.72</v>
      </c>
      <c r="L23" s="24" t="s">
        <v>93</v>
      </c>
      <c r="M23" s="46">
        <f>SUM(M20:M22)</f>
        <v>28.509999999999998</v>
      </c>
      <c r="N23" s="46">
        <f>SUM(N20:N22)</f>
        <v>20.12</v>
      </c>
      <c r="O23" s="46">
        <f>SUM(O20:O22)</f>
        <v>18.3</v>
      </c>
      <c r="P23" s="45">
        <f>SUM(M23:O23)</f>
        <v>66.929999999999993</v>
      </c>
      <c r="Q23"/>
      <c r="T23" s="38" t="s">
        <v>122</v>
      </c>
      <c r="U23" s="38">
        <v>2</v>
      </c>
      <c r="V23" s="39">
        <f>SUMSQ(M23:O23)/9-U17</f>
        <v>6.5906888888889341</v>
      </c>
      <c r="W23" s="39">
        <f t="shared" ref="W23" si="12">V23/U23</f>
        <v>3.2953444444444671</v>
      </c>
      <c r="X23" s="39">
        <f>W23/U$17</f>
        <v>1.9861997820398006E-2</v>
      </c>
      <c r="Y23" s="40" t="str">
        <f t="shared" ref="Y23:Y24" si="13">IF(X23&lt;Z23,"tn",IF(X23&lt;AA23,"*","**"))</f>
        <v>tn</v>
      </c>
      <c r="Z23" s="38">
        <v>3.63</v>
      </c>
      <c r="AA23" s="38">
        <v>6.23</v>
      </c>
    </row>
    <row r="24" spans="1:36" x14ac:dyDescent="0.35">
      <c r="A24" s="4" t="s">
        <v>24</v>
      </c>
      <c r="B24" s="4">
        <v>61.95</v>
      </c>
      <c r="C24" s="4">
        <v>4.08</v>
      </c>
      <c r="D24" s="4">
        <v>15.78</v>
      </c>
      <c r="F24" s="4" t="s">
        <v>81</v>
      </c>
      <c r="G24" s="4">
        <v>4.54</v>
      </c>
      <c r="H24" s="4">
        <v>4.01</v>
      </c>
      <c r="I24" s="4">
        <v>4.08</v>
      </c>
      <c r="J24" s="4">
        <f t="shared" si="8"/>
        <v>12.63</v>
      </c>
      <c r="K24" s="54">
        <f t="shared" si="9"/>
        <v>4.21</v>
      </c>
      <c r="L24"/>
      <c r="M24" s="47">
        <f>AVERAGE(M23/9)</f>
        <v>3.1677777777777774</v>
      </c>
      <c r="N24" s="47">
        <f>AVERAGE(N23/9)</f>
        <v>2.2355555555555555</v>
      </c>
      <c r="O24" s="47">
        <f t="shared" ref="O24" si="14">AVERAGE(O23/9)</f>
        <v>2.0333333333333332</v>
      </c>
      <c r="P24" s="45">
        <f>SUM(M23:O23)</f>
        <v>66.929999999999993</v>
      </c>
      <c r="Q24"/>
      <c r="T24" s="38" t="s">
        <v>145</v>
      </c>
      <c r="U24" s="38">
        <v>4</v>
      </c>
      <c r="V24" s="39">
        <f>V21-V22-V23</f>
        <v>1.5950444444443974</v>
      </c>
      <c r="W24" s="39">
        <f>V24/U24</f>
        <v>0.39876111111109935</v>
      </c>
      <c r="X24" s="39">
        <f>W24/U$17</f>
        <v>2.403449003062664E-3</v>
      </c>
      <c r="Y24" s="40" t="str">
        <f t="shared" si="13"/>
        <v>tn</v>
      </c>
      <c r="Z24" s="38">
        <v>3.01</v>
      </c>
      <c r="AA24" s="38">
        <v>4.7699999999999996</v>
      </c>
    </row>
    <row r="25" spans="1:36" ht="18" x14ac:dyDescent="0.4">
      <c r="A25" s="2" t="s">
        <v>19</v>
      </c>
      <c r="B25" s="2">
        <v>69.459999999999994</v>
      </c>
      <c r="C25" s="2">
        <v>2.86</v>
      </c>
      <c r="D25" s="2">
        <v>18</v>
      </c>
      <c r="F25" s="4" t="s">
        <v>82</v>
      </c>
      <c r="G25" s="4">
        <v>2.86</v>
      </c>
      <c r="H25" s="4">
        <v>2.96</v>
      </c>
      <c r="I25" s="4">
        <v>2.5499999999999998</v>
      </c>
      <c r="J25" s="4">
        <f t="shared" si="8"/>
        <v>8.370000000000001</v>
      </c>
      <c r="K25" s="54">
        <f t="shared" si="9"/>
        <v>2.7900000000000005</v>
      </c>
      <c r="T25" s="38" t="s">
        <v>137</v>
      </c>
      <c r="U25" s="38">
        <v>16</v>
      </c>
      <c r="V25" s="17">
        <f>V26-V20-V21</f>
        <v>0.68586666666652718</v>
      </c>
      <c r="W25" s="39">
        <f>V25/U25</f>
        <v>4.2866666666657949E-2</v>
      </c>
      <c r="X25" s="41"/>
      <c r="Y25" s="42"/>
      <c r="Z25" s="42"/>
      <c r="AA25" s="42"/>
    </row>
    <row r="26" spans="1:36" x14ac:dyDescent="0.35">
      <c r="A26" s="4" t="s">
        <v>22</v>
      </c>
      <c r="B26" s="4">
        <v>65.53</v>
      </c>
      <c r="C26" s="4">
        <v>2.96</v>
      </c>
      <c r="D26" s="4">
        <v>16.329999999999998</v>
      </c>
      <c r="F26" s="4" t="s">
        <v>83</v>
      </c>
      <c r="G26" s="4">
        <v>2.2999999999999998</v>
      </c>
      <c r="H26" s="4">
        <v>2.25</v>
      </c>
      <c r="I26" s="4">
        <v>2.34</v>
      </c>
      <c r="J26" s="4">
        <f t="shared" si="8"/>
        <v>6.89</v>
      </c>
      <c r="K26" s="54">
        <f t="shared" si="9"/>
        <v>2.2966666666666664</v>
      </c>
      <c r="T26" s="38" t="s">
        <v>93</v>
      </c>
      <c r="U26" s="38">
        <v>26</v>
      </c>
      <c r="V26" s="39">
        <f>SUMSQ(F18:I26)-U17</f>
        <v>14.219466666666648</v>
      </c>
      <c r="W26" s="41"/>
      <c r="X26" s="41"/>
      <c r="Y26" s="42"/>
      <c r="Z26" s="42"/>
      <c r="AA26" s="42"/>
    </row>
    <row r="27" spans="1:36" ht="18" x14ac:dyDescent="0.4">
      <c r="A27" s="4" t="s">
        <v>25</v>
      </c>
      <c r="B27" s="4">
        <v>74.2</v>
      </c>
      <c r="C27" s="4">
        <v>2.5499999999999998</v>
      </c>
      <c r="D27" s="4">
        <v>20.5</v>
      </c>
      <c r="F27" s="4" t="s">
        <v>93</v>
      </c>
      <c r="G27" s="4">
        <f>SUM(G18:G26)</f>
        <v>23.02</v>
      </c>
      <c r="H27" s="4">
        <f>SUM(H18:H26)</f>
        <v>21.46</v>
      </c>
      <c r="I27" s="4">
        <f>SUM(I18:I26)</f>
        <v>22.450000000000003</v>
      </c>
      <c r="J27" s="7">
        <f t="shared" si="8"/>
        <v>66.930000000000007</v>
      </c>
    </row>
    <row r="28" spans="1:36" ht="18" x14ac:dyDescent="0.4">
      <c r="A28" s="2" t="s">
        <v>20</v>
      </c>
      <c r="B28" s="2">
        <v>74.33</v>
      </c>
      <c r="C28" s="2">
        <v>2.2999999999999998</v>
      </c>
      <c r="D28" s="2">
        <v>18.170000000000002</v>
      </c>
      <c r="J28" s="7"/>
    </row>
    <row r="29" spans="1:36" x14ac:dyDescent="0.35">
      <c r="A29" s="4" t="s">
        <v>23</v>
      </c>
      <c r="B29" s="4">
        <v>70.900000000000006</v>
      </c>
      <c r="C29" s="4">
        <v>2.25</v>
      </c>
      <c r="D29" s="4">
        <v>14.61</v>
      </c>
    </row>
    <row r="30" spans="1:36" x14ac:dyDescent="0.35">
      <c r="A30" s="4" t="s">
        <v>26</v>
      </c>
      <c r="B30" s="4">
        <v>73.73</v>
      </c>
      <c r="C30" s="4">
        <v>2.34</v>
      </c>
      <c r="D30" s="4">
        <v>17.63</v>
      </c>
      <c r="F30" s="6" t="s">
        <v>95</v>
      </c>
    </row>
    <row r="31" spans="1:36" x14ac:dyDescent="0.35">
      <c r="F31" s="4" t="s">
        <v>89</v>
      </c>
      <c r="G31" s="4" t="s">
        <v>90</v>
      </c>
      <c r="H31" s="4" t="s">
        <v>91</v>
      </c>
      <c r="I31" s="4" t="s">
        <v>92</v>
      </c>
      <c r="J31" s="4" t="s">
        <v>93</v>
      </c>
      <c r="K31" s="54" t="s">
        <v>142</v>
      </c>
      <c r="L31" s="22" t="s">
        <v>116</v>
      </c>
      <c r="M31" s="22"/>
      <c r="N31"/>
      <c r="O31"/>
      <c r="P31"/>
      <c r="Q31"/>
      <c r="T31"/>
      <c r="U31">
        <f>P37^2/(3*3*3)</f>
        <v>8581.0442814814833</v>
      </c>
      <c r="V31"/>
      <c r="W31"/>
      <c r="X31"/>
      <c r="Y31"/>
      <c r="Z31"/>
      <c r="AA31"/>
    </row>
    <row r="32" spans="1:36" ht="18" x14ac:dyDescent="0.4">
      <c r="F32" s="4" t="s">
        <v>75</v>
      </c>
      <c r="G32" s="2">
        <v>16.2</v>
      </c>
      <c r="H32" s="4">
        <v>17.64</v>
      </c>
      <c r="I32" s="4">
        <v>16.510000000000002</v>
      </c>
      <c r="J32" s="4">
        <f t="shared" ref="J32:J40" si="15">SUM(G32:I32)</f>
        <v>50.350000000000009</v>
      </c>
      <c r="K32" s="54">
        <f>AVERAGE(G32:I32)</f>
        <v>16.783333333333335</v>
      </c>
      <c r="L32" s="23" t="s">
        <v>100</v>
      </c>
      <c r="M32" s="23" t="s">
        <v>122</v>
      </c>
      <c r="N32" s="23"/>
      <c r="O32" s="23"/>
      <c r="P32" s="23" t="s">
        <v>93</v>
      </c>
      <c r="Q32"/>
      <c r="T32" s="37" t="s">
        <v>128</v>
      </c>
      <c r="U32" s="37"/>
      <c r="V32" s="37"/>
      <c r="W32" s="37"/>
      <c r="X32" s="37"/>
      <c r="Y32" s="37"/>
      <c r="Z32" s="37"/>
      <c r="AA32" s="37"/>
    </row>
    <row r="33" spans="6:27" ht="18" x14ac:dyDescent="0.4">
      <c r="F33" s="4" t="s">
        <v>76</v>
      </c>
      <c r="G33" s="2">
        <v>17.670000000000002</v>
      </c>
      <c r="H33" s="4">
        <v>17.36</v>
      </c>
      <c r="I33" s="4">
        <v>18.34</v>
      </c>
      <c r="J33" s="4">
        <f t="shared" si="15"/>
        <v>53.370000000000005</v>
      </c>
      <c r="K33" s="54">
        <f t="shared" ref="K33:K40" si="16">AVERAGE(G33:I33)</f>
        <v>17.790000000000003</v>
      </c>
      <c r="L33" s="23"/>
      <c r="M33" s="24" t="s">
        <v>123</v>
      </c>
      <c r="N33" s="24" t="s">
        <v>124</v>
      </c>
      <c r="O33" s="24" t="s">
        <v>125</v>
      </c>
      <c r="P33" s="23"/>
      <c r="Q33"/>
      <c r="T33" s="38" t="s">
        <v>129</v>
      </c>
      <c r="U33" s="38" t="s">
        <v>130</v>
      </c>
      <c r="V33" s="38" t="s">
        <v>131</v>
      </c>
      <c r="W33" s="38" t="s">
        <v>132</v>
      </c>
      <c r="X33" s="38" t="s">
        <v>133</v>
      </c>
      <c r="Y33" s="38"/>
      <c r="Z33" s="38" t="s">
        <v>134</v>
      </c>
      <c r="AA33" s="38" t="s">
        <v>135</v>
      </c>
    </row>
    <row r="34" spans="6:27" ht="18" x14ac:dyDescent="0.4">
      <c r="F34" s="4" t="s">
        <v>77</v>
      </c>
      <c r="G34" s="2">
        <v>23.66</v>
      </c>
      <c r="H34" s="4">
        <v>22.69</v>
      </c>
      <c r="I34" s="4">
        <v>20.72</v>
      </c>
      <c r="J34" s="4">
        <f t="shared" si="15"/>
        <v>67.069999999999993</v>
      </c>
      <c r="K34" s="54">
        <f t="shared" si="16"/>
        <v>22.356666666666666</v>
      </c>
      <c r="L34" s="24" t="s">
        <v>119</v>
      </c>
      <c r="M34" s="44">
        <f>J32</f>
        <v>50.350000000000009</v>
      </c>
      <c r="N34" s="44">
        <f>J33</f>
        <v>53.370000000000005</v>
      </c>
      <c r="O34" s="44">
        <f>J34</f>
        <v>67.069999999999993</v>
      </c>
      <c r="P34" s="45">
        <f>SUM(M34:O34)</f>
        <v>170.79000000000002</v>
      </c>
      <c r="Q34">
        <f>AVERAGE(P34/9)</f>
        <v>18.97666666666667</v>
      </c>
      <c r="T34" s="38" t="s">
        <v>136</v>
      </c>
      <c r="U34" s="38">
        <v>2</v>
      </c>
      <c r="V34" s="39">
        <f>SUMSQ(G41:I41)/9-U31</f>
        <v>2.8478740740702051</v>
      </c>
      <c r="W34" s="39">
        <f>V34/U34</f>
        <v>1.4239370370351025</v>
      </c>
      <c r="X34" s="39">
        <f>W34/U$31</f>
        <v>1.6593983090240684E-4</v>
      </c>
      <c r="Y34" s="40" t="str">
        <f>IF(X34&lt;Z34,"tn",IF(X34&lt;AA34,"*","**"))</f>
        <v>tn</v>
      </c>
      <c r="Z34" s="38">
        <v>3.63</v>
      </c>
      <c r="AA34" s="38">
        <v>6.23</v>
      </c>
    </row>
    <row r="35" spans="6:27" ht="18" x14ac:dyDescent="0.4">
      <c r="F35" s="4" t="s">
        <v>78</v>
      </c>
      <c r="G35" s="2">
        <v>15.13</v>
      </c>
      <c r="H35" s="4">
        <v>15.63</v>
      </c>
      <c r="I35" s="4">
        <v>15.63</v>
      </c>
      <c r="J35" s="4">
        <f t="shared" si="15"/>
        <v>46.39</v>
      </c>
      <c r="K35" s="54">
        <f t="shared" si="16"/>
        <v>15.463333333333333</v>
      </c>
      <c r="L35" s="24" t="s">
        <v>120</v>
      </c>
      <c r="M35" s="44">
        <f>J35</f>
        <v>46.39</v>
      </c>
      <c r="N35" s="44">
        <f>J36</f>
        <v>56.599999999999994</v>
      </c>
      <c r="O35" s="44">
        <f>J37</f>
        <v>53.529999999999994</v>
      </c>
      <c r="P35" s="45">
        <f>SUM(M35:O35)</f>
        <v>156.51999999999998</v>
      </c>
      <c r="Q35">
        <f t="shared" ref="Q35:Q36" si="17">AVERAGE(P35/9)</f>
        <v>17.391111111111108</v>
      </c>
      <c r="T35" s="38" t="s">
        <v>106</v>
      </c>
      <c r="U35" s="38">
        <v>8</v>
      </c>
      <c r="V35" s="39">
        <f>SUMSQ(J32:J40)/3-U31</f>
        <v>95.915185185183873</v>
      </c>
      <c r="W35" s="39">
        <f t="shared" ref="W35" si="18">V35/U35</f>
        <v>11.989398148147984</v>
      </c>
      <c r="X35" s="39">
        <f>W35/U$31</f>
        <v>1.3971956972675197E-3</v>
      </c>
      <c r="Y35" s="40" t="str">
        <f>IF(X35&lt;Z35,"tn",IF(X35&lt;AA35,"*","**"))</f>
        <v>tn</v>
      </c>
      <c r="Z35" s="38">
        <v>2.59</v>
      </c>
      <c r="AA35" s="38">
        <v>3.89</v>
      </c>
    </row>
    <row r="36" spans="6:27" ht="18" x14ac:dyDescent="0.4">
      <c r="F36" s="4" t="s">
        <v>79</v>
      </c>
      <c r="G36" s="2">
        <v>18.91</v>
      </c>
      <c r="H36" s="4">
        <v>18.78</v>
      </c>
      <c r="I36" s="4">
        <v>18.91</v>
      </c>
      <c r="J36" s="4">
        <f t="shared" si="15"/>
        <v>56.599999999999994</v>
      </c>
      <c r="K36" s="54">
        <f t="shared" si="16"/>
        <v>18.866666666666664</v>
      </c>
      <c r="L36" s="24" t="s">
        <v>121</v>
      </c>
      <c r="M36" s="44">
        <f>J38</f>
        <v>48.790000000000006</v>
      </c>
      <c r="N36" s="44">
        <f>J39</f>
        <v>54.83</v>
      </c>
      <c r="O36" s="44">
        <f>J40</f>
        <v>50.41</v>
      </c>
      <c r="P36" s="45">
        <f>SUM(M36:O36)</f>
        <v>154.03</v>
      </c>
      <c r="Q36">
        <f t="shared" si="17"/>
        <v>17.114444444444445</v>
      </c>
      <c r="T36" s="38" t="s">
        <v>100</v>
      </c>
      <c r="U36" s="38">
        <v>2</v>
      </c>
      <c r="V36" s="39">
        <f>SUMSQ(P34:P36)/9-U31</f>
        <v>18.17520740740656</v>
      </c>
      <c r="W36" s="39">
        <f>V36/U36</f>
        <v>9.0876037037032802</v>
      </c>
      <c r="X36" s="39">
        <f>W36/U$31</f>
        <v>1.0590323748025621E-3</v>
      </c>
      <c r="Y36" s="40" t="str">
        <f>IF(X36&lt;Z36,"tn",IF(X36&lt;AA36,"*","**"))</f>
        <v>tn</v>
      </c>
      <c r="Z36" s="38">
        <v>3.63</v>
      </c>
      <c r="AA36" s="38">
        <v>6.23</v>
      </c>
    </row>
    <row r="37" spans="6:27" ht="18" x14ac:dyDescent="0.4">
      <c r="F37" s="4" t="s">
        <v>80</v>
      </c>
      <c r="G37" s="2">
        <v>16.079999999999998</v>
      </c>
      <c r="H37" s="4">
        <v>17.3</v>
      </c>
      <c r="I37" s="4">
        <v>20.149999999999999</v>
      </c>
      <c r="J37" s="4">
        <f t="shared" si="15"/>
        <v>53.529999999999994</v>
      </c>
      <c r="K37" s="54">
        <f t="shared" si="16"/>
        <v>17.84333333333333</v>
      </c>
      <c r="L37" s="24" t="s">
        <v>93</v>
      </c>
      <c r="M37" s="46">
        <f>SUM(M34:M36)</f>
        <v>145.53000000000003</v>
      </c>
      <c r="N37" s="46">
        <f>SUM(N34:N36)</f>
        <v>164.8</v>
      </c>
      <c r="O37" s="46">
        <f>SUM(O34:O36)</f>
        <v>171.01</v>
      </c>
      <c r="P37" s="45">
        <f>SUM(M37:O37)</f>
        <v>481.34000000000003</v>
      </c>
      <c r="Q37"/>
      <c r="T37" s="38" t="s">
        <v>122</v>
      </c>
      <c r="U37" s="38">
        <v>2</v>
      </c>
      <c r="V37" s="39">
        <f>SUMSQ(M37:O37)/9-U31</f>
        <v>39.226940740742066</v>
      </c>
      <c r="W37" s="39">
        <f t="shared" ref="W37:W39" si="19">V37/U37</f>
        <v>19.613470370371033</v>
      </c>
      <c r="X37" s="39">
        <f>W37/U$31</f>
        <v>2.2856740656493671E-3</v>
      </c>
      <c r="Y37" s="40" t="str">
        <f t="shared" ref="Y37:Y38" si="20">IF(X37&lt;Z37,"tn",IF(X37&lt;AA37,"*","**"))</f>
        <v>tn</v>
      </c>
      <c r="Z37" s="38">
        <v>3.63</v>
      </c>
      <c r="AA37" s="38">
        <v>6.23</v>
      </c>
    </row>
    <row r="38" spans="6:27" ht="18" x14ac:dyDescent="0.4">
      <c r="F38" s="4" t="s">
        <v>81</v>
      </c>
      <c r="G38" s="2">
        <v>16.32</v>
      </c>
      <c r="H38" s="4">
        <v>16.690000000000001</v>
      </c>
      <c r="I38" s="4">
        <v>15.78</v>
      </c>
      <c r="J38" s="4">
        <f t="shared" si="15"/>
        <v>48.790000000000006</v>
      </c>
      <c r="K38" s="54">
        <f t="shared" si="16"/>
        <v>16.263333333333335</v>
      </c>
      <c r="L38"/>
      <c r="M38" s="47">
        <f>AVERAGE(M37/9)</f>
        <v>16.170000000000002</v>
      </c>
      <c r="N38" s="47">
        <f>AVERAGE(N37/9)</f>
        <v>18.311111111111114</v>
      </c>
      <c r="O38" s="47">
        <f t="shared" ref="O38" si="21">AVERAGE(O37/9)</f>
        <v>19.001111111111111</v>
      </c>
      <c r="P38" s="45">
        <f>SUM(M37:O37)</f>
        <v>481.34000000000003</v>
      </c>
      <c r="Q38"/>
      <c r="T38" s="38" t="s">
        <v>145</v>
      </c>
      <c r="U38" s="38">
        <v>4</v>
      </c>
      <c r="V38" s="39">
        <f>V35-V36-V37</f>
        <v>38.513037037035247</v>
      </c>
      <c r="W38" s="39">
        <f t="shared" si="19"/>
        <v>9.6282592592588117</v>
      </c>
      <c r="X38" s="39">
        <f>W38/U31</f>
        <v>1.1220381743090749E-3</v>
      </c>
      <c r="Y38" s="40" t="str">
        <f t="shared" si="20"/>
        <v>tn</v>
      </c>
      <c r="Z38" s="38">
        <v>3.01</v>
      </c>
      <c r="AA38" s="38">
        <v>4.7699999999999996</v>
      </c>
    </row>
    <row r="39" spans="6:27" ht="18" x14ac:dyDescent="0.4">
      <c r="F39" s="4" t="s">
        <v>82</v>
      </c>
      <c r="G39" s="2">
        <v>18</v>
      </c>
      <c r="H39" s="4">
        <v>16.329999999999998</v>
      </c>
      <c r="I39" s="4">
        <v>20.5</v>
      </c>
      <c r="J39" s="4">
        <f t="shared" si="15"/>
        <v>54.83</v>
      </c>
      <c r="K39" s="54">
        <f t="shared" si="16"/>
        <v>18.276666666666667</v>
      </c>
      <c r="T39" s="38" t="s">
        <v>137</v>
      </c>
      <c r="U39" s="38">
        <v>16</v>
      </c>
      <c r="V39" s="17">
        <f>V40-V34-V35</f>
        <v>28.784459259262803</v>
      </c>
      <c r="W39" s="39">
        <f t="shared" si="19"/>
        <v>1.7990287037039252</v>
      </c>
      <c r="X39" s="41"/>
      <c r="Y39" s="42"/>
      <c r="Z39" s="42"/>
      <c r="AA39" s="42"/>
    </row>
    <row r="40" spans="6:27" ht="18" x14ac:dyDescent="0.4">
      <c r="F40" s="4" t="s">
        <v>83</v>
      </c>
      <c r="G40" s="2">
        <v>18.170000000000002</v>
      </c>
      <c r="H40" s="4">
        <v>14.61</v>
      </c>
      <c r="I40" s="4">
        <v>17.63</v>
      </c>
      <c r="J40" s="4">
        <f t="shared" si="15"/>
        <v>50.41</v>
      </c>
      <c r="K40" s="54">
        <f t="shared" si="16"/>
        <v>16.803333333333331</v>
      </c>
      <c r="T40" s="38" t="s">
        <v>93</v>
      </c>
      <c r="U40" s="38">
        <v>26</v>
      </c>
      <c r="V40" s="39">
        <f>SUMSQ(F32:I40)-U31</f>
        <v>127.54751851851688</v>
      </c>
      <c r="W40" s="41"/>
      <c r="X40" s="41"/>
      <c r="Y40" s="42"/>
      <c r="Z40" s="42"/>
      <c r="AA40" s="42"/>
    </row>
    <row r="41" spans="6:27" ht="18" x14ac:dyDescent="0.4">
      <c r="F41" s="4" t="s">
        <v>93</v>
      </c>
      <c r="G41" s="6">
        <f>SUM(G32:G40)</f>
        <v>160.13999999999999</v>
      </c>
      <c r="H41" s="4">
        <f>SUM(H32:H40)</f>
        <v>157.02999999999997</v>
      </c>
      <c r="I41" s="4">
        <f>SUM(I32:I40)</f>
        <v>164.17</v>
      </c>
      <c r="J41" s="7">
        <f>SUM(J32:J40)</f>
        <v>481.33999999999992</v>
      </c>
    </row>
  </sheetData>
  <sortState xmlns:xlrd2="http://schemas.microsoft.com/office/spreadsheetml/2017/richdata2" ref="AP6:AR14">
    <sortCondition ref="AP6"/>
  </sortState>
  <mergeCells count="3">
    <mergeCell ref="A1:D1"/>
    <mergeCell ref="AD5:AE5"/>
    <mergeCell ref="AL4:AM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3"/>
  <sheetViews>
    <sheetView topLeftCell="T1" zoomScale="90" zoomScaleNormal="90" workbookViewId="0">
      <selection activeCell="T28" sqref="T28"/>
    </sheetView>
  </sheetViews>
  <sheetFormatPr defaultRowHeight="14.5" x14ac:dyDescent="0.35"/>
  <cols>
    <col min="1" max="2" width="21.7265625" customWidth="1"/>
    <col min="4" max="8" width="14.81640625" customWidth="1"/>
    <col min="9" max="9" width="14.7265625" customWidth="1"/>
    <col min="18" max="25" width="12.54296875" customWidth="1"/>
  </cols>
  <sheetData>
    <row r="1" spans="1:25" ht="18" x14ac:dyDescent="0.4">
      <c r="A1" s="89" t="s">
        <v>31</v>
      </c>
      <c r="B1" s="89"/>
    </row>
    <row r="2" spans="1:25" ht="18" x14ac:dyDescent="0.4">
      <c r="A2" s="7"/>
      <c r="B2" s="7"/>
      <c r="J2" s="22" t="s">
        <v>116</v>
      </c>
      <c r="K2" s="22"/>
    </row>
    <row r="3" spans="1:25" ht="18" x14ac:dyDescent="0.4">
      <c r="A3" s="2" t="s">
        <v>71</v>
      </c>
      <c r="B3" s="2" t="s">
        <v>32</v>
      </c>
      <c r="D3" s="4" t="s">
        <v>89</v>
      </c>
      <c r="E3" s="4" t="s">
        <v>90</v>
      </c>
      <c r="F3" s="4" t="s">
        <v>91</v>
      </c>
      <c r="G3" s="4" t="s">
        <v>92</v>
      </c>
      <c r="H3" s="4" t="s">
        <v>93</v>
      </c>
      <c r="I3" s="4" t="s">
        <v>115</v>
      </c>
      <c r="J3" s="23" t="s">
        <v>100</v>
      </c>
      <c r="K3" s="23" t="s">
        <v>122</v>
      </c>
      <c r="L3" s="23"/>
      <c r="M3" s="23"/>
      <c r="N3" s="23" t="s">
        <v>93</v>
      </c>
      <c r="S3">
        <f>N8^2/(3*3*3)</f>
        <v>53925.188503703692</v>
      </c>
    </row>
    <row r="4" spans="1:25" ht="18" x14ac:dyDescent="0.4">
      <c r="A4" s="2" t="s">
        <v>0</v>
      </c>
      <c r="B4" s="2">
        <v>40.07</v>
      </c>
      <c r="D4" s="4" t="s">
        <v>75</v>
      </c>
      <c r="E4" s="4">
        <f>B4</f>
        <v>40.07</v>
      </c>
      <c r="F4" s="4">
        <f>B5</f>
        <v>43.88</v>
      </c>
      <c r="G4" s="4">
        <f>B6</f>
        <v>40.99</v>
      </c>
      <c r="H4" s="4">
        <f t="shared" ref="H4:H12" si="0">SUM(E4:G4)</f>
        <v>124.94</v>
      </c>
      <c r="I4" s="54">
        <f>AVERAGE(E4:G4)</f>
        <v>41.646666666666668</v>
      </c>
      <c r="J4" s="23"/>
      <c r="K4" s="24" t="s">
        <v>123</v>
      </c>
      <c r="L4" s="24" t="s">
        <v>124</v>
      </c>
      <c r="M4" s="24" t="s">
        <v>125</v>
      </c>
      <c r="N4" s="23"/>
      <c r="R4" s="37" t="s">
        <v>128</v>
      </c>
      <c r="S4" s="37"/>
      <c r="T4" s="37"/>
      <c r="U4" s="37"/>
      <c r="V4" s="37"/>
      <c r="W4" s="37"/>
      <c r="X4" s="37"/>
      <c r="Y4" s="37"/>
    </row>
    <row r="5" spans="1:25" ht="17.5" x14ac:dyDescent="0.35">
      <c r="A5" s="4" t="s">
        <v>4</v>
      </c>
      <c r="B5" s="4">
        <v>43.88</v>
      </c>
      <c r="D5" s="4" t="s">
        <v>76</v>
      </c>
      <c r="E5" s="4">
        <f>B7</f>
        <v>31.8</v>
      </c>
      <c r="F5" s="4">
        <f>B8</f>
        <v>35.630000000000003</v>
      </c>
      <c r="G5" s="4">
        <f>B9</f>
        <v>31.79</v>
      </c>
      <c r="H5" s="4">
        <f t="shared" si="0"/>
        <v>99.22</v>
      </c>
      <c r="I5" s="54">
        <f t="shared" ref="I5:I12" si="1">AVERAGE(E5:G5)</f>
        <v>33.073333333333331</v>
      </c>
      <c r="J5" s="24" t="s">
        <v>119</v>
      </c>
      <c r="K5" s="44">
        <f>H4</f>
        <v>124.94</v>
      </c>
      <c r="L5" s="44">
        <f>H5</f>
        <v>99.22</v>
      </c>
      <c r="M5" s="44">
        <f>H6</f>
        <v>79.56</v>
      </c>
      <c r="N5" s="45">
        <f>SUM(K5:M5)</f>
        <v>303.72000000000003</v>
      </c>
      <c r="O5">
        <f>AVERAGE(N5/9)</f>
        <v>33.74666666666667</v>
      </c>
      <c r="R5" s="38" t="s">
        <v>129</v>
      </c>
      <c r="S5" s="38" t="s">
        <v>130</v>
      </c>
      <c r="T5" s="38" t="s">
        <v>131</v>
      </c>
      <c r="U5" s="38" t="s">
        <v>132</v>
      </c>
      <c r="V5" s="38" t="s">
        <v>133</v>
      </c>
      <c r="W5" s="38"/>
      <c r="X5" s="38" t="s">
        <v>134</v>
      </c>
      <c r="Y5" s="38" t="s">
        <v>135</v>
      </c>
    </row>
    <row r="6" spans="1:25" ht="17.5" x14ac:dyDescent="0.35">
      <c r="A6" s="4" t="s">
        <v>7</v>
      </c>
      <c r="B6" s="4">
        <v>40.99</v>
      </c>
      <c r="D6" s="4" t="s">
        <v>77</v>
      </c>
      <c r="E6" s="4">
        <f>B10</f>
        <v>26.77</v>
      </c>
      <c r="F6" s="4">
        <f>B11</f>
        <v>27.48</v>
      </c>
      <c r="G6" s="4">
        <f>B12</f>
        <v>25.31</v>
      </c>
      <c r="H6" s="4">
        <f t="shared" si="0"/>
        <v>79.56</v>
      </c>
      <c r="I6" s="54">
        <f t="shared" si="1"/>
        <v>26.52</v>
      </c>
      <c r="J6" s="24" t="s">
        <v>120</v>
      </c>
      <c r="K6" s="44">
        <f>H7</f>
        <v>150.5</v>
      </c>
      <c r="L6" s="44">
        <f>H8</f>
        <v>150.69</v>
      </c>
      <c r="M6" s="44">
        <f>H9</f>
        <v>150.38</v>
      </c>
      <c r="N6" s="45">
        <f>SUM(K6:M6)</f>
        <v>451.57</v>
      </c>
      <c r="O6">
        <f t="shared" ref="O6:O7" si="2">AVERAGE(N6/9)</f>
        <v>50.174444444444447</v>
      </c>
      <c r="R6" s="38" t="s">
        <v>136</v>
      </c>
      <c r="S6" s="38">
        <v>2</v>
      </c>
      <c r="T6" s="39">
        <f>SUMSQ(E13:G13)/9-S3</f>
        <v>5.2516962963127298</v>
      </c>
      <c r="U6" s="39">
        <f t="shared" ref="U6:U9" si="3">T6/S6</f>
        <v>2.6258481481563649</v>
      </c>
      <c r="V6" s="39">
        <f>U6/U$11</f>
        <v>2.810591168290661</v>
      </c>
      <c r="W6" s="40" t="str">
        <f>IF(V6&lt;X6,"tn",IF(V6&lt;Y6,"*","**"))</f>
        <v>tn</v>
      </c>
      <c r="X6" s="38">
        <v>3.63</v>
      </c>
      <c r="Y6" s="38">
        <v>6.23</v>
      </c>
    </row>
    <row r="7" spans="1:25" ht="18" x14ac:dyDescent="0.4">
      <c r="A7" s="2" t="s">
        <v>1</v>
      </c>
      <c r="B7" s="2">
        <v>31.8</v>
      </c>
      <c r="D7" s="4" t="s">
        <v>78</v>
      </c>
      <c r="E7" s="4">
        <f>B13</f>
        <v>50.2</v>
      </c>
      <c r="F7" s="4">
        <f>B14</f>
        <v>50.2</v>
      </c>
      <c r="G7" s="4">
        <f>B15</f>
        <v>50.1</v>
      </c>
      <c r="H7" s="4">
        <f t="shared" si="0"/>
        <v>150.5</v>
      </c>
      <c r="I7" s="54">
        <f t="shared" si="1"/>
        <v>50.166666666666664</v>
      </c>
      <c r="J7" s="24" t="s">
        <v>121</v>
      </c>
      <c r="K7" s="44">
        <f>H10</f>
        <v>150.54999999999998</v>
      </c>
      <c r="L7" s="44">
        <f>H11</f>
        <v>150.21</v>
      </c>
      <c r="M7" s="44">
        <f>H12</f>
        <v>150.59</v>
      </c>
      <c r="N7" s="45">
        <f>SUM(K7:M7)</f>
        <v>451.35</v>
      </c>
      <c r="O7">
        <f t="shared" si="2"/>
        <v>50.150000000000006</v>
      </c>
      <c r="R7" s="38" t="s">
        <v>106</v>
      </c>
      <c r="S7" s="38">
        <v>8</v>
      </c>
      <c r="T7" s="39">
        <f>SUMSQ(H4:H12)/3-S3</f>
        <v>1962.1350962963043</v>
      </c>
      <c r="U7" s="39">
        <f t="shared" si="3"/>
        <v>245.26688703703803</v>
      </c>
      <c r="V7" s="39">
        <f>U7/U$11</f>
        <v>262.52277652248796</v>
      </c>
      <c r="W7" s="40" t="str">
        <f>IF(V7&lt;X7,"tn",IF(V7&lt;Y7,"*","**"))</f>
        <v>**</v>
      </c>
      <c r="X7" s="38">
        <v>2.59</v>
      </c>
      <c r="Y7" s="38">
        <v>3.89</v>
      </c>
    </row>
    <row r="8" spans="1:25" ht="17.5" x14ac:dyDescent="0.35">
      <c r="A8" s="4" t="s">
        <v>5</v>
      </c>
      <c r="B8" s="4">
        <v>35.630000000000003</v>
      </c>
      <c r="D8" s="4" t="s">
        <v>79</v>
      </c>
      <c r="E8" s="4">
        <f>B16</f>
        <v>50.22</v>
      </c>
      <c r="F8" s="4">
        <f>B17</f>
        <v>50.18</v>
      </c>
      <c r="G8" s="4">
        <f>B18</f>
        <v>50.29</v>
      </c>
      <c r="H8" s="4">
        <f t="shared" si="0"/>
        <v>150.69</v>
      </c>
      <c r="I8" s="54">
        <f t="shared" si="1"/>
        <v>50.23</v>
      </c>
      <c r="J8" s="24" t="s">
        <v>93</v>
      </c>
      <c r="K8" s="46">
        <f>SUM(K5:K7)</f>
        <v>425.99</v>
      </c>
      <c r="L8" s="46">
        <f>SUM(L5:L7)</f>
        <v>400.12</v>
      </c>
      <c r="M8" s="46">
        <f>SUM(M5:M7)</f>
        <v>380.53</v>
      </c>
      <c r="N8" s="45">
        <f>SUM(K8:M8)</f>
        <v>1206.6399999999999</v>
      </c>
      <c r="R8" s="38" t="s">
        <v>100</v>
      </c>
      <c r="S8" s="38">
        <v>2</v>
      </c>
      <c r="T8" s="39">
        <f>SUMSQ(N5:N7)/9-S3</f>
        <v>1616.8254740740886</v>
      </c>
      <c r="U8" s="39">
        <f>T8/S8</f>
        <v>808.41273703704428</v>
      </c>
      <c r="V8" s="39">
        <f>U8/U$11</f>
        <v>865.28906884629805</v>
      </c>
      <c r="W8" s="40" t="str">
        <f>IF(V8&lt;X8,"tn",IF(V8&lt;Y8,"*","**"))</f>
        <v>**</v>
      </c>
      <c r="X8" s="38">
        <v>3.63</v>
      </c>
      <c r="Y8" s="38">
        <v>6.23</v>
      </c>
    </row>
    <row r="9" spans="1:25" ht="17.5" x14ac:dyDescent="0.35">
      <c r="A9" s="4" t="s">
        <v>8</v>
      </c>
      <c r="B9" s="4">
        <v>31.79</v>
      </c>
      <c r="D9" s="4" t="s">
        <v>80</v>
      </c>
      <c r="E9" s="4">
        <f>B19</f>
        <v>50.13</v>
      </c>
      <c r="F9" s="4">
        <f>B20</f>
        <v>50.08</v>
      </c>
      <c r="G9" s="4">
        <f>B21</f>
        <v>50.17</v>
      </c>
      <c r="H9" s="4">
        <f t="shared" si="0"/>
        <v>150.38</v>
      </c>
      <c r="I9" s="54">
        <f t="shared" si="1"/>
        <v>50.126666666666665</v>
      </c>
      <c r="K9" s="47">
        <f>AVERAGE(K8/9)</f>
        <v>47.332222222222221</v>
      </c>
      <c r="L9" s="47">
        <f>AVERAGE(L8/9)</f>
        <v>44.457777777777778</v>
      </c>
      <c r="M9" s="47">
        <f t="shared" ref="M9" si="4">AVERAGE(M8/9)</f>
        <v>42.281111111111109</v>
      </c>
      <c r="N9" s="45">
        <f>SUM(K8:M8)</f>
        <v>1206.6399999999999</v>
      </c>
      <c r="R9" s="38" t="s">
        <v>122</v>
      </c>
      <c r="S9" s="38">
        <v>2</v>
      </c>
      <c r="T9" s="39">
        <f>SUMSQ(K8:M8)/9-S3</f>
        <v>115.5420962963035</v>
      </c>
      <c r="U9" s="39">
        <f t="shared" si="3"/>
        <v>57.771048148151749</v>
      </c>
      <c r="V9" s="39">
        <f>U9/U$11</f>
        <v>61.835562662712263</v>
      </c>
      <c r="W9" s="40" t="str">
        <f t="shared" ref="W9:W10" si="5">IF(V9&lt;X9,"tn",IF(V9&lt;Y9,"*","**"))</f>
        <v>**</v>
      </c>
      <c r="X9" s="38">
        <v>3.63</v>
      </c>
      <c r="Y9" s="38">
        <v>6.23</v>
      </c>
    </row>
    <row r="10" spans="1:25" ht="18" x14ac:dyDescent="0.4">
      <c r="A10" s="2" t="s">
        <v>2</v>
      </c>
      <c r="B10" s="2">
        <v>26.77</v>
      </c>
      <c r="D10" s="4" t="s">
        <v>81</v>
      </c>
      <c r="E10" s="4">
        <f>B22</f>
        <v>50.3</v>
      </c>
      <c r="F10" s="4">
        <f>B23</f>
        <v>50.12</v>
      </c>
      <c r="G10" s="4">
        <f>B24</f>
        <v>50.13</v>
      </c>
      <c r="H10" s="4">
        <f t="shared" si="0"/>
        <v>150.54999999999998</v>
      </c>
      <c r="I10" s="54">
        <f t="shared" si="1"/>
        <v>50.18333333333333</v>
      </c>
      <c r="R10" s="38" t="s">
        <v>145</v>
      </c>
      <c r="S10" s="38">
        <v>4</v>
      </c>
      <c r="T10" s="39">
        <f>T7-T8-T9</f>
        <v>229.7675259259122</v>
      </c>
      <c r="U10" s="39">
        <f>T10/S10</f>
        <v>57.441881481478049</v>
      </c>
      <c r="V10" s="39">
        <f>U10/U$11</f>
        <v>61.483237290470782</v>
      </c>
      <c r="W10" s="40" t="str">
        <f t="shared" si="5"/>
        <v>**</v>
      </c>
      <c r="X10" s="38">
        <v>3.01</v>
      </c>
      <c r="Y10" s="38">
        <v>4.7699999999999996</v>
      </c>
    </row>
    <row r="11" spans="1:25" ht="17.5" x14ac:dyDescent="0.35">
      <c r="A11" s="4" t="s">
        <v>6</v>
      </c>
      <c r="B11" s="4">
        <v>27.48</v>
      </c>
      <c r="D11" s="4" t="s">
        <v>82</v>
      </c>
      <c r="E11" s="4">
        <f>B25</f>
        <v>50.12</v>
      </c>
      <c r="F11" s="4">
        <f>B26</f>
        <v>50.03</v>
      </c>
      <c r="G11" s="4">
        <f>B27</f>
        <v>50.06</v>
      </c>
      <c r="H11" s="4">
        <f t="shared" si="0"/>
        <v>150.21</v>
      </c>
      <c r="I11" s="54">
        <f>AVERAGE(E11:G11)</f>
        <v>50.07</v>
      </c>
      <c r="R11" s="38" t="s">
        <v>137</v>
      </c>
      <c r="S11" s="38">
        <v>16</v>
      </c>
      <c r="T11" s="17">
        <f>T12-T6-T7</f>
        <v>14.94830370368436</v>
      </c>
      <c r="U11" s="39">
        <f>T11/S11</f>
        <v>0.93426898148027249</v>
      </c>
      <c r="V11" s="41"/>
      <c r="W11" s="42"/>
      <c r="X11" s="42"/>
      <c r="Y11" s="42"/>
    </row>
    <row r="12" spans="1:25" ht="17.5" x14ac:dyDescent="0.35">
      <c r="A12" s="4" t="s">
        <v>9</v>
      </c>
      <c r="B12" s="4">
        <v>25.31</v>
      </c>
      <c r="D12" s="4" t="s">
        <v>83</v>
      </c>
      <c r="E12" s="4">
        <f>B28</f>
        <v>50.18</v>
      </c>
      <c r="F12" s="4">
        <f>B29</f>
        <v>50.21</v>
      </c>
      <c r="G12" s="4">
        <f>B30</f>
        <v>50.2</v>
      </c>
      <c r="H12" s="4">
        <f t="shared" si="0"/>
        <v>150.59</v>
      </c>
      <c r="I12" s="54">
        <f t="shared" si="1"/>
        <v>50.196666666666665</v>
      </c>
      <c r="R12" s="38" t="s">
        <v>93</v>
      </c>
      <c r="S12" s="38">
        <v>26</v>
      </c>
      <c r="T12" s="39">
        <f>SUMSQ(D4:G12)-S3</f>
        <v>1982.3350962963013</v>
      </c>
      <c r="U12" s="41"/>
      <c r="V12" s="41"/>
      <c r="W12" s="42"/>
      <c r="X12" s="42"/>
      <c r="Y12" s="42"/>
    </row>
    <row r="13" spans="1:25" ht="18" x14ac:dyDescent="0.4">
      <c r="A13" s="2" t="s">
        <v>10</v>
      </c>
      <c r="B13" s="2">
        <v>50.2</v>
      </c>
      <c r="D13" s="4" t="s">
        <v>93</v>
      </c>
      <c r="E13" s="4">
        <f>SUM(E4:E12)</f>
        <v>399.79</v>
      </c>
      <c r="F13" s="4">
        <f>SUM(F4:F12)</f>
        <v>407.81</v>
      </c>
      <c r="G13" s="4">
        <f>SUM(G4:G12)</f>
        <v>399.03999999999996</v>
      </c>
      <c r="H13" s="2">
        <f>SUM(H4:H12)</f>
        <v>1206.6399999999999</v>
      </c>
      <c r="I13" s="2">
        <f>SUM(I4:I12)</f>
        <v>402.21333333333331</v>
      </c>
    </row>
    <row r="14" spans="1:25" ht="17.5" x14ac:dyDescent="0.35">
      <c r="A14" s="4" t="s">
        <v>3</v>
      </c>
      <c r="B14" s="4">
        <v>50.2</v>
      </c>
      <c r="K14">
        <v>41.65</v>
      </c>
    </row>
    <row r="15" spans="1:25" ht="17.5" x14ac:dyDescent="0.35">
      <c r="A15" s="4" t="s">
        <v>15</v>
      </c>
      <c r="B15" s="4">
        <v>50.1</v>
      </c>
      <c r="K15">
        <v>33.07</v>
      </c>
      <c r="R15" s="37" t="s">
        <v>138</v>
      </c>
      <c r="S15" s="17">
        <f>5.03*SQRT(U11/9)</f>
        <v>1.6206256018907645</v>
      </c>
    </row>
    <row r="16" spans="1:25" ht="18" x14ac:dyDescent="0.4">
      <c r="A16" s="2" t="s">
        <v>11</v>
      </c>
      <c r="B16" s="2">
        <v>50.22</v>
      </c>
      <c r="K16">
        <v>26.52</v>
      </c>
      <c r="O16" t="s">
        <v>169</v>
      </c>
    </row>
    <row r="17" spans="1:24" ht="17.5" x14ac:dyDescent="0.35">
      <c r="A17" s="4" t="s">
        <v>13</v>
      </c>
      <c r="B17" s="4">
        <v>50.18</v>
      </c>
      <c r="K17">
        <v>50.17</v>
      </c>
      <c r="R17" s="90" t="s">
        <v>144</v>
      </c>
      <c r="S17" s="90"/>
    </row>
    <row r="18" spans="1:24" ht="17.5" x14ac:dyDescent="0.35">
      <c r="A18" s="4" t="s">
        <v>16</v>
      </c>
      <c r="B18" s="4">
        <v>50.29</v>
      </c>
      <c r="K18">
        <v>50.23</v>
      </c>
    </row>
    <row r="19" spans="1:24" ht="18" x14ac:dyDescent="0.4">
      <c r="A19" s="2" t="s">
        <v>12</v>
      </c>
      <c r="B19" s="2">
        <v>50.13</v>
      </c>
      <c r="K19">
        <v>50.13</v>
      </c>
      <c r="R19" s="8" t="s">
        <v>106</v>
      </c>
      <c r="S19" s="8" t="s">
        <v>160</v>
      </c>
      <c r="T19" s="8" t="s">
        <v>139</v>
      </c>
      <c r="V19" s="21">
        <v>33.747</v>
      </c>
      <c r="W19" s="10" t="s">
        <v>28</v>
      </c>
      <c r="X19" s="1"/>
    </row>
    <row r="20" spans="1:24" ht="17.5" x14ac:dyDescent="0.35">
      <c r="A20" s="4" t="s">
        <v>14</v>
      </c>
      <c r="B20" s="4">
        <v>50.08</v>
      </c>
      <c r="K20">
        <v>50.18</v>
      </c>
      <c r="R20" s="8" t="s">
        <v>119</v>
      </c>
      <c r="S20" s="21">
        <v>33.747</v>
      </c>
      <c r="T20" s="8" t="s">
        <v>28</v>
      </c>
      <c r="V20" s="21">
        <v>50.15</v>
      </c>
      <c r="W20" t="s">
        <v>29</v>
      </c>
      <c r="X20" s="17">
        <f>V20-V19</f>
        <v>16.402999999999999</v>
      </c>
    </row>
    <row r="21" spans="1:24" ht="17.5" x14ac:dyDescent="0.35">
      <c r="A21" s="4" t="s">
        <v>17</v>
      </c>
      <c r="B21" s="4">
        <v>50.17</v>
      </c>
      <c r="K21">
        <v>50.07</v>
      </c>
      <c r="R21" s="8" t="s">
        <v>120</v>
      </c>
      <c r="S21" s="21">
        <v>50.173999999999999</v>
      </c>
      <c r="T21" s="8" t="s">
        <v>29</v>
      </c>
      <c r="V21" s="21">
        <v>50.173999999999999</v>
      </c>
      <c r="W21" t="s">
        <v>29</v>
      </c>
      <c r="X21" s="17">
        <f>V21-V20</f>
        <v>2.4000000000000909E-2</v>
      </c>
    </row>
    <row r="22" spans="1:24" ht="18" x14ac:dyDescent="0.4">
      <c r="A22" s="2" t="s">
        <v>18</v>
      </c>
      <c r="B22" s="2">
        <v>50.3</v>
      </c>
      <c r="K22">
        <v>50.2</v>
      </c>
      <c r="R22" s="8" t="s">
        <v>121</v>
      </c>
      <c r="S22" s="21">
        <v>50.15</v>
      </c>
      <c r="T22" s="8" t="s">
        <v>29</v>
      </c>
    </row>
    <row r="23" spans="1:24" ht="17.5" x14ac:dyDescent="0.35">
      <c r="A23" s="4" t="s">
        <v>21</v>
      </c>
      <c r="B23" s="4">
        <v>50.12</v>
      </c>
      <c r="R23" s="8" t="s">
        <v>140</v>
      </c>
      <c r="S23" s="8">
        <v>1.62</v>
      </c>
    </row>
    <row r="24" spans="1:24" ht="17.5" x14ac:dyDescent="0.35">
      <c r="A24" s="4" t="s">
        <v>24</v>
      </c>
      <c r="B24" s="4">
        <v>50.13</v>
      </c>
    </row>
    <row r="25" spans="1:24" ht="18" x14ac:dyDescent="0.4">
      <c r="A25" s="2" t="s">
        <v>19</v>
      </c>
      <c r="B25" s="2">
        <v>50.12</v>
      </c>
      <c r="R25" s="8" t="s">
        <v>123</v>
      </c>
      <c r="S25" s="21">
        <v>47.3</v>
      </c>
      <c r="T25" s="8" t="s">
        <v>28</v>
      </c>
      <c r="V25" s="21">
        <v>42.3</v>
      </c>
      <c r="W25" t="s">
        <v>28</v>
      </c>
    </row>
    <row r="26" spans="1:24" ht="17.5" x14ac:dyDescent="0.35">
      <c r="A26" s="4" t="s">
        <v>22</v>
      </c>
      <c r="B26" s="4">
        <v>50.03</v>
      </c>
      <c r="R26" s="8" t="s">
        <v>124</v>
      </c>
      <c r="S26" s="21">
        <v>44.5</v>
      </c>
      <c r="T26" s="8" t="s">
        <v>29</v>
      </c>
      <c r="V26" s="21">
        <v>44.5</v>
      </c>
      <c r="W26" t="s">
        <v>29</v>
      </c>
      <c r="X26" s="17">
        <f>V26-V25</f>
        <v>2.2000000000000028</v>
      </c>
    </row>
    <row r="27" spans="1:24" ht="17.5" x14ac:dyDescent="0.35">
      <c r="A27" s="4" t="s">
        <v>25</v>
      </c>
      <c r="B27" s="4">
        <v>50.06</v>
      </c>
      <c r="R27" s="8" t="s">
        <v>125</v>
      </c>
      <c r="S27" s="21">
        <v>42.3</v>
      </c>
      <c r="T27" s="8" t="s">
        <v>161</v>
      </c>
      <c r="V27" s="21">
        <v>47.3</v>
      </c>
      <c r="W27" t="s">
        <v>161</v>
      </c>
      <c r="X27" s="17">
        <f>V27-V26</f>
        <v>2.7999999999999972</v>
      </c>
    </row>
    <row r="28" spans="1:24" ht="18" x14ac:dyDescent="0.4">
      <c r="A28" s="2" t="s">
        <v>20</v>
      </c>
      <c r="B28" s="2">
        <v>50.18</v>
      </c>
      <c r="R28" s="8" t="s">
        <v>138</v>
      </c>
      <c r="S28" s="8">
        <v>1.62</v>
      </c>
    </row>
    <row r="29" spans="1:24" ht="17.5" x14ac:dyDescent="0.35">
      <c r="A29" s="4" t="s">
        <v>23</v>
      </c>
      <c r="B29" s="4">
        <v>50.21</v>
      </c>
    </row>
    <row r="30" spans="1:24" ht="17.5" x14ac:dyDescent="0.35">
      <c r="A30" s="4" t="s">
        <v>26</v>
      </c>
      <c r="B30" s="4">
        <v>50.2</v>
      </c>
    </row>
    <row r="31" spans="1:24" x14ac:dyDescent="0.35">
      <c r="R31" s="91" t="s">
        <v>141</v>
      </c>
      <c r="S31" s="91"/>
    </row>
    <row r="32" spans="1:24" ht="15.5" x14ac:dyDescent="0.35">
      <c r="R32" s="43" t="s">
        <v>106</v>
      </c>
      <c r="S32" s="43" t="s">
        <v>142</v>
      </c>
      <c r="T32" t="s">
        <v>143</v>
      </c>
    </row>
    <row r="33" spans="18:24" x14ac:dyDescent="0.35">
      <c r="R33" s="18" t="s">
        <v>75</v>
      </c>
      <c r="S33" s="8">
        <v>41.65</v>
      </c>
      <c r="T33" t="s">
        <v>161</v>
      </c>
      <c r="V33" s="51"/>
      <c r="X33" s="1"/>
    </row>
    <row r="34" spans="18:24" x14ac:dyDescent="0.35">
      <c r="R34" s="18" t="s">
        <v>76</v>
      </c>
      <c r="S34" s="8">
        <v>33.07</v>
      </c>
      <c r="T34" t="s">
        <v>29</v>
      </c>
      <c r="V34" s="51"/>
    </row>
    <row r="35" spans="18:24" x14ac:dyDescent="0.35">
      <c r="R35" s="18" t="s">
        <v>77</v>
      </c>
      <c r="S35" s="8">
        <v>26.52</v>
      </c>
      <c r="T35" t="s">
        <v>28</v>
      </c>
      <c r="V35" s="8">
        <v>26.52</v>
      </c>
      <c r="W35" t="s">
        <v>28</v>
      </c>
    </row>
    <row r="36" spans="18:24" x14ac:dyDescent="0.35">
      <c r="R36" s="18" t="s">
        <v>78</v>
      </c>
      <c r="S36" s="8">
        <v>50.17</v>
      </c>
      <c r="T36" t="s">
        <v>159</v>
      </c>
      <c r="V36" s="8">
        <v>33.07</v>
      </c>
      <c r="W36" t="s">
        <v>29</v>
      </c>
      <c r="X36" s="17">
        <f>V36-V35</f>
        <v>6.5500000000000007</v>
      </c>
    </row>
    <row r="37" spans="18:24" x14ac:dyDescent="0.35">
      <c r="R37" s="18" t="s">
        <v>79</v>
      </c>
      <c r="S37" s="8">
        <v>50.23</v>
      </c>
      <c r="T37" t="s">
        <v>159</v>
      </c>
      <c r="V37" s="8">
        <v>41.65</v>
      </c>
      <c r="W37" t="s">
        <v>161</v>
      </c>
      <c r="X37" s="17">
        <f t="shared" ref="X37:X43" si="6">V37-V36</f>
        <v>8.5799999999999983</v>
      </c>
    </row>
    <row r="38" spans="18:24" x14ac:dyDescent="0.35">
      <c r="R38" s="18" t="s">
        <v>80</v>
      </c>
      <c r="S38" s="8">
        <v>50.13</v>
      </c>
      <c r="T38" t="s">
        <v>159</v>
      </c>
      <c r="V38" s="8">
        <v>50.07</v>
      </c>
      <c r="W38" t="s">
        <v>159</v>
      </c>
      <c r="X38" s="17">
        <f t="shared" si="6"/>
        <v>8.4200000000000017</v>
      </c>
    </row>
    <row r="39" spans="18:24" x14ac:dyDescent="0.35">
      <c r="R39" s="18" t="s">
        <v>81</v>
      </c>
      <c r="S39" s="8">
        <v>50.18</v>
      </c>
      <c r="T39" t="s">
        <v>159</v>
      </c>
      <c r="V39" s="8">
        <v>50.13</v>
      </c>
      <c r="W39" t="s">
        <v>159</v>
      </c>
      <c r="X39" s="17">
        <f t="shared" si="6"/>
        <v>6.0000000000002274E-2</v>
      </c>
    </row>
    <row r="40" spans="18:24" x14ac:dyDescent="0.35">
      <c r="R40" s="18" t="s">
        <v>82</v>
      </c>
      <c r="S40" s="8">
        <v>50.07</v>
      </c>
      <c r="T40" t="s">
        <v>159</v>
      </c>
      <c r="V40" s="8">
        <v>50.17</v>
      </c>
      <c r="W40" t="s">
        <v>159</v>
      </c>
      <c r="X40" s="17">
        <f t="shared" si="6"/>
        <v>3.9999999999999147E-2</v>
      </c>
    </row>
    <row r="41" spans="18:24" x14ac:dyDescent="0.35">
      <c r="R41" s="18" t="s">
        <v>83</v>
      </c>
      <c r="S41" s="8">
        <v>50.2</v>
      </c>
      <c r="T41" t="s">
        <v>159</v>
      </c>
      <c r="V41" s="8">
        <v>50.18</v>
      </c>
      <c r="W41" t="s">
        <v>159</v>
      </c>
      <c r="X41" s="17">
        <f t="shared" si="6"/>
        <v>9.9999999999980105E-3</v>
      </c>
    </row>
    <row r="42" spans="18:24" x14ac:dyDescent="0.35">
      <c r="R42" s="8" t="s">
        <v>138</v>
      </c>
      <c r="S42" s="8">
        <v>1.62</v>
      </c>
      <c r="V42" s="8">
        <v>50.2</v>
      </c>
      <c r="W42" t="s">
        <v>159</v>
      </c>
      <c r="X42" s="17">
        <f t="shared" si="6"/>
        <v>2.0000000000003126E-2</v>
      </c>
    </row>
    <row r="43" spans="18:24" x14ac:dyDescent="0.35">
      <c r="V43" s="8">
        <v>50.23</v>
      </c>
      <c r="W43" t="s">
        <v>159</v>
      </c>
      <c r="X43" s="17">
        <f t="shared" si="6"/>
        <v>2.9999999999994031E-2</v>
      </c>
    </row>
  </sheetData>
  <sortState xmlns:xlrd2="http://schemas.microsoft.com/office/spreadsheetml/2017/richdata2" ref="V35:V43">
    <sortCondition ref="V35"/>
  </sortState>
  <mergeCells count="3">
    <mergeCell ref="A1:B1"/>
    <mergeCell ref="R17:S17"/>
    <mergeCell ref="R31:S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5"/>
  <sheetViews>
    <sheetView topLeftCell="H18" zoomScale="90" zoomScaleNormal="90" workbookViewId="0">
      <selection activeCell="J39" sqref="J39"/>
    </sheetView>
  </sheetViews>
  <sheetFormatPr defaultColWidth="9.1796875" defaultRowHeight="14" x14ac:dyDescent="0.3"/>
  <cols>
    <col min="1" max="4" width="21.7265625" style="1" customWidth="1"/>
    <col min="5" max="6" width="18.54296875" style="1" customWidth="1"/>
    <col min="7" max="8" width="9.1796875" style="1"/>
    <col min="9" max="14" width="10.7265625" style="1" customWidth="1"/>
    <col min="15" max="16384" width="9.1796875" style="1"/>
  </cols>
  <sheetData>
    <row r="1" spans="1:16" ht="18" x14ac:dyDescent="0.4">
      <c r="A1" s="89" t="s">
        <v>63</v>
      </c>
      <c r="B1" s="89"/>
      <c r="C1" s="89"/>
      <c r="D1" s="89"/>
    </row>
    <row r="3" spans="1:16" ht="18" x14ac:dyDescent="0.4">
      <c r="A3" s="2" t="s">
        <v>33</v>
      </c>
      <c r="B3" s="2" t="s">
        <v>34</v>
      </c>
      <c r="C3" s="2" t="s">
        <v>35</v>
      </c>
      <c r="D3" s="2" t="s">
        <v>36</v>
      </c>
      <c r="E3" s="29" t="s">
        <v>147</v>
      </c>
      <c r="F3" s="29" t="s">
        <v>148</v>
      </c>
      <c r="I3" s="8" t="s">
        <v>106</v>
      </c>
      <c r="J3" s="8" t="s">
        <v>90</v>
      </c>
      <c r="K3" s="8" t="s">
        <v>91</v>
      </c>
      <c r="L3" s="8" t="s">
        <v>113</v>
      </c>
      <c r="M3" s="8" t="s">
        <v>114</v>
      </c>
      <c r="N3" s="8" t="s">
        <v>152</v>
      </c>
    </row>
    <row r="4" spans="1:16" ht="18" x14ac:dyDescent="0.4">
      <c r="A4" s="2" t="s">
        <v>37</v>
      </c>
      <c r="B4" s="2">
        <v>23.1782</v>
      </c>
      <c r="C4" s="2">
        <v>1.0981000000000001</v>
      </c>
      <c r="D4" s="3">
        <v>23.181000000000001</v>
      </c>
      <c r="E4" s="50">
        <f>D4-B4</f>
        <v>2.8000000000005798E-3</v>
      </c>
      <c r="F4" s="50">
        <f>E4/C4*100</f>
        <v>0.25498588471000638</v>
      </c>
      <c r="I4" s="18" t="s">
        <v>75</v>
      </c>
      <c r="J4" s="19">
        <v>0.255</v>
      </c>
      <c r="K4" s="20">
        <v>0.69710000000000005</v>
      </c>
      <c r="L4" s="20">
        <v>0.1293</v>
      </c>
      <c r="M4" s="21">
        <f>SUM(J4:L4)</f>
        <v>1.0814000000000001</v>
      </c>
      <c r="N4" s="21">
        <f>AVERAGE(J4:L4)</f>
        <v>0.36046666666666671</v>
      </c>
      <c r="P4" s="1">
        <v>0.36</v>
      </c>
    </row>
    <row r="5" spans="1:16" ht="17.5" x14ac:dyDescent="0.35">
      <c r="A5" s="4" t="s">
        <v>38</v>
      </c>
      <c r="B5" s="4">
        <v>24.031199999999998</v>
      </c>
      <c r="C5" s="4">
        <v>1.0759000000000001</v>
      </c>
      <c r="D5" s="4">
        <v>24.038699999999999</v>
      </c>
      <c r="E5" s="50">
        <f t="shared" ref="E5:E30" si="0">D5-B5</f>
        <v>7.5000000000002842E-3</v>
      </c>
      <c r="F5" s="50">
        <f t="shared" ref="F5:F30" si="1">E5/C5*100</f>
        <v>0.69709080769590892</v>
      </c>
      <c r="I5" s="18" t="s">
        <v>76</v>
      </c>
      <c r="J5" s="19">
        <v>0.40279999999999999</v>
      </c>
      <c r="K5" s="20">
        <v>0.4279</v>
      </c>
      <c r="L5" s="19">
        <v>0.41920000000000002</v>
      </c>
      <c r="M5" s="21">
        <f t="shared" ref="M5:M12" si="2">SUM(J5:L5)</f>
        <v>1.2499</v>
      </c>
      <c r="N5" s="21">
        <f t="shared" ref="N5:N12" si="3">AVERAGE(J5:L5)</f>
        <v>0.41663333333333336</v>
      </c>
      <c r="P5" s="1">
        <v>0.42</v>
      </c>
    </row>
    <row r="6" spans="1:16" ht="17.5" x14ac:dyDescent="0.35">
      <c r="A6" s="4" t="s">
        <v>39</v>
      </c>
      <c r="B6" s="4">
        <v>23.498699999999999</v>
      </c>
      <c r="C6" s="4">
        <v>1.0057</v>
      </c>
      <c r="D6" s="5">
        <v>23.5</v>
      </c>
      <c r="E6" s="50">
        <f t="shared" si="0"/>
        <v>1.300000000000523E-3</v>
      </c>
      <c r="F6" s="50">
        <f t="shared" si="1"/>
        <v>0.12926319976141223</v>
      </c>
      <c r="I6" s="18" t="s">
        <v>77</v>
      </c>
      <c r="J6" s="19">
        <v>0.52010000000000001</v>
      </c>
      <c r="K6" s="20">
        <v>0.53559999999999997</v>
      </c>
      <c r="L6" s="20">
        <v>0.45440000000000003</v>
      </c>
      <c r="M6" s="21">
        <f t="shared" si="2"/>
        <v>1.5101</v>
      </c>
      <c r="N6" s="21">
        <f t="shared" si="3"/>
        <v>0.50336666666666663</v>
      </c>
      <c r="P6" s="1">
        <v>0.5</v>
      </c>
    </row>
    <row r="7" spans="1:16" ht="18" x14ac:dyDescent="0.4">
      <c r="A7" s="2" t="s">
        <v>40</v>
      </c>
      <c r="B7" s="2">
        <v>11.7697</v>
      </c>
      <c r="C7" s="2">
        <v>1.0426</v>
      </c>
      <c r="D7" s="2">
        <v>11.773899999999999</v>
      </c>
      <c r="E7" s="50">
        <f t="shared" si="0"/>
        <v>4.1999999999990933E-3</v>
      </c>
      <c r="F7" s="50">
        <f t="shared" si="1"/>
        <v>0.40283905620555277</v>
      </c>
      <c r="I7" s="18" t="s">
        <v>78</v>
      </c>
      <c r="J7" s="19">
        <v>5.7099999999999998E-2</v>
      </c>
      <c r="K7" s="20">
        <v>0.40060000000000001</v>
      </c>
      <c r="L7" s="20">
        <v>0.40389999999999998</v>
      </c>
      <c r="M7" s="21">
        <f t="shared" si="2"/>
        <v>0.86159999999999992</v>
      </c>
      <c r="N7" s="21">
        <f t="shared" si="3"/>
        <v>0.28719999999999996</v>
      </c>
      <c r="P7" s="1">
        <v>0.28999999999999998</v>
      </c>
    </row>
    <row r="8" spans="1:16" ht="17.5" x14ac:dyDescent="0.35">
      <c r="A8" s="4" t="s">
        <v>41</v>
      </c>
      <c r="B8" s="4">
        <v>14.946</v>
      </c>
      <c r="C8" s="4">
        <v>1.075</v>
      </c>
      <c r="D8" s="4">
        <v>14.9506</v>
      </c>
      <c r="E8" s="50">
        <f t="shared" si="0"/>
        <v>4.5999999999999375E-3</v>
      </c>
      <c r="F8" s="50">
        <f t="shared" si="1"/>
        <v>0.42790697674418027</v>
      </c>
      <c r="I8" s="18" t="s">
        <v>79</v>
      </c>
      <c r="J8" s="19">
        <v>0.38319999999999999</v>
      </c>
      <c r="K8" s="20">
        <v>0.53469999999999995</v>
      </c>
      <c r="L8" s="20">
        <v>0.37580000000000002</v>
      </c>
      <c r="M8" s="21">
        <f t="shared" si="2"/>
        <v>1.2936999999999999</v>
      </c>
      <c r="N8" s="21">
        <f t="shared" si="3"/>
        <v>0.4312333333333333</v>
      </c>
      <c r="P8" s="1">
        <v>0.43</v>
      </c>
    </row>
    <row r="9" spans="1:16" ht="17.5" x14ac:dyDescent="0.35">
      <c r="A9" s="4" t="s">
        <v>42</v>
      </c>
      <c r="B9" s="4">
        <v>11.839399999999999</v>
      </c>
      <c r="C9" s="4">
        <v>1.0258</v>
      </c>
      <c r="D9" s="4">
        <v>11.8437</v>
      </c>
      <c r="E9" s="50">
        <f t="shared" si="0"/>
        <v>4.3000000000006366E-3</v>
      </c>
      <c r="F9" s="50">
        <f t="shared" si="1"/>
        <v>0.41918502632098231</v>
      </c>
      <c r="I9" s="18" t="s">
        <v>80</v>
      </c>
      <c r="J9" s="19">
        <v>0.54430000000000001</v>
      </c>
      <c r="K9" s="20">
        <v>0.48399999999999999</v>
      </c>
      <c r="L9" s="20">
        <v>0.6149</v>
      </c>
      <c r="M9" s="21">
        <f t="shared" si="2"/>
        <v>1.6432</v>
      </c>
      <c r="N9" s="21">
        <f t="shared" si="3"/>
        <v>0.54773333333333329</v>
      </c>
      <c r="P9" s="1">
        <v>0.55000000000000004</v>
      </c>
    </row>
    <row r="10" spans="1:16" ht="18" x14ac:dyDescent="0.4">
      <c r="A10" s="2" t="s">
        <v>43</v>
      </c>
      <c r="B10" s="2">
        <v>10.8271</v>
      </c>
      <c r="C10" s="2">
        <v>1.0383</v>
      </c>
      <c r="D10" s="2">
        <v>10.8325</v>
      </c>
      <c r="E10" s="50">
        <f t="shared" si="0"/>
        <v>5.3999999999998494E-3</v>
      </c>
      <c r="F10" s="50">
        <f t="shared" si="1"/>
        <v>0.52008090147354813</v>
      </c>
      <c r="I10" s="18" t="s">
        <v>81</v>
      </c>
      <c r="J10" s="19">
        <v>0.49609999999999999</v>
      </c>
      <c r="K10" s="20">
        <v>0.53239999999999998</v>
      </c>
      <c r="L10" s="20">
        <v>0.45889999999999997</v>
      </c>
      <c r="M10" s="21">
        <f t="shared" si="2"/>
        <v>1.4874000000000001</v>
      </c>
      <c r="N10" s="21">
        <f t="shared" si="3"/>
        <v>0.49580000000000002</v>
      </c>
      <c r="P10" s="1">
        <v>0.5</v>
      </c>
    </row>
    <row r="11" spans="1:16" ht="17.5" x14ac:dyDescent="0.35">
      <c r="A11" s="4" t="s">
        <v>44</v>
      </c>
      <c r="B11" s="4">
        <v>14.361700000000001</v>
      </c>
      <c r="C11" s="4">
        <v>1.0267999999999999</v>
      </c>
      <c r="D11" s="4">
        <v>14.3672</v>
      </c>
      <c r="E11" s="50">
        <f t="shared" si="0"/>
        <v>5.4999999999996163E-3</v>
      </c>
      <c r="F11" s="50">
        <f t="shared" si="1"/>
        <v>0.53564472146470743</v>
      </c>
      <c r="I11" s="18" t="s">
        <v>82</v>
      </c>
      <c r="J11" s="19">
        <v>0.47799999999999998</v>
      </c>
      <c r="K11" s="20">
        <v>0.45119999999999999</v>
      </c>
      <c r="L11" s="20">
        <v>0.51990000000000003</v>
      </c>
      <c r="M11" s="21">
        <f t="shared" si="2"/>
        <v>1.4491000000000001</v>
      </c>
      <c r="N11" s="21">
        <f t="shared" si="3"/>
        <v>0.48303333333333337</v>
      </c>
      <c r="P11" s="1">
        <v>0.48</v>
      </c>
    </row>
    <row r="12" spans="1:16" ht="17.5" x14ac:dyDescent="0.35">
      <c r="A12" s="4" t="s">
        <v>45</v>
      </c>
      <c r="B12" s="4">
        <v>11.7803</v>
      </c>
      <c r="C12" s="4">
        <v>1.0124</v>
      </c>
      <c r="D12" s="4">
        <v>11.7849</v>
      </c>
      <c r="E12" s="50">
        <f t="shared" si="0"/>
        <v>4.5999999999999375E-3</v>
      </c>
      <c r="F12" s="50">
        <f t="shared" si="1"/>
        <v>0.45436586329513412</v>
      </c>
      <c r="I12" s="18" t="s">
        <v>83</v>
      </c>
      <c r="J12" s="19">
        <v>0.56759999999999999</v>
      </c>
      <c r="K12" s="20">
        <v>0.51149999999999995</v>
      </c>
      <c r="L12" s="20">
        <v>0.47949999999999998</v>
      </c>
      <c r="M12" s="21">
        <f t="shared" si="2"/>
        <v>1.5586</v>
      </c>
      <c r="N12" s="21">
        <f t="shared" si="3"/>
        <v>0.51953333333333329</v>
      </c>
      <c r="P12" s="1">
        <v>0.52</v>
      </c>
    </row>
    <row r="13" spans="1:16" ht="18" x14ac:dyDescent="0.4">
      <c r="A13" s="2" t="s">
        <v>46</v>
      </c>
      <c r="B13" s="4">
        <v>12.023899999999999</v>
      </c>
      <c r="C13" s="4">
        <v>1.0517000000000001</v>
      </c>
      <c r="D13" s="4">
        <v>12.0245</v>
      </c>
      <c r="E13" s="50">
        <f t="shared" si="0"/>
        <v>6.0000000000037801E-4</v>
      </c>
      <c r="F13" s="50">
        <f t="shared" si="1"/>
        <v>5.7050489683405724E-2</v>
      </c>
      <c r="I13" s="18" t="s">
        <v>93</v>
      </c>
      <c r="J13" s="21">
        <f>SUM(J4:J12)</f>
        <v>3.7041999999999997</v>
      </c>
      <c r="K13" s="21">
        <f t="shared" ref="K13:L13" si="4">SUM(K4:K12)</f>
        <v>4.5749999999999993</v>
      </c>
      <c r="L13" s="21">
        <f t="shared" si="4"/>
        <v>3.8557999999999995</v>
      </c>
      <c r="M13" s="21">
        <f>SUM(M4:M12)</f>
        <v>12.135000000000002</v>
      </c>
      <c r="N13" s="21">
        <f>SUM(N4:N12)</f>
        <v>4.0449999999999999</v>
      </c>
    </row>
    <row r="14" spans="1:16" ht="17.5" x14ac:dyDescent="0.35">
      <c r="A14" s="4" t="s">
        <v>47</v>
      </c>
      <c r="B14" s="4">
        <v>14.2555</v>
      </c>
      <c r="C14" s="4">
        <v>1.0733999999999999</v>
      </c>
      <c r="D14" s="4">
        <v>14.2598</v>
      </c>
      <c r="E14" s="50">
        <f t="shared" si="0"/>
        <v>4.3000000000006366E-3</v>
      </c>
      <c r="F14" s="50">
        <f t="shared" si="1"/>
        <v>0.4005962362586768</v>
      </c>
    </row>
    <row r="15" spans="1:16" ht="17.5" x14ac:dyDescent="0.35">
      <c r="A15" s="4" t="s">
        <v>48</v>
      </c>
      <c r="B15" s="4">
        <v>11.4407</v>
      </c>
      <c r="C15" s="4">
        <v>1.0149999999999999</v>
      </c>
      <c r="D15" s="4">
        <v>11.444800000000001</v>
      </c>
      <c r="E15" s="50">
        <f t="shared" si="0"/>
        <v>4.1000000000011028E-3</v>
      </c>
      <c r="F15" s="50">
        <f t="shared" si="1"/>
        <v>0.40394088669961609</v>
      </c>
      <c r="I15" s="22" t="s">
        <v>116</v>
      </c>
      <c r="J15" s="22"/>
      <c r="K15"/>
      <c r="L15"/>
      <c r="M15"/>
      <c r="N15"/>
    </row>
    <row r="16" spans="1:16" ht="18" x14ac:dyDescent="0.4">
      <c r="A16" s="2" t="s">
        <v>49</v>
      </c>
      <c r="B16" s="2">
        <v>13.187200000000001</v>
      </c>
      <c r="C16" s="2">
        <v>1.0699000000000001</v>
      </c>
      <c r="D16" s="2">
        <v>13.1913</v>
      </c>
      <c r="E16" s="50">
        <f t="shared" si="0"/>
        <v>4.0999999999993264E-3</v>
      </c>
      <c r="F16" s="50">
        <f t="shared" si="1"/>
        <v>0.38321338442838826</v>
      </c>
      <c r="I16" s="92" t="s">
        <v>100</v>
      </c>
      <c r="J16" s="93" t="s">
        <v>122</v>
      </c>
      <c r="K16" s="94"/>
      <c r="L16" s="95"/>
      <c r="M16" s="96" t="s">
        <v>93</v>
      </c>
      <c r="N16"/>
    </row>
    <row r="17" spans="1:16" ht="17.5" x14ac:dyDescent="0.35">
      <c r="A17" s="4" t="s">
        <v>50</v>
      </c>
      <c r="B17" s="4">
        <v>10.5473</v>
      </c>
      <c r="C17" s="4">
        <v>1.0286</v>
      </c>
      <c r="D17" s="4">
        <v>10.5528</v>
      </c>
      <c r="E17" s="50">
        <f t="shared" si="0"/>
        <v>5.4999999999996163E-3</v>
      </c>
      <c r="F17" s="50">
        <f t="shared" si="1"/>
        <v>0.53470736923970608</v>
      </c>
      <c r="I17" s="92"/>
      <c r="J17" s="23" t="s">
        <v>123</v>
      </c>
      <c r="K17" s="23" t="s">
        <v>124</v>
      </c>
      <c r="L17" s="23" t="s">
        <v>125</v>
      </c>
      <c r="M17" s="97"/>
      <c r="N17"/>
    </row>
    <row r="18" spans="1:16" ht="17.5" x14ac:dyDescent="0.35">
      <c r="A18" s="4" t="s">
        <v>51</v>
      </c>
      <c r="B18" s="4">
        <v>24.0245</v>
      </c>
      <c r="C18" s="4">
        <v>1.0111000000000001</v>
      </c>
      <c r="D18" s="4">
        <v>24.028300000000002</v>
      </c>
      <c r="E18" s="50">
        <f t="shared" si="0"/>
        <v>3.8000000000018019E-3</v>
      </c>
      <c r="F18" s="50">
        <f t="shared" si="1"/>
        <v>0.37582830580573645</v>
      </c>
      <c r="I18" s="24" t="s">
        <v>119</v>
      </c>
      <c r="J18" s="25">
        <f>SUM(J4:L4)</f>
        <v>1.0814000000000001</v>
      </c>
      <c r="K18" s="25">
        <f>SUM(J5:L5)</f>
        <v>1.2499</v>
      </c>
      <c r="L18" s="25">
        <f>SUM(J6:L6)</f>
        <v>1.5101</v>
      </c>
      <c r="M18" s="25">
        <f>SUM(J18:L18)</f>
        <v>3.8414000000000001</v>
      </c>
      <c r="N18" s="17">
        <f>M18/9</f>
        <v>0.42682222222222221</v>
      </c>
    </row>
    <row r="19" spans="1:16" ht="18" x14ac:dyDescent="0.4">
      <c r="A19" s="2" t="s">
        <v>52</v>
      </c>
      <c r="B19" s="4">
        <v>23.496300000000002</v>
      </c>
      <c r="C19" s="4">
        <v>1.0288999999999999</v>
      </c>
      <c r="D19" s="4">
        <v>23.501899999999999</v>
      </c>
      <c r="E19" s="50">
        <f t="shared" si="0"/>
        <v>5.5999999999976069E-3</v>
      </c>
      <c r="F19" s="50">
        <f t="shared" si="1"/>
        <v>0.54427058023108243</v>
      </c>
      <c r="I19" s="24" t="s">
        <v>120</v>
      </c>
      <c r="J19" s="26">
        <f>SUM(J7:L7)</f>
        <v>0.86159999999999992</v>
      </c>
      <c r="K19" s="25">
        <f>SUM(J8:L8)</f>
        <v>1.2936999999999999</v>
      </c>
      <c r="L19" s="25">
        <f>SUM(J9:L9)</f>
        <v>1.6432</v>
      </c>
      <c r="M19" s="25">
        <f>SUM(J19:L19)</f>
        <v>3.7984999999999998</v>
      </c>
      <c r="N19" s="17">
        <f>M19/9</f>
        <v>0.42205555555555552</v>
      </c>
    </row>
    <row r="20" spans="1:16" ht="17.5" x14ac:dyDescent="0.35">
      <c r="A20" s="4" t="s">
        <v>53</v>
      </c>
      <c r="B20" s="4">
        <v>23.176400000000001</v>
      </c>
      <c r="C20" s="4">
        <v>1.0537000000000001</v>
      </c>
      <c r="D20" s="4">
        <v>23.1815</v>
      </c>
      <c r="E20" s="50">
        <f t="shared" si="0"/>
        <v>5.0999999999987722E-3</v>
      </c>
      <c r="F20" s="50">
        <f t="shared" si="1"/>
        <v>0.48400873113777843</v>
      </c>
      <c r="I20" s="24" t="s">
        <v>121</v>
      </c>
      <c r="J20" s="26">
        <f>SUM(J10:L10)</f>
        <v>1.4874000000000001</v>
      </c>
      <c r="K20" s="25">
        <f>SUM(J11:L11)</f>
        <v>1.4491000000000001</v>
      </c>
      <c r="L20" s="25">
        <f>SUM(J12:L12)</f>
        <v>1.5586</v>
      </c>
      <c r="M20" s="25">
        <f>SUM(J20:L20)</f>
        <v>4.4950999999999999</v>
      </c>
      <c r="N20" s="17">
        <f t="shared" ref="N20" si="5">M20/9</f>
        <v>0.49945555555555554</v>
      </c>
    </row>
    <row r="21" spans="1:16" ht="17.5" x14ac:dyDescent="0.35">
      <c r="A21" s="4" t="s">
        <v>54</v>
      </c>
      <c r="B21" s="4">
        <v>11.837899999999999</v>
      </c>
      <c r="C21" s="4">
        <v>1.0569999999999999</v>
      </c>
      <c r="D21" s="4">
        <v>11.8444</v>
      </c>
      <c r="E21" s="50">
        <f t="shared" si="0"/>
        <v>6.5000000000008384E-3</v>
      </c>
      <c r="F21" s="50">
        <f t="shared" si="1"/>
        <v>0.61494796594142276</v>
      </c>
      <c r="I21" s="24" t="s">
        <v>93</v>
      </c>
      <c r="J21" s="19">
        <f>SUM(J18:J20)</f>
        <v>3.4304000000000001</v>
      </c>
      <c r="K21" s="19">
        <f>SUM(K18:K20)</f>
        <v>3.9926999999999997</v>
      </c>
      <c r="L21" s="19">
        <f>SUM(L18:L20)</f>
        <v>4.7119</v>
      </c>
      <c r="M21" s="25">
        <f>SUM(J21:L21)</f>
        <v>12.135</v>
      </c>
      <c r="N21"/>
    </row>
    <row r="22" spans="1:16" ht="18" x14ac:dyDescent="0.4">
      <c r="A22" s="2" t="s">
        <v>55</v>
      </c>
      <c r="B22" s="2">
        <v>10.826000000000001</v>
      </c>
      <c r="C22" s="2">
        <v>1.028</v>
      </c>
      <c r="D22" s="2">
        <v>10.831099999999999</v>
      </c>
      <c r="E22" s="50">
        <f t="shared" si="0"/>
        <v>5.0999999999987722E-3</v>
      </c>
      <c r="F22" s="50">
        <f t="shared" si="1"/>
        <v>0.49610894941622297</v>
      </c>
      <c r="I22"/>
      <c r="J22" s="26">
        <f>J21/9</f>
        <v>0.38115555555555558</v>
      </c>
      <c r="K22" s="26">
        <f t="shared" ref="K22:L22" si="6">K21/9</f>
        <v>0.44363333333333332</v>
      </c>
      <c r="L22" s="26">
        <f t="shared" si="6"/>
        <v>0.52354444444444448</v>
      </c>
      <c r="M22" s="27">
        <f>SUM(M18:M20)</f>
        <v>12.135</v>
      </c>
      <c r="N22"/>
    </row>
    <row r="23" spans="1:16" ht="17.5" x14ac:dyDescent="0.35">
      <c r="A23" s="4" t="s">
        <v>56</v>
      </c>
      <c r="B23" s="4">
        <v>14.945600000000001</v>
      </c>
      <c r="C23" s="4">
        <v>1.0894999999999999</v>
      </c>
      <c r="D23" s="4">
        <v>14.9514</v>
      </c>
      <c r="E23" s="50">
        <f t="shared" si="0"/>
        <v>5.7999999999989171E-3</v>
      </c>
      <c r="F23" s="50">
        <f t="shared" si="1"/>
        <v>0.53235429095905618</v>
      </c>
    </row>
    <row r="24" spans="1:16" ht="17.5" x14ac:dyDescent="0.35">
      <c r="A24" s="4" t="s">
        <v>57</v>
      </c>
      <c r="B24" s="4">
        <v>13.186299999999999</v>
      </c>
      <c r="C24" s="4">
        <v>1.0677000000000001</v>
      </c>
      <c r="D24" s="4">
        <v>13.1912</v>
      </c>
      <c r="E24" s="50">
        <f t="shared" si="0"/>
        <v>4.9000000000010147E-3</v>
      </c>
      <c r="F24" s="50">
        <f t="shared" si="1"/>
        <v>0.45893041116427974</v>
      </c>
      <c r="I24" s="35" t="s">
        <v>126</v>
      </c>
      <c r="J24" t="s">
        <v>127</v>
      </c>
      <c r="K24"/>
      <c r="L24"/>
      <c r="M24"/>
      <c r="N24"/>
      <c r="O24">
        <v>42</v>
      </c>
      <c r="P24"/>
    </row>
    <row r="25" spans="1:16" ht="18" x14ac:dyDescent="0.4">
      <c r="A25" s="2" t="s">
        <v>58</v>
      </c>
      <c r="B25" s="2">
        <v>11.7797</v>
      </c>
      <c r="C25" s="2">
        <v>1.0461</v>
      </c>
      <c r="D25" s="2">
        <v>11.784700000000001</v>
      </c>
      <c r="E25" s="50">
        <f t="shared" si="0"/>
        <v>5.0000000000007816E-3</v>
      </c>
      <c r="F25" s="50">
        <f t="shared" si="1"/>
        <v>0.47796577765039494</v>
      </c>
      <c r="I25"/>
      <c r="J25" s="36">
        <f>M21^2/27</f>
        <v>5.4540083333333325</v>
      </c>
      <c r="K25"/>
      <c r="L25"/>
      <c r="M25"/>
      <c r="N25"/>
      <c r="O25"/>
      <c r="P25"/>
    </row>
    <row r="26" spans="1:16" ht="17.5" x14ac:dyDescent="0.35">
      <c r="A26" s="4" t="s">
        <v>59</v>
      </c>
      <c r="B26" s="4">
        <v>11.7697</v>
      </c>
      <c r="C26" s="4">
        <v>1.0195000000000001</v>
      </c>
      <c r="D26" s="4">
        <v>11.7743</v>
      </c>
      <c r="E26" s="50">
        <f t="shared" si="0"/>
        <v>4.5999999999999375E-3</v>
      </c>
      <c r="F26" s="50">
        <f t="shared" si="1"/>
        <v>0.45120156939675693</v>
      </c>
      <c r="I26" s="37" t="s">
        <v>128</v>
      </c>
      <c r="J26" s="37"/>
      <c r="K26" s="37"/>
      <c r="L26" s="37"/>
      <c r="M26" s="37"/>
      <c r="N26" s="37"/>
      <c r="O26" s="37"/>
      <c r="P26" s="37"/>
    </row>
    <row r="27" spans="1:16" ht="17.5" x14ac:dyDescent="0.35">
      <c r="A27" s="4" t="s">
        <v>60</v>
      </c>
      <c r="B27" s="4">
        <v>11.440099999999999</v>
      </c>
      <c r="C27" s="4">
        <v>1.0578000000000001</v>
      </c>
      <c r="D27" s="4">
        <v>11.445600000000001</v>
      </c>
      <c r="E27" s="50">
        <f t="shared" si="0"/>
        <v>5.5000000000013927E-3</v>
      </c>
      <c r="F27" s="50">
        <f t="shared" si="1"/>
        <v>0.51994705993584733</v>
      </c>
      <c r="I27" s="38" t="s">
        <v>129</v>
      </c>
      <c r="J27" s="38" t="s">
        <v>130</v>
      </c>
      <c r="K27" s="38" t="s">
        <v>131</v>
      </c>
      <c r="L27" s="38" t="s">
        <v>132</v>
      </c>
      <c r="M27" s="38" t="s">
        <v>133</v>
      </c>
      <c r="N27" s="38"/>
      <c r="O27" s="38" t="s">
        <v>134</v>
      </c>
      <c r="P27" s="38" t="s">
        <v>135</v>
      </c>
    </row>
    <row r="28" spans="1:16" ht="18" x14ac:dyDescent="0.4">
      <c r="A28" s="2" t="s">
        <v>61</v>
      </c>
      <c r="B28" s="2">
        <v>10.5472</v>
      </c>
      <c r="C28" s="2">
        <v>1.0923</v>
      </c>
      <c r="D28" s="2">
        <v>10.5534</v>
      </c>
      <c r="E28" s="50">
        <f t="shared" si="0"/>
        <v>6.1999999999997613E-3</v>
      </c>
      <c r="F28" s="50">
        <f t="shared" si="1"/>
        <v>0.56760963105371798</v>
      </c>
      <c r="I28" s="38" t="s">
        <v>136</v>
      </c>
      <c r="J28" s="38">
        <v>2</v>
      </c>
      <c r="K28" s="39">
        <f>SUMSQ(J13:L13)/9-J25</f>
        <v>4.8093475555554654E-2</v>
      </c>
      <c r="L28" s="39">
        <f>K28/J28</f>
        <v>2.4046737777777327E-2</v>
      </c>
      <c r="M28" s="39">
        <f>L28/L$33</f>
        <v>1.5576641774816049</v>
      </c>
      <c r="N28" s="40" t="str">
        <f>IF(M28&lt;O28,"tn",IF(M28&lt;P28,"*","**"))</f>
        <v>tn</v>
      </c>
      <c r="O28" s="38">
        <v>3.63</v>
      </c>
      <c r="P28" s="38">
        <v>6.23</v>
      </c>
    </row>
    <row r="29" spans="1:16" ht="17.5" x14ac:dyDescent="0.35">
      <c r="A29" s="4" t="s">
        <v>62</v>
      </c>
      <c r="B29" s="4">
        <v>14.254899999999999</v>
      </c>
      <c r="C29" s="4">
        <v>1.0362</v>
      </c>
      <c r="D29" s="4">
        <v>14.260199999999999</v>
      </c>
      <c r="E29" s="50">
        <f t="shared" si="0"/>
        <v>5.3000000000000824E-3</v>
      </c>
      <c r="F29" s="50">
        <f t="shared" si="1"/>
        <v>0.51148426944606085</v>
      </c>
      <c r="I29" s="38" t="s">
        <v>106</v>
      </c>
      <c r="J29" s="38">
        <v>8</v>
      </c>
      <c r="K29" s="39">
        <f>SUMSQ(M4:M12)/3-J25</f>
        <v>0.1692190000000009</v>
      </c>
      <c r="L29" s="39">
        <f t="shared" ref="L29:L32" si="7">K29/J29</f>
        <v>2.1152375000000112E-2</v>
      </c>
      <c r="M29" s="39">
        <f>L29/L$33</f>
        <v>1.3701774066254693</v>
      </c>
      <c r="N29" s="40" t="str">
        <f t="shared" ref="N29:N32" si="8">IF(M29&lt;O29,"tn",IF(M29&lt;P29,"*","**"))</f>
        <v>tn</v>
      </c>
      <c r="O29" s="38">
        <v>2.59</v>
      </c>
      <c r="P29" s="38">
        <v>3.89</v>
      </c>
    </row>
    <row r="30" spans="1:16" ht="17.5" x14ac:dyDescent="0.35">
      <c r="A30" s="4" t="s">
        <v>60</v>
      </c>
      <c r="B30" s="4">
        <v>12.023899999999999</v>
      </c>
      <c r="C30" s="4">
        <v>1.0845</v>
      </c>
      <c r="D30" s="4">
        <v>12.0291</v>
      </c>
      <c r="E30" s="50">
        <f t="shared" si="0"/>
        <v>5.2000000000003155E-3</v>
      </c>
      <c r="F30" s="50">
        <f t="shared" si="1"/>
        <v>0.47948363301063307</v>
      </c>
      <c r="I30" s="38" t="s">
        <v>100</v>
      </c>
      <c r="J30" s="38">
        <v>2</v>
      </c>
      <c r="K30" s="39">
        <f>SUMSQ(M18:M20)/9-J25</f>
        <v>3.3867246666667405E-2</v>
      </c>
      <c r="L30" s="39">
        <f t="shared" si="7"/>
        <v>1.6933623333333703E-2</v>
      </c>
      <c r="M30" s="39">
        <f>L30/L$33</f>
        <v>1.0969013221276374</v>
      </c>
      <c r="N30" s="40" t="str">
        <f t="shared" si="8"/>
        <v>tn</v>
      </c>
      <c r="O30" s="38">
        <v>3.63</v>
      </c>
      <c r="P30" s="38">
        <v>6.23</v>
      </c>
    </row>
    <row r="31" spans="1:16" ht="17.5" x14ac:dyDescent="0.35">
      <c r="F31" s="49"/>
      <c r="I31" s="38" t="s">
        <v>122</v>
      </c>
      <c r="J31" s="38">
        <v>2</v>
      </c>
      <c r="K31" s="39">
        <f>SUMSQ(J21:L21)/9-J25</f>
        <v>9.1691562222223411E-2</v>
      </c>
      <c r="L31" s="39">
        <f t="shared" si="7"/>
        <v>4.5845781111111705E-2</v>
      </c>
      <c r="M31" s="39">
        <f>L31/L$33</f>
        <v>2.9697305133603971</v>
      </c>
      <c r="N31" s="40" t="str">
        <f t="shared" si="8"/>
        <v>tn</v>
      </c>
      <c r="O31" s="38">
        <v>3.63</v>
      </c>
      <c r="P31" s="38">
        <v>6.23</v>
      </c>
    </row>
    <row r="32" spans="1:16" ht="17.5" x14ac:dyDescent="0.35">
      <c r="F32" s="49"/>
      <c r="I32" s="38" t="s">
        <v>145</v>
      </c>
      <c r="J32" s="38">
        <v>4</v>
      </c>
      <c r="K32" s="39">
        <f>K29-K30-K31</f>
        <v>4.366019111111008E-2</v>
      </c>
      <c r="L32" s="39">
        <f t="shared" si="7"/>
        <v>1.091504777777752E-2</v>
      </c>
      <c r="M32" s="39">
        <f>L32/L$33</f>
        <v>0.70703889550692134</v>
      </c>
      <c r="N32" s="40" t="str">
        <f t="shared" si="8"/>
        <v>tn</v>
      </c>
      <c r="O32" s="38">
        <v>3.01</v>
      </c>
      <c r="P32" s="38">
        <v>4.7699999999999996</v>
      </c>
    </row>
    <row r="33" spans="9:16" ht="15.5" x14ac:dyDescent="0.35">
      <c r="I33" s="38" t="s">
        <v>137</v>
      </c>
      <c r="J33" s="38">
        <v>16</v>
      </c>
      <c r="K33" s="17">
        <f>K34-K28-K29</f>
        <v>0.24700305111111209</v>
      </c>
      <c r="L33" s="39">
        <f>K33/J33</f>
        <v>1.5437690694444506E-2</v>
      </c>
      <c r="M33" s="41"/>
      <c r="N33" s="42"/>
      <c r="O33" s="42"/>
      <c r="P33" s="42"/>
    </row>
    <row r="34" spans="9:16" ht="15.5" x14ac:dyDescent="0.35">
      <c r="I34" s="38" t="s">
        <v>93</v>
      </c>
      <c r="J34" s="38">
        <v>26</v>
      </c>
      <c r="K34" s="39">
        <f>SUMSQ(J4:L12)/1-J25</f>
        <v>0.46431552666666764</v>
      </c>
      <c r="L34" s="41"/>
      <c r="M34" s="41"/>
      <c r="N34" s="42"/>
      <c r="O34" s="42"/>
      <c r="P34" s="42"/>
    </row>
    <row r="38" spans="9:16" ht="15.5" x14ac:dyDescent="0.35">
      <c r="I38" s="37" t="s">
        <v>138</v>
      </c>
      <c r="J38" s="17">
        <f>5.03*SQRT(L33/9)</f>
        <v>0.20832332469053724</v>
      </c>
      <c r="K38"/>
      <c r="L38"/>
      <c r="M38"/>
      <c r="N38"/>
      <c r="O38"/>
    </row>
    <row r="39" spans="9:16" ht="14.5" x14ac:dyDescent="0.35">
      <c r="I39"/>
      <c r="J39"/>
      <c r="K39"/>
      <c r="L39"/>
      <c r="M39"/>
      <c r="N39"/>
      <c r="O39"/>
    </row>
    <row r="40" spans="9:16" ht="15.5" x14ac:dyDescent="0.35">
      <c r="I40" s="90"/>
      <c r="J40" s="90"/>
      <c r="K40"/>
      <c r="L40"/>
      <c r="M40"/>
      <c r="N40"/>
      <c r="O40"/>
    </row>
    <row r="41" spans="9:16" ht="14.5" x14ac:dyDescent="0.35">
      <c r="I41"/>
      <c r="J41"/>
      <c r="K41"/>
      <c r="L41"/>
      <c r="M41"/>
      <c r="N41"/>
      <c r="O41"/>
    </row>
    <row r="42" spans="9:16" ht="14.5" x14ac:dyDescent="0.35">
      <c r="I42"/>
      <c r="J42"/>
      <c r="K42"/>
      <c r="L42"/>
      <c r="M42" s="17"/>
      <c r="N42"/>
    </row>
    <row r="43" spans="9:16" ht="14.5" x14ac:dyDescent="0.35">
      <c r="I43"/>
      <c r="J43" s="17"/>
      <c r="K43"/>
      <c r="L43"/>
      <c r="M43" s="17"/>
      <c r="N43"/>
      <c r="O43" s="17"/>
    </row>
    <row r="44" spans="9:16" ht="14.5" x14ac:dyDescent="0.35">
      <c r="I44"/>
      <c r="J44" s="17"/>
      <c r="K44"/>
      <c r="L44"/>
      <c r="M44" s="17"/>
      <c r="N44"/>
      <c r="O44" s="17"/>
    </row>
    <row r="45" spans="9:16" ht="14.5" x14ac:dyDescent="0.35">
      <c r="I45"/>
      <c r="J45" s="17"/>
      <c r="K45"/>
      <c r="L45"/>
      <c r="M45"/>
      <c r="N45"/>
      <c r="O45"/>
    </row>
    <row r="46" spans="9:16" ht="14.5" x14ac:dyDescent="0.35">
      <c r="I46"/>
      <c r="J46"/>
      <c r="K46"/>
      <c r="L46"/>
      <c r="M46"/>
      <c r="N46"/>
      <c r="O46"/>
    </row>
    <row r="47" spans="9:16" ht="14.5" x14ac:dyDescent="0.35">
      <c r="I47"/>
      <c r="J47"/>
      <c r="K47"/>
      <c r="L47"/>
      <c r="M47"/>
      <c r="N47"/>
      <c r="O47"/>
    </row>
    <row r="48" spans="9:16" ht="14.5" x14ac:dyDescent="0.35">
      <c r="I48"/>
      <c r="J48" s="17"/>
      <c r="K48"/>
      <c r="L48"/>
      <c r="M48" s="17"/>
      <c r="N48"/>
      <c r="O48"/>
    </row>
    <row r="49" spans="9:15" ht="14.5" x14ac:dyDescent="0.35">
      <c r="I49"/>
      <c r="J49" s="17"/>
      <c r="K49"/>
      <c r="L49"/>
      <c r="M49" s="17"/>
      <c r="N49"/>
      <c r="O49" s="17"/>
    </row>
    <row r="50" spans="9:15" ht="14.5" x14ac:dyDescent="0.35">
      <c r="I50"/>
      <c r="J50" s="17"/>
      <c r="K50"/>
      <c r="L50"/>
      <c r="M50" s="17"/>
      <c r="N50"/>
      <c r="O50" s="17"/>
    </row>
    <row r="51" spans="9:15" ht="14.5" x14ac:dyDescent="0.35">
      <c r="I51"/>
      <c r="J51"/>
      <c r="K51"/>
      <c r="L51"/>
      <c r="M51"/>
      <c r="N51"/>
      <c r="O51"/>
    </row>
    <row r="52" spans="9:15" ht="14.5" x14ac:dyDescent="0.35">
      <c r="I52"/>
      <c r="J52"/>
      <c r="K52"/>
      <c r="L52"/>
      <c r="M52"/>
      <c r="N52"/>
      <c r="O52"/>
    </row>
    <row r="53" spans="9:15" ht="14.5" x14ac:dyDescent="0.35">
      <c r="I53"/>
      <c r="J53"/>
      <c r="K53"/>
      <c r="L53"/>
      <c r="M53"/>
      <c r="N53"/>
      <c r="O53"/>
    </row>
    <row r="54" spans="9:15" ht="14.5" x14ac:dyDescent="0.35">
      <c r="I54" s="91"/>
      <c r="J54" s="91"/>
      <c r="K54"/>
      <c r="L54"/>
      <c r="M54"/>
      <c r="N54"/>
      <c r="O54"/>
    </row>
    <row r="55" spans="9:15" ht="15.5" x14ac:dyDescent="0.35">
      <c r="I55" s="52"/>
      <c r="J55" s="52"/>
      <c r="K55"/>
      <c r="L55"/>
      <c r="M55"/>
      <c r="N55"/>
      <c r="O55"/>
    </row>
    <row r="56" spans="9:15" ht="14.5" x14ac:dyDescent="0.35">
      <c r="I56" s="53"/>
      <c r="J56" s="51"/>
      <c r="K56"/>
      <c r="L56"/>
      <c r="M56" s="51"/>
      <c r="N56"/>
    </row>
    <row r="57" spans="9:15" ht="14.5" x14ac:dyDescent="0.35">
      <c r="I57" s="53"/>
      <c r="J57" s="51"/>
      <c r="K57"/>
      <c r="L57"/>
      <c r="M57" s="51"/>
      <c r="N57"/>
      <c r="O57" s="17"/>
    </row>
    <row r="58" spans="9:15" ht="14.5" x14ac:dyDescent="0.35">
      <c r="I58" s="53"/>
      <c r="J58" s="51"/>
      <c r="K58"/>
      <c r="L58"/>
      <c r="M58" s="51"/>
      <c r="N58"/>
      <c r="O58" s="17"/>
    </row>
    <row r="59" spans="9:15" ht="14.5" x14ac:dyDescent="0.35">
      <c r="I59" s="53"/>
      <c r="J59" s="51"/>
      <c r="K59"/>
      <c r="L59"/>
      <c r="M59" s="51"/>
      <c r="N59"/>
      <c r="O59" s="17"/>
    </row>
    <row r="60" spans="9:15" ht="14.5" x14ac:dyDescent="0.35">
      <c r="I60" s="53"/>
      <c r="J60" s="51"/>
      <c r="K60"/>
      <c r="L60"/>
      <c r="M60" s="51"/>
      <c r="N60"/>
      <c r="O60" s="17"/>
    </row>
    <row r="61" spans="9:15" ht="14.5" x14ac:dyDescent="0.35">
      <c r="I61" s="53"/>
      <c r="J61" s="51"/>
      <c r="K61"/>
      <c r="L61"/>
      <c r="M61" s="51"/>
      <c r="N61"/>
      <c r="O61" s="17"/>
    </row>
    <row r="62" spans="9:15" ht="14.5" x14ac:dyDescent="0.35">
      <c r="I62" s="53"/>
      <c r="J62" s="51"/>
      <c r="K62"/>
      <c r="L62"/>
      <c r="M62" s="51"/>
      <c r="N62"/>
      <c r="O62" s="17"/>
    </row>
    <row r="63" spans="9:15" ht="14.5" x14ac:dyDescent="0.35">
      <c r="I63" s="53"/>
      <c r="J63" s="51"/>
      <c r="K63"/>
      <c r="L63"/>
      <c r="M63" s="51"/>
      <c r="N63"/>
      <c r="O63" s="17"/>
    </row>
    <row r="64" spans="9:15" ht="14.5" x14ac:dyDescent="0.35">
      <c r="I64" s="53"/>
      <c r="J64" s="51"/>
      <c r="K64"/>
      <c r="L64"/>
      <c r="M64" s="51"/>
      <c r="N64"/>
      <c r="O64" s="17"/>
    </row>
    <row r="65" spans="9:15" ht="14.5" x14ac:dyDescent="0.35">
      <c r="I65"/>
      <c r="J65"/>
      <c r="K65"/>
      <c r="L65"/>
      <c r="M65"/>
      <c r="N65"/>
      <c r="O65"/>
    </row>
  </sheetData>
  <sortState xmlns:xlrd2="http://schemas.microsoft.com/office/spreadsheetml/2017/richdata2" ref="M56:O64">
    <sortCondition ref="M56"/>
  </sortState>
  <mergeCells count="6">
    <mergeCell ref="I54:J54"/>
    <mergeCell ref="A1:D1"/>
    <mergeCell ref="I16:I17"/>
    <mergeCell ref="J16:L16"/>
    <mergeCell ref="M16:M17"/>
    <mergeCell ref="I40:J40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7"/>
  <sheetViews>
    <sheetView tabSelected="1" topLeftCell="H25" zoomScale="70" zoomScaleNormal="70" workbookViewId="0">
      <selection activeCell="I4" sqref="I4"/>
    </sheetView>
  </sheetViews>
  <sheetFormatPr defaultColWidth="9.1796875" defaultRowHeight="14" x14ac:dyDescent="0.3"/>
  <cols>
    <col min="1" max="7" width="20.81640625" style="1" customWidth="1"/>
    <col min="8" max="9" width="15.81640625" style="1" customWidth="1"/>
    <col min="10" max="11" width="9.1796875" style="1"/>
    <col min="12" max="12" width="13.26953125" style="1" customWidth="1"/>
    <col min="13" max="13" width="19" style="1" customWidth="1"/>
    <col min="14" max="19" width="13.26953125" style="1" customWidth="1"/>
    <col min="20" max="16384" width="9.1796875" style="1"/>
  </cols>
  <sheetData>
    <row r="1" spans="1:18" ht="18" x14ac:dyDescent="0.4">
      <c r="A1" s="89" t="s">
        <v>70</v>
      </c>
      <c r="B1" s="89"/>
      <c r="C1" s="89"/>
      <c r="D1" s="89"/>
      <c r="E1" s="89"/>
      <c r="F1" s="89"/>
      <c r="G1" s="89"/>
      <c r="J1"/>
      <c r="K1" t="s">
        <v>112</v>
      </c>
      <c r="L1"/>
      <c r="M1"/>
      <c r="N1"/>
      <c r="O1"/>
      <c r="P1"/>
      <c r="Q1"/>
    </row>
    <row r="2" spans="1:18" ht="14.5" x14ac:dyDescent="0.35">
      <c r="I2"/>
      <c r="J2"/>
      <c r="K2"/>
      <c r="L2"/>
      <c r="M2"/>
      <c r="N2"/>
      <c r="O2"/>
      <c r="P2"/>
      <c r="Q2"/>
    </row>
    <row r="3" spans="1:18" ht="18" x14ac:dyDescent="0.4">
      <c r="A3" s="2" t="s">
        <v>33</v>
      </c>
      <c r="B3" s="2" t="s">
        <v>64</v>
      </c>
      <c r="C3" s="2" t="s">
        <v>65</v>
      </c>
      <c r="D3" s="2" t="s">
        <v>66</v>
      </c>
      <c r="E3" s="2" t="s">
        <v>67</v>
      </c>
      <c r="F3" s="2" t="s">
        <v>68</v>
      </c>
      <c r="G3" s="2" t="s">
        <v>69</v>
      </c>
      <c r="H3" s="29" t="s">
        <v>117</v>
      </c>
      <c r="I3" s="29" t="s">
        <v>118</v>
      </c>
      <c r="J3"/>
      <c r="L3" s="8" t="s">
        <v>106</v>
      </c>
      <c r="M3" s="8" t="s">
        <v>90</v>
      </c>
      <c r="N3" s="8" t="s">
        <v>91</v>
      </c>
      <c r="O3" s="8" t="s">
        <v>113</v>
      </c>
      <c r="P3" s="8" t="s">
        <v>114</v>
      </c>
      <c r="Q3" s="8" t="s">
        <v>115</v>
      </c>
      <c r="R3"/>
    </row>
    <row r="4" spans="1:18" ht="18" x14ac:dyDescent="0.4">
      <c r="A4" s="2" t="s">
        <v>37</v>
      </c>
      <c r="B4" s="2">
        <v>4.4081000000000001</v>
      </c>
      <c r="C4" s="3">
        <v>2.0950000000000002</v>
      </c>
      <c r="D4" s="2">
        <v>5.8803999999999998</v>
      </c>
      <c r="E4" s="2">
        <v>5.8773</v>
      </c>
      <c r="F4" s="2">
        <v>5.8766999999999996</v>
      </c>
      <c r="G4" s="2">
        <v>5.8773</v>
      </c>
      <c r="H4" s="30">
        <f>G4-B4</f>
        <v>1.4691999999999998</v>
      </c>
      <c r="I4" s="30">
        <f>((C4-H4)/C4)*100</f>
        <v>29.871121718377104</v>
      </c>
      <c r="J4"/>
      <c r="L4" s="18" t="s">
        <v>75</v>
      </c>
      <c r="M4" s="19">
        <v>29.870999999999999</v>
      </c>
      <c r="N4" s="20">
        <v>37.168999999999997</v>
      </c>
      <c r="O4" s="20">
        <v>32.085000000000001</v>
      </c>
      <c r="P4" s="21">
        <f>SUM(M4:O4)</f>
        <v>99.125</v>
      </c>
      <c r="Q4" s="21">
        <f>AVERAGE(M4:O4)</f>
        <v>33.041666666666664</v>
      </c>
      <c r="R4"/>
    </row>
    <row r="5" spans="1:18" ht="17.5" x14ac:dyDescent="0.35">
      <c r="A5" s="4" t="s">
        <v>38</v>
      </c>
      <c r="B5" s="4">
        <v>4.4176000000000002</v>
      </c>
      <c r="C5" s="4">
        <v>2.0568</v>
      </c>
      <c r="D5" s="4">
        <v>5.8754999999999997</v>
      </c>
      <c r="E5" s="4">
        <v>5.8715999999999999</v>
      </c>
      <c r="F5" s="4">
        <v>5.8722000000000003</v>
      </c>
      <c r="G5" s="4">
        <v>5.7099000000000002</v>
      </c>
      <c r="H5" s="30">
        <f t="shared" ref="H5:H30" si="0">G5-B5</f>
        <v>1.2923</v>
      </c>
      <c r="I5" s="30">
        <f t="shared" ref="I5:I30" si="1">((C5-H5)/C5)*100</f>
        <v>37.169389342668218</v>
      </c>
      <c r="J5"/>
      <c r="L5" s="18" t="s">
        <v>76</v>
      </c>
      <c r="M5" s="19">
        <v>31.007000000000001</v>
      </c>
      <c r="N5" s="20">
        <v>36.698</v>
      </c>
      <c r="O5" s="20">
        <v>39.01</v>
      </c>
      <c r="P5" s="21">
        <f t="shared" ref="P5:P12" si="2">SUM(M5:O5)</f>
        <v>106.715</v>
      </c>
      <c r="Q5" s="21">
        <f t="shared" ref="Q5:Q12" si="3">AVERAGE(M5:O5)</f>
        <v>35.571666666666665</v>
      </c>
      <c r="R5"/>
    </row>
    <row r="6" spans="1:18" ht="17.5" x14ac:dyDescent="0.35">
      <c r="A6" s="4" t="s">
        <v>39</v>
      </c>
      <c r="B6" s="4">
        <v>4.4584000000000001</v>
      </c>
      <c r="C6" s="4">
        <v>2.0686</v>
      </c>
      <c r="D6" s="4">
        <v>5.8663999999999996</v>
      </c>
      <c r="E6" s="4">
        <v>5.8639000000000001</v>
      </c>
      <c r="F6" s="4">
        <v>5.8635000000000002</v>
      </c>
      <c r="G6" s="4">
        <v>5.8632999999999997</v>
      </c>
      <c r="H6" s="30">
        <f t="shared" si="0"/>
        <v>1.4048999999999996</v>
      </c>
      <c r="I6" s="30">
        <f t="shared" si="1"/>
        <v>32.08450159528185</v>
      </c>
      <c r="J6"/>
      <c r="L6" s="18" t="s">
        <v>77</v>
      </c>
      <c r="M6" s="19">
        <v>41.99</v>
      </c>
      <c r="N6" s="20">
        <v>33.579000000000001</v>
      </c>
      <c r="O6" s="20">
        <v>43.667999999999999</v>
      </c>
      <c r="P6" s="21">
        <f t="shared" si="2"/>
        <v>119.23699999999999</v>
      </c>
      <c r="Q6" s="21">
        <f t="shared" si="3"/>
        <v>39.745666666666665</v>
      </c>
      <c r="R6"/>
    </row>
    <row r="7" spans="1:18" ht="18" x14ac:dyDescent="0.4">
      <c r="A7" s="2" t="s">
        <v>40</v>
      </c>
      <c r="B7" s="2">
        <v>4.4301000000000004</v>
      </c>
      <c r="C7" s="2">
        <v>2.0773000000000001</v>
      </c>
      <c r="D7" s="3">
        <v>5.6890000000000001</v>
      </c>
      <c r="E7" s="2">
        <v>5.6868999999999996</v>
      </c>
      <c r="F7" s="2">
        <v>5.6870000000000003</v>
      </c>
      <c r="G7" s="2">
        <v>5.8632999999999997</v>
      </c>
      <c r="H7" s="30">
        <f t="shared" si="0"/>
        <v>1.4331999999999994</v>
      </c>
      <c r="I7" s="30">
        <f t="shared" si="1"/>
        <v>31.006595099407917</v>
      </c>
      <c r="J7"/>
      <c r="L7" s="18" t="s">
        <v>78</v>
      </c>
      <c r="M7" s="19">
        <v>30.995999999999999</v>
      </c>
      <c r="N7" s="20">
        <v>30.533000000000001</v>
      </c>
      <c r="O7" s="20">
        <v>30.08</v>
      </c>
      <c r="P7" s="21">
        <f t="shared" si="2"/>
        <v>91.608999999999995</v>
      </c>
      <c r="Q7" s="21">
        <f t="shared" si="3"/>
        <v>30.536333333333332</v>
      </c>
      <c r="R7"/>
    </row>
    <row r="8" spans="1:18" ht="17.5" x14ac:dyDescent="0.35">
      <c r="A8" s="4" t="s">
        <v>41</v>
      </c>
      <c r="B8" s="4">
        <v>4.3981000000000003</v>
      </c>
      <c r="C8" s="5">
        <v>2.0529999999999999</v>
      </c>
      <c r="D8" s="4">
        <v>5.7008999999999999</v>
      </c>
      <c r="E8" s="4">
        <v>5.6974</v>
      </c>
      <c r="F8" s="4">
        <v>5.6974999999999998</v>
      </c>
      <c r="G8" s="4">
        <v>5.6977000000000002</v>
      </c>
      <c r="H8" s="30">
        <f t="shared" si="0"/>
        <v>1.2995999999999999</v>
      </c>
      <c r="I8" s="30">
        <f t="shared" si="1"/>
        <v>36.697515830491966</v>
      </c>
      <c r="J8"/>
      <c r="L8" s="18" t="s">
        <v>79</v>
      </c>
      <c r="M8" s="19">
        <v>32.64</v>
      </c>
      <c r="N8" s="20">
        <v>33.39</v>
      </c>
      <c r="O8" s="20">
        <v>34.444000000000003</v>
      </c>
      <c r="P8" s="21">
        <f t="shared" si="2"/>
        <v>100.474</v>
      </c>
      <c r="Q8" s="21">
        <f t="shared" si="3"/>
        <v>33.491333333333337</v>
      </c>
      <c r="R8"/>
    </row>
    <row r="9" spans="1:18" ht="17.5" x14ac:dyDescent="0.35">
      <c r="A9" s="4" t="s">
        <v>42</v>
      </c>
      <c r="B9" s="4">
        <v>4.4295999999999998</v>
      </c>
      <c r="C9" s="4">
        <v>2.0922999999999998</v>
      </c>
      <c r="D9" s="4">
        <v>5.7087000000000003</v>
      </c>
      <c r="E9" s="4">
        <v>5.7054999999999998</v>
      </c>
      <c r="F9" s="4">
        <v>5.7057000000000002</v>
      </c>
      <c r="G9" s="4">
        <v>5.7057000000000002</v>
      </c>
      <c r="H9" s="30">
        <f t="shared" si="0"/>
        <v>1.2761000000000005</v>
      </c>
      <c r="I9" s="30">
        <f t="shared" si="1"/>
        <v>39.009702241552333</v>
      </c>
      <c r="J9"/>
      <c r="L9" s="18" t="s">
        <v>80</v>
      </c>
      <c r="M9" s="19">
        <v>34.036999999999999</v>
      </c>
      <c r="N9" s="20">
        <v>35.963000000000001</v>
      </c>
      <c r="O9" s="20">
        <v>42.51</v>
      </c>
      <c r="P9" s="21">
        <f t="shared" si="2"/>
        <v>112.50999999999999</v>
      </c>
      <c r="Q9" s="21">
        <f t="shared" si="3"/>
        <v>37.50333333333333</v>
      </c>
      <c r="R9"/>
    </row>
    <row r="10" spans="1:18" ht="18" x14ac:dyDescent="0.4">
      <c r="A10" s="2" t="s">
        <v>43</v>
      </c>
      <c r="B10" s="2">
        <v>4.3691000000000004</v>
      </c>
      <c r="C10" s="3">
        <v>2.0960000000000001</v>
      </c>
      <c r="D10" s="2">
        <v>5.5838999999999999</v>
      </c>
      <c r="E10" s="2">
        <v>5.5846</v>
      </c>
      <c r="F10" s="2">
        <v>5.5841000000000003</v>
      </c>
      <c r="G10" s="3">
        <v>5.585</v>
      </c>
      <c r="H10" s="30">
        <f t="shared" si="0"/>
        <v>1.2158999999999995</v>
      </c>
      <c r="I10" s="30">
        <f t="shared" si="1"/>
        <v>41.989503816793913</v>
      </c>
      <c r="J10"/>
      <c r="L10" s="18" t="s">
        <v>81</v>
      </c>
      <c r="M10" s="19">
        <v>26.148</v>
      </c>
      <c r="N10" s="20">
        <v>27.643999999999998</v>
      </c>
      <c r="O10" s="20">
        <v>28.678999999999998</v>
      </c>
      <c r="P10" s="21">
        <f t="shared" si="2"/>
        <v>82.471000000000004</v>
      </c>
      <c r="Q10" s="21">
        <f t="shared" si="3"/>
        <v>27.490333333333336</v>
      </c>
      <c r="R10"/>
    </row>
    <row r="11" spans="1:18" ht="17.5" x14ac:dyDescent="0.35">
      <c r="A11" s="4" t="s">
        <v>44</v>
      </c>
      <c r="B11" s="4">
        <v>4.5387000000000004</v>
      </c>
      <c r="C11" s="4">
        <v>2.0084</v>
      </c>
      <c r="D11" s="4">
        <v>5.7102000000000004</v>
      </c>
      <c r="E11" s="4">
        <v>5.7107999999999999</v>
      </c>
      <c r="F11" s="4">
        <v>5.7088999999999999</v>
      </c>
      <c r="G11" s="4">
        <v>5.8727</v>
      </c>
      <c r="H11" s="30">
        <f t="shared" si="0"/>
        <v>1.3339999999999996</v>
      </c>
      <c r="I11" s="30">
        <f t="shared" si="1"/>
        <v>33.578968333001413</v>
      </c>
      <c r="J11"/>
      <c r="L11" s="18" t="s">
        <v>82</v>
      </c>
      <c r="M11" s="19">
        <v>31.917000000000002</v>
      </c>
      <c r="N11" s="20">
        <v>31.231000000000002</v>
      </c>
      <c r="O11" s="20">
        <v>33.366999999999997</v>
      </c>
      <c r="P11" s="21">
        <f t="shared" si="2"/>
        <v>96.515000000000001</v>
      </c>
      <c r="Q11" s="21">
        <f t="shared" si="3"/>
        <v>32.171666666666667</v>
      </c>
      <c r="R11"/>
    </row>
    <row r="12" spans="1:18" ht="17.5" x14ac:dyDescent="0.35">
      <c r="A12" s="4" t="s">
        <v>45</v>
      </c>
      <c r="B12" s="4">
        <v>4.4515000000000002</v>
      </c>
      <c r="C12" s="5">
        <v>2.0939999999999999</v>
      </c>
      <c r="D12" s="4">
        <v>5.6315999999999997</v>
      </c>
      <c r="E12" s="5">
        <v>5.6310000000000002</v>
      </c>
      <c r="F12" s="4">
        <v>5.6315999999999997</v>
      </c>
      <c r="G12" s="4">
        <v>5.6311</v>
      </c>
      <c r="H12" s="30">
        <f t="shared" si="0"/>
        <v>1.1795999999999998</v>
      </c>
      <c r="I12" s="30">
        <f t="shared" si="1"/>
        <v>43.667621776504305</v>
      </c>
      <c r="J12"/>
      <c r="L12" s="18" t="s">
        <v>83</v>
      </c>
      <c r="M12" s="19">
        <v>32.664000000000001</v>
      </c>
      <c r="N12" s="20">
        <v>35.258000000000003</v>
      </c>
      <c r="O12" s="20">
        <v>37.372</v>
      </c>
      <c r="P12" s="21">
        <f t="shared" si="2"/>
        <v>105.294</v>
      </c>
      <c r="Q12" s="21">
        <f t="shared" si="3"/>
        <v>35.097999999999999</v>
      </c>
      <c r="R12"/>
    </row>
    <row r="13" spans="1:18" ht="18" x14ac:dyDescent="0.4">
      <c r="A13" s="2" t="s">
        <v>46</v>
      </c>
      <c r="B13" s="2">
        <v>4.4725000000000001</v>
      </c>
      <c r="C13" s="2">
        <v>2.0531999999999999</v>
      </c>
      <c r="D13" s="3">
        <v>5.8890000000000002</v>
      </c>
      <c r="E13" s="2">
        <v>5.89</v>
      </c>
      <c r="F13" s="2">
        <v>5.8880999999999997</v>
      </c>
      <c r="G13" s="2">
        <v>5.8893000000000004</v>
      </c>
      <c r="H13" s="30">
        <f t="shared" si="0"/>
        <v>1.4168000000000003</v>
      </c>
      <c r="I13" s="30">
        <f t="shared" si="1"/>
        <v>30.995519189557747</v>
      </c>
      <c r="J13"/>
      <c r="L13" s="18" t="s">
        <v>93</v>
      </c>
      <c r="M13" s="21">
        <f>SUM(M4:M12)</f>
        <v>291.27</v>
      </c>
      <c r="N13" s="21">
        <f t="shared" ref="N13:O13" si="4">SUM(N4:N12)</f>
        <v>301.46499999999997</v>
      </c>
      <c r="O13" s="21">
        <f t="shared" si="4"/>
        <v>321.21500000000003</v>
      </c>
      <c r="P13" s="21">
        <f>SUM(P4:P12)</f>
        <v>913.94999999999993</v>
      </c>
      <c r="Q13" s="21">
        <f>SUM(Q4:Q12)</f>
        <v>304.64999999999998</v>
      </c>
      <c r="R13"/>
    </row>
    <row r="14" spans="1:18" ht="17.5" x14ac:dyDescent="0.35">
      <c r="A14" s="4" t="s">
        <v>47</v>
      </c>
      <c r="B14" s="4">
        <v>4.3865999999999996</v>
      </c>
      <c r="C14" s="5">
        <v>2.0640000000000001</v>
      </c>
      <c r="D14" s="4">
        <v>5.8197000000000001</v>
      </c>
      <c r="E14" s="4">
        <v>5.8192000000000004</v>
      </c>
      <c r="F14" s="4">
        <v>5.8189000000000002</v>
      </c>
      <c r="G14" s="4">
        <v>5.8204000000000002</v>
      </c>
      <c r="H14" s="30">
        <f t="shared" si="0"/>
        <v>1.4338000000000006</v>
      </c>
      <c r="I14" s="30">
        <f t="shared" si="1"/>
        <v>30.53294573643408</v>
      </c>
      <c r="J14"/>
      <c r="L14"/>
      <c r="M14"/>
      <c r="N14"/>
      <c r="O14"/>
      <c r="P14"/>
      <c r="Q14"/>
      <c r="R14"/>
    </row>
    <row r="15" spans="1:18" ht="17.5" x14ac:dyDescent="0.35">
      <c r="A15" s="4" t="s">
        <v>48</v>
      </c>
      <c r="B15" s="4">
        <v>4.4021999999999997</v>
      </c>
      <c r="C15" s="4">
        <v>2.0442</v>
      </c>
      <c r="D15" s="4">
        <v>5.8304999999999998</v>
      </c>
      <c r="E15" s="4">
        <v>5.8308</v>
      </c>
      <c r="F15" s="4">
        <v>5.8311999999999999</v>
      </c>
      <c r="G15" s="4">
        <v>5.8315000000000001</v>
      </c>
      <c r="H15" s="30">
        <f t="shared" si="0"/>
        <v>1.4293000000000005</v>
      </c>
      <c r="I15" s="30">
        <f t="shared" si="1"/>
        <v>30.080226983661067</v>
      </c>
      <c r="J15"/>
      <c r="L15" s="22" t="s">
        <v>116</v>
      </c>
      <c r="M15" s="22"/>
      <c r="N15"/>
      <c r="O15"/>
      <c r="P15"/>
      <c r="Q15"/>
      <c r="R15"/>
    </row>
    <row r="16" spans="1:18" ht="18" x14ac:dyDescent="0.4">
      <c r="A16" s="2" t="s">
        <v>49</v>
      </c>
      <c r="B16" s="2">
        <v>4.4466999999999999</v>
      </c>
      <c r="C16" s="2">
        <v>2.0091999999999999</v>
      </c>
      <c r="D16" s="2">
        <v>5.8003</v>
      </c>
      <c r="E16" s="2">
        <v>5.8005000000000004</v>
      </c>
      <c r="F16" s="2">
        <v>5.7987000000000002</v>
      </c>
      <c r="G16" s="2">
        <v>5.8000999999999996</v>
      </c>
      <c r="H16" s="30">
        <f t="shared" si="0"/>
        <v>1.3533999999999997</v>
      </c>
      <c r="I16" s="30">
        <f t="shared" si="1"/>
        <v>32.63985665936692</v>
      </c>
      <c r="J16"/>
      <c r="L16" s="92" t="s">
        <v>100</v>
      </c>
      <c r="M16" s="93" t="s">
        <v>122</v>
      </c>
      <c r="N16" s="94"/>
      <c r="O16" s="95"/>
      <c r="P16" s="96" t="s">
        <v>93</v>
      </c>
      <c r="Q16"/>
      <c r="R16"/>
    </row>
    <row r="17" spans="1:19" ht="17.5" x14ac:dyDescent="0.35">
      <c r="A17" s="4" t="s">
        <v>50</v>
      </c>
      <c r="B17" s="4">
        <v>4.4622999999999999</v>
      </c>
      <c r="C17" s="4">
        <v>2.0415999999999999</v>
      </c>
      <c r="D17" s="4">
        <v>5.8243999999999998</v>
      </c>
      <c r="E17" s="4">
        <v>5.8211000000000004</v>
      </c>
      <c r="F17" s="4">
        <v>5.8212000000000002</v>
      </c>
      <c r="G17" s="4">
        <v>5.8221999999999996</v>
      </c>
      <c r="H17" s="30">
        <f t="shared" si="0"/>
        <v>1.3598999999999997</v>
      </c>
      <c r="I17" s="30">
        <f t="shared" si="1"/>
        <v>33.390478056426346</v>
      </c>
      <c r="J17"/>
      <c r="L17" s="92"/>
      <c r="M17" s="23" t="s">
        <v>123</v>
      </c>
      <c r="N17" s="23" t="s">
        <v>124</v>
      </c>
      <c r="O17" s="23" t="s">
        <v>125</v>
      </c>
      <c r="P17" s="97"/>
      <c r="Q17"/>
      <c r="R17"/>
    </row>
    <row r="18" spans="1:19" ht="17.5" x14ac:dyDescent="0.35">
      <c r="A18" s="4" t="s">
        <v>51</v>
      </c>
      <c r="B18" s="5">
        <v>4.5430000000000001</v>
      </c>
      <c r="C18" s="4">
        <v>2.0552000000000001</v>
      </c>
      <c r="D18" s="4">
        <v>5.8901000000000003</v>
      </c>
      <c r="E18" s="4">
        <v>5.8893000000000004</v>
      </c>
      <c r="F18" s="4">
        <v>5.8895999999999997</v>
      </c>
      <c r="G18" s="4">
        <v>5.8902999999999999</v>
      </c>
      <c r="H18" s="30">
        <f t="shared" si="0"/>
        <v>1.3472999999999997</v>
      </c>
      <c r="I18" s="30">
        <f t="shared" si="1"/>
        <v>34.444336317633336</v>
      </c>
      <c r="J18"/>
      <c r="L18" s="24" t="s">
        <v>119</v>
      </c>
      <c r="M18" s="25">
        <f>SUM(M4:O4)</f>
        <v>99.125</v>
      </c>
      <c r="N18" s="25">
        <f>SUM(M5:O5)</f>
        <v>106.715</v>
      </c>
      <c r="O18" s="25">
        <f>SUM(M6:O6)</f>
        <v>119.23699999999999</v>
      </c>
      <c r="P18" s="25">
        <f>SUM(M18:O18)</f>
        <v>325.077</v>
      </c>
      <c r="Q18" s="17">
        <f>P18/9</f>
        <v>36.119666666666667</v>
      </c>
      <c r="R18"/>
    </row>
    <row r="19" spans="1:19" ht="18" x14ac:dyDescent="0.4">
      <c r="A19" s="2" t="s">
        <v>52</v>
      </c>
      <c r="B19" s="3">
        <v>4.3879999999999999</v>
      </c>
      <c r="C19" s="2">
        <v>2.0745</v>
      </c>
      <c r="D19" s="2">
        <v>5.7568000000000001</v>
      </c>
      <c r="E19" s="2">
        <v>5.7561</v>
      </c>
      <c r="F19" s="2">
        <v>5.7587000000000002</v>
      </c>
      <c r="G19" s="2">
        <v>5.7564000000000002</v>
      </c>
      <c r="H19" s="30">
        <f t="shared" si="0"/>
        <v>1.3684000000000003</v>
      </c>
      <c r="I19" s="30">
        <f t="shared" si="1"/>
        <v>34.037117377681355</v>
      </c>
      <c r="J19"/>
      <c r="L19" s="24" t="s">
        <v>120</v>
      </c>
      <c r="M19" s="26">
        <f>SUM(M7:O7)</f>
        <v>91.608999999999995</v>
      </c>
      <c r="N19" s="25">
        <f>SUM(M8:O8)</f>
        <v>100.474</v>
      </c>
      <c r="O19" s="25">
        <f>SUM(M9:O9)</f>
        <v>112.50999999999999</v>
      </c>
      <c r="P19" s="25">
        <f>SUM(M19:O19)</f>
        <v>304.59299999999996</v>
      </c>
      <c r="Q19" s="17">
        <f>P19/9</f>
        <v>33.843666666666664</v>
      </c>
      <c r="R19"/>
    </row>
    <row r="20" spans="1:19" ht="17.5" x14ac:dyDescent="0.35">
      <c r="A20" s="4" t="s">
        <v>53</v>
      </c>
      <c r="B20" s="5">
        <v>4.4610000000000003</v>
      </c>
      <c r="C20" s="4">
        <v>2.0790999999999999</v>
      </c>
      <c r="D20" s="4">
        <v>5.7935999999999996</v>
      </c>
      <c r="E20" s="4">
        <v>5.7931999999999997</v>
      </c>
      <c r="F20" s="4">
        <v>5.7938999999999998</v>
      </c>
      <c r="G20" s="4">
        <v>5.7923999999999998</v>
      </c>
      <c r="H20" s="30">
        <f t="shared" si="0"/>
        <v>1.3313999999999995</v>
      </c>
      <c r="I20" s="30">
        <f t="shared" si="1"/>
        <v>35.962676157952984</v>
      </c>
      <c r="J20"/>
      <c r="L20" s="24" t="s">
        <v>121</v>
      </c>
      <c r="M20" s="26">
        <f>SUM(M10:O10)</f>
        <v>82.471000000000004</v>
      </c>
      <c r="N20" s="25">
        <f>SUM(M11:O11)</f>
        <v>96.515000000000001</v>
      </c>
      <c r="O20" s="25">
        <f>SUM(M12:O12)</f>
        <v>105.294</v>
      </c>
      <c r="P20" s="25">
        <f>SUM(M20:O20)</f>
        <v>284.27999999999997</v>
      </c>
      <c r="Q20" s="17">
        <f t="shared" ref="Q20" si="5">P20/9</f>
        <v>31.586666666666662</v>
      </c>
      <c r="R20"/>
    </row>
    <row r="21" spans="1:19" ht="17.5" x14ac:dyDescent="0.35">
      <c r="A21" s="4" t="s">
        <v>54</v>
      </c>
      <c r="B21" s="4">
        <v>4.3707000000000003</v>
      </c>
      <c r="C21" s="5">
        <v>2.012</v>
      </c>
      <c r="D21" s="4">
        <v>5.5290999999999997</v>
      </c>
      <c r="E21" s="4">
        <v>5.5286</v>
      </c>
      <c r="F21" s="4">
        <v>5.5297999999999998</v>
      </c>
      <c r="G21" s="4">
        <v>5.5274000000000001</v>
      </c>
      <c r="H21" s="30">
        <f t="shared" si="0"/>
        <v>1.1566999999999998</v>
      </c>
      <c r="I21" s="30">
        <f t="shared" si="1"/>
        <v>42.509940357852891</v>
      </c>
      <c r="J21"/>
      <c r="L21" s="24" t="s">
        <v>93</v>
      </c>
      <c r="M21" s="19">
        <f>SUM(M18:M20)</f>
        <v>273.20499999999998</v>
      </c>
      <c r="N21" s="19">
        <f>SUM(N18:N20)</f>
        <v>303.70400000000001</v>
      </c>
      <c r="O21" s="19">
        <f>SUM(O18:O20)</f>
        <v>337.041</v>
      </c>
      <c r="P21" s="25">
        <f>SUM(M21:O21)</f>
        <v>913.95</v>
      </c>
      <c r="Q21"/>
      <c r="R21"/>
    </row>
    <row r="22" spans="1:19" ht="18" x14ac:dyDescent="0.4">
      <c r="A22" s="2" t="s">
        <v>55</v>
      </c>
      <c r="B22" s="2">
        <v>4.4322999999999997</v>
      </c>
      <c r="C22" s="2">
        <v>2.0514000000000001</v>
      </c>
      <c r="D22" s="2">
        <v>5.9516</v>
      </c>
      <c r="E22" s="2">
        <v>5.9496000000000002</v>
      </c>
      <c r="F22" s="2">
        <v>5.9497</v>
      </c>
      <c r="G22" s="2">
        <v>5.9473000000000003</v>
      </c>
      <c r="H22" s="30">
        <f t="shared" si="0"/>
        <v>1.5150000000000006</v>
      </c>
      <c r="I22" s="30">
        <f t="shared" si="1"/>
        <v>26.147996490201791</v>
      </c>
      <c r="J22"/>
      <c r="L22"/>
      <c r="M22" s="26">
        <f>M21/9</f>
        <v>30.356111111111108</v>
      </c>
      <c r="N22" s="26">
        <f t="shared" ref="N22:O22" si="6">N21/9</f>
        <v>33.744888888888887</v>
      </c>
      <c r="O22" s="26">
        <f t="shared" si="6"/>
        <v>37.448999999999998</v>
      </c>
      <c r="P22" s="27">
        <f>SUM(P18:P20)</f>
        <v>913.94999999999993</v>
      </c>
      <c r="Q22"/>
      <c r="R22"/>
    </row>
    <row r="23" spans="1:19" ht="17.5" x14ac:dyDescent="0.35">
      <c r="A23" s="4" t="s">
        <v>56</v>
      </c>
      <c r="B23" s="4">
        <v>4.3971</v>
      </c>
      <c r="C23" s="4">
        <v>2.0137999999999998</v>
      </c>
      <c r="D23" s="5">
        <v>5.859</v>
      </c>
      <c r="E23" s="4">
        <v>5.8569000000000004</v>
      </c>
      <c r="F23" s="4">
        <v>5.8563000000000001</v>
      </c>
      <c r="G23" s="4">
        <v>5.8541999999999996</v>
      </c>
      <c r="H23" s="30">
        <f t="shared" si="0"/>
        <v>1.4570999999999996</v>
      </c>
      <c r="I23" s="30">
        <f t="shared" si="1"/>
        <v>27.64425464296356</v>
      </c>
      <c r="J23"/>
      <c r="K23"/>
      <c r="L23"/>
      <c r="M23"/>
      <c r="N23"/>
      <c r="O23"/>
      <c r="P23"/>
      <c r="Q23"/>
    </row>
    <row r="24" spans="1:19" ht="17.5" x14ac:dyDescent="0.35">
      <c r="A24" s="4" t="s">
        <v>57</v>
      </c>
      <c r="B24" s="4">
        <v>4.4638999999999998</v>
      </c>
      <c r="C24" s="4">
        <v>2.0053000000000001</v>
      </c>
      <c r="D24" s="4">
        <v>5.8967000000000001</v>
      </c>
      <c r="E24" s="4">
        <v>5.8956999999999997</v>
      </c>
      <c r="F24" s="4">
        <v>5.8948</v>
      </c>
      <c r="G24" s="4">
        <v>5.8940999999999999</v>
      </c>
      <c r="H24" s="30">
        <f t="shared" si="0"/>
        <v>1.4302000000000001</v>
      </c>
      <c r="I24" s="30">
        <f t="shared" si="1"/>
        <v>28.679000648282049</v>
      </c>
      <c r="L24" s="35" t="s">
        <v>126</v>
      </c>
      <c r="M24" t="s">
        <v>127</v>
      </c>
      <c r="N24"/>
      <c r="O24"/>
      <c r="P24"/>
      <c r="Q24"/>
      <c r="R24"/>
      <c r="S24"/>
    </row>
    <row r="25" spans="1:19" ht="18" x14ac:dyDescent="0.4">
      <c r="A25" s="2" t="s">
        <v>58</v>
      </c>
      <c r="B25" s="2">
        <v>4.4119000000000002</v>
      </c>
      <c r="C25" s="2">
        <v>2.0615999999999999</v>
      </c>
      <c r="D25" s="2">
        <v>5.8266999999999998</v>
      </c>
      <c r="E25" s="2">
        <v>5.8217999999999996</v>
      </c>
      <c r="F25" s="2">
        <v>5.8201000000000001</v>
      </c>
      <c r="G25" s="2">
        <v>5.8155000000000001</v>
      </c>
      <c r="H25" s="30">
        <f t="shared" si="0"/>
        <v>1.4036</v>
      </c>
      <c r="I25" s="30">
        <f t="shared" si="1"/>
        <v>31.916957702755138</v>
      </c>
      <c r="L25"/>
      <c r="M25" s="17">
        <f>P21^2/27</f>
        <v>30937.2075</v>
      </c>
      <c r="N25"/>
      <c r="O25"/>
      <c r="P25"/>
      <c r="Q25"/>
      <c r="R25"/>
      <c r="S25"/>
    </row>
    <row r="26" spans="1:19" ht="17.5" x14ac:dyDescent="0.35">
      <c r="A26" s="4" t="s">
        <v>59</v>
      </c>
      <c r="B26" s="4">
        <v>4.4036</v>
      </c>
      <c r="C26" s="5">
        <v>2.0640000000000001</v>
      </c>
      <c r="D26" s="4">
        <v>5.8262</v>
      </c>
      <c r="E26" s="4">
        <v>5.8244999999999996</v>
      </c>
      <c r="F26" s="4">
        <v>5.8257000000000003</v>
      </c>
      <c r="G26" s="5">
        <v>5.8230000000000004</v>
      </c>
      <c r="H26" s="30">
        <f t="shared" si="0"/>
        <v>1.4194000000000004</v>
      </c>
      <c r="I26" s="30">
        <f t="shared" si="1"/>
        <v>31.230620155038739</v>
      </c>
      <c r="L26" s="37" t="s">
        <v>128</v>
      </c>
      <c r="M26" s="37"/>
      <c r="N26" s="37"/>
      <c r="O26" s="37"/>
      <c r="P26" s="37"/>
      <c r="Q26" s="37"/>
      <c r="R26" s="37"/>
      <c r="S26" s="37"/>
    </row>
    <row r="27" spans="1:19" ht="17.5" x14ac:dyDescent="0.35">
      <c r="A27" s="4" t="s">
        <v>60</v>
      </c>
      <c r="B27" s="4">
        <v>4.4317000000000002</v>
      </c>
      <c r="C27" s="4">
        <v>2.0565000000000002</v>
      </c>
      <c r="D27" s="4">
        <v>5.8045999999999998</v>
      </c>
      <c r="E27" s="4">
        <v>5.8040000000000003</v>
      </c>
      <c r="F27" s="4">
        <v>5.8041999999999998</v>
      </c>
      <c r="G27" s="4">
        <v>5.8019999999999996</v>
      </c>
      <c r="H27" s="30">
        <f t="shared" si="0"/>
        <v>1.3702999999999994</v>
      </c>
      <c r="I27" s="30">
        <f t="shared" si="1"/>
        <v>33.367371748115765</v>
      </c>
      <c r="L27" s="38" t="s">
        <v>129</v>
      </c>
      <c r="M27" s="38" t="s">
        <v>130</v>
      </c>
      <c r="N27" s="38" t="s">
        <v>131</v>
      </c>
      <c r="O27" s="38" t="s">
        <v>132</v>
      </c>
      <c r="P27" s="38" t="s">
        <v>133</v>
      </c>
      <c r="Q27" s="38"/>
      <c r="R27" s="38" t="s">
        <v>134</v>
      </c>
      <c r="S27" s="38" t="s">
        <v>135</v>
      </c>
    </row>
    <row r="28" spans="1:19" ht="18" x14ac:dyDescent="0.4">
      <c r="A28" s="2" t="s">
        <v>61</v>
      </c>
      <c r="B28" s="2">
        <v>4.4537000000000004</v>
      </c>
      <c r="C28" s="2">
        <v>2.0417000000000001</v>
      </c>
      <c r="D28" s="2">
        <v>5.8301999999999996</v>
      </c>
      <c r="E28" s="2">
        <v>5.8296000000000001</v>
      </c>
      <c r="F28" s="2">
        <v>5.8308</v>
      </c>
      <c r="G28" s="2">
        <v>5.8285</v>
      </c>
      <c r="H28" s="30">
        <f t="shared" si="0"/>
        <v>1.3747999999999996</v>
      </c>
      <c r="I28" s="30">
        <f>((C28-H28)/C28)*100</f>
        <v>32.663956506832562</v>
      </c>
      <c r="L28" s="38" t="s">
        <v>136</v>
      </c>
      <c r="M28" s="38">
        <v>2</v>
      </c>
      <c r="N28" s="39">
        <f>SUMSQ(M13:O13)/9-M25</f>
        <v>51.507538888887211</v>
      </c>
      <c r="O28" s="39">
        <f>N28/M28</f>
        <v>25.753769444443606</v>
      </c>
      <c r="P28" s="39">
        <f>O28/O$33</f>
        <v>3.241326611626183</v>
      </c>
      <c r="Q28" s="40" t="str">
        <f>IF(P28&lt;R28,"tn",IF(P28&lt;S28,"*","**"))</f>
        <v>tn</v>
      </c>
      <c r="R28" s="38">
        <v>3.63</v>
      </c>
      <c r="S28" s="38">
        <v>6.23</v>
      </c>
    </row>
    <row r="29" spans="1:19" ht="17.5" x14ac:dyDescent="0.35">
      <c r="A29" s="4" t="s">
        <v>62</v>
      </c>
      <c r="B29" s="4">
        <v>4.4482999999999997</v>
      </c>
      <c r="C29" s="4">
        <v>2.0628000000000002</v>
      </c>
      <c r="D29" s="4">
        <v>5.7854000000000001</v>
      </c>
      <c r="E29" s="4">
        <v>5.7849000000000004</v>
      </c>
      <c r="F29" s="4">
        <v>5.7849000000000004</v>
      </c>
      <c r="G29" s="4">
        <v>5.7838000000000003</v>
      </c>
      <c r="H29" s="30">
        <f t="shared" si="0"/>
        <v>1.3355000000000006</v>
      </c>
      <c r="I29" s="30">
        <f t="shared" si="1"/>
        <v>35.257901880938505</v>
      </c>
      <c r="L29" s="38" t="s">
        <v>106</v>
      </c>
      <c r="M29" s="38">
        <v>8</v>
      </c>
      <c r="N29" s="39">
        <f>SUMSQ(P4:P12)/3-M25</f>
        <v>322.95589266666502</v>
      </c>
      <c r="O29" s="39">
        <f t="shared" ref="O29:O32" si="7">N29/M29</f>
        <v>40.369486583333128</v>
      </c>
      <c r="P29" s="39">
        <f>O29/O$33</f>
        <v>5.0808364749291082</v>
      </c>
      <c r="Q29" s="40" t="str">
        <f t="shared" ref="Q29:Q32" si="8">IF(P29&lt;R29,"tn",IF(P29&lt;S29,"*","**"))</f>
        <v>**</v>
      </c>
      <c r="R29" s="38">
        <v>2.59</v>
      </c>
      <c r="S29" s="38">
        <v>3.89</v>
      </c>
    </row>
    <row r="30" spans="1:19" ht="17.5" x14ac:dyDescent="0.35">
      <c r="A30" s="4" t="s">
        <v>60</v>
      </c>
      <c r="B30" s="4">
        <v>4.4743000000000004</v>
      </c>
      <c r="C30" s="4">
        <v>2.0148999999999999</v>
      </c>
      <c r="D30" s="4">
        <v>5.7369000000000003</v>
      </c>
      <c r="E30" s="4">
        <v>5.7370999999999999</v>
      </c>
      <c r="F30" s="4">
        <v>5.7378999999999998</v>
      </c>
      <c r="G30" s="4">
        <v>5.7362000000000002</v>
      </c>
      <c r="H30" s="30">
        <f t="shared" si="0"/>
        <v>1.2618999999999998</v>
      </c>
      <c r="I30" s="30">
        <f t="shared" si="1"/>
        <v>37.371581716214216</v>
      </c>
      <c r="L30" s="38" t="s">
        <v>100</v>
      </c>
      <c r="M30" s="38">
        <v>2</v>
      </c>
      <c r="N30" s="39">
        <f>SUMSQ(P18:P20)/9-M25</f>
        <v>92.46694199999547</v>
      </c>
      <c r="O30" s="39">
        <f t="shared" si="7"/>
        <v>46.233470999997735</v>
      </c>
      <c r="P30" s="39">
        <f>O30/O$33</f>
        <v>5.8188678058726646</v>
      </c>
      <c r="Q30" s="40" t="str">
        <f t="shared" si="8"/>
        <v>*</v>
      </c>
      <c r="R30" s="38">
        <v>3.63</v>
      </c>
      <c r="S30" s="38">
        <v>6.23</v>
      </c>
    </row>
    <row r="31" spans="1:19" ht="15.5" x14ac:dyDescent="0.35">
      <c r="L31" s="38" t="s">
        <v>122</v>
      </c>
      <c r="M31" s="38">
        <v>2</v>
      </c>
      <c r="N31" s="39">
        <f>SUMSQ(M21:O21)/9-M25</f>
        <v>226.53998022222368</v>
      </c>
      <c r="O31" s="39">
        <f t="shared" si="7"/>
        <v>113.26999011111184</v>
      </c>
      <c r="P31" s="39">
        <f>O31/O$33</f>
        <v>14.25597266597388</v>
      </c>
      <c r="Q31" s="40" t="str">
        <f t="shared" si="8"/>
        <v>**</v>
      </c>
      <c r="R31" s="38">
        <v>3.63</v>
      </c>
      <c r="S31" s="38">
        <v>6.23</v>
      </c>
    </row>
    <row r="32" spans="1:19" ht="15.5" x14ac:dyDescent="0.35">
      <c r="L32" s="38" t="s">
        <v>145</v>
      </c>
      <c r="M32" s="38">
        <v>4</v>
      </c>
      <c r="N32" s="39">
        <f>N29-N30-N31</f>
        <v>3.9489704444458766</v>
      </c>
      <c r="O32" s="39">
        <f>N32/M32</f>
        <v>0.98724261111146916</v>
      </c>
      <c r="P32" s="39">
        <f>O32/O$33</f>
        <v>0.12425271393494286</v>
      </c>
      <c r="Q32" s="40" t="str">
        <f t="shared" si="8"/>
        <v>tn</v>
      </c>
      <c r="R32" s="38">
        <v>3.01</v>
      </c>
      <c r="S32" s="38">
        <v>4.7699999999999996</v>
      </c>
    </row>
    <row r="33" spans="1:19" ht="15.5" x14ac:dyDescent="0.35">
      <c r="L33" s="38" t="s">
        <v>137</v>
      </c>
      <c r="M33" s="38">
        <v>16</v>
      </c>
      <c r="N33" s="17">
        <f>N34-N28-N29</f>
        <v>127.12705644444941</v>
      </c>
      <c r="O33" s="39">
        <f>N33/M33</f>
        <v>7.945441027778088</v>
      </c>
      <c r="P33" s="41"/>
      <c r="Q33" s="42"/>
      <c r="R33" s="42"/>
      <c r="S33" s="42"/>
    </row>
    <row r="34" spans="1:19" ht="15.5" x14ac:dyDescent="0.35">
      <c r="A34" s="31"/>
      <c r="B34" s="31"/>
      <c r="C34" s="31"/>
      <c r="D34" s="31"/>
      <c r="E34" s="31"/>
      <c r="F34" s="31"/>
      <c r="G34" s="31"/>
      <c r="H34" s="31"/>
      <c r="L34" s="38" t="s">
        <v>93</v>
      </c>
      <c r="M34" s="38">
        <v>26</v>
      </c>
      <c r="N34" s="39">
        <f>SUMSQ(M4:O12)/1-M25</f>
        <v>501.59048800000164</v>
      </c>
      <c r="O34" s="41"/>
      <c r="P34" s="41"/>
      <c r="Q34" s="42"/>
      <c r="R34" s="42"/>
      <c r="S34" s="42"/>
    </row>
    <row r="35" spans="1:19" ht="14.5" x14ac:dyDescent="0.35">
      <c r="A35" s="32"/>
      <c r="B35" s="33"/>
      <c r="C35" s="33"/>
      <c r="D35" s="33"/>
      <c r="E35" s="33"/>
      <c r="F35" s="33"/>
      <c r="G35" s="34"/>
      <c r="H35" s="34"/>
      <c r="J35" s="28"/>
      <c r="K35" s="28"/>
      <c r="L35"/>
      <c r="M35"/>
      <c r="N35"/>
      <c r="O35"/>
      <c r="P35"/>
      <c r="Q35"/>
      <c r="R35"/>
      <c r="S35"/>
    </row>
    <row r="36" spans="1:19" ht="14.5" x14ac:dyDescent="0.35">
      <c r="A36" s="32"/>
      <c r="B36" s="33"/>
      <c r="C36" s="33"/>
      <c r="D36" s="33"/>
      <c r="E36" s="33"/>
      <c r="F36" s="33"/>
      <c r="G36" s="34"/>
      <c r="H36" s="34"/>
      <c r="L36"/>
      <c r="M36"/>
      <c r="N36"/>
      <c r="O36"/>
      <c r="P36"/>
      <c r="Q36"/>
      <c r="R36"/>
      <c r="S36"/>
    </row>
    <row r="37" spans="1:19" ht="14.5" x14ac:dyDescent="0.35">
      <c r="A37" s="32"/>
      <c r="B37" s="33"/>
      <c r="C37" s="33"/>
      <c r="D37" s="33"/>
      <c r="E37" s="33"/>
      <c r="F37" s="33"/>
      <c r="G37" s="34"/>
      <c r="H37" s="34"/>
      <c r="L37"/>
      <c r="M37"/>
      <c r="N37"/>
      <c r="O37"/>
      <c r="P37"/>
      <c r="Q37"/>
      <c r="R37"/>
      <c r="S37"/>
    </row>
    <row r="38" spans="1:19" ht="15.5" x14ac:dyDescent="0.35">
      <c r="A38" s="32"/>
      <c r="B38" s="33"/>
      <c r="C38" s="33"/>
      <c r="D38" s="33"/>
      <c r="E38" s="33"/>
      <c r="F38" s="33"/>
      <c r="G38" s="34"/>
      <c r="H38" s="34"/>
      <c r="L38" s="37" t="s">
        <v>138</v>
      </c>
      <c r="M38" s="17">
        <f>5.03*SQRT(O33/9)</f>
        <v>4.7261307747424688</v>
      </c>
      <c r="N38"/>
      <c r="O38"/>
      <c r="P38"/>
      <c r="Q38"/>
      <c r="R38"/>
      <c r="S38"/>
    </row>
    <row r="39" spans="1:19" ht="14.5" x14ac:dyDescent="0.35">
      <c r="A39" s="32"/>
      <c r="B39" s="33"/>
      <c r="C39" s="33"/>
      <c r="D39" s="33"/>
      <c r="E39" s="33"/>
      <c r="F39" s="33"/>
      <c r="G39" s="34"/>
      <c r="H39" s="34"/>
      <c r="L39"/>
      <c r="M39"/>
      <c r="N39"/>
      <c r="O39"/>
      <c r="P39"/>
      <c r="Q39"/>
      <c r="R39"/>
      <c r="S39"/>
    </row>
    <row r="40" spans="1:19" ht="15.5" x14ac:dyDescent="0.35">
      <c r="A40" s="32"/>
      <c r="B40" s="33"/>
      <c r="C40" s="33"/>
      <c r="D40" s="33"/>
      <c r="E40" s="33"/>
      <c r="F40" s="33"/>
      <c r="G40" s="34"/>
      <c r="H40" s="34"/>
      <c r="L40" s="90" t="s">
        <v>144</v>
      </c>
      <c r="M40" s="90"/>
      <c r="N40"/>
      <c r="O40"/>
      <c r="P40"/>
      <c r="Q40"/>
      <c r="R40"/>
      <c r="S40"/>
    </row>
    <row r="41" spans="1:19" ht="14.5" x14ac:dyDescent="0.35">
      <c r="A41" s="32"/>
      <c r="B41" s="33"/>
      <c r="C41" s="33"/>
      <c r="D41" s="33"/>
      <c r="E41" s="33"/>
      <c r="F41" s="33"/>
      <c r="G41" s="34"/>
      <c r="H41" s="34"/>
      <c r="L41"/>
      <c r="M41"/>
      <c r="N41"/>
      <c r="O41"/>
      <c r="P41"/>
      <c r="Q41"/>
      <c r="R41"/>
      <c r="S41"/>
    </row>
    <row r="42" spans="1:19" ht="14.5" x14ac:dyDescent="0.35">
      <c r="A42" s="32"/>
      <c r="B42" s="33"/>
      <c r="C42" s="33"/>
      <c r="D42" s="33"/>
      <c r="E42" s="33"/>
      <c r="F42" s="33"/>
      <c r="G42" s="34"/>
      <c r="H42" s="34"/>
      <c r="L42" s="8" t="s">
        <v>106</v>
      </c>
      <c r="M42" s="8" t="s">
        <v>118</v>
      </c>
      <c r="N42" s="8" t="s">
        <v>139</v>
      </c>
      <c r="O42"/>
      <c r="P42" s="21">
        <v>31.59</v>
      </c>
      <c r="Q42" s="10" t="s">
        <v>28</v>
      </c>
      <c r="S42"/>
    </row>
    <row r="43" spans="1:19" ht="14.5" x14ac:dyDescent="0.35">
      <c r="A43" s="32"/>
      <c r="B43" s="33"/>
      <c r="C43" s="33"/>
      <c r="D43" s="33"/>
      <c r="E43" s="33"/>
      <c r="F43" s="33"/>
      <c r="G43" s="34"/>
      <c r="H43" s="34"/>
      <c r="L43" s="8" t="s">
        <v>119</v>
      </c>
      <c r="M43" s="21">
        <v>36.119999999999997</v>
      </c>
      <c r="N43" s="8" t="s">
        <v>156</v>
      </c>
      <c r="O43"/>
      <c r="P43" s="21">
        <v>33.64</v>
      </c>
      <c r="Q43" t="s">
        <v>28</v>
      </c>
      <c r="R43" s="17">
        <f>P43-P42</f>
        <v>2.0500000000000007</v>
      </c>
      <c r="S43"/>
    </row>
    <row r="44" spans="1:19" ht="14.5" x14ac:dyDescent="0.35">
      <c r="A44" s="32"/>
      <c r="B44" s="33"/>
      <c r="C44" s="33"/>
      <c r="D44" s="33"/>
      <c r="E44" s="33"/>
      <c r="F44" s="33"/>
      <c r="G44" s="34"/>
      <c r="H44" s="34"/>
      <c r="L44" s="8" t="s">
        <v>120</v>
      </c>
      <c r="M44" s="21">
        <v>33.64</v>
      </c>
      <c r="N44" s="8" t="s">
        <v>28</v>
      </c>
      <c r="O44"/>
      <c r="P44" s="21">
        <v>36.119999999999997</v>
      </c>
      <c r="Q44" t="s">
        <v>156</v>
      </c>
      <c r="R44" s="17">
        <f>P44-P43</f>
        <v>2.4799999999999969</v>
      </c>
      <c r="S44"/>
    </row>
    <row r="45" spans="1:19" ht="14.5" x14ac:dyDescent="0.35">
      <c r="A45" s="32"/>
      <c r="B45" s="33"/>
      <c r="C45" s="33"/>
      <c r="D45" s="33"/>
      <c r="E45" s="33"/>
      <c r="F45" s="33"/>
      <c r="G45" s="34"/>
      <c r="H45" s="34"/>
      <c r="L45" s="8" t="s">
        <v>121</v>
      </c>
      <c r="M45" s="21">
        <v>31.59</v>
      </c>
      <c r="N45" s="8" t="s">
        <v>28</v>
      </c>
      <c r="O45"/>
      <c r="P45"/>
      <c r="Q45"/>
      <c r="R45"/>
      <c r="S45"/>
    </row>
    <row r="46" spans="1:19" ht="14.5" x14ac:dyDescent="0.35">
      <c r="A46" s="32"/>
      <c r="B46" s="33"/>
      <c r="C46" s="33"/>
      <c r="D46" s="33"/>
      <c r="E46" s="33"/>
      <c r="F46" s="33"/>
      <c r="G46" s="34"/>
      <c r="H46" s="34"/>
      <c r="L46" s="8" t="s">
        <v>140</v>
      </c>
      <c r="M46" s="8">
        <v>4.7300000000000004</v>
      </c>
      <c r="N46"/>
      <c r="O46"/>
      <c r="P46"/>
      <c r="Q46"/>
      <c r="R46"/>
      <c r="S46"/>
    </row>
    <row r="47" spans="1:19" ht="14.5" x14ac:dyDescent="0.35">
      <c r="A47" s="32"/>
      <c r="B47" s="33"/>
      <c r="C47" s="33"/>
      <c r="D47" s="33"/>
      <c r="E47" s="33"/>
      <c r="F47" s="33"/>
      <c r="G47" s="34"/>
      <c r="H47" s="34"/>
      <c r="L47"/>
      <c r="M47"/>
      <c r="N47"/>
      <c r="O47"/>
      <c r="P47"/>
      <c r="Q47"/>
      <c r="R47"/>
      <c r="S47"/>
    </row>
    <row r="48" spans="1:19" ht="14.5" x14ac:dyDescent="0.35">
      <c r="A48" s="32"/>
      <c r="B48" s="33"/>
      <c r="C48" s="33"/>
      <c r="D48" s="33"/>
      <c r="E48" s="33"/>
      <c r="F48" s="33"/>
      <c r="G48" s="34"/>
      <c r="H48" s="34"/>
      <c r="L48" s="8" t="s">
        <v>123</v>
      </c>
      <c r="M48" s="21">
        <v>30.36</v>
      </c>
      <c r="N48" s="8" t="s">
        <v>28</v>
      </c>
      <c r="O48"/>
      <c r="P48" s="21">
        <v>30.36</v>
      </c>
      <c r="Q48" t="s">
        <v>28</v>
      </c>
      <c r="R48"/>
      <c r="S48"/>
    </row>
    <row r="49" spans="1:19" ht="14.5" x14ac:dyDescent="0.35">
      <c r="A49" s="32"/>
      <c r="B49" s="33"/>
      <c r="C49" s="33"/>
      <c r="D49" s="33"/>
      <c r="E49" s="33"/>
      <c r="F49" s="33"/>
      <c r="G49" s="34"/>
      <c r="H49" s="34"/>
      <c r="L49" s="8" t="s">
        <v>124</v>
      </c>
      <c r="M49" s="21">
        <v>33.74</v>
      </c>
      <c r="N49" s="8" t="s">
        <v>156</v>
      </c>
      <c r="O49"/>
      <c r="P49" s="21">
        <v>33.74</v>
      </c>
      <c r="Q49" t="s">
        <v>156</v>
      </c>
      <c r="R49" s="17">
        <f>P49-P48</f>
        <v>3.3800000000000026</v>
      </c>
      <c r="S49"/>
    </row>
    <row r="50" spans="1:19" ht="14.5" x14ac:dyDescent="0.35">
      <c r="A50" s="32"/>
      <c r="B50" s="33"/>
      <c r="C50" s="33"/>
      <c r="D50" s="33"/>
      <c r="E50" s="33"/>
      <c r="F50" s="33"/>
      <c r="G50" s="34"/>
      <c r="H50" s="34"/>
      <c r="L50" s="8" t="s">
        <v>125</v>
      </c>
      <c r="M50" s="21">
        <v>37.450000000000003</v>
      </c>
      <c r="N50" s="8" t="s">
        <v>29</v>
      </c>
      <c r="O50"/>
      <c r="P50" s="21">
        <v>37.450000000000003</v>
      </c>
      <c r="Q50" t="s">
        <v>29</v>
      </c>
      <c r="R50" s="17">
        <f>P50-P49</f>
        <v>3.7100000000000009</v>
      </c>
      <c r="S50"/>
    </row>
    <row r="51" spans="1:19" ht="14.5" x14ac:dyDescent="0.35">
      <c r="A51" s="32"/>
      <c r="B51" s="33"/>
      <c r="C51" s="33"/>
      <c r="D51" s="33"/>
      <c r="E51" s="33"/>
      <c r="F51" s="33"/>
      <c r="G51" s="34"/>
      <c r="H51" s="34"/>
      <c r="L51" s="8" t="s">
        <v>138</v>
      </c>
      <c r="M51" s="8">
        <v>4.7300000000000004</v>
      </c>
      <c r="N51"/>
      <c r="O51"/>
      <c r="P51" s="8"/>
      <c r="Q51"/>
      <c r="R51"/>
      <c r="S51"/>
    </row>
    <row r="52" spans="1:19" ht="14.5" x14ac:dyDescent="0.35">
      <c r="A52" s="32"/>
      <c r="B52" s="33"/>
      <c r="C52" s="33"/>
      <c r="D52" s="33"/>
      <c r="E52" s="33"/>
      <c r="F52" s="33"/>
      <c r="G52" s="34"/>
      <c r="H52" s="34"/>
      <c r="L52"/>
      <c r="M52"/>
      <c r="N52"/>
      <c r="O52"/>
      <c r="P52"/>
      <c r="Q52"/>
      <c r="R52"/>
      <c r="S52"/>
    </row>
    <row r="53" spans="1:19" ht="14.5" x14ac:dyDescent="0.35">
      <c r="A53" s="32"/>
      <c r="B53" s="33"/>
      <c r="C53" s="33"/>
      <c r="D53" s="33"/>
      <c r="E53" s="33"/>
      <c r="F53" s="33"/>
      <c r="G53" s="34"/>
      <c r="H53" s="34"/>
      <c r="L53"/>
      <c r="M53"/>
      <c r="N53"/>
      <c r="O53"/>
      <c r="P53"/>
      <c r="Q53"/>
      <c r="R53"/>
      <c r="S53"/>
    </row>
    <row r="54" spans="1:19" ht="14.5" x14ac:dyDescent="0.35">
      <c r="A54" s="32"/>
      <c r="B54" s="33"/>
      <c r="C54" s="33"/>
      <c r="D54" s="33"/>
      <c r="E54" s="33"/>
      <c r="F54" s="33"/>
      <c r="G54" s="34"/>
      <c r="H54" s="34"/>
      <c r="L54" s="91"/>
      <c r="M54" s="91"/>
      <c r="N54"/>
      <c r="O54"/>
      <c r="P54"/>
      <c r="Q54"/>
      <c r="R54"/>
      <c r="S54"/>
    </row>
    <row r="55" spans="1:19" ht="15.5" x14ac:dyDescent="0.35">
      <c r="A55" s="32"/>
      <c r="B55" s="33"/>
      <c r="C55" s="33"/>
      <c r="D55" s="33"/>
      <c r="E55" s="33"/>
      <c r="F55" s="33"/>
      <c r="G55" s="34"/>
      <c r="H55" s="34"/>
      <c r="L55" s="52"/>
      <c r="M55" s="52"/>
      <c r="N55"/>
      <c r="O55"/>
      <c r="P55"/>
      <c r="Q55"/>
      <c r="R55"/>
      <c r="S55"/>
    </row>
    <row r="56" spans="1:19" ht="14.5" x14ac:dyDescent="0.35">
      <c r="A56" s="32"/>
      <c r="B56" s="33"/>
      <c r="C56" s="33"/>
      <c r="D56" s="33"/>
      <c r="E56" s="33"/>
      <c r="F56" s="33"/>
      <c r="G56" s="34"/>
      <c r="H56" s="34"/>
      <c r="L56" s="53"/>
      <c r="M56" s="48"/>
      <c r="N56"/>
      <c r="O56"/>
      <c r="P56" s="59"/>
      <c r="Q56"/>
      <c r="R56"/>
      <c r="S56"/>
    </row>
    <row r="57" spans="1:19" ht="14.5" x14ac:dyDescent="0.35">
      <c r="A57" s="32"/>
      <c r="B57" s="33"/>
      <c r="C57" s="33"/>
      <c r="D57" s="33"/>
      <c r="E57" s="33"/>
      <c r="F57" s="33"/>
      <c r="G57" s="34"/>
      <c r="H57" s="34"/>
      <c r="L57" s="53"/>
      <c r="M57" s="48"/>
      <c r="N57"/>
      <c r="O57"/>
      <c r="P57" s="59"/>
      <c r="Q57"/>
      <c r="R57" s="17"/>
      <c r="S57"/>
    </row>
    <row r="58" spans="1:19" ht="14.5" x14ac:dyDescent="0.35">
      <c r="A58" s="32"/>
      <c r="B58" s="33"/>
      <c r="C58" s="33"/>
      <c r="D58" s="33"/>
      <c r="E58" s="33"/>
      <c r="F58" s="33"/>
      <c r="G58" s="34"/>
      <c r="H58" s="34"/>
      <c r="L58" s="53"/>
      <c r="M58" s="48"/>
      <c r="N58"/>
      <c r="O58"/>
      <c r="P58" s="59"/>
      <c r="Q58"/>
      <c r="R58" s="17"/>
      <c r="S58"/>
    </row>
    <row r="59" spans="1:19" ht="14.5" x14ac:dyDescent="0.35">
      <c r="A59" s="32"/>
      <c r="B59" s="33"/>
      <c r="C59" s="33"/>
      <c r="D59" s="33"/>
      <c r="E59" s="33"/>
      <c r="F59" s="33"/>
      <c r="G59" s="34"/>
      <c r="H59" s="34"/>
      <c r="L59" s="53"/>
      <c r="M59" s="48"/>
      <c r="N59"/>
      <c r="O59"/>
      <c r="P59" s="59"/>
      <c r="Q59"/>
      <c r="R59" s="17"/>
      <c r="S59"/>
    </row>
    <row r="60" spans="1:19" ht="14.5" x14ac:dyDescent="0.35">
      <c r="A60" s="32"/>
      <c r="B60" s="33"/>
      <c r="C60" s="33"/>
      <c r="D60" s="33"/>
      <c r="E60" s="33"/>
      <c r="F60" s="33"/>
      <c r="G60" s="34"/>
      <c r="H60" s="34"/>
      <c r="L60" s="53"/>
      <c r="M60" s="48"/>
      <c r="N60"/>
      <c r="O60"/>
      <c r="P60" s="59"/>
      <c r="Q60"/>
      <c r="R60" s="17"/>
      <c r="S60"/>
    </row>
    <row r="61" spans="1:19" ht="14.5" x14ac:dyDescent="0.35">
      <c r="A61" s="32"/>
      <c r="B61" s="33"/>
      <c r="C61" s="33"/>
      <c r="D61" s="33"/>
      <c r="E61" s="33"/>
      <c r="F61" s="33"/>
      <c r="G61" s="34"/>
      <c r="H61" s="34"/>
      <c r="L61" s="53"/>
      <c r="M61" s="48"/>
      <c r="N61"/>
      <c r="O61"/>
      <c r="P61" s="59"/>
      <c r="Q61"/>
      <c r="R61" s="17"/>
      <c r="S61"/>
    </row>
    <row r="62" spans="1:19" ht="14.5" x14ac:dyDescent="0.35">
      <c r="L62" s="53"/>
      <c r="M62" s="48"/>
      <c r="N62"/>
      <c r="O62"/>
      <c r="P62" s="59"/>
      <c r="Q62"/>
      <c r="R62" s="17"/>
      <c r="S62"/>
    </row>
    <row r="63" spans="1:19" ht="14.5" x14ac:dyDescent="0.35">
      <c r="L63" s="53"/>
      <c r="M63" s="48"/>
      <c r="N63"/>
      <c r="O63"/>
      <c r="P63" s="59"/>
      <c r="Q63"/>
      <c r="R63" s="17"/>
      <c r="S63"/>
    </row>
    <row r="64" spans="1:19" ht="14.5" x14ac:dyDescent="0.35">
      <c r="L64" s="53"/>
      <c r="M64" s="48"/>
      <c r="N64"/>
      <c r="O64"/>
      <c r="P64" s="59"/>
      <c r="Q64"/>
      <c r="R64" s="17"/>
      <c r="S64"/>
    </row>
    <row r="65" spans="12:19" ht="14.5" x14ac:dyDescent="0.35">
      <c r="L65"/>
      <c r="M65"/>
      <c r="N65"/>
      <c r="O65"/>
      <c r="P65"/>
      <c r="Q65"/>
      <c r="R65"/>
      <c r="S65"/>
    </row>
    <row r="69" spans="12:19" x14ac:dyDescent="0.3">
      <c r="O69" s="48"/>
    </row>
    <row r="70" spans="12:19" x14ac:dyDescent="0.3">
      <c r="O70" s="48"/>
    </row>
    <row r="71" spans="12:19" x14ac:dyDescent="0.3">
      <c r="O71" s="48"/>
    </row>
    <row r="72" spans="12:19" x14ac:dyDescent="0.3">
      <c r="O72" s="48"/>
    </row>
    <row r="73" spans="12:19" x14ac:dyDescent="0.3">
      <c r="O73" s="48"/>
    </row>
    <row r="74" spans="12:19" x14ac:dyDescent="0.3">
      <c r="O74" s="48"/>
    </row>
    <row r="75" spans="12:19" x14ac:dyDescent="0.3">
      <c r="O75" s="48"/>
    </row>
    <row r="76" spans="12:19" x14ac:dyDescent="0.3">
      <c r="O76" s="48"/>
    </row>
    <row r="77" spans="12:19" x14ac:dyDescent="0.3">
      <c r="O77" s="48"/>
    </row>
  </sheetData>
  <sortState xmlns:xlrd2="http://schemas.microsoft.com/office/spreadsheetml/2017/richdata2" ref="O69:O77">
    <sortCondition ref="O69"/>
  </sortState>
  <mergeCells count="6">
    <mergeCell ref="M16:O16"/>
    <mergeCell ref="P16:P17"/>
    <mergeCell ref="L40:M40"/>
    <mergeCell ref="L54:M54"/>
    <mergeCell ref="A1:G1"/>
    <mergeCell ref="L16:L17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5"/>
  <sheetViews>
    <sheetView topLeftCell="G24" zoomScale="80" zoomScaleNormal="80" workbookViewId="0">
      <selection activeCell="I38" sqref="I38"/>
    </sheetView>
  </sheetViews>
  <sheetFormatPr defaultRowHeight="17.5" x14ac:dyDescent="0.35"/>
  <cols>
    <col min="1" max="2" width="21.54296875" customWidth="1"/>
    <col min="3" max="3" width="24.453125" customWidth="1"/>
    <col min="5" max="5" width="8.26953125" customWidth="1"/>
    <col min="6" max="6" width="15.81640625" style="6" customWidth="1"/>
    <col min="8" max="13" width="11.81640625" customWidth="1"/>
  </cols>
  <sheetData>
    <row r="1" spans="1:13" ht="18" x14ac:dyDescent="0.4">
      <c r="A1" s="89" t="s">
        <v>73</v>
      </c>
      <c r="B1" s="98"/>
    </row>
    <row r="3" spans="1:13" ht="18" x14ac:dyDescent="0.4">
      <c r="A3" s="2" t="s">
        <v>71</v>
      </c>
      <c r="B3" s="2" t="s">
        <v>165</v>
      </c>
      <c r="C3" s="2" t="s">
        <v>164</v>
      </c>
      <c r="D3" s="2" t="s">
        <v>167</v>
      </c>
      <c r="E3" s="2" t="s">
        <v>168</v>
      </c>
      <c r="F3" s="2" t="s">
        <v>166</v>
      </c>
      <c r="H3" s="8" t="s">
        <v>106</v>
      </c>
      <c r="I3" s="8" t="s">
        <v>90</v>
      </c>
      <c r="J3" s="8" t="s">
        <v>91</v>
      </c>
      <c r="K3" s="8" t="s">
        <v>113</v>
      </c>
      <c r="L3" s="8" t="s">
        <v>114</v>
      </c>
      <c r="M3" s="8" t="s">
        <v>152</v>
      </c>
    </row>
    <row r="4" spans="1:13" ht="18" x14ac:dyDescent="0.4">
      <c r="A4" s="2" t="s">
        <v>149</v>
      </c>
      <c r="B4" s="2">
        <v>0</v>
      </c>
      <c r="C4" s="2">
        <v>61.6</v>
      </c>
      <c r="D4" s="8"/>
      <c r="E4" s="8"/>
      <c r="F4" s="4"/>
      <c r="H4" s="18" t="s">
        <v>75</v>
      </c>
      <c r="I4" s="19">
        <f>F5</f>
        <v>27.315878378378383</v>
      </c>
      <c r="J4" s="20">
        <f>F6</f>
        <v>27.517207081758499</v>
      </c>
      <c r="K4" s="20">
        <f>F7</f>
        <v>27.135788319712979</v>
      </c>
      <c r="L4" s="21">
        <f>SUM(I4:K4)</f>
        <v>81.968873779849872</v>
      </c>
      <c r="M4" s="21">
        <f>AVERAGE(I4:K4)</f>
        <v>27.322957926616624</v>
      </c>
    </row>
    <row r="5" spans="1:13" ht="18.5" x14ac:dyDescent="0.45">
      <c r="A5" s="2" t="s">
        <v>0</v>
      </c>
      <c r="B5" s="2">
        <v>1.0064</v>
      </c>
      <c r="C5" s="2">
        <v>30.2</v>
      </c>
      <c r="D5" s="87">
        <f>C4-C5</f>
        <v>31.400000000000002</v>
      </c>
      <c r="E5" s="88">
        <f>D5*0.1*100*14.008/(B5*1000)</f>
        <v>4.3705405405405413</v>
      </c>
      <c r="F5" s="54">
        <f>E5*6.25</f>
        <v>27.315878378378383</v>
      </c>
      <c r="H5" s="18" t="s">
        <v>76</v>
      </c>
      <c r="I5" s="19">
        <f>F8</f>
        <v>30.769763042612503</v>
      </c>
      <c r="J5" s="20">
        <f>F9</f>
        <v>30.595430107526884</v>
      </c>
      <c r="K5" s="19">
        <f>F10</f>
        <v>30.162600816489103</v>
      </c>
      <c r="L5" s="21">
        <f t="shared" ref="L5:L12" si="0">SUM(I5:K5)</f>
        <v>91.527793966628494</v>
      </c>
      <c r="M5" s="21">
        <f t="shared" ref="M5:M12" si="1">AVERAGE(I5:K5)</f>
        <v>30.509264655542832</v>
      </c>
    </row>
    <row r="6" spans="1:13" ht="18.5" x14ac:dyDescent="0.45">
      <c r="A6" s="4" t="s">
        <v>4</v>
      </c>
      <c r="B6" s="2">
        <v>1.0054000000000001</v>
      </c>
      <c r="C6" s="4">
        <v>30</v>
      </c>
      <c r="D6" s="87">
        <f>C4-C6</f>
        <v>31.6</v>
      </c>
      <c r="E6" s="88">
        <f t="shared" ref="E6:E31" si="2">D6*0.1*100*14.008/(B6*1000)</f>
        <v>4.4027531330813598</v>
      </c>
      <c r="F6" s="54">
        <f t="shared" ref="F6:F28" si="3">E6*6.25</f>
        <v>27.517207081758499</v>
      </c>
      <c r="H6" s="18" t="s">
        <v>77</v>
      </c>
      <c r="I6" s="19">
        <f>F11</f>
        <v>35.938922572308918</v>
      </c>
      <c r="J6" s="20">
        <f>F12</f>
        <v>35.599362168626662</v>
      </c>
      <c r="K6" s="20">
        <f>F13</f>
        <v>35.253862254559955</v>
      </c>
      <c r="L6" s="21">
        <f t="shared" si="0"/>
        <v>106.79214699549553</v>
      </c>
      <c r="M6" s="21">
        <f t="shared" si="1"/>
        <v>35.597382331831845</v>
      </c>
    </row>
    <row r="7" spans="1:13" ht="18.5" x14ac:dyDescent="0.45">
      <c r="A7" s="4" t="s">
        <v>7</v>
      </c>
      <c r="B7" s="2">
        <v>1.0034000000000001</v>
      </c>
      <c r="C7" s="4">
        <v>30.5</v>
      </c>
      <c r="D7" s="87">
        <f>C4-C7</f>
        <v>31.1</v>
      </c>
      <c r="E7" s="88">
        <f t="shared" si="2"/>
        <v>4.3417261311540765</v>
      </c>
      <c r="F7" s="54">
        <f t="shared" si="3"/>
        <v>27.135788319712979</v>
      </c>
      <c r="H7" s="18" t="s">
        <v>78</v>
      </c>
      <c r="I7" s="19">
        <f>F14</f>
        <v>30.834231268083407</v>
      </c>
      <c r="J7" s="20">
        <f>F15</f>
        <v>30.616767958553353</v>
      </c>
      <c r="K7" s="20">
        <f>F16</f>
        <v>30.20470635158043</v>
      </c>
      <c r="L7" s="21">
        <f t="shared" si="0"/>
        <v>91.655705578217194</v>
      </c>
      <c r="M7" s="21">
        <f t="shared" si="1"/>
        <v>30.551901859405731</v>
      </c>
    </row>
    <row r="8" spans="1:13" ht="18.5" x14ac:dyDescent="0.45">
      <c r="A8" s="2" t="s">
        <v>1</v>
      </c>
      <c r="B8" s="2">
        <v>1.0044</v>
      </c>
      <c r="C8" s="2">
        <v>26.3</v>
      </c>
      <c r="D8" s="87">
        <f>C4-C8</f>
        <v>35.299999999999997</v>
      </c>
      <c r="E8" s="88">
        <f t="shared" si="2"/>
        <v>4.9231620868180004</v>
      </c>
      <c r="F8" s="54">
        <f t="shared" si="3"/>
        <v>30.769763042612503</v>
      </c>
      <c r="H8" s="18" t="s">
        <v>79</v>
      </c>
      <c r="I8" s="19">
        <f>F17</f>
        <v>35.989001692047381</v>
      </c>
      <c r="J8" s="20">
        <f>F18</f>
        <v>35.859031712893923</v>
      </c>
      <c r="K8" s="20">
        <f>F19</f>
        <v>35.375497611464972</v>
      </c>
      <c r="L8" s="21">
        <f t="shared" si="0"/>
        <v>107.22353101640627</v>
      </c>
      <c r="M8" s="21">
        <f t="shared" si="1"/>
        <v>35.741177005468757</v>
      </c>
    </row>
    <row r="9" spans="1:13" ht="18.5" x14ac:dyDescent="0.45">
      <c r="A9" s="4" t="s">
        <v>5</v>
      </c>
      <c r="B9" s="2">
        <v>1.0044</v>
      </c>
      <c r="C9" s="4">
        <v>26.5</v>
      </c>
      <c r="D9" s="87">
        <f>C4-C9</f>
        <v>35.1</v>
      </c>
      <c r="E9" s="88">
        <f t="shared" si="2"/>
        <v>4.8952688172043013</v>
      </c>
      <c r="F9" s="54">
        <f t="shared" si="3"/>
        <v>30.595430107526884</v>
      </c>
      <c r="H9" s="18" t="s">
        <v>80</v>
      </c>
      <c r="I9" s="19">
        <f>F20</f>
        <v>41.341601912731626</v>
      </c>
      <c r="J9" s="20">
        <f>F21</f>
        <v>41.04314720812183</v>
      </c>
      <c r="K9" s="20">
        <f>F22</f>
        <v>41.756895349995034</v>
      </c>
      <c r="L9" s="21">
        <f t="shared" si="0"/>
        <v>124.14164447084849</v>
      </c>
      <c r="M9" s="21">
        <f t="shared" si="1"/>
        <v>41.380548156949494</v>
      </c>
    </row>
    <row r="10" spans="1:13" ht="18.5" x14ac:dyDescent="0.45">
      <c r="A10" s="4" t="s">
        <v>8</v>
      </c>
      <c r="B10" s="2">
        <v>1.0043</v>
      </c>
      <c r="C10" s="4">
        <v>27</v>
      </c>
      <c r="D10" s="87">
        <f>C4-C10</f>
        <v>34.6</v>
      </c>
      <c r="E10" s="88">
        <f t="shared" si="2"/>
        <v>4.8260161306382567</v>
      </c>
      <c r="F10" s="54">
        <f t="shared" si="3"/>
        <v>30.162600816489103</v>
      </c>
      <c r="H10" s="18" t="s">
        <v>81</v>
      </c>
      <c r="I10" s="19">
        <f>F23</f>
        <v>35.257376395534294</v>
      </c>
      <c r="J10" s="20">
        <f>F24</f>
        <v>35.386062717770038</v>
      </c>
      <c r="K10" s="20">
        <f>F25</f>
        <v>34.253011448481828</v>
      </c>
      <c r="L10" s="21">
        <f t="shared" si="0"/>
        <v>104.89645056178617</v>
      </c>
      <c r="M10" s="21">
        <f t="shared" si="1"/>
        <v>34.965483520595392</v>
      </c>
    </row>
    <row r="11" spans="1:13" ht="18.5" x14ac:dyDescent="0.45">
      <c r="A11" s="2" t="s">
        <v>2</v>
      </c>
      <c r="B11" s="2">
        <v>1.0061</v>
      </c>
      <c r="C11" s="2">
        <v>20.3</v>
      </c>
      <c r="D11" s="87">
        <f>C4-C11</f>
        <v>41.3</v>
      </c>
      <c r="E11" s="88">
        <f t="shared" si="2"/>
        <v>5.7502276115694269</v>
      </c>
      <c r="F11" s="54">
        <f t="shared" si="3"/>
        <v>35.938922572308918</v>
      </c>
      <c r="H11" s="18" t="s">
        <v>82</v>
      </c>
      <c r="I11" s="19">
        <f>F26</f>
        <v>40.194872304481763</v>
      </c>
      <c r="J11" s="20">
        <f>F27</f>
        <v>40.607445008460239</v>
      </c>
      <c r="K11" s="20">
        <f>F28</f>
        <v>40.660055810245154</v>
      </c>
      <c r="L11" s="21">
        <f t="shared" si="0"/>
        <v>121.46237312318715</v>
      </c>
      <c r="M11" s="21">
        <f t="shared" si="1"/>
        <v>40.48745770772905</v>
      </c>
    </row>
    <row r="12" spans="1:13" ht="18.5" x14ac:dyDescent="0.45">
      <c r="A12" s="4" t="s">
        <v>6</v>
      </c>
      <c r="B12" s="2">
        <v>1.0034000000000001</v>
      </c>
      <c r="C12" s="4">
        <v>20.8</v>
      </c>
      <c r="D12" s="87">
        <f>C4-C12</f>
        <v>40.799999999999997</v>
      </c>
      <c r="E12" s="88">
        <f t="shared" si="2"/>
        <v>5.6958979469802662</v>
      </c>
      <c r="F12" s="54">
        <f t="shared" si="3"/>
        <v>35.599362168626662</v>
      </c>
      <c r="H12" s="18" t="s">
        <v>83</v>
      </c>
      <c r="I12" s="19">
        <f>F29</f>
        <v>43.282950363075699</v>
      </c>
      <c r="J12" s="20">
        <f>F30</f>
        <v>43.243178649671385</v>
      </c>
      <c r="K12" s="20">
        <f>F31</f>
        <v>42.891930835734868</v>
      </c>
      <c r="L12" s="21">
        <f t="shared" si="0"/>
        <v>129.41805984848196</v>
      </c>
      <c r="M12" s="21">
        <f t="shared" si="1"/>
        <v>43.139353282827322</v>
      </c>
    </row>
    <row r="13" spans="1:13" ht="18.5" x14ac:dyDescent="0.45">
      <c r="A13" s="4" t="s">
        <v>9</v>
      </c>
      <c r="B13" s="2">
        <v>1.0033000000000001</v>
      </c>
      <c r="C13" s="4">
        <v>21.2</v>
      </c>
      <c r="D13" s="87">
        <f>C4-C13</f>
        <v>40.400000000000006</v>
      </c>
      <c r="E13" s="88">
        <f t="shared" si="2"/>
        <v>5.6406179607295925</v>
      </c>
      <c r="F13" s="54">
        <f t="shared" si="3"/>
        <v>35.253862254559955</v>
      </c>
      <c r="H13" s="18" t="s">
        <v>93</v>
      </c>
      <c r="I13" s="21">
        <f>SUM(I4:I12)</f>
        <v>320.92459792925399</v>
      </c>
      <c r="J13" s="21">
        <f t="shared" ref="J13:K13" si="4">SUM(J4:J12)</f>
        <v>320.46763261338282</v>
      </c>
      <c r="K13" s="21">
        <f t="shared" si="4"/>
        <v>317.69434879826434</v>
      </c>
      <c r="L13" s="21">
        <f>SUM(L4:L12)</f>
        <v>959.08657934090115</v>
      </c>
      <c r="M13" s="21">
        <f>SUM(M4:M12)</f>
        <v>319.69552644696705</v>
      </c>
    </row>
    <row r="14" spans="1:13" ht="18.5" x14ac:dyDescent="0.45">
      <c r="A14" s="2" t="s">
        <v>10</v>
      </c>
      <c r="B14" s="2">
        <v>1.0023</v>
      </c>
      <c r="C14" s="2">
        <v>26.3</v>
      </c>
      <c r="D14" s="87">
        <f>C4-C14</f>
        <v>35.299999999999997</v>
      </c>
      <c r="E14" s="88">
        <f t="shared" si="2"/>
        <v>4.933477002893345</v>
      </c>
      <c r="F14" s="54">
        <f t="shared" si="3"/>
        <v>30.834231268083407</v>
      </c>
    </row>
    <row r="15" spans="1:13" ht="18.5" x14ac:dyDescent="0.45">
      <c r="A15" s="4" t="s">
        <v>3</v>
      </c>
      <c r="B15" s="2">
        <v>1.0037</v>
      </c>
      <c r="C15" s="4">
        <v>26.5</v>
      </c>
      <c r="D15" s="87">
        <f>C4-C15</f>
        <v>35.1</v>
      </c>
      <c r="E15" s="88">
        <f t="shared" si="2"/>
        <v>4.8986828733685366</v>
      </c>
      <c r="F15" s="54">
        <f t="shared" si="3"/>
        <v>30.616767958553353</v>
      </c>
      <c r="H15" s="22" t="s">
        <v>116</v>
      </c>
      <c r="I15" s="22"/>
    </row>
    <row r="16" spans="1:13" ht="18.5" x14ac:dyDescent="0.45">
      <c r="A16" s="4" t="s">
        <v>15</v>
      </c>
      <c r="B16" s="2">
        <v>1.0028999999999999</v>
      </c>
      <c r="C16" s="4">
        <v>27</v>
      </c>
      <c r="D16" s="87">
        <f>C4-C16</f>
        <v>34.6</v>
      </c>
      <c r="E16" s="88">
        <f t="shared" si="2"/>
        <v>4.8327530162528687</v>
      </c>
      <c r="F16" s="54">
        <f t="shared" si="3"/>
        <v>30.20470635158043</v>
      </c>
      <c r="H16" s="92" t="s">
        <v>100</v>
      </c>
      <c r="I16" s="93" t="s">
        <v>122</v>
      </c>
      <c r="J16" s="94"/>
      <c r="K16" s="95"/>
      <c r="L16" s="96" t="s">
        <v>93</v>
      </c>
    </row>
    <row r="17" spans="1:15" ht="18.5" x14ac:dyDescent="0.45">
      <c r="A17" s="2" t="s">
        <v>11</v>
      </c>
      <c r="B17" s="2">
        <v>1.0046999999999999</v>
      </c>
      <c r="C17" s="2">
        <v>20.3</v>
      </c>
      <c r="D17" s="87">
        <f>C4-C17</f>
        <v>41.3</v>
      </c>
      <c r="E17" s="88">
        <f t="shared" si="2"/>
        <v>5.7582402707275806</v>
      </c>
      <c r="F17" s="54">
        <f t="shared" si="3"/>
        <v>35.989001692047381</v>
      </c>
      <c r="H17" s="92"/>
      <c r="I17" s="23" t="s">
        <v>123</v>
      </c>
      <c r="J17" s="23" t="s">
        <v>124</v>
      </c>
      <c r="K17" s="23" t="s">
        <v>125</v>
      </c>
      <c r="L17" s="97"/>
    </row>
    <row r="18" spans="1:15" ht="18.5" x14ac:dyDescent="0.45">
      <c r="A18" s="4" t="s">
        <v>13</v>
      </c>
      <c r="B18" s="2">
        <v>1.0059</v>
      </c>
      <c r="C18" s="4">
        <v>20.399999999999999</v>
      </c>
      <c r="D18" s="87">
        <f>C4-C18</f>
        <v>41.2</v>
      </c>
      <c r="E18" s="88">
        <f t="shared" si="2"/>
        <v>5.7374450740630278</v>
      </c>
      <c r="F18" s="54">
        <f t="shared" si="3"/>
        <v>35.859031712893923</v>
      </c>
      <c r="H18" s="24" t="s">
        <v>119</v>
      </c>
      <c r="I18" s="25">
        <f>SUM(I4:K4)</f>
        <v>81.968873779849872</v>
      </c>
      <c r="J18" s="25">
        <f>SUM(I5:K5)</f>
        <v>91.527793966628494</v>
      </c>
      <c r="K18" s="25">
        <f>SUM(I6:K6)</f>
        <v>106.79214699549553</v>
      </c>
      <c r="L18" s="25">
        <f>SUM(I18:K18)</f>
        <v>280.28881474197385</v>
      </c>
      <c r="M18" s="17">
        <f>L18/9</f>
        <v>31.143201637997095</v>
      </c>
    </row>
    <row r="19" spans="1:15" ht="18.5" x14ac:dyDescent="0.45">
      <c r="A19" s="4" t="s">
        <v>16</v>
      </c>
      <c r="B19" s="2">
        <v>1.0047999999999999</v>
      </c>
      <c r="C19" s="4">
        <v>21</v>
      </c>
      <c r="D19" s="87">
        <f>C4-C19</f>
        <v>40.6</v>
      </c>
      <c r="E19" s="88">
        <f t="shared" si="2"/>
        <v>5.6600796178343957</v>
      </c>
      <c r="F19" s="54">
        <f t="shared" si="3"/>
        <v>35.375497611464972</v>
      </c>
      <c r="H19" s="24" t="s">
        <v>120</v>
      </c>
      <c r="I19" s="26">
        <f>SUM(I7:K7)</f>
        <v>91.655705578217194</v>
      </c>
      <c r="J19" s="25">
        <f>SUM(I8:K8)</f>
        <v>107.22353101640627</v>
      </c>
      <c r="K19" s="25">
        <f>SUM(I9:K9)</f>
        <v>124.14164447084849</v>
      </c>
      <c r="L19" s="25">
        <f>SUM(I19:K19)</f>
        <v>323.02088106547194</v>
      </c>
      <c r="M19" s="17">
        <f>L19/9</f>
        <v>35.891209007274661</v>
      </c>
    </row>
    <row r="20" spans="1:15" ht="18.5" x14ac:dyDescent="0.45">
      <c r="A20" s="2" t="s">
        <v>12</v>
      </c>
      <c r="B20" s="2">
        <v>1.0038</v>
      </c>
      <c r="C20" s="2">
        <v>14.2</v>
      </c>
      <c r="D20" s="87">
        <f>C4-C20</f>
        <v>47.400000000000006</v>
      </c>
      <c r="E20" s="88">
        <f t="shared" si="2"/>
        <v>6.6146563060370598</v>
      </c>
      <c r="F20" s="54">
        <f t="shared" si="3"/>
        <v>41.341601912731626</v>
      </c>
      <c r="H20" s="24" t="s">
        <v>121</v>
      </c>
      <c r="I20" s="26">
        <f>SUM(I10:K10)</f>
        <v>104.89645056178617</v>
      </c>
      <c r="J20" s="25">
        <f>SUM(I11:K11)</f>
        <v>121.46237312318715</v>
      </c>
      <c r="K20" s="25">
        <f>SUM(I12:K12)</f>
        <v>129.41805984848196</v>
      </c>
      <c r="L20" s="25">
        <f>SUM(I20:K20)</f>
        <v>355.77688353345525</v>
      </c>
      <c r="M20" s="17">
        <f t="shared" ref="M20" si="5">L20/9</f>
        <v>39.530764837050583</v>
      </c>
    </row>
    <row r="21" spans="1:15" ht="18.5" x14ac:dyDescent="0.45">
      <c r="A21" s="4" t="s">
        <v>14</v>
      </c>
      <c r="B21" s="2">
        <v>1.0046999999999999</v>
      </c>
      <c r="C21" s="4">
        <v>14.5</v>
      </c>
      <c r="D21" s="87">
        <f>C4-C21</f>
        <v>47.1</v>
      </c>
      <c r="E21" s="88">
        <f t="shared" si="2"/>
        <v>6.5669035532994933</v>
      </c>
      <c r="F21" s="54">
        <f t="shared" si="3"/>
        <v>41.04314720812183</v>
      </c>
      <c r="H21" s="24" t="s">
        <v>93</v>
      </c>
      <c r="I21" s="19">
        <f>SUM(I18:I20)</f>
        <v>278.52102991985328</v>
      </c>
      <c r="J21" s="19">
        <f>SUM(J18:J20)</f>
        <v>320.2136981062219</v>
      </c>
      <c r="K21" s="19">
        <f>SUM(K18:K20)</f>
        <v>360.35185131482598</v>
      </c>
      <c r="L21" s="25">
        <f>SUM(I21:K21)</f>
        <v>959.08657934090115</v>
      </c>
    </row>
    <row r="22" spans="1:15" ht="18.5" x14ac:dyDescent="0.45">
      <c r="A22" s="4" t="s">
        <v>17</v>
      </c>
      <c r="B22" s="2">
        <v>1.0043</v>
      </c>
      <c r="C22" s="4">
        <v>13.7</v>
      </c>
      <c r="D22" s="87">
        <f>C4-C22</f>
        <v>47.900000000000006</v>
      </c>
      <c r="E22" s="88">
        <f t="shared" si="2"/>
        <v>6.6811032559992052</v>
      </c>
      <c r="F22" s="54">
        <f t="shared" si="3"/>
        <v>41.756895349995034</v>
      </c>
      <c r="I22" s="26">
        <f>I21/9</f>
        <v>30.946781102205918</v>
      </c>
      <c r="J22" s="26">
        <f t="shared" ref="J22:K22" si="6">J21/9</f>
        <v>35.579299789580212</v>
      </c>
      <c r="K22" s="26">
        <f t="shared" si="6"/>
        <v>40.039094590536223</v>
      </c>
      <c r="L22" s="27">
        <f>SUM(L18:L20)</f>
        <v>959.08657934090104</v>
      </c>
    </row>
    <row r="23" spans="1:15" ht="18.5" x14ac:dyDescent="0.45">
      <c r="A23" s="2" t="s">
        <v>18</v>
      </c>
      <c r="B23" s="2">
        <v>1.0032000000000001</v>
      </c>
      <c r="C23" s="2">
        <v>21.2</v>
      </c>
      <c r="D23" s="87">
        <f>C4-C23</f>
        <v>40.400000000000006</v>
      </c>
      <c r="E23" s="88">
        <f t="shared" si="2"/>
        <v>5.6411802232854873</v>
      </c>
      <c r="F23" s="54">
        <f t="shared" si="3"/>
        <v>35.257376395534294</v>
      </c>
    </row>
    <row r="24" spans="1:15" ht="18.5" x14ac:dyDescent="0.45">
      <c r="A24" s="4" t="s">
        <v>21</v>
      </c>
      <c r="B24" s="2">
        <v>1.0044999999999999</v>
      </c>
      <c r="C24" s="4">
        <v>21</v>
      </c>
      <c r="D24" s="87">
        <f>C4-C24</f>
        <v>40.6</v>
      </c>
      <c r="E24" s="88">
        <f t="shared" si="2"/>
        <v>5.6617700348432063</v>
      </c>
      <c r="F24" s="54">
        <f t="shared" si="3"/>
        <v>35.386062717770038</v>
      </c>
      <c r="H24" s="35" t="s">
        <v>126</v>
      </c>
      <c r="I24" t="s">
        <v>127</v>
      </c>
      <c r="N24">
        <v>42</v>
      </c>
    </row>
    <row r="25" spans="1:15" ht="18.5" x14ac:dyDescent="0.45">
      <c r="A25" s="4" t="s">
        <v>24</v>
      </c>
      <c r="B25" s="2">
        <v>1.0044999999999999</v>
      </c>
      <c r="C25" s="4">
        <v>22.3</v>
      </c>
      <c r="D25" s="87">
        <f>C4-C25</f>
        <v>39.299999999999997</v>
      </c>
      <c r="E25" s="88">
        <f t="shared" si="2"/>
        <v>5.4804818317570927</v>
      </c>
      <c r="F25" s="54">
        <f t="shared" si="3"/>
        <v>34.253011448481828</v>
      </c>
      <c r="I25" s="17">
        <f>L21^2/27</f>
        <v>34068.409876734469</v>
      </c>
    </row>
    <row r="26" spans="1:15" ht="18.5" x14ac:dyDescent="0.45">
      <c r="A26" s="2" t="s">
        <v>19</v>
      </c>
      <c r="B26" s="2">
        <v>1.0063</v>
      </c>
      <c r="C26" s="2">
        <v>15.4</v>
      </c>
      <c r="D26" s="87">
        <f>C4-C26</f>
        <v>46.2</v>
      </c>
      <c r="E26" s="88">
        <f t="shared" si="2"/>
        <v>6.4311795687170825</v>
      </c>
      <c r="F26" s="54">
        <f t="shared" si="3"/>
        <v>40.194872304481763</v>
      </c>
      <c r="H26" s="37" t="s">
        <v>128</v>
      </c>
      <c r="I26" s="37"/>
      <c r="J26" s="37"/>
      <c r="K26" s="37"/>
      <c r="L26" s="37"/>
      <c r="M26" s="37"/>
      <c r="N26" s="37"/>
      <c r="O26" s="37"/>
    </row>
    <row r="27" spans="1:15" ht="18.5" x14ac:dyDescent="0.45">
      <c r="A27" s="4" t="s">
        <v>22</v>
      </c>
      <c r="B27" s="2">
        <v>1.0046999999999999</v>
      </c>
      <c r="C27" s="4">
        <v>15</v>
      </c>
      <c r="D27" s="87">
        <f>C4-C27</f>
        <v>46.6</v>
      </c>
      <c r="E27" s="88">
        <f t="shared" si="2"/>
        <v>6.4971912013536377</v>
      </c>
      <c r="F27" s="54">
        <f t="shared" si="3"/>
        <v>40.607445008460239</v>
      </c>
      <c r="H27" s="38" t="s">
        <v>129</v>
      </c>
      <c r="I27" s="38" t="s">
        <v>130</v>
      </c>
      <c r="J27" s="38" t="s">
        <v>131</v>
      </c>
      <c r="K27" s="38" t="s">
        <v>132</v>
      </c>
      <c r="L27" s="38" t="s">
        <v>133</v>
      </c>
      <c r="M27" s="38"/>
      <c r="N27" s="38" t="s">
        <v>134</v>
      </c>
      <c r="O27" s="38" t="s">
        <v>135</v>
      </c>
    </row>
    <row r="28" spans="1:15" ht="18.5" x14ac:dyDescent="0.45">
      <c r="A28" s="4" t="s">
        <v>25</v>
      </c>
      <c r="B28" s="2">
        <v>1.0034000000000001</v>
      </c>
      <c r="C28" s="4">
        <v>15</v>
      </c>
      <c r="D28" s="87">
        <f>C4-C28</f>
        <v>46.6</v>
      </c>
      <c r="E28" s="88">
        <f t="shared" si="2"/>
        <v>6.5056089296392248</v>
      </c>
      <c r="F28" s="54">
        <f t="shared" si="3"/>
        <v>40.660055810245154</v>
      </c>
      <c r="H28" s="38" t="s">
        <v>136</v>
      </c>
      <c r="I28" s="38">
        <v>2</v>
      </c>
      <c r="J28" s="39">
        <f>SUMSQ(I13:K13)/9-I25</f>
        <v>0.67905295804666821</v>
      </c>
      <c r="K28" s="39">
        <f>J28/I28</f>
        <v>0.3395264790233341</v>
      </c>
      <c r="L28" s="39">
        <f>K28/K$33</f>
        <v>3.6545521146165618</v>
      </c>
      <c r="M28" s="40" t="str">
        <f>IF(L28&lt;N28,"tn",IF(L28&lt;O28,"*","**"))</f>
        <v>*</v>
      </c>
      <c r="N28" s="38">
        <v>3.63</v>
      </c>
      <c r="O28" s="38">
        <v>6.23</v>
      </c>
    </row>
    <row r="29" spans="1:15" ht="18.5" x14ac:dyDescent="0.45">
      <c r="A29" s="2" t="s">
        <v>20</v>
      </c>
      <c r="B29" s="2">
        <v>1.0053000000000001</v>
      </c>
      <c r="C29" s="2">
        <v>11.9</v>
      </c>
      <c r="D29" s="87">
        <f>C4-C29</f>
        <v>49.7</v>
      </c>
      <c r="E29" s="88">
        <f t="shared" si="2"/>
        <v>6.9252720580921121</v>
      </c>
      <c r="F29" s="54">
        <f>E29*6.25</f>
        <v>43.282950363075699</v>
      </c>
      <c r="H29" s="38" t="s">
        <v>106</v>
      </c>
      <c r="I29" s="38">
        <v>8</v>
      </c>
      <c r="J29" s="39">
        <f>SUMSQ(L4:L12)/3-I25</f>
        <v>703.25862251838407</v>
      </c>
      <c r="K29" s="39">
        <f t="shared" ref="K29:K31" si="7">J29/I29</f>
        <v>87.907327814798009</v>
      </c>
      <c r="L29" s="39">
        <f>K29/K$33</f>
        <v>946.20576185983577</v>
      </c>
      <c r="M29" s="40" t="str">
        <f t="shared" ref="M29:M32" si="8">IF(L29&lt;N29,"tn",IF(L29&lt;O29,"*","**"))</f>
        <v>**</v>
      </c>
      <c r="N29" s="38">
        <v>2.59</v>
      </c>
      <c r="O29" s="38">
        <v>3.89</v>
      </c>
    </row>
    <row r="30" spans="1:15" ht="18.5" x14ac:dyDescent="0.45">
      <c r="A30" s="4" t="s">
        <v>23</v>
      </c>
      <c r="B30" s="2">
        <v>1.0042</v>
      </c>
      <c r="C30" s="4">
        <v>12</v>
      </c>
      <c r="D30" s="87">
        <f>C4-C30</f>
        <v>49.6</v>
      </c>
      <c r="E30" s="88">
        <f t="shared" si="2"/>
        <v>6.918908583947422</v>
      </c>
      <c r="F30" s="54">
        <f t="shared" ref="F30:F31" si="9">E30*6.25</f>
        <v>43.243178649671385</v>
      </c>
      <c r="H30" s="38" t="s">
        <v>100</v>
      </c>
      <c r="I30" s="38">
        <v>2</v>
      </c>
      <c r="J30" s="39">
        <f>SUMSQ(L18:L20)/9-I25</f>
        <v>318.42347110465198</v>
      </c>
      <c r="K30" s="39">
        <f t="shared" si="7"/>
        <v>159.21173555232599</v>
      </c>
      <c r="L30" s="39">
        <f>K30/K$33</f>
        <v>1713.7031153158987</v>
      </c>
      <c r="M30" s="40" t="str">
        <f t="shared" si="8"/>
        <v>**</v>
      </c>
      <c r="N30" s="38">
        <v>3.63</v>
      </c>
      <c r="O30" s="38">
        <v>6.23</v>
      </c>
    </row>
    <row r="31" spans="1:15" ht="18.5" x14ac:dyDescent="0.45">
      <c r="A31" s="4" t="s">
        <v>26</v>
      </c>
      <c r="B31" s="2">
        <v>1.0063</v>
      </c>
      <c r="C31" s="4">
        <v>12.3</v>
      </c>
      <c r="D31" s="87">
        <f>C4-C31</f>
        <v>49.3</v>
      </c>
      <c r="E31" s="88">
        <f t="shared" si="2"/>
        <v>6.8627089337175793</v>
      </c>
      <c r="F31" s="54">
        <f t="shared" si="9"/>
        <v>42.891930835734868</v>
      </c>
      <c r="H31" s="38" t="s">
        <v>122</v>
      </c>
      <c r="I31" s="38">
        <v>2</v>
      </c>
      <c r="J31" s="39">
        <f>SUMSQ(I21:K21)/9-I25</f>
        <v>372.06049087673455</v>
      </c>
      <c r="K31" s="39">
        <f t="shared" si="7"/>
        <v>186.03024543836727</v>
      </c>
      <c r="L31" s="39">
        <f>K31/K$33</f>
        <v>2002.3687955209516</v>
      </c>
      <c r="M31" s="40" t="str">
        <f t="shared" si="8"/>
        <v>**</v>
      </c>
      <c r="N31" s="38">
        <v>3.63</v>
      </c>
      <c r="O31" s="38">
        <v>6.23</v>
      </c>
    </row>
    <row r="32" spans="1:15" x14ac:dyDescent="0.35">
      <c r="H32" s="38" t="s">
        <v>145</v>
      </c>
      <c r="I32" s="38">
        <v>4</v>
      </c>
      <c r="J32" s="39">
        <f>J29-J30-J31</f>
        <v>12.774660536997544</v>
      </c>
      <c r="K32" s="39">
        <f>J32/I32</f>
        <v>3.193665134249386</v>
      </c>
      <c r="L32" s="39">
        <f>K32/K$33</f>
        <v>34.375568301246268</v>
      </c>
      <c r="M32" s="40" t="str">
        <f t="shared" si="8"/>
        <v>**</v>
      </c>
      <c r="N32" s="38">
        <v>3.01</v>
      </c>
      <c r="O32" s="38">
        <v>4.7699999999999996</v>
      </c>
    </row>
    <row r="33" spans="8:15" x14ac:dyDescent="0.35">
      <c r="H33" s="38" t="s">
        <v>137</v>
      </c>
      <c r="I33" s="38">
        <v>16</v>
      </c>
      <c r="J33" s="17">
        <f>J34-J28-J29</f>
        <v>1.4864813782915007</v>
      </c>
      <c r="K33" s="39">
        <f>J33/I33</f>
        <v>9.2905086143218796E-2</v>
      </c>
      <c r="L33" s="41"/>
      <c r="M33" s="42"/>
      <c r="N33" s="42"/>
      <c r="O33" s="42"/>
    </row>
    <row r="34" spans="8:15" x14ac:dyDescent="0.35">
      <c r="H34" s="38" t="s">
        <v>93</v>
      </c>
      <c r="I34" s="38">
        <v>26</v>
      </c>
      <c r="J34" s="39">
        <f>SUMSQ(I4:K12)/1-I25</f>
        <v>705.42415685472224</v>
      </c>
      <c r="K34" s="41"/>
      <c r="L34" s="41"/>
      <c r="M34" s="42"/>
      <c r="N34" s="42"/>
      <c r="O34" s="42"/>
    </row>
    <row r="38" spans="8:15" x14ac:dyDescent="0.35">
      <c r="H38" s="37" t="s">
        <v>138</v>
      </c>
      <c r="I38" s="17">
        <f>5.03*SQRT(K33/9)</f>
        <v>0.5110536277579405</v>
      </c>
    </row>
    <row r="40" spans="8:15" x14ac:dyDescent="0.35">
      <c r="H40" s="90" t="s">
        <v>144</v>
      </c>
      <c r="I40" s="90"/>
    </row>
    <row r="42" spans="8:15" x14ac:dyDescent="0.35">
      <c r="H42" s="8" t="s">
        <v>106</v>
      </c>
      <c r="I42" s="8" t="s">
        <v>118</v>
      </c>
      <c r="J42" s="8" t="s">
        <v>139</v>
      </c>
      <c r="L42" s="21">
        <v>31.143201637997095</v>
      </c>
      <c r="M42" s="10" t="s">
        <v>28</v>
      </c>
    </row>
    <row r="43" spans="8:15" x14ac:dyDescent="0.35">
      <c r="H43" s="8" t="s">
        <v>119</v>
      </c>
      <c r="I43" s="21">
        <f>M18</f>
        <v>31.143201637997095</v>
      </c>
      <c r="J43" s="8" t="s">
        <v>28</v>
      </c>
      <c r="L43" s="21">
        <v>35.891209007274661</v>
      </c>
      <c r="M43" t="s">
        <v>29</v>
      </c>
      <c r="N43" s="17">
        <f>L43-L42</f>
        <v>4.7480073692775662</v>
      </c>
    </row>
    <row r="44" spans="8:15" x14ac:dyDescent="0.35">
      <c r="H44" s="8" t="s">
        <v>120</v>
      </c>
      <c r="I44" s="21">
        <f>M19</f>
        <v>35.891209007274661</v>
      </c>
      <c r="J44" s="8" t="s">
        <v>29</v>
      </c>
      <c r="L44" s="21">
        <v>40.790187565245091</v>
      </c>
      <c r="M44" t="s">
        <v>161</v>
      </c>
      <c r="N44" s="17">
        <f>L44-L43</f>
        <v>4.8989785579704304</v>
      </c>
    </row>
    <row r="45" spans="8:15" x14ac:dyDescent="0.35">
      <c r="H45" s="8" t="s">
        <v>121</v>
      </c>
      <c r="I45" s="21">
        <f>M20</f>
        <v>39.530764837050583</v>
      </c>
      <c r="J45" s="8" t="s">
        <v>161</v>
      </c>
    </row>
    <row r="46" spans="8:15" x14ac:dyDescent="0.35">
      <c r="H46" s="8" t="s">
        <v>140</v>
      </c>
      <c r="I46" s="21">
        <f>I38</f>
        <v>0.5110536277579405</v>
      </c>
    </row>
    <row r="48" spans="8:15" x14ac:dyDescent="0.35">
      <c r="H48" s="8" t="s">
        <v>123</v>
      </c>
      <c r="I48" s="21">
        <f>I22</f>
        <v>30.946781102205918</v>
      </c>
      <c r="J48" s="8" t="s">
        <v>28</v>
      </c>
      <c r="L48" s="21">
        <v>32.206203830400426</v>
      </c>
      <c r="M48" t="s">
        <v>28</v>
      </c>
      <c r="N48" s="17"/>
    </row>
    <row r="49" spans="8:14" x14ac:dyDescent="0.35">
      <c r="H49" s="8" t="s">
        <v>124</v>
      </c>
      <c r="I49" s="21">
        <f>J22</f>
        <v>35.579299789580212</v>
      </c>
      <c r="J49" s="8" t="s">
        <v>29</v>
      </c>
      <c r="L49" s="21">
        <v>35.579299789580212</v>
      </c>
      <c r="M49" t="s">
        <v>29</v>
      </c>
      <c r="N49" s="17">
        <f>L49-L48</f>
        <v>3.3730959591797856</v>
      </c>
    </row>
    <row r="50" spans="8:14" x14ac:dyDescent="0.35">
      <c r="H50" s="8" t="s">
        <v>125</v>
      </c>
      <c r="I50" s="21">
        <f>K22</f>
        <v>40.039094590536223</v>
      </c>
      <c r="J50" s="8" t="s">
        <v>161</v>
      </c>
      <c r="L50" s="21">
        <v>40.039094590536223</v>
      </c>
      <c r="M50" t="s">
        <v>161</v>
      </c>
      <c r="N50" s="17">
        <f>L50-L49</f>
        <v>4.4597948009560113</v>
      </c>
    </row>
    <row r="51" spans="8:14" x14ac:dyDescent="0.35">
      <c r="H51" s="8" t="s">
        <v>138</v>
      </c>
      <c r="I51" s="21">
        <f>I38</f>
        <v>0.5110536277579405</v>
      </c>
      <c r="L51" s="8"/>
    </row>
    <row r="54" spans="8:14" x14ac:dyDescent="0.35">
      <c r="H54" s="91" t="s">
        <v>141</v>
      </c>
      <c r="I54" s="91"/>
    </row>
    <row r="55" spans="8:14" x14ac:dyDescent="0.35">
      <c r="H55" s="43" t="s">
        <v>106</v>
      </c>
      <c r="I55" s="43" t="s">
        <v>142</v>
      </c>
      <c r="J55" t="s">
        <v>143</v>
      </c>
    </row>
    <row r="56" spans="8:14" x14ac:dyDescent="0.35">
      <c r="H56" s="18" t="s">
        <v>75</v>
      </c>
      <c r="I56" s="21">
        <v>27.322957926616624</v>
      </c>
      <c r="J56" t="s">
        <v>28</v>
      </c>
      <c r="L56" s="17">
        <v>27.322957926616624</v>
      </c>
      <c r="M56" t="s">
        <v>28</v>
      </c>
      <c r="N56" s="17"/>
    </row>
    <row r="57" spans="8:14" x14ac:dyDescent="0.35">
      <c r="H57" s="18" t="s">
        <v>76</v>
      </c>
      <c r="I57" s="21">
        <v>30.509264655542832</v>
      </c>
      <c r="J57" t="s">
        <v>29</v>
      </c>
      <c r="L57" s="17">
        <v>30.509264655542832</v>
      </c>
      <c r="M57" t="s">
        <v>29</v>
      </c>
      <c r="N57" s="17">
        <f>L57-L56</f>
        <v>3.1863067289262084</v>
      </c>
    </row>
    <row r="58" spans="8:14" x14ac:dyDescent="0.35">
      <c r="H58" s="18" t="s">
        <v>77</v>
      </c>
      <c r="I58" s="21">
        <v>35.597382331831845</v>
      </c>
      <c r="J58" t="s">
        <v>161</v>
      </c>
      <c r="L58" s="17">
        <v>30.551901859405731</v>
      </c>
      <c r="M58" t="s">
        <v>29</v>
      </c>
      <c r="N58" s="17">
        <f t="shared" ref="N58:N64" si="10">L58-L57</f>
        <v>4.2637203862899042E-2</v>
      </c>
    </row>
    <row r="59" spans="8:14" x14ac:dyDescent="0.35">
      <c r="H59" s="18" t="s">
        <v>78</v>
      </c>
      <c r="I59" s="21">
        <v>30.551901859405731</v>
      </c>
      <c r="J59" t="s">
        <v>29</v>
      </c>
      <c r="L59" s="17">
        <v>34.97</v>
      </c>
      <c r="M59" t="s">
        <v>161</v>
      </c>
      <c r="N59" s="17">
        <f>L59-L58</f>
        <v>4.4180981405942674</v>
      </c>
    </row>
    <row r="60" spans="8:14" x14ac:dyDescent="0.35">
      <c r="H60" s="18" t="s">
        <v>79</v>
      </c>
      <c r="I60" s="21">
        <v>35.741177005468757</v>
      </c>
      <c r="J60" t="s">
        <v>161</v>
      </c>
      <c r="L60" s="17">
        <v>35.6</v>
      </c>
      <c r="M60" t="s">
        <v>159</v>
      </c>
      <c r="N60" s="17">
        <f>L60-L59</f>
        <v>0.63000000000000256</v>
      </c>
    </row>
    <row r="61" spans="8:14" x14ac:dyDescent="0.35">
      <c r="H61" s="18" t="s">
        <v>80</v>
      </c>
      <c r="I61" s="21">
        <v>41.380548156949494</v>
      </c>
      <c r="J61" t="s">
        <v>224</v>
      </c>
      <c r="L61" s="17">
        <v>35.74</v>
      </c>
      <c r="M61" t="s">
        <v>159</v>
      </c>
      <c r="N61" s="17">
        <f>L61-L60</f>
        <v>0.14000000000000057</v>
      </c>
    </row>
    <row r="62" spans="8:14" x14ac:dyDescent="0.35">
      <c r="H62" s="18" t="s">
        <v>81</v>
      </c>
      <c r="I62" s="21">
        <v>34.97</v>
      </c>
      <c r="J62" t="s">
        <v>159</v>
      </c>
      <c r="L62" s="17">
        <v>40.48745770772905</v>
      </c>
      <c r="M62" t="s">
        <v>170</v>
      </c>
      <c r="N62" s="17">
        <f t="shared" si="10"/>
        <v>4.7474577077290476</v>
      </c>
    </row>
    <row r="63" spans="8:14" x14ac:dyDescent="0.35">
      <c r="H63" s="18" t="s">
        <v>82</v>
      </c>
      <c r="I63" s="21">
        <v>40.48745770772905</v>
      </c>
      <c r="J63" t="s">
        <v>170</v>
      </c>
      <c r="L63" s="17">
        <v>41.380548156949494</v>
      </c>
      <c r="M63" t="s">
        <v>224</v>
      </c>
      <c r="N63" s="17">
        <f t="shared" si="10"/>
        <v>0.89309044922044478</v>
      </c>
    </row>
    <row r="64" spans="8:14" x14ac:dyDescent="0.35">
      <c r="H64" s="18" t="s">
        <v>83</v>
      </c>
      <c r="I64" s="21">
        <v>43.139353282827322</v>
      </c>
      <c r="J64" t="s">
        <v>225</v>
      </c>
      <c r="L64" s="17">
        <v>43.139353282827322</v>
      </c>
      <c r="M64" t="s">
        <v>225</v>
      </c>
      <c r="N64" s="17">
        <f t="shared" si="10"/>
        <v>1.7588051258778279</v>
      </c>
    </row>
    <row r="65" spans="8:9" x14ac:dyDescent="0.35">
      <c r="H65" s="8" t="s">
        <v>138</v>
      </c>
      <c r="I65" s="21">
        <f>I38</f>
        <v>0.5110536277579405</v>
      </c>
    </row>
  </sheetData>
  <sortState xmlns:xlrd2="http://schemas.microsoft.com/office/spreadsheetml/2017/richdata2" ref="L56:L64">
    <sortCondition ref="L56:L64"/>
  </sortState>
  <mergeCells count="6">
    <mergeCell ref="L16:L17"/>
    <mergeCell ref="H40:I40"/>
    <mergeCell ref="H54:I54"/>
    <mergeCell ref="A1:B1"/>
    <mergeCell ref="H16:H17"/>
    <mergeCell ref="I16:K16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158"/>
  <sheetViews>
    <sheetView topLeftCell="A125" zoomScale="85" zoomScaleNormal="85" workbookViewId="0">
      <selection activeCell="AJ130" sqref="AJ130"/>
    </sheetView>
  </sheetViews>
  <sheetFormatPr defaultRowHeight="14.5" x14ac:dyDescent="0.35"/>
  <cols>
    <col min="26" max="26" width="18.81640625" customWidth="1"/>
    <col min="27" max="27" width="15.7265625" customWidth="1"/>
    <col min="31" max="33" width="17" customWidth="1"/>
  </cols>
  <sheetData>
    <row r="1" spans="1:35" x14ac:dyDescent="0.35">
      <c r="A1" t="s">
        <v>74</v>
      </c>
      <c r="M1" t="s">
        <v>74</v>
      </c>
    </row>
    <row r="2" spans="1:35" x14ac:dyDescent="0.35">
      <c r="B2" t="s">
        <v>75</v>
      </c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  <c r="I2" t="s">
        <v>82</v>
      </c>
      <c r="J2" t="s">
        <v>83</v>
      </c>
      <c r="N2" t="s">
        <v>75</v>
      </c>
      <c r="O2" t="s">
        <v>76</v>
      </c>
      <c r="P2" t="s">
        <v>77</v>
      </c>
      <c r="Q2" t="s">
        <v>78</v>
      </c>
      <c r="R2" t="s">
        <v>79</v>
      </c>
      <c r="S2" t="s">
        <v>80</v>
      </c>
      <c r="T2" t="s">
        <v>81</v>
      </c>
      <c r="U2" t="s">
        <v>82</v>
      </c>
      <c r="V2" t="s">
        <v>83</v>
      </c>
    </row>
    <row r="3" spans="1:35" ht="15.5" x14ac:dyDescent="0.35">
      <c r="A3" s="99" t="s">
        <v>84</v>
      </c>
      <c r="B3" s="99" t="s">
        <v>72</v>
      </c>
      <c r="C3" s="99"/>
      <c r="D3" s="99"/>
      <c r="E3" s="99"/>
      <c r="F3" s="99"/>
      <c r="G3" s="99"/>
      <c r="H3" s="99"/>
      <c r="I3" s="99"/>
      <c r="J3" s="99"/>
      <c r="M3" s="99" t="s">
        <v>84</v>
      </c>
      <c r="N3" s="99" t="s">
        <v>72</v>
      </c>
      <c r="O3" s="99"/>
      <c r="P3" s="99"/>
      <c r="Q3" s="99"/>
      <c r="R3" s="99"/>
      <c r="S3" s="99"/>
      <c r="T3" s="99"/>
      <c r="U3" s="99"/>
      <c r="V3" s="99"/>
      <c r="Z3" s="12" t="s">
        <v>100</v>
      </c>
      <c r="AA3">
        <f>(12/((30*9)*(9+1))*SUMSQ(N35:V35)-3*(30)*(9+1))</f>
        <v>73.871111111111077</v>
      </c>
      <c r="AE3" s="13" t="s">
        <v>106</v>
      </c>
      <c r="AF3" s="13" t="s">
        <v>107</v>
      </c>
      <c r="AG3" s="13" t="s">
        <v>108</v>
      </c>
      <c r="AI3" t="s">
        <v>109</v>
      </c>
    </row>
    <row r="4" spans="1:35" ht="15.5" x14ac:dyDescent="0.35">
      <c r="A4" s="99"/>
      <c r="B4" s="8">
        <v>135</v>
      </c>
      <c r="C4" s="8">
        <v>246</v>
      </c>
      <c r="D4" s="8">
        <v>357</v>
      </c>
      <c r="E4" s="8">
        <v>468</v>
      </c>
      <c r="F4" s="8">
        <v>579</v>
      </c>
      <c r="G4" s="8">
        <v>680</v>
      </c>
      <c r="H4" s="8">
        <v>791</v>
      </c>
      <c r="I4" s="8">
        <v>802</v>
      </c>
      <c r="J4" s="8">
        <v>913</v>
      </c>
      <c r="M4" s="99"/>
      <c r="N4" s="8">
        <v>135</v>
      </c>
      <c r="O4" s="8">
        <v>246</v>
      </c>
      <c r="P4" s="8">
        <v>357</v>
      </c>
      <c r="Q4" s="8">
        <v>468</v>
      </c>
      <c r="R4" s="8">
        <v>579</v>
      </c>
      <c r="S4" s="8">
        <v>680</v>
      </c>
      <c r="T4" s="8">
        <v>791</v>
      </c>
      <c r="U4" s="8">
        <v>802</v>
      </c>
      <c r="V4" s="8">
        <v>913</v>
      </c>
      <c r="Z4" s="12" t="s">
        <v>101</v>
      </c>
      <c r="AA4">
        <f>_xlfn.CHISQ.INV.RT(0.05,8)</f>
        <v>15.507313055865453</v>
      </c>
      <c r="AE4" s="14" t="s">
        <v>75</v>
      </c>
      <c r="AF4" s="15">
        <f>AVERAGE(B5:B34)</f>
        <v>3.1666666666666665</v>
      </c>
      <c r="AG4" s="15">
        <f>SUM(N5:N34)</f>
        <v>157.5</v>
      </c>
      <c r="AI4" t="s">
        <v>110</v>
      </c>
    </row>
    <row r="5" spans="1:35" ht="15.5" x14ac:dyDescent="0.35">
      <c r="A5" s="8">
        <v>1</v>
      </c>
      <c r="B5" s="8">
        <v>3</v>
      </c>
      <c r="C5" s="8">
        <v>3</v>
      </c>
      <c r="D5" s="8">
        <v>4</v>
      </c>
      <c r="E5" s="8">
        <v>2</v>
      </c>
      <c r="F5" s="8">
        <v>3</v>
      </c>
      <c r="G5" s="8">
        <v>4</v>
      </c>
      <c r="H5" s="8">
        <v>2</v>
      </c>
      <c r="I5" s="8">
        <v>2</v>
      </c>
      <c r="J5" s="8">
        <v>4</v>
      </c>
      <c r="M5" s="8">
        <v>1</v>
      </c>
      <c r="N5" s="8">
        <v>5.5</v>
      </c>
      <c r="O5" s="8">
        <v>2.5</v>
      </c>
      <c r="P5" s="8">
        <v>8</v>
      </c>
      <c r="Q5" s="8">
        <v>2.5</v>
      </c>
      <c r="R5" s="8">
        <v>5.5</v>
      </c>
      <c r="S5" s="8">
        <v>8</v>
      </c>
      <c r="T5" s="8">
        <v>2.5</v>
      </c>
      <c r="U5" s="8">
        <v>2.5</v>
      </c>
      <c r="V5" s="8">
        <v>8</v>
      </c>
      <c r="W5">
        <f t="shared" ref="W5:W34" si="0">SUM(N5:V5)</f>
        <v>45</v>
      </c>
      <c r="Z5" t="s">
        <v>102</v>
      </c>
      <c r="AA5" t="s">
        <v>105</v>
      </c>
      <c r="AE5" s="14" t="s">
        <v>76</v>
      </c>
      <c r="AF5" s="15">
        <f>AVERAGE(C5:C34)</f>
        <v>3.2333333333333334</v>
      </c>
      <c r="AG5" s="15">
        <f>SUM(O5:O34)</f>
        <v>168</v>
      </c>
    </row>
    <row r="6" spans="1:35" ht="15.5" x14ac:dyDescent="0.35">
      <c r="A6" s="8">
        <v>2</v>
      </c>
      <c r="B6" s="8">
        <v>4</v>
      </c>
      <c r="C6" s="8">
        <v>3</v>
      </c>
      <c r="D6" s="8">
        <v>4</v>
      </c>
      <c r="E6" s="8">
        <v>2</v>
      </c>
      <c r="F6" s="8">
        <v>2</v>
      </c>
      <c r="G6" s="8">
        <v>4</v>
      </c>
      <c r="H6" s="8">
        <v>2</v>
      </c>
      <c r="I6" s="8">
        <v>2</v>
      </c>
      <c r="J6" s="8">
        <v>3</v>
      </c>
      <c r="M6" s="8">
        <v>2</v>
      </c>
      <c r="N6" s="8">
        <v>8</v>
      </c>
      <c r="O6" s="8">
        <v>5.5</v>
      </c>
      <c r="P6" s="8">
        <v>8</v>
      </c>
      <c r="Q6" s="8">
        <v>2.5</v>
      </c>
      <c r="R6" s="8">
        <v>2.5</v>
      </c>
      <c r="S6" s="8">
        <v>8</v>
      </c>
      <c r="T6" s="8">
        <v>2.5</v>
      </c>
      <c r="U6" s="8">
        <v>2.5</v>
      </c>
      <c r="V6" s="8">
        <v>5.5</v>
      </c>
      <c r="W6">
        <f t="shared" si="0"/>
        <v>45</v>
      </c>
      <c r="Z6" t="s">
        <v>103</v>
      </c>
      <c r="AA6" t="s">
        <v>104</v>
      </c>
      <c r="AB6">
        <v>15.51</v>
      </c>
      <c r="AE6" s="14" t="s">
        <v>77</v>
      </c>
      <c r="AF6" s="15">
        <f>AVERAGE(D5:D34)</f>
        <v>3.7666666666666666</v>
      </c>
      <c r="AG6" s="15">
        <f>SUM(P5:P34)</f>
        <v>208</v>
      </c>
    </row>
    <row r="7" spans="1:35" ht="15.5" x14ac:dyDescent="0.35">
      <c r="A7" s="8">
        <v>3</v>
      </c>
      <c r="B7" s="8">
        <v>5</v>
      </c>
      <c r="C7" s="8">
        <v>3</v>
      </c>
      <c r="D7" s="8">
        <v>5</v>
      </c>
      <c r="E7" s="8">
        <v>2</v>
      </c>
      <c r="F7" s="8">
        <v>3</v>
      </c>
      <c r="G7" s="8">
        <v>3</v>
      </c>
      <c r="H7" s="8">
        <v>5</v>
      </c>
      <c r="I7" s="8">
        <v>5</v>
      </c>
      <c r="J7" s="8">
        <v>5</v>
      </c>
      <c r="M7" s="8">
        <v>3</v>
      </c>
      <c r="N7" s="8">
        <v>7</v>
      </c>
      <c r="O7" s="8">
        <v>3</v>
      </c>
      <c r="P7" s="8">
        <v>7</v>
      </c>
      <c r="Q7" s="8">
        <v>1</v>
      </c>
      <c r="R7" s="8">
        <v>3</v>
      </c>
      <c r="S7" s="8">
        <v>3</v>
      </c>
      <c r="T7" s="8">
        <v>7</v>
      </c>
      <c r="U7" s="8">
        <v>7</v>
      </c>
      <c r="V7" s="8">
        <v>7</v>
      </c>
      <c r="W7">
        <f t="shared" si="0"/>
        <v>45</v>
      </c>
      <c r="AE7" s="14" t="s">
        <v>78</v>
      </c>
      <c r="AF7" s="15">
        <f>AVERAGE(E5:E34)</f>
        <v>2.6666666666666665</v>
      </c>
      <c r="AG7" s="15">
        <f>SUM(Q5:Q34)</f>
        <v>123</v>
      </c>
    </row>
    <row r="8" spans="1:35" ht="15.5" x14ac:dyDescent="0.35">
      <c r="A8" s="8">
        <v>4</v>
      </c>
      <c r="B8" s="8">
        <v>3</v>
      </c>
      <c r="C8" s="8">
        <v>4</v>
      </c>
      <c r="D8" s="8">
        <v>5</v>
      </c>
      <c r="E8" s="8">
        <v>2</v>
      </c>
      <c r="F8" s="8">
        <v>4</v>
      </c>
      <c r="G8" s="8">
        <v>5</v>
      </c>
      <c r="H8" s="8">
        <v>1</v>
      </c>
      <c r="I8" s="8">
        <v>2</v>
      </c>
      <c r="J8" s="8">
        <v>4</v>
      </c>
      <c r="M8" s="8">
        <v>4</v>
      </c>
      <c r="N8" s="8">
        <v>4</v>
      </c>
      <c r="O8" s="8">
        <v>6</v>
      </c>
      <c r="P8" s="8">
        <v>8.5</v>
      </c>
      <c r="Q8" s="8">
        <v>2.5</v>
      </c>
      <c r="R8" s="8">
        <v>6</v>
      </c>
      <c r="S8" s="8">
        <v>8.5</v>
      </c>
      <c r="T8" s="8">
        <v>2.5</v>
      </c>
      <c r="U8" s="8">
        <v>1</v>
      </c>
      <c r="V8" s="8">
        <v>6</v>
      </c>
      <c r="W8">
        <f t="shared" si="0"/>
        <v>45</v>
      </c>
      <c r="AE8" s="14" t="s">
        <v>79</v>
      </c>
      <c r="AF8" s="15">
        <f>AVERAGE(F5:F34)</f>
        <v>2.9</v>
      </c>
      <c r="AG8" s="15">
        <f>SUM(R5:R34)</f>
        <v>133</v>
      </c>
    </row>
    <row r="9" spans="1:35" ht="15.5" x14ac:dyDescent="0.35">
      <c r="A9" s="8">
        <v>5</v>
      </c>
      <c r="B9" s="8">
        <v>4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2</v>
      </c>
      <c r="I9" s="8">
        <v>2</v>
      </c>
      <c r="J9" s="8">
        <v>4</v>
      </c>
      <c r="M9" s="8">
        <v>5</v>
      </c>
      <c r="N9" s="8">
        <v>5.5</v>
      </c>
      <c r="O9" s="8">
        <v>5.5</v>
      </c>
      <c r="P9" s="8">
        <v>5.5</v>
      </c>
      <c r="Q9" s="8">
        <v>5.5</v>
      </c>
      <c r="R9" s="8">
        <v>5.5</v>
      </c>
      <c r="S9" s="8">
        <v>5.5</v>
      </c>
      <c r="T9" s="8">
        <v>1</v>
      </c>
      <c r="U9" s="8">
        <v>5.5</v>
      </c>
      <c r="V9" s="8">
        <v>5.5</v>
      </c>
      <c r="W9">
        <f t="shared" si="0"/>
        <v>45</v>
      </c>
      <c r="AE9" s="14" t="s">
        <v>80</v>
      </c>
      <c r="AF9" s="15">
        <f>AVERAGE(G5:G34)</f>
        <v>3.6666666666666665</v>
      </c>
      <c r="AG9" s="15">
        <f>SUM(S5:S34)</f>
        <v>204.5</v>
      </c>
    </row>
    <row r="10" spans="1:35" ht="15.5" x14ac:dyDescent="0.35">
      <c r="A10" s="8">
        <v>6</v>
      </c>
      <c r="B10" s="8">
        <v>3</v>
      </c>
      <c r="C10" s="8">
        <v>3</v>
      </c>
      <c r="D10" s="8">
        <v>4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3</v>
      </c>
      <c r="M10" s="8">
        <v>6</v>
      </c>
      <c r="N10" s="8">
        <v>4.5</v>
      </c>
      <c r="O10" s="8">
        <v>4.5</v>
      </c>
      <c r="P10" s="8">
        <v>9</v>
      </c>
      <c r="Q10" s="8">
        <v>4.5</v>
      </c>
      <c r="R10" s="8">
        <v>4.5</v>
      </c>
      <c r="S10" s="8">
        <v>4.5</v>
      </c>
      <c r="T10" s="8">
        <v>4.5</v>
      </c>
      <c r="U10" s="8">
        <v>4.5</v>
      </c>
      <c r="V10" s="8">
        <v>4.5</v>
      </c>
      <c r="W10">
        <f t="shared" si="0"/>
        <v>45</v>
      </c>
      <c r="AE10" s="14" t="s">
        <v>81</v>
      </c>
      <c r="AF10" s="15">
        <f>AVERAGE(H5:H34)</f>
        <v>2.2666666666666666</v>
      </c>
      <c r="AG10" s="15">
        <f>SUM(T5:T34)</f>
        <v>84</v>
      </c>
    </row>
    <row r="11" spans="1:35" ht="15.5" x14ac:dyDescent="0.35">
      <c r="A11" s="8">
        <v>7</v>
      </c>
      <c r="B11" s="8">
        <v>2</v>
      </c>
      <c r="C11" s="8">
        <v>2</v>
      </c>
      <c r="D11" s="8">
        <v>1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2</v>
      </c>
      <c r="M11" s="8">
        <v>7</v>
      </c>
      <c r="N11" s="8">
        <v>6</v>
      </c>
      <c r="O11" s="8">
        <v>1.5</v>
      </c>
      <c r="P11" s="8">
        <v>1.5</v>
      </c>
      <c r="Q11" s="8">
        <v>6</v>
      </c>
      <c r="R11" s="8">
        <v>6</v>
      </c>
      <c r="S11" s="8">
        <v>6</v>
      </c>
      <c r="T11" s="8">
        <v>6</v>
      </c>
      <c r="U11" s="8">
        <v>6</v>
      </c>
      <c r="V11" s="8">
        <v>6</v>
      </c>
      <c r="W11">
        <f t="shared" si="0"/>
        <v>45</v>
      </c>
      <c r="AE11" s="16" t="s">
        <v>82</v>
      </c>
      <c r="AF11" s="15">
        <f>AVERAGE(I5:I34)</f>
        <v>2.4</v>
      </c>
      <c r="AG11" s="15">
        <f>SUM(U5:U34)</f>
        <v>90.5</v>
      </c>
    </row>
    <row r="12" spans="1:35" ht="15.5" x14ac:dyDescent="0.35">
      <c r="A12" s="8">
        <v>8</v>
      </c>
      <c r="B12" s="8">
        <v>2</v>
      </c>
      <c r="C12" s="8">
        <v>2</v>
      </c>
      <c r="D12" s="8">
        <v>2</v>
      </c>
      <c r="E12" s="8">
        <v>2</v>
      </c>
      <c r="F12" s="8">
        <v>5</v>
      </c>
      <c r="G12" s="8">
        <v>2</v>
      </c>
      <c r="H12" s="8">
        <v>2</v>
      </c>
      <c r="I12" s="8">
        <v>2</v>
      </c>
      <c r="J12" s="8">
        <v>2</v>
      </c>
      <c r="M12" s="8">
        <v>8</v>
      </c>
      <c r="N12" s="8">
        <v>4.5</v>
      </c>
      <c r="O12" s="8">
        <v>4.5</v>
      </c>
      <c r="P12" s="8">
        <v>4.5</v>
      </c>
      <c r="Q12" s="8">
        <v>4.5</v>
      </c>
      <c r="R12" s="8">
        <v>9</v>
      </c>
      <c r="S12" s="8">
        <v>4.5</v>
      </c>
      <c r="T12" s="8">
        <v>4.5</v>
      </c>
      <c r="U12" s="8">
        <v>4.5</v>
      </c>
      <c r="V12" s="8">
        <v>4.5</v>
      </c>
      <c r="W12">
        <f t="shared" si="0"/>
        <v>45</v>
      </c>
      <c r="AE12" s="14" t="s">
        <v>83</v>
      </c>
      <c r="AF12" s="15">
        <f>AVERAGE(J5:J34)</f>
        <v>3.4</v>
      </c>
      <c r="AG12" s="15">
        <f>SUM(V5:V34)</f>
        <v>181.5</v>
      </c>
    </row>
    <row r="13" spans="1:35" ht="15.5" x14ac:dyDescent="0.35">
      <c r="A13" s="8">
        <v>9</v>
      </c>
      <c r="B13" s="8">
        <v>2</v>
      </c>
      <c r="C13" s="8">
        <v>3</v>
      </c>
      <c r="D13" s="8">
        <v>2</v>
      </c>
      <c r="E13" s="8">
        <v>4</v>
      </c>
      <c r="F13" s="8">
        <v>3</v>
      </c>
      <c r="G13" s="8">
        <v>3</v>
      </c>
      <c r="H13" s="8">
        <v>3</v>
      </c>
      <c r="I13" s="8">
        <v>3</v>
      </c>
      <c r="J13" s="8">
        <v>3</v>
      </c>
      <c r="M13" s="8">
        <v>9</v>
      </c>
      <c r="N13" s="8">
        <v>1.5</v>
      </c>
      <c r="O13" s="8">
        <v>8.5</v>
      </c>
      <c r="P13" s="8">
        <v>1.5</v>
      </c>
      <c r="Q13" s="8">
        <v>8.5</v>
      </c>
      <c r="R13" s="8">
        <v>5</v>
      </c>
      <c r="S13" s="8">
        <v>5</v>
      </c>
      <c r="T13" s="8">
        <v>5</v>
      </c>
      <c r="U13" s="8">
        <v>5</v>
      </c>
      <c r="V13" s="8">
        <v>5</v>
      </c>
      <c r="W13">
        <f t="shared" si="0"/>
        <v>45</v>
      </c>
      <c r="AE13" s="13" t="s">
        <v>111</v>
      </c>
      <c r="AF13" s="100">
        <f>1.645*SQRT((30*9*(9+1)/6))</f>
        <v>34.895719651556121</v>
      </c>
      <c r="AG13" s="100"/>
    </row>
    <row r="14" spans="1:35" x14ac:dyDescent="0.35">
      <c r="A14" s="8">
        <v>10</v>
      </c>
      <c r="B14" s="8">
        <v>2</v>
      </c>
      <c r="C14" s="8">
        <v>2</v>
      </c>
      <c r="D14" s="8">
        <v>2</v>
      </c>
      <c r="E14" s="8">
        <v>2</v>
      </c>
      <c r="F14" s="8">
        <v>3</v>
      </c>
      <c r="G14" s="8">
        <v>3</v>
      </c>
      <c r="H14" s="8">
        <v>2</v>
      </c>
      <c r="I14" s="8">
        <v>2</v>
      </c>
      <c r="J14" s="8">
        <v>3</v>
      </c>
      <c r="M14" s="8">
        <v>10</v>
      </c>
      <c r="N14" s="8">
        <v>3.5</v>
      </c>
      <c r="O14" s="8">
        <v>3.5</v>
      </c>
      <c r="P14" s="8">
        <v>3.5</v>
      </c>
      <c r="Q14" s="8">
        <v>3.5</v>
      </c>
      <c r="R14" s="8">
        <v>8</v>
      </c>
      <c r="S14" s="8">
        <v>8</v>
      </c>
      <c r="T14" s="8">
        <v>3.5</v>
      </c>
      <c r="U14" s="8">
        <v>3.5</v>
      </c>
      <c r="V14" s="8">
        <v>8</v>
      </c>
      <c r="W14">
        <f t="shared" si="0"/>
        <v>45</v>
      </c>
    </row>
    <row r="15" spans="1:35" x14ac:dyDescent="0.35">
      <c r="A15" s="8">
        <v>11</v>
      </c>
      <c r="B15" s="8">
        <v>4</v>
      </c>
      <c r="C15" s="8">
        <v>4</v>
      </c>
      <c r="D15" s="8">
        <v>4</v>
      </c>
      <c r="E15" s="8">
        <v>2</v>
      </c>
      <c r="F15" s="8">
        <v>4</v>
      </c>
      <c r="G15" s="8">
        <v>4</v>
      </c>
      <c r="H15" s="8">
        <v>4</v>
      </c>
      <c r="I15" s="8">
        <v>4</v>
      </c>
      <c r="J15" s="8">
        <v>2</v>
      </c>
      <c r="M15" s="8">
        <v>11</v>
      </c>
      <c r="N15" s="8">
        <v>6</v>
      </c>
      <c r="O15" s="8">
        <v>6</v>
      </c>
      <c r="P15" s="8">
        <v>6</v>
      </c>
      <c r="Q15" s="8">
        <v>1.5</v>
      </c>
      <c r="R15" s="8">
        <v>6</v>
      </c>
      <c r="S15" s="8">
        <v>6</v>
      </c>
      <c r="T15" s="8">
        <v>6</v>
      </c>
      <c r="U15" s="8">
        <v>6</v>
      </c>
      <c r="V15" s="8">
        <v>1.5</v>
      </c>
      <c r="W15">
        <f t="shared" si="0"/>
        <v>45</v>
      </c>
    </row>
    <row r="16" spans="1:35" x14ac:dyDescent="0.35">
      <c r="A16" s="8">
        <v>12</v>
      </c>
      <c r="B16" s="8">
        <v>4</v>
      </c>
      <c r="C16" s="8">
        <v>3</v>
      </c>
      <c r="D16" s="8">
        <v>4</v>
      </c>
      <c r="E16" s="8">
        <v>2</v>
      </c>
      <c r="F16" s="8">
        <v>3</v>
      </c>
      <c r="G16" s="8">
        <v>4</v>
      </c>
      <c r="H16" s="8">
        <v>2</v>
      </c>
      <c r="I16" s="8">
        <v>2</v>
      </c>
      <c r="J16" s="8">
        <v>3</v>
      </c>
      <c r="K16" s="10"/>
      <c r="M16" s="8">
        <v>12</v>
      </c>
      <c r="N16" s="8">
        <v>5</v>
      </c>
      <c r="O16" s="8">
        <v>8</v>
      </c>
      <c r="P16" s="8">
        <v>8</v>
      </c>
      <c r="Q16" s="8">
        <v>2.5</v>
      </c>
      <c r="R16" s="8">
        <v>5</v>
      </c>
      <c r="S16" s="8">
        <v>8</v>
      </c>
      <c r="T16" s="8">
        <v>1</v>
      </c>
      <c r="U16" s="8">
        <v>2.5</v>
      </c>
      <c r="V16" s="8">
        <v>5</v>
      </c>
      <c r="W16">
        <f t="shared" si="0"/>
        <v>45</v>
      </c>
      <c r="AE16" t="s">
        <v>28</v>
      </c>
      <c r="AF16" s="17">
        <v>84</v>
      </c>
    </row>
    <row r="17" spans="1:33" x14ac:dyDescent="0.35">
      <c r="A17" s="8">
        <v>13</v>
      </c>
      <c r="B17" s="8">
        <v>3</v>
      </c>
      <c r="C17" s="8">
        <v>4</v>
      </c>
      <c r="D17" s="8">
        <v>4</v>
      </c>
      <c r="E17" s="8">
        <v>3</v>
      </c>
      <c r="F17" s="8">
        <v>3</v>
      </c>
      <c r="G17" s="8">
        <v>4</v>
      </c>
      <c r="H17" s="8">
        <v>2</v>
      </c>
      <c r="I17" s="8">
        <v>2</v>
      </c>
      <c r="J17" s="8">
        <v>3</v>
      </c>
      <c r="M17" s="8">
        <v>13</v>
      </c>
      <c r="N17" s="8">
        <v>4.5</v>
      </c>
      <c r="O17" s="8">
        <v>8</v>
      </c>
      <c r="P17" s="8">
        <v>8</v>
      </c>
      <c r="Q17" s="8">
        <v>4.5</v>
      </c>
      <c r="R17" s="8">
        <v>4.5</v>
      </c>
      <c r="S17" s="8">
        <v>8</v>
      </c>
      <c r="T17" s="8">
        <v>1.5</v>
      </c>
      <c r="U17" s="8">
        <v>1.5</v>
      </c>
      <c r="V17" s="8">
        <v>4.5</v>
      </c>
      <c r="W17">
        <f t="shared" si="0"/>
        <v>45</v>
      </c>
      <c r="AE17" t="s">
        <v>156</v>
      </c>
      <c r="AF17" s="17">
        <v>90.5</v>
      </c>
      <c r="AG17" s="17">
        <f t="shared" ref="AG17:AG24" si="1">AF17-AF16</f>
        <v>6.5</v>
      </c>
    </row>
    <row r="18" spans="1:33" x14ac:dyDescent="0.35">
      <c r="A18" s="8">
        <v>14</v>
      </c>
      <c r="B18" s="8">
        <v>3</v>
      </c>
      <c r="C18" s="8">
        <v>3</v>
      </c>
      <c r="D18" s="8">
        <v>4</v>
      </c>
      <c r="E18" s="8">
        <v>3</v>
      </c>
      <c r="F18" s="8">
        <v>3</v>
      </c>
      <c r="G18" s="8">
        <v>4</v>
      </c>
      <c r="H18" s="8">
        <v>3</v>
      </c>
      <c r="I18" s="8">
        <v>2</v>
      </c>
      <c r="J18" s="8">
        <v>3</v>
      </c>
      <c r="K18" s="10"/>
      <c r="M18" s="8">
        <v>14</v>
      </c>
      <c r="N18" s="8">
        <v>4.5</v>
      </c>
      <c r="O18" s="8">
        <v>4.5</v>
      </c>
      <c r="P18" s="8">
        <v>8.5</v>
      </c>
      <c r="Q18" s="8">
        <v>4.5</v>
      </c>
      <c r="R18" s="8">
        <v>4.5</v>
      </c>
      <c r="S18" s="8">
        <v>8.5</v>
      </c>
      <c r="T18" s="8">
        <v>1</v>
      </c>
      <c r="U18" s="8">
        <v>4.5</v>
      </c>
      <c r="V18" s="8">
        <v>4.5</v>
      </c>
      <c r="W18">
        <f t="shared" si="0"/>
        <v>45</v>
      </c>
      <c r="AE18" t="s">
        <v>163</v>
      </c>
      <c r="AF18" s="17">
        <v>123</v>
      </c>
      <c r="AG18" s="17">
        <f t="shared" si="1"/>
        <v>32.5</v>
      </c>
    </row>
    <row r="19" spans="1:33" x14ac:dyDescent="0.35">
      <c r="A19" s="8">
        <v>15</v>
      </c>
      <c r="B19" s="8">
        <v>3</v>
      </c>
      <c r="C19" s="8">
        <v>4</v>
      </c>
      <c r="D19" s="8">
        <v>4</v>
      </c>
      <c r="E19" s="8">
        <v>3</v>
      </c>
      <c r="F19" s="8">
        <v>3</v>
      </c>
      <c r="G19" s="8">
        <v>3</v>
      </c>
      <c r="H19" s="8">
        <v>2</v>
      </c>
      <c r="I19" s="8">
        <v>2</v>
      </c>
      <c r="J19" s="8">
        <v>3</v>
      </c>
      <c r="M19" s="8">
        <v>15</v>
      </c>
      <c r="N19" s="8">
        <v>5</v>
      </c>
      <c r="O19" s="8">
        <v>8.5</v>
      </c>
      <c r="P19" s="8">
        <v>8.5</v>
      </c>
      <c r="Q19" s="8">
        <v>5</v>
      </c>
      <c r="R19" s="8">
        <v>5</v>
      </c>
      <c r="S19" s="8">
        <v>5</v>
      </c>
      <c r="T19" s="8">
        <v>1</v>
      </c>
      <c r="U19" s="8">
        <v>2</v>
      </c>
      <c r="V19" s="8">
        <v>5</v>
      </c>
      <c r="W19">
        <f t="shared" si="0"/>
        <v>45</v>
      </c>
      <c r="AE19" t="s">
        <v>163</v>
      </c>
      <c r="AF19" s="17">
        <v>133</v>
      </c>
      <c r="AG19" s="17">
        <f t="shared" si="1"/>
        <v>10</v>
      </c>
    </row>
    <row r="20" spans="1:33" x14ac:dyDescent="0.35">
      <c r="A20" s="8">
        <v>16</v>
      </c>
      <c r="B20" s="8">
        <v>3</v>
      </c>
      <c r="C20" s="8">
        <v>3</v>
      </c>
      <c r="D20" s="8">
        <v>4</v>
      </c>
      <c r="E20" s="8">
        <v>3</v>
      </c>
      <c r="F20" s="8">
        <v>2</v>
      </c>
      <c r="G20" s="8">
        <v>5</v>
      </c>
      <c r="H20" s="8">
        <v>2</v>
      </c>
      <c r="I20" s="8">
        <v>2</v>
      </c>
      <c r="J20" s="8">
        <v>3</v>
      </c>
      <c r="M20" s="8">
        <v>16</v>
      </c>
      <c r="N20" s="8">
        <v>5.5</v>
      </c>
      <c r="O20" s="8">
        <v>5.5</v>
      </c>
      <c r="P20" s="8">
        <v>8</v>
      </c>
      <c r="Q20" s="8">
        <v>5.5</v>
      </c>
      <c r="R20" s="8">
        <v>3</v>
      </c>
      <c r="S20" s="8">
        <v>9</v>
      </c>
      <c r="T20" s="8">
        <v>1.5</v>
      </c>
      <c r="U20" s="8">
        <v>1.5</v>
      </c>
      <c r="V20" s="8">
        <v>5.5</v>
      </c>
      <c r="W20">
        <f t="shared" si="0"/>
        <v>45</v>
      </c>
      <c r="AE20" t="s">
        <v>157</v>
      </c>
      <c r="AF20" s="17">
        <v>157.5</v>
      </c>
      <c r="AG20" s="17">
        <f t="shared" si="1"/>
        <v>24.5</v>
      </c>
    </row>
    <row r="21" spans="1:33" x14ac:dyDescent="0.35">
      <c r="A21" s="8">
        <v>17</v>
      </c>
      <c r="B21" s="8">
        <v>3</v>
      </c>
      <c r="C21" s="8">
        <v>3</v>
      </c>
      <c r="D21" s="8">
        <v>3</v>
      </c>
      <c r="E21" s="8">
        <v>4</v>
      </c>
      <c r="F21" s="8">
        <v>3</v>
      </c>
      <c r="G21" s="8">
        <v>2</v>
      </c>
      <c r="H21" s="8">
        <v>3</v>
      </c>
      <c r="I21" s="8">
        <v>2</v>
      </c>
      <c r="J21" s="8">
        <v>4</v>
      </c>
      <c r="M21" s="8">
        <v>17</v>
      </c>
      <c r="N21" s="8">
        <v>5</v>
      </c>
      <c r="O21" s="8">
        <v>5</v>
      </c>
      <c r="P21" s="8">
        <v>5</v>
      </c>
      <c r="Q21" s="8">
        <v>8.5</v>
      </c>
      <c r="R21" s="8">
        <v>5</v>
      </c>
      <c r="S21" s="8">
        <v>1.5</v>
      </c>
      <c r="T21" s="8">
        <v>5</v>
      </c>
      <c r="U21" s="8">
        <v>1.5</v>
      </c>
      <c r="V21" s="8">
        <v>8.5</v>
      </c>
      <c r="W21">
        <f t="shared" si="0"/>
        <v>45</v>
      </c>
      <c r="AE21" t="s">
        <v>159</v>
      </c>
      <c r="AF21" s="17">
        <v>168</v>
      </c>
      <c r="AG21" s="17">
        <f t="shared" si="1"/>
        <v>10.5</v>
      </c>
    </row>
    <row r="22" spans="1:33" x14ac:dyDescent="0.35">
      <c r="A22" s="8">
        <v>18</v>
      </c>
      <c r="B22" s="8">
        <v>3</v>
      </c>
      <c r="C22" s="8">
        <v>2</v>
      </c>
      <c r="D22" s="8">
        <v>5</v>
      </c>
      <c r="E22" s="8">
        <v>2</v>
      </c>
      <c r="F22" s="8">
        <v>1</v>
      </c>
      <c r="G22" s="8">
        <v>3</v>
      </c>
      <c r="H22" s="8">
        <v>2</v>
      </c>
      <c r="I22" s="8">
        <v>2</v>
      </c>
      <c r="J22" s="8">
        <v>3</v>
      </c>
      <c r="M22" s="8">
        <v>18</v>
      </c>
      <c r="N22" s="8">
        <v>7</v>
      </c>
      <c r="O22" s="8">
        <v>4</v>
      </c>
      <c r="P22" s="8">
        <v>9</v>
      </c>
      <c r="Q22" s="8">
        <v>4</v>
      </c>
      <c r="R22" s="8">
        <v>1.5</v>
      </c>
      <c r="S22" s="8">
        <v>7</v>
      </c>
      <c r="T22" s="8">
        <v>4</v>
      </c>
      <c r="U22" s="8">
        <v>1.5</v>
      </c>
      <c r="V22" s="8">
        <v>7</v>
      </c>
      <c r="W22">
        <f t="shared" si="0"/>
        <v>45</v>
      </c>
      <c r="AE22" t="s">
        <v>223</v>
      </c>
      <c r="AF22" s="17">
        <v>181.5</v>
      </c>
      <c r="AG22" s="17">
        <f t="shared" si="1"/>
        <v>13.5</v>
      </c>
    </row>
    <row r="23" spans="1:33" x14ac:dyDescent="0.35">
      <c r="A23" s="8">
        <v>19</v>
      </c>
      <c r="B23" s="8">
        <v>3</v>
      </c>
      <c r="C23" s="8">
        <v>3</v>
      </c>
      <c r="D23" s="8">
        <v>4</v>
      </c>
      <c r="E23" s="8">
        <v>3</v>
      </c>
      <c r="F23" s="8">
        <v>3</v>
      </c>
      <c r="G23" s="8">
        <v>5</v>
      </c>
      <c r="H23" s="8">
        <v>2</v>
      </c>
      <c r="I23" s="8">
        <v>2</v>
      </c>
      <c r="J23" s="8">
        <v>5</v>
      </c>
      <c r="M23" s="8">
        <v>19</v>
      </c>
      <c r="N23" s="8">
        <v>4.5</v>
      </c>
      <c r="O23" s="8">
        <v>4.5</v>
      </c>
      <c r="P23" s="8">
        <v>7</v>
      </c>
      <c r="Q23" s="8">
        <v>4.5</v>
      </c>
      <c r="R23" s="8">
        <v>4.5</v>
      </c>
      <c r="S23" s="8">
        <v>8.5</v>
      </c>
      <c r="T23" s="8">
        <v>1.5</v>
      </c>
      <c r="U23" s="8">
        <v>1.5</v>
      </c>
      <c r="V23" s="8">
        <v>8.5</v>
      </c>
      <c r="W23">
        <f t="shared" si="0"/>
        <v>45</v>
      </c>
      <c r="Y23" t="s">
        <v>104</v>
      </c>
      <c r="AE23" t="s">
        <v>170</v>
      </c>
      <c r="AF23" s="17">
        <v>204.5</v>
      </c>
      <c r="AG23" s="17">
        <f t="shared" si="1"/>
        <v>23</v>
      </c>
    </row>
    <row r="24" spans="1:33" x14ac:dyDescent="0.35">
      <c r="A24" s="8">
        <v>20</v>
      </c>
      <c r="B24" s="8">
        <v>2</v>
      </c>
      <c r="C24" s="8">
        <v>2</v>
      </c>
      <c r="D24" s="8">
        <v>4</v>
      </c>
      <c r="E24" s="8">
        <v>1</v>
      </c>
      <c r="F24" s="8">
        <v>3</v>
      </c>
      <c r="G24" s="8">
        <v>4</v>
      </c>
      <c r="H24" s="8">
        <v>1</v>
      </c>
      <c r="I24" s="8">
        <v>3</v>
      </c>
      <c r="J24" s="8">
        <v>3</v>
      </c>
      <c r="M24" s="8">
        <v>20</v>
      </c>
      <c r="N24" s="8">
        <v>4</v>
      </c>
      <c r="O24" s="8">
        <v>2</v>
      </c>
      <c r="P24" s="8">
        <v>8.5</v>
      </c>
      <c r="Q24" s="8">
        <v>2</v>
      </c>
      <c r="R24" s="8">
        <v>6</v>
      </c>
      <c r="S24" s="8">
        <v>8.5</v>
      </c>
      <c r="T24" s="8">
        <v>2</v>
      </c>
      <c r="U24" s="8">
        <v>6</v>
      </c>
      <c r="V24" s="8">
        <v>6</v>
      </c>
      <c r="W24">
        <f t="shared" si="0"/>
        <v>45</v>
      </c>
      <c r="AE24" t="s">
        <v>170</v>
      </c>
      <c r="AF24" s="17">
        <v>208</v>
      </c>
      <c r="AG24" s="17">
        <f t="shared" si="1"/>
        <v>3.5</v>
      </c>
    </row>
    <row r="25" spans="1:33" x14ac:dyDescent="0.35">
      <c r="A25" s="8">
        <v>21</v>
      </c>
      <c r="B25" s="8">
        <v>4</v>
      </c>
      <c r="C25" s="8">
        <v>4</v>
      </c>
      <c r="D25" s="8">
        <v>4</v>
      </c>
      <c r="E25" s="8">
        <v>3</v>
      </c>
      <c r="F25" s="8">
        <v>3</v>
      </c>
      <c r="G25" s="8">
        <v>4</v>
      </c>
      <c r="H25" s="8">
        <v>2</v>
      </c>
      <c r="I25" s="8">
        <v>2</v>
      </c>
      <c r="J25" s="8">
        <v>4</v>
      </c>
      <c r="M25" s="8">
        <v>21</v>
      </c>
      <c r="N25" s="8">
        <v>7</v>
      </c>
      <c r="O25" s="8">
        <v>7</v>
      </c>
      <c r="P25" s="8">
        <v>7</v>
      </c>
      <c r="Q25" s="8">
        <v>3.5</v>
      </c>
      <c r="R25" s="8">
        <v>3.5</v>
      </c>
      <c r="S25" s="8">
        <v>7</v>
      </c>
      <c r="T25" s="8">
        <v>2</v>
      </c>
      <c r="U25" s="8">
        <v>1</v>
      </c>
      <c r="V25" s="8">
        <v>7</v>
      </c>
      <c r="W25">
        <f t="shared" si="0"/>
        <v>45</v>
      </c>
      <c r="AG25" s="17"/>
    </row>
    <row r="26" spans="1:33" x14ac:dyDescent="0.35">
      <c r="A26" s="8">
        <v>22</v>
      </c>
      <c r="B26" s="8">
        <v>3</v>
      </c>
      <c r="C26" s="8">
        <v>3</v>
      </c>
      <c r="D26" s="8">
        <v>5</v>
      </c>
      <c r="E26" s="8">
        <v>3</v>
      </c>
      <c r="F26" s="8">
        <v>3</v>
      </c>
      <c r="G26" s="8">
        <v>4</v>
      </c>
      <c r="H26" s="8">
        <v>2</v>
      </c>
      <c r="I26" s="8">
        <v>2</v>
      </c>
      <c r="J26" s="10">
        <v>4</v>
      </c>
      <c r="M26" s="8">
        <v>22</v>
      </c>
      <c r="N26" s="8">
        <v>4.5</v>
      </c>
      <c r="O26" s="8">
        <v>4.5</v>
      </c>
      <c r="P26" s="8">
        <v>9</v>
      </c>
      <c r="Q26" s="8">
        <v>4.5</v>
      </c>
      <c r="R26" s="8">
        <v>4.5</v>
      </c>
      <c r="S26" s="8">
        <v>7.5</v>
      </c>
      <c r="T26" s="8">
        <v>1.5</v>
      </c>
      <c r="U26" s="8">
        <v>1.5</v>
      </c>
      <c r="V26" s="10">
        <v>7.5</v>
      </c>
      <c r="W26">
        <f t="shared" si="0"/>
        <v>45</v>
      </c>
    </row>
    <row r="27" spans="1:33" x14ac:dyDescent="0.35">
      <c r="A27" s="8">
        <v>23</v>
      </c>
      <c r="B27" s="8">
        <v>4</v>
      </c>
      <c r="C27" s="8">
        <v>4</v>
      </c>
      <c r="D27" s="8">
        <v>4</v>
      </c>
      <c r="E27" s="8">
        <v>3</v>
      </c>
      <c r="F27" s="8">
        <v>3</v>
      </c>
      <c r="G27" s="8">
        <v>4</v>
      </c>
      <c r="H27" s="8">
        <v>3</v>
      </c>
      <c r="I27" s="8">
        <v>2</v>
      </c>
      <c r="J27" s="8">
        <v>3</v>
      </c>
      <c r="M27" s="8">
        <v>23</v>
      </c>
      <c r="N27" s="8">
        <v>7.5</v>
      </c>
      <c r="O27" s="8">
        <v>7.5</v>
      </c>
      <c r="P27" s="8">
        <v>7.5</v>
      </c>
      <c r="Q27" s="8">
        <v>3.5</v>
      </c>
      <c r="R27" s="8">
        <v>3.5</v>
      </c>
      <c r="S27" s="8">
        <v>7.5</v>
      </c>
      <c r="T27" s="8">
        <v>1</v>
      </c>
      <c r="U27" s="8">
        <v>3.5</v>
      </c>
      <c r="V27" s="8">
        <v>3.5</v>
      </c>
      <c r="W27">
        <f t="shared" si="0"/>
        <v>45</v>
      </c>
    </row>
    <row r="28" spans="1:33" x14ac:dyDescent="0.35">
      <c r="A28" s="8">
        <v>24</v>
      </c>
      <c r="B28" s="8">
        <v>3</v>
      </c>
      <c r="C28" s="8">
        <v>4</v>
      </c>
      <c r="D28" s="8">
        <v>4</v>
      </c>
      <c r="E28" s="8">
        <v>3</v>
      </c>
      <c r="F28" s="8">
        <v>2</v>
      </c>
      <c r="G28" s="8">
        <v>4</v>
      </c>
      <c r="H28" s="8">
        <v>2</v>
      </c>
      <c r="I28" s="8">
        <v>3</v>
      </c>
      <c r="J28" s="8">
        <v>4</v>
      </c>
      <c r="M28" s="8">
        <v>24</v>
      </c>
      <c r="N28" s="8">
        <v>4.5</v>
      </c>
      <c r="O28" s="8">
        <v>7.5</v>
      </c>
      <c r="P28" s="8">
        <v>7.5</v>
      </c>
      <c r="Q28" s="8">
        <v>4.5</v>
      </c>
      <c r="R28" s="8">
        <v>2.5</v>
      </c>
      <c r="S28" s="8">
        <v>7.5</v>
      </c>
      <c r="T28" s="8">
        <v>2.5</v>
      </c>
      <c r="U28" s="8">
        <v>1</v>
      </c>
      <c r="V28" s="8">
        <v>7.5</v>
      </c>
      <c r="W28">
        <f t="shared" si="0"/>
        <v>45</v>
      </c>
    </row>
    <row r="29" spans="1:33" x14ac:dyDescent="0.35">
      <c r="A29" s="8">
        <v>25</v>
      </c>
      <c r="B29" s="8">
        <v>4</v>
      </c>
      <c r="C29" s="8">
        <v>4</v>
      </c>
      <c r="D29" s="8">
        <v>4</v>
      </c>
      <c r="E29" s="8">
        <v>3</v>
      </c>
      <c r="F29" s="8">
        <v>3</v>
      </c>
      <c r="G29" s="8">
        <v>4</v>
      </c>
      <c r="H29" s="8">
        <v>3</v>
      </c>
      <c r="I29" s="8">
        <v>2</v>
      </c>
      <c r="J29" s="8">
        <v>3</v>
      </c>
      <c r="M29" s="8">
        <v>25</v>
      </c>
      <c r="N29" s="8">
        <v>7.5</v>
      </c>
      <c r="O29" s="8">
        <v>7.5</v>
      </c>
      <c r="P29" s="8">
        <v>7.5</v>
      </c>
      <c r="Q29" s="8">
        <v>3.5</v>
      </c>
      <c r="R29" s="8">
        <v>3.5</v>
      </c>
      <c r="S29" s="8">
        <v>7.5</v>
      </c>
      <c r="T29" s="8">
        <v>1</v>
      </c>
      <c r="U29" s="8">
        <v>3.5</v>
      </c>
      <c r="V29" s="8">
        <v>3.5</v>
      </c>
      <c r="W29">
        <f t="shared" si="0"/>
        <v>45</v>
      </c>
    </row>
    <row r="30" spans="1:33" x14ac:dyDescent="0.35">
      <c r="A30" s="8">
        <v>26</v>
      </c>
      <c r="B30" s="8">
        <v>4</v>
      </c>
      <c r="C30" s="8">
        <v>4</v>
      </c>
      <c r="D30" s="8">
        <v>4</v>
      </c>
      <c r="E30" s="8">
        <v>3</v>
      </c>
      <c r="F30" s="8">
        <v>3</v>
      </c>
      <c r="G30" s="8">
        <v>4</v>
      </c>
      <c r="H30" s="8">
        <v>2</v>
      </c>
      <c r="I30" s="8">
        <v>2</v>
      </c>
      <c r="J30" s="8">
        <v>4</v>
      </c>
      <c r="M30" s="8">
        <v>26</v>
      </c>
      <c r="N30" s="8">
        <v>7</v>
      </c>
      <c r="O30" s="8">
        <v>7</v>
      </c>
      <c r="P30" s="8">
        <v>7</v>
      </c>
      <c r="Q30" s="8">
        <v>3.5</v>
      </c>
      <c r="R30" s="8">
        <v>3.5</v>
      </c>
      <c r="S30" s="8">
        <v>7</v>
      </c>
      <c r="T30" s="8">
        <v>1.5</v>
      </c>
      <c r="U30" s="8">
        <v>1.5</v>
      </c>
      <c r="V30" s="8">
        <v>7</v>
      </c>
      <c r="W30">
        <f t="shared" si="0"/>
        <v>45</v>
      </c>
    </row>
    <row r="31" spans="1:33" x14ac:dyDescent="0.35">
      <c r="A31" s="8">
        <v>27</v>
      </c>
      <c r="B31" s="8">
        <v>3</v>
      </c>
      <c r="C31" s="8">
        <v>4</v>
      </c>
      <c r="D31" s="8">
        <v>4</v>
      </c>
      <c r="E31" s="8">
        <v>3</v>
      </c>
      <c r="F31" s="8">
        <v>3</v>
      </c>
      <c r="G31" s="8">
        <v>4</v>
      </c>
      <c r="H31" s="8">
        <v>2</v>
      </c>
      <c r="I31" s="8">
        <v>3</v>
      </c>
      <c r="J31" s="8">
        <v>4</v>
      </c>
      <c r="M31" s="8">
        <v>27</v>
      </c>
      <c r="N31" s="8">
        <v>3.5</v>
      </c>
      <c r="O31" s="8">
        <v>7.5</v>
      </c>
      <c r="P31" s="8">
        <v>7.5</v>
      </c>
      <c r="Q31" s="8">
        <v>3.5</v>
      </c>
      <c r="R31" s="8">
        <v>3.5</v>
      </c>
      <c r="S31" s="8">
        <v>7.5</v>
      </c>
      <c r="T31" s="8">
        <v>1</v>
      </c>
      <c r="U31" s="8">
        <v>3.5</v>
      </c>
      <c r="V31" s="8">
        <v>7.5</v>
      </c>
      <c r="W31">
        <f t="shared" si="0"/>
        <v>45</v>
      </c>
    </row>
    <row r="32" spans="1:33" x14ac:dyDescent="0.35">
      <c r="A32" s="8">
        <v>28</v>
      </c>
      <c r="B32" s="8">
        <v>3</v>
      </c>
      <c r="C32" s="8">
        <v>3</v>
      </c>
      <c r="D32" s="8">
        <v>4</v>
      </c>
      <c r="E32" s="8">
        <v>3</v>
      </c>
      <c r="F32" s="8">
        <v>2</v>
      </c>
      <c r="G32" s="8">
        <v>3</v>
      </c>
      <c r="H32" s="8">
        <v>1</v>
      </c>
      <c r="I32" s="8">
        <v>2</v>
      </c>
      <c r="J32" s="8">
        <v>3</v>
      </c>
      <c r="M32" s="8">
        <v>28</v>
      </c>
      <c r="N32" s="8">
        <v>6</v>
      </c>
      <c r="O32" s="8">
        <v>6</v>
      </c>
      <c r="P32" s="8">
        <v>9</v>
      </c>
      <c r="Q32" s="8">
        <v>6</v>
      </c>
      <c r="R32" s="8">
        <v>2.5</v>
      </c>
      <c r="S32" s="8">
        <v>6</v>
      </c>
      <c r="T32" s="8">
        <v>1</v>
      </c>
      <c r="U32" s="8">
        <v>2.5</v>
      </c>
      <c r="V32" s="8">
        <v>6</v>
      </c>
      <c r="W32">
        <f t="shared" si="0"/>
        <v>45</v>
      </c>
    </row>
    <row r="33" spans="1:35" x14ac:dyDescent="0.35">
      <c r="A33" s="8">
        <v>29</v>
      </c>
      <c r="B33" s="8">
        <v>3</v>
      </c>
      <c r="C33" s="8">
        <v>3</v>
      </c>
      <c r="D33" s="8">
        <v>3</v>
      </c>
      <c r="E33" s="8">
        <v>3</v>
      </c>
      <c r="F33" s="8">
        <v>2</v>
      </c>
      <c r="G33" s="8">
        <v>4</v>
      </c>
      <c r="H33" s="8">
        <v>2</v>
      </c>
      <c r="I33" s="8">
        <v>3</v>
      </c>
      <c r="J33" s="8">
        <v>4</v>
      </c>
      <c r="M33" s="8">
        <v>29</v>
      </c>
      <c r="N33" s="8">
        <v>5</v>
      </c>
      <c r="O33" s="8">
        <v>5</v>
      </c>
      <c r="P33" s="8">
        <v>5</v>
      </c>
      <c r="Q33" s="8">
        <v>5</v>
      </c>
      <c r="R33" s="8">
        <v>2</v>
      </c>
      <c r="S33" s="8">
        <v>8.5</v>
      </c>
      <c r="T33" s="8">
        <v>5</v>
      </c>
      <c r="U33" s="8">
        <v>1</v>
      </c>
      <c r="V33" s="8">
        <v>8.5</v>
      </c>
      <c r="W33">
        <f t="shared" si="0"/>
        <v>45</v>
      </c>
    </row>
    <row r="34" spans="1:35" x14ac:dyDescent="0.35">
      <c r="A34" s="8">
        <v>30</v>
      </c>
      <c r="B34" s="8">
        <v>3</v>
      </c>
      <c r="C34" s="8">
        <v>4</v>
      </c>
      <c r="D34" s="8">
        <v>4</v>
      </c>
      <c r="E34" s="8">
        <v>2</v>
      </c>
      <c r="F34" s="8">
        <v>3</v>
      </c>
      <c r="G34" s="8">
        <v>4</v>
      </c>
      <c r="H34" s="8">
        <v>2</v>
      </c>
      <c r="I34" s="8">
        <v>3</v>
      </c>
      <c r="J34" s="8">
        <v>4</v>
      </c>
      <c r="M34" s="8">
        <v>30</v>
      </c>
      <c r="N34" s="8">
        <v>4</v>
      </c>
      <c r="O34" s="8">
        <v>7.5</v>
      </c>
      <c r="P34" s="8">
        <v>7.5</v>
      </c>
      <c r="Q34" s="8">
        <v>2</v>
      </c>
      <c r="R34" s="8">
        <v>4</v>
      </c>
      <c r="S34" s="8">
        <v>7.5</v>
      </c>
      <c r="T34" s="8">
        <v>4</v>
      </c>
      <c r="U34" s="8">
        <v>1</v>
      </c>
      <c r="V34" s="8">
        <v>7.5</v>
      </c>
      <c r="W34">
        <f t="shared" si="0"/>
        <v>45</v>
      </c>
    </row>
    <row r="35" spans="1:35" x14ac:dyDescent="0.35">
      <c r="A35" t="s">
        <v>221</v>
      </c>
      <c r="B35" s="17">
        <f>AVERAGE(B5:B34)</f>
        <v>3.1666666666666665</v>
      </c>
      <c r="C35" s="17">
        <f t="shared" ref="C35:J35" si="2">AVERAGE(C5:C34)</f>
        <v>3.2333333333333334</v>
      </c>
      <c r="D35" s="17">
        <f t="shared" si="2"/>
        <v>3.7666666666666666</v>
      </c>
      <c r="E35" s="17">
        <f t="shared" si="2"/>
        <v>2.6666666666666665</v>
      </c>
      <c r="F35" s="17">
        <f t="shared" si="2"/>
        <v>2.9</v>
      </c>
      <c r="G35" s="17">
        <f t="shared" si="2"/>
        <v>3.6666666666666665</v>
      </c>
      <c r="H35" s="17">
        <f t="shared" si="2"/>
        <v>2.2666666666666666</v>
      </c>
      <c r="I35" s="17">
        <f t="shared" si="2"/>
        <v>2.4</v>
      </c>
      <c r="J35" s="17">
        <f t="shared" si="2"/>
        <v>3.4</v>
      </c>
      <c r="M35" t="s">
        <v>96</v>
      </c>
      <c r="N35">
        <f t="shared" ref="N35:V35" si="3">SUM(N5:N34)</f>
        <v>157.5</v>
      </c>
      <c r="O35">
        <f t="shared" si="3"/>
        <v>168</v>
      </c>
      <c r="P35">
        <f t="shared" si="3"/>
        <v>208</v>
      </c>
      <c r="Q35">
        <f t="shared" si="3"/>
        <v>123</v>
      </c>
      <c r="R35">
        <f t="shared" si="3"/>
        <v>133</v>
      </c>
      <c r="S35">
        <f t="shared" si="3"/>
        <v>204.5</v>
      </c>
      <c r="T35">
        <f t="shared" si="3"/>
        <v>84</v>
      </c>
      <c r="U35">
        <f t="shared" si="3"/>
        <v>90.5</v>
      </c>
      <c r="V35">
        <f t="shared" si="3"/>
        <v>181.5</v>
      </c>
    </row>
    <row r="36" spans="1:35" x14ac:dyDescent="0.35">
      <c r="M36" t="s">
        <v>97</v>
      </c>
      <c r="N36">
        <f t="shared" ref="N36:V36" si="4">AVERAGE(N5:N34)</f>
        <v>5.25</v>
      </c>
      <c r="O36">
        <f t="shared" si="4"/>
        <v>5.6</v>
      </c>
      <c r="P36">
        <f t="shared" si="4"/>
        <v>6.9333333333333336</v>
      </c>
      <c r="Q36">
        <f t="shared" si="4"/>
        <v>4.0999999999999996</v>
      </c>
      <c r="R36">
        <f t="shared" si="4"/>
        <v>4.4333333333333336</v>
      </c>
      <c r="S36">
        <f t="shared" si="4"/>
        <v>6.8166666666666664</v>
      </c>
      <c r="T36">
        <f t="shared" si="4"/>
        <v>2.8</v>
      </c>
      <c r="U36">
        <f t="shared" si="4"/>
        <v>3.0166666666666666</v>
      </c>
      <c r="V36">
        <f t="shared" si="4"/>
        <v>6.05</v>
      </c>
    </row>
    <row r="37" spans="1:35" x14ac:dyDescent="0.35">
      <c r="M37" t="s">
        <v>98</v>
      </c>
      <c r="N37">
        <f t="shared" ref="N37:V37" si="5">N35^2</f>
        <v>24806.25</v>
      </c>
      <c r="O37">
        <f t="shared" si="5"/>
        <v>28224</v>
      </c>
      <c r="P37">
        <f t="shared" si="5"/>
        <v>43264</v>
      </c>
      <c r="Q37">
        <f t="shared" si="5"/>
        <v>15129</v>
      </c>
      <c r="R37">
        <f t="shared" si="5"/>
        <v>17689</v>
      </c>
      <c r="S37">
        <f t="shared" si="5"/>
        <v>41820.25</v>
      </c>
      <c r="T37">
        <f t="shared" si="5"/>
        <v>7056</v>
      </c>
      <c r="U37">
        <f t="shared" si="5"/>
        <v>8190.25</v>
      </c>
      <c r="V37">
        <f t="shared" si="5"/>
        <v>32942.25</v>
      </c>
    </row>
    <row r="42" spans="1:35" x14ac:dyDescent="0.35">
      <c r="A42" t="s">
        <v>85</v>
      </c>
      <c r="M42" t="s">
        <v>85</v>
      </c>
    </row>
    <row r="43" spans="1:35" ht="15.5" x14ac:dyDescent="0.35">
      <c r="B43" t="s">
        <v>75</v>
      </c>
      <c r="C43" t="s">
        <v>76</v>
      </c>
      <c r="D43" t="s">
        <v>77</v>
      </c>
      <c r="E43" t="s">
        <v>78</v>
      </c>
      <c r="F43" t="s">
        <v>79</v>
      </c>
      <c r="G43" t="s">
        <v>80</v>
      </c>
      <c r="H43" t="s">
        <v>81</v>
      </c>
      <c r="I43" t="s">
        <v>82</v>
      </c>
      <c r="J43" t="s">
        <v>83</v>
      </c>
      <c r="N43" t="s">
        <v>75</v>
      </c>
      <c r="O43" t="s">
        <v>76</v>
      </c>
      <c r="P43" t="s">
        <v>77</v>
      </c>
      <c r="Q43" t="s">
        <v>78</v>
      </c>
      <c r="R43" t="s">
        <v>79</v>
      </c>
      <c r="S43" t="s">
        <v>80</v>
      </c>
      <c r="T43" t="s">
        <v>81</v>
      </c>
      <c r="U43" t="s">
        <v>82</v>
      </c>
      <c r="V43" t="s">
        <v>83</v>
      </c>
      <c r="Z43" s="12" t="s">
        <v>100</v>
      </c>
      <c r="AA43">
        <f>(12/((30*9)*(9+1))*SUMSQ(N76:V76)-3*(30)*(9+1))</f>
        <v>106.38</v>
      </c>
      <c r="AE43" s="13" t="s">
        <v>106</v>
      </c>
      <c r="AF43" s="13" t="s">
        <v>107</v>
      </c>
      <c r="AG43" s="13" t="s">
        <v>108</v>
      </c>
      <c r="AI43" t="s">
        <v>109</v>
      </c>
    </row>
    <row r="44" spans="1:35" ht="15.5" x14ac:dyDescent="0.35">
      <c r="A44" s="99" t="s">
        <v>84</v>
      </c>
      <c r="B44" s="99" t="s">
        <v>72</v>
      </c>
      <c r="C44" s="99"/>
      <c r="D44" s="99"/>
      <c r="E44" s="99"/>
      <c r="F44" s="99"/>
      <c r="G44" s="99"/>
      <c r="H44" s="99"/>
      <c r="I44" s="99"/>
      <c r="J44" s="99"/>
      <c r="M44" s="99" t="s">
        <v>84</v>
      </c>
      <c r="N44" s="99" t="s">
        <v>72</v>
      </c>
      <c r="O44" s="99"/>
      <c r="P44" s="99"/>
      <c r="Q44" s="99"/>
      <c r="R44" s="99"/>
      <c r="S44" s="99"/>
      <c r="T44" s="99"/>
      <c r="U44" s="99"/>
      <c r="V44" s="99"/>
      <c r="Z44" s="12" t="s">
        <v>101</v>
      </c>
      <c r="AA44">
        <f>_xlfn.CHISQ.INV.RT(0.05,8)</f>
        <v>15.507313055865453</v>
      </c>
      <c r="AE44" s="14" t="s">
        <v>75</v>
      </c>
      <c r="AF44" s="15">
        <f>AVERAGE(B46:B75)</f>
        <v>3.0333333333333332</v>
      </c>
      <c r="AG44" s="15">
        <f>SUM(N46:N75)</f>
        <v>160.5</v>
      </c>
      <c r="AI44" t="s">
        <v>110</v>
      </c>
    </row>
    <row r="45" spans="1:35" ht="15.5" x14ac:dyDescent="0.35">
      <c r="A45" s="99"/>
      <c r="B45" s="8">
        <v>135</v>
      </c>
      <c r="C45" s="8">
        <v>246</v>
      </c>
      <c r="D45" s="8">
        <v>357</v>
      </c>
      <c r="E45" s="8">
        <v>468</v>
      </c>
      <c r="F45" s="8">
        <v>579</v>
      </c>
      <c r="G45" s="8">
        <v>680</v>
      </c>
      <c r="H45" s="8">
        <v>791</v>
      </c>
      <c r="I45" s="8">
        <v>802</v>
      </c>
      <c r="J45" s="8">
        <v>913</v>
      </c>
      <c r="M45" s="99"/>
      <c r="N45" s="8">
        <v>135</v>
      </c>
      <c r="O45" s="8">
        <v>246</v>
      </c>
      <c r="P45" s="8">
        <v>357</v>
      </c>
      <c r="Q45" s="8">
        <v>468</v>
      </c>
      <c r="R45" s="8">
        <v>579</v>
      </c>
      <c r="S45" s="8">
        <v>680</v>
      </c>
      <c r="T45" s="8">
        <v>791</v>
      </c>
      <c r="U45" s="8">
        <v>802</v>
      </c>
      <c r="V45" s="8">
        <v>913</v>
      </c>
      <c r="Z45" t="s">
        <v>102</v>
      </c>
      <c r="AA45" t="s">
        <v>105</v>
      </c>
      <c r="AE45" s="14" t="s">
        <v>76</v>
      </c>
      <c r="AF45" s="15">
        <f>AVERAGE(C46:C75)</f>
        <v>3.1</v>
      </c>
      <c r="AG45" s="15">
        <f>SUM(O46:O75)</f>
        <v>164</v>
      </c>
    </row>
    <row r="46" spans="1:35" ht="15.5" x14ac:dyDescent="0.35">
      <c r="A46" s="8">
        <v>1</v>
      </c>
      <c r="B46" s="8">
        <v>3</v>
      </c>
      <c r="C46" s="8">
        <v>2</v>
      </c>
      <c r="D46" s="8">
        <v>4</v>
      </c>
      <c r="E46" s="8">
        <v>2</v>
      </c>
      <c r="F46" s="8">
        <v>3</v>
      </c>
      <c r="G46" s="8">
        <v>4</v>
      </c>
      <c r="H46" s="8">
        <v>1</v>
      </c>
      <c r="I46" s="8">
        <v>2</v>
      </c>
      <c r="J46" s="10">
        <v>4</v>
      </c>
      <c r="M46" s="8">
        <v>1</v>
      </c>
      <c r="N46" s="8">
        <v>5.5</v>
      </c>
      <c r="O46" s="8">
        <v>3</v>
      </c>
      <c r="P46" s="8">
        <v>8</v>
      </c>
      <c r="Q46" s="8">
        <v>3</v>
      </c>
      <c r="R46" s="8">
        <v>5.5</v>
      </c>
      <c r="S46" s="8">
        <v>8</v>
      </c>
      <c r="T46" s="8">
        <v>1</v>
      </c>
      <c r="U46" s="8">
        <v>3</v>
      </c>
      <c r="V46" s="10">
        <v>8</v>
      </c>
      <c r="W46">
        <f t="shared" ref="W46:W75" si="6">SUM(N46:V46)</f>
        <v>45</v>
      </c>
      <c r="Z46" t="s">
        <v>103</v>
      </c>
      <c r="AA46" t="s">
        <v>104</v>
      </c>
      <c r="AB46">
        <v>15.51</v>
      </c>
      <c r="AE46" s="14" t="s">
        <v>77</v>
      </c>
      <c r="AF46" s="15">
        <f>AVERAGE(D46:D75)</f>
        <v>3.8666666666666667</v>
      </c>
      <c r="AG46" s="15">
        <f>SUM(P46:P75)</f>
        <v>218.5</v>
      </c>
    </row>
    <row r="47" spans="1:35" ht="15.5" x14ac:dyDescent="0.35">
      <c r="A47" s="8">
        <v>2</v>
      </c>
      <c r="B47" s="8">
        <v>3</v>
      </c>
      <c r="C47" s="8">
        <v>2</v>
      </c>
      <c r="D47" s="8">
        <v>5</v>
      </c>
      <c r="E47" s="8">
        <v>2</v>
      </c>
      <c r="F47" s="8">
        <v>3</v>
      </c>
      <c r="G47" s="8">
        <v>5</v>
      </c>
      <c r="H47" s="8">
        <v>2</v>
      </c>
      <c r="I47" s="8">
        <v>1</v>
      </c>
      <c r="J47" s="8">
        <v>4</v>
      </c>
      <c r="M47" s="8">
        <v>2</v>
      </c>
      <c r="N47" s="8">
        <v>5.5</v>
      </c>
      <c r="O47" s="8">
        <v>3</v>
      </c>
      <c r="P47" s="8">
        <v>8.5</v>
      </c>
      <c r="Q47" s="8">
        <v>3</v>
      </c>
      <c r="R47" s="8">
        <v>5.5</v>
      </c>
      <c r="S47" s="8">
        <v>8.5</v>
      </c>
      <c r="T47" s="8">
        <v>3</v>
      </c>
      <c r="U47" s="8">
        <v>1</v>
      </c>
      <c r="V47" s="8">
        <v>7</v>
      </c>
      <c r="W47">
        <f t="shared" si="6"/>
        <v>45</v>
      </c>
      <c r="AE47" s="14" t="s">
        <v>78</v>
      </c>
      <c r="AF47" s="15">
        <f>AVERAGE(E46:E75)</f>
        <v>2.1333333333333333</v>
      </c>
      <c r="AG47" s="15">
        <f>SUM(Q46:Q75)</f>
        <v>99.5</v>
      </c>
    </row>
    <row r="48" spans="1:35" ht="15.5" x14ac:dyDescent="0.35">
      <c r="A48" s="8">
        <v>3</v>
      </c>
      <c r="B48" s="8">
        <v>1</v>
      </c>
      <c r="C48" s="8">
        <v>2</v>
      </c>
      <c r="D48" s="8">
        <v>5</v>
      </c>
      <c r="E48" s="8">
        <v>1</v>
      </c>
      <c r="F48" s="8">
        <v>2</v>
      </c>
      <c r="G48" s="8">
        <v>3</v>
      </c>
      <c r="H48" s="8">
        <v>2</v>
      </c>
      <c r="I48" s="8">
        <v>3</v>
      </c>
      <c r="J48" s="8">
        <v>3</v>
      </c>
      <c r="M48" s="8">
        <v>3</v>
      </c>
      <c r="N48" s="8">
        <v>1.5</v>
      </c>
      <c r="O48" s="8">
        <v>4</v>
      </c>
      <c r="P48" s="8">
        <v>9</v>
      </c>
      <c r="Q48" s="8">
        <v>1.5</v>
      </c>
      <c r="R48" s="8">
        <v>4</v>
      </c>
      <c r="S48" s="8">
        <v>7</v>
      </c>
      <c r="T48" s="8">
        <v>4</v>
      </c>
      <c r="U48" s="8">
        <v>7</v>
      </c>
      <c r="V48" s="8">
        <v>7</v>
      </c>
      <c r="W48">
        <f t="shared" si="6"/>
        <v>45</v>
      </c>
      <c r="AE48" s="14" t="s">
        <v>79</v>
      </c>
      <c r="AF48" s="15">
        <f>AVERAGE(F46:F75)</f>
        <v>2.7666666666666666</v>
      </c>
      <c r="AG48" s="15">
        <f>SUM(R46:R75)</f>
        <v>138.5</v>
      </c>
    </row>
    <row r="49" spans="1:33" ht="15.5" x14ac:dyDescent="0.35">
      <c r="A49" s="8">
        <v>4</v>
      </c>
      <c r="B49" s="8">
        <v>4</v>
      </c>
      <c r="C49" s="8">
        <v>3</v>
      </c>
      <c r="D49" s="8">
        <v>3</v>
      </c>
      <c r="E49" s="8">
        <v>2</v>
      </c>
      <c r="F49" s="8">
        <v>4</v>
      </c>
      <c r="G49" s="8">
        <v>4</v>
      </c>
      <c r="H49" s="8">
        <v>1</v>
      </c>
      <c r="I49" s="8">
        <v>2</v>
      </c>
      <c r="J49" s="8">
        <v>4</v>
      </c>
      <c r="M49" s="8">
        <v>4</v>
      </c>
      <c r="N49" s="8">
        <v>7.5</v>
      </c>
      <c r="O49" s="8">
        <v>4.5</v>
      </c>
      <c r="P49" s="8">
        <v>4.5</v>
      </c>
      <c r="Q49" s="8">
        <v>2.5</v>
      </c>
      <c r="R49" s="8">
        <v>7.5</v>
      </c>
      <c r="S49" s="8">
        <v>7.5</v>
      </c>
      <c r="T49" s="8">
        <v>1</v>
      </c>
      <c r="U49" s="8">
        <v>2.5</v>
      </c>
      <c r="V49" s="8">
        <v>7.5</v>
      </c>
      <c r="W49">
        <f t="shared" si="6"/>
        <v>45</v>
      </c>
      <c r="AE49" s="14" t="s">
        <v>80</v>
      </c>
      <c r="AF49" s="15">
        <f>AVERAGE(G46:G75)</f>
        <v>3.8</v>
      </c>
      <c r="AG49" s="15">
        <f>SUM(S46:S75)</f>
        <v>213</v>
      </c>
    </row>
    <row r="50" spans="1:33" ht="15.5" x14ac:dyDescent="0.35">
      <c r="A50" s="8">
        <v>5</v>
      </c>
      <c r="B50" s="8">
        <v>2</v>
      </c>
      <c r="C50" s="8">
        <v>3</v>
      </c>
      <c r="D50" s="8">
        <v>4</v>
      </c>
      <c r="E50" s="8">
        <v>2</v>
      </c>
      <c r="F50" s="8">
        <v>3</v>
      </c>
      <c r="G50" s="8">
        <v>4</v>
      </c>
      <c r="H50" s="8">
        <v>2</v>
      </c>
      <c r="I50" s="8">
        <v>3</v>
      </c>
      <c r="J50" s="8">
        <v>3</v>
      </c>
      <c r="M50" s="8">
        <v>5</v>
      </c>
      <c r="N50" s="8">
        <v>5.5</v>
      </c>
      <c r="O50" s="8">
        <v>2</v>
      </c>
      <c r="P50" s="8">
        <v>8.5</v>
      </c>
      <c r="Q50" s="8">
        <v>2</v>
      </c>
      <c r="R50" s="8">
        <v>5.5</v>
      </c>
      <c r="S50" s="8">
        <v>8.5</v>
      </c>
      <c r="T50" s="8">
        <v>2</v>
      </c>
      <c r="U50" s="8">
        <v>5.5</v>
      </c>
      <c r="V50" s="8">
        <v>5.5</v>
      </c>
      <c r="W50">
        <f t="shared" si="6"/>
        <v>45</v>
      </c>
      <c r="AE50" s="14" t="s">
        <v>81</v>
      </c>
      <c r="AF50" s="15">
        <f>AVERAGE(H46:H75)</f>
        <v>1.7</v>
      </c>
      <c r="AG50" s="15">
        <f>SUM(T46:T75)</f>
        <v>68.5</v>
      </c>
    </row>
    <row r="51" spans="1:33" ht="15.5" x14ac:dyDescent="0.35">
      <c r="A51" s="8">
        <v>6</v>
      </c>
      <c r="B51" s="8">
        <v>2</v>
      </c>
      <c r="C51" s="8">
        <v>3</v>
      </c>
      <c r="D51" s="8">
        <v>4</v>
      </c>
      <c r="E51" s="8">
        <v>1</v>
      </c>
      <c r="F51" s="8">
        <v>2</v>
      </c>
      <c r="G51" s="8">
        <v>2</v>
      </c>
      <c r="H51" s="8">
        <v>2</v>
      </c>
      <c r="I51" s="8">
        <v>2</v>
      </c>
      <c r="J51" s="8">
        <v>2</v>
      </c>
      <c r="M51" s="8">
        <v>6</v>
      </c>
      <c r="N51" s="8">
        <v>4.5</v>
      </c>
      <c r="O51" s="8">
        <v>8</v>
      </c>
      <c r="P51" s="8">
        <v>9</v>
      </c>
      <c r="Q51" s="8">
        <v>1</v>
      </c>
      <c r="R51" s="8">
        <v>4.5</v>
      </c>
      <c r="S51" s="8">
        <v>4.5</v>
      </c>
      <c r="T51" s="8">
        <v>4.5</v>
      </c>
      <c r="U51" s="8">
        <v>4.5</v>
      </c>
      <c r="V51" s="8">
        <v>4.5</v>
      </c>
      <c r="W51">
        <f t="shared" si="6"/>
        <v>45</v>
      </c>
      <c r="AE51" s="16" t="s">
        <v>82</v>
      </c>
      <c r="AF51" s="15">
        <f>AVERAGE(I46:I75)</f>
        <v>1.9333333333333333</v>
      </c>
      <c r="AG51" s="15">
        <f>SUM(U46:U75)</f>
        <v>91</v>
      </c>
    </row>
    <row r="52" spans="1:33" ht="15.5" x14ac:dyDescent="0.35">
      <c r="A52" s="8">
        <v>7</v>
      </c>
      <c r="B52" s="8">
        <v>2</v>
      </c>
      <c r="C52" s="8">
        <v>3</v>
      </c>
      <c r="D52" s="8">
        <v>3</v>
      </c>
      <c r="E52" s="8">
        <v>3</v>
      </c>
      <c r="F52" s="8">
        <v>2</v>
      </c>
      <c r="G52" s="8">
        <v>4</v>
      </c>
      <c r="H52" s="8">
        <v>2</v>
      </c>
      <c r="I52" s="8">
        <v>3</v>
      </c>
      <c r="J52" s="8">
        <v>2</v>
      </c>
      <c r="M52" s="8">
        <v>7</v>
      </c>
      <c r="N52" s="8">
        <v>2.5</v>
      </c>
      <c r="O52" s="8">
        <v>6.5</v>
      </c>
      <c r="P52" s="8">
        <v>6.5</v>
      </c>
      <c r="Q52" s="8">
        <v>6.5</v>
      </c>
      <c r="R52" s="8">
        <v>2.5</v>
      </c>
      <c r="S52" s="8">
        <v>9</v>
      </c>
      <c r="T52" s="8">
        <v>2.5</v>
      </c>
      <c r="U52" s="8">
        <v>6.5</v>
      </c>
      <c r="V52" s="8">
        <v>2.5</v>
      </c>
      <c r="W52">
        <f t="shared" si="6"/>
        <v>45</v>
      </c>
      <c r="AE52" s="14" t="s">
        <v>83</v>
      </c>
      <c r="AF52" s="15">
        <f>AVERAGE(J46:J75)</f>
        <v>3.7333333333333334</v>
      </c>
      <c r="AG52" s="15">
        <f>SUM(V46:V75)</f>
        <v>196.5</v>
      </c>
    </row>
    <row r="53" spans="1:33" ht="15.5" x14ac:dyDescent="0.35">
      <c r="A53" s="8">
        <v>8</v>
      </c>
      <c r="B53" s="8">
        <v>4</v>
      </c>
      <c r="C53" s="8">
        <v>1</v>
      </c>
      <c r="D53" s="8">
        <v>2</v>
      </c>
      <c r="E53" s="8">
        <v>1</v>
      </c>
      <c r="F53" s="8">
        <v>1</v>
      </c>
      <c r="G53" s="8">
        <v>1</v>
      </c>
      <c r="H53" s="8">
        <v>1</v>
      </c>
      <c r="I53" s="8">
        <v>1</v>
      </c>
      <c r="J53" s="8">
        <v>5</v>
      </c>
      <c r="M53" s="8">
        <v>8</v>
      </c>
      <c r="N53" s="8">
        <v>8</v>
      </c>
      <c r="O53" s="8">
        <v>3.5</v>
      </c>
      <c r="P53" s="8">
        <v>7</v>
      </c>
      <c r="Q53" s="8">
        <v>3.5</v>
      </c>
      <c r="R53" s="8">
        <v>3.5</v>
      </c>
      <c r="S53" s="8">
        <v>3.5</v>
      </c>
      <c r="T53" s="8">
        <v>3.5</v>
      </c>
      <c r="U53" s="8">
        <v>3.5</v>
      </c>
      <c r="V53" s="8">
        <v>9</v>
      </c>
      <c r="W53">
        <f t="shared" si="6"/>
        <v>45</v>
      </c>
      <c r="AE53" s="13" t="s">
        <v>111</v>
      </c>
      <c r="AF53" s="15">
        <f>1.645*SQRT((30*9*(9+1)/6))</f>
        <v>34.895719651556121</v>
      </c>
      <c r="AG53" s="15"/>
    </row>
    <row r="54" spans="1:33" x14ac:dyDescent="0.35">
      <c r="A54" s="8">
        <v>9</v>
      </c>
      <c r="B54" s="8">
        <v>4</v>
      </c>
      <c r="C54" s="8">
        <v>3</v>
      </c>
      <c r="D54" s="8">
        <v>1</v>
      </c>
      <c r="E54" s="8">
        <v>2</v>
      </c>
      <c r="F54" s="8">
        <v>2</v>
      </c>
      <c r="G54" s="8">
        <v>4</v>
      </c>
      <c r="H54" s="8">
        <v>1</v>
      </c>
      <c r="I54" s="8">
        <v>3</v>
      </c>
      <c r="J54" s="8">
        <v>2</v>
      </c>
      <c r="M54" s="8">
        <v>9</v>
      </c>
      <c r="N54" s="8">
        <v>8.5</v>
      </c>
      <c r="O54" s="8">
        <v>6.5</v>
      </c>
      <c r="P54" s="8">
        <v>1.5</v>
      </c>
      <c r="Q54" s="8">
        <v>4</v>
      </c>
      <c r="R54" s="8">
        <v>4</v>
      </c>
      <c r="S54" s="8">
        <v>4</v>
      </c>
      <c r="T54" s="8">
        <v>1.5</v>
      </c>
      <c r="U54" s="8">
        <v>6.5</v>
      </c>
      <c r="V54" s="8">
        <v>8.5</v>
      </c>
      <c r="W54">
        <f t="shared" si="6"/>
        <v>45</v>
      </c>
    </row>
    <row r="55" spans="1:33" x14ac:dyDescent="0.35">
      <c r="A55" s="8">
        <v>10</v>
      </c>
      <c r="B55" s="8">
        <v>3</v>
      </c>
      <c r="C55" s="8">
        <v>3</v>
      </c>
      <c r="D55" s="8">
        <v>2</v>
      </c>
      <c r="E55" s="8">
        <v>4</v>
      </c>
      <c r="F55" s="8">
        <v>4</v>
      </c>
      <c r="G55" s="8">
        <v>2</v>
      </c>
      <c r="H55" s="8">
        <v>2</v>
      </c>
      <c r="I55" s="8">
        <v>2</v>
      </c>
      <c r="J55" s="8">
        <v>2</v>
      </c>
      <c r="M55" s="8">
        <v>10</v>
      </c>
      <c r="N55" s="8">
        <v>6.5</v>
      </c>
      <c r="O55" s="8">
        <v>6.5</v>
      </c>
      <c r="P55" s="8">
        <v>3</v>
      </c>
      <c r="Q55" s="8">
        <v>8.5</v>
      </c>
      <c r="R55" s="8">
        <v>8.5</v>
      </c>
      <c r="S55" s="8">
        <v>3</v>
      </c>
      <c r="T55" s="8">
        <v>3</v>
      </c>
      <c r="U55" s="8">
        <v>3</v>
      </c>
      <c r="V55" s="8">
        <v>3</v>
      </c>
      <c r="W55">
        <f t="shared" si="6"/>
        <v>45</v>
      </c>
    </row>
    <row r="56" spans="1:33" x14ac:dyDescent="0.35">
      <c r="A56" s="8">
        <v>11</v>
      </c>
      <c r="B56" s="8">
        <v>2</v>
      </c>
      <c r="C56" s="8">
        <v>2</v>
      </c>
      <c r="D56" s="8">
        <v>4</v>
      </c>
      <c r="E56" s="8">
        <v>1</v>
      </c>
      <c r="F56" s="8">
        <v>4</v>
      </c>
      <c r="G56" s="8">
        <v>4</v>
      </c>
      <c r="H56" s="8">
        <v>2</v>
      </c>
      <c r="I56" s="8">
        <v>2</v>
      </c>
      <c r="J56" s="8">
        <v>2</v>
      </c>
      <c r="M56" s="8">
        <v>11</v>
      </c>
      <c r="N56" s="8">
        <v>4</v>
      </c>
      <c r="O56" s="8">
        <v>4</v>
      </c>
      <c r="P56" s="8">
        <v>8</v>
      </c>
      <c r="Q56" s="8">
        <v>1</v>
      </c>
      <c r="R56" s="8">
        <v>8</v>
      </c>
      <c r="S56" s="8">
        <v>8</v>
      </c>
      <c r="T56" s="8">
        <v>4</v>
      </c>
      <c r="U56" s="8">
        <v>4</v>
      </c>
      <c r="V56" s="8">
        <v>4</v>
      </c>
      <c r="W56">
        <f t="shared" si="6"/>
        <v>45</v>
      </c>
      <c r="AE56" t="s">
        <v>28</v>
      </c>
      <c r="AF56" s="17">
        <v>68.5</v>
      </c>
      <c r="AG56" s="17"/>
    </row>
    <row r="57" spans="1:33" x14ac:dyDescent="0.35">
      <c r="A57" s="8">
        <v>12</v>
      </c>
      <c r="B57" s="8">
        <v>4</v>
      </c>
      <c r="C57" s="8">
        <v>4</v>
      </c>
      <c r="D57" s="8">
        <v>4</v>
      </c>
      <c r="E57" s="8">
        <v>2</v>
      </c>
      <c r="F57" s="8">
        <v>2</v>
      </c>
      <c r="G57" s="8">
        <v>4</v>
      </c>
      <c r="H57" s="8">
        <v>1</v>
      </c>
      <c r="I57" s="8">
        <v>1</v>
      </c>
      <c r="J57" s="8">
        <v>4</v>
      </c>
      <c r="M57" s="8">
        <v>12</v>
      </c>
      <c r="N57" s="8">
        <v>7</v>
      </c>
      <c r="O57" s="8">
        <v>7</v>
      </c>
      <c r="P57" s="8">
        <v>7</v>
      </c>
      <c r="Q57" s="8">
        <v>3.5</v>
      </c>
      <c r="R57" s="8">
        <v>3.5</v>
      </c>
      <c r="S57" s="8">
        <v>7</v>
      </c>
      <c r="T57" s="8">
        <v>1.5</v>
      </c>
      <c r="U57" s="8">
        <v>1.5</v>
      </c>
      <c r="V57" s="8">
        <v>7</v>
      </c>
      <c r="W57">
        <f t="shared" si="6"/>
        <v>45</v>
      </c>
      <c r="AE57" t="s">
        <v>28</v>
      </c>
      <c r="AF57" s="17">
        <v>91</v>
      </c>
      <c r="AG57" s="17">
        <f t="shared" ref="AG57:AG64" si="7">AF57-AF56</f>
        <v>22.5</v>
      </c>
    </row>
    <row r="58" spans="1:33" x14ac:dyDescent="0.35">
      <c r="A58" s="8">
        <v>13</v>
      </c>
      <c r="B58" s="8">
        <v>4</v>
      </c>
      <c r="C58" s="8">
        <v>4</v>
      </c>
      <c r="D58" s="8">
        <v>5</v>
      </c>
      <c r="E58" s="8">
        <v>2</v>
      </c>
      <c r="F58" s="8">
        <v>2</v>
      </c>
      <c r="G58" s="8">
        <v>4</v>
      </c>
      <c r="H58" s="8">
        <v>1</v>
      </c>
      <c r="I58" s="8">
        <v>2</v>
      </c>
      <c r="J58" s="8">
        <v>5</v>
      </c>
      <c r="M58" s="8">
        <v>13</v>
      </c>
      <c r="N58" s="8">
        <v>6</v>
      </c>
      <c r="O58" s="8">
        <v>6</v>
      </c>
      <c r="P58" s="8">
        <v>8.5</v>
      </c>
      <c r="Q58" s="8">
        <v>3</v>
      </c>
      <c r="R58" s="8">
        <v>3</v>
      </c>
      <c r="S58" s="8">
        <v>8.5</v>
      </c>
      <c r="T58" s="8">
        <v>1</v>
      </c>
      <c r="U58" s="8">
        <v>3</v>
      </c>
      <c r="V58" s="8">
        <v>6</v>
      </c>
      <c r="W58">
        <f t="shared" si="6"/>
        <v>45</v>
      </c>
      <c r="AE58" t="s">
        <v>28</v>
      </c>
      <c r="AF58" s="17">
        <v>99.5</v>
      </c>
      <c r="AG58" s="17">
        <f t="shared" si="7"/>
        <v>8.5</v>
      </c>
    </row>
    <row r="59" spans="1:33" x14ac:dyDescent="0.35">
      <c r="A59" s="8">
        <v>14</v>
      </c>
      <c r="B59" s="8">
        <v>3</v>
      </c>
      <c r="C59" s="8">
        <v>2</v>
      </c>
      <c r="D59" s="8">
        <v>4</v>
      </c>
      <c r="E59" s="8">
        <v>2</v>
      </c>
      <c r="F59" s="8">
        <v>3</v>
      </c>
      <c r="G59" s="8">
        <v>3</v>
      </c>
      <c r="H59" s="8">
        <v>2</v>
      </c>
      <c r="I59" s="8">
        <v>1</v>
      </c>
      <c r="J59" s="8">
        <v>4</v>
      </c>
      <c r="M59" s="8">
        <v>14</v>
      </c>
      <c r="N59" s="8">
        <v>6</v>
      </c>
      <c r="O59" s="8">
        <v>3</v>
      </c>
      <c r="P59" s="8">
        <v>8.5</v>
      </c>
      <c r="Q59" s="8">
        <v>6</v>
      </c>
      <c r="R59" s="8">
        <v>6</v>
      </c>
      <c r="S59" s="8">
        <v>8.5</v>
      </c>
      <c r="T59" s="8">
        <v>3</v>
      </c>
      <c r="U59" s="8">
        <v>1</v>
      </c>
      <c r="V59" s="8">
        <v>3</v>
      </c>
      <c r="W59">
        <f t="shared" si="6"/>
        <v>45</v>
      </c>
      <c r="AE59" t="s">
        <v>29</v>
      </c>
      <c r="AF59" s="17">
        <v>138.5</v>
      </c>
      <c r="AG59" s="17">
        <f t="shared" si="7"/>
        <v>39</v>
      </c>
    </row>
    <row r="60" spans="1:33" x14ac:dyDescent="0.35">
      <c r="A60" s="8">
        <v>15</v>
      </c>
      <c r="B60" s="8">
        <v>4</v>
      </c>
      <c r="C60" s="8">
        <v>4</v>
      </c>
      <c r="D60" s="8">
        <v>5</v>
      </c>
      <c r="E60" s="8">
        <v>3</v>
      </c>
      <c r="F60" s="8">
        <v>3</v>
      </c>
      <c r="G60" s="8">
        <v>4</v>
      </c>
      <c r="H60" s="8">
        <v>2</v>
      </c>
      <c r="I60" s="8">
        <v>2</v>
      </c>
      <c r="J60" s="8">
        <v>4</v>
      </c>
      <c r="M60" s="8">
        <v>15</v>
      </c>
      <c r="N60" s="8">
        <v>6.5</v>
      </c>
      <c r="O60" s="8">
        <v>6.5</v>
      </c>
      <c r="P60" s="8">
        <v>9</v>
      </c>
      <c r="Q60" s="8">
        <v>3.5</v>
      </c>
      <c r="R60" s="8">
        <v>3.5</v>
      </c>
      <c r="S60" s="8">
        <v>6.5</v>
      </c>
      <c r="T60" s="8">
        <v>1.5</v>
      </c>
      <c r="U60" s="8">
        <v>1.5</v>
      </c>
      <c r="V60" s="8">
        <v>6.5</v>
      </c>
      <c r="W60">
        <f t="shared" si="6"/>
        <v>45</v>
      </c>
      <c r="AE60" t="s">
        <v>163</v>
      </c>
      <c r="AF60" s="17">
        <v>160.5</v>
      </c>
      <c r="AG60" s="17">
        <f t="shared" si="7"/>
        <v>22</v>
      </c>
    </row>
    <row r="61" spans="1:33" x14ac:dyDescent="0.35">
      <c r="A61" s="8">
        <v>16</v>
      </c>
      <c r="B61" s="8">
        <v>4</v>
      </c>
      <c r="C61" s="8">
        <v>3</v>
      </c>
      <c r="D61" s="8">
        <v>5</v>
      </c>
      <c r="E61" s="8">
        <v>2</v>
      </c>
      <c r="F61" s="8">
        <v>2</v>
      </c>
      <c r="G61" s="8">
        <v>4</v>
      </c>
      <c r="H61" s="8">
        <v>2</v>
      </c>
      <c r="I61" s="8">
        <v>2</v>
      </c>
      <c r="J61" s="8">
        <v>4</v>
      </c>
      <c r="M61" s="8">
        <v>16</v>
      </c>
      <c r="N61" s="8">
        <v>7</v>
      </c>
      <c r="O61" s="8">
        <v>9</v>
      </c>
      <c r="P61" s="8">
        <v>5</v>
      </c>
      <c r="Q61" s="8">
        <v>2.5</v>
      </c>
      <c r="R61" s="8">
        <v>2.5</v>
      </c>
      <c r="S61" s="8">
        <v>7</v>
      </c>
      <c r="T61" s="8">
        <v>2.5</v>
      </c>
      <c r="U61" s="8">
        <v>5</v>
      </c>
      <c r="V61" s="8">
        <v>4.5</v>
      </c>
      <c r="W61">
        <f t="shared" si="6"/>
        <v>45</v>
      </c>
      <c r="AE61" t="s">
        <v>157</v>
      </c>
      <c r="AF61" s="17">
        <v>164</v>
      </c>
      <c r="AG61" s="17">
        <f t="shared" si="7"/>
        <v>3.5</v>
      </c>
    </row>
    <row r="62" spans="1:33" x14ac:dyDescent="0.35">
      <c r="A62" s="8">
        <v>17</v>
      </c>
      <c r="B62" s="8">
        <v>4</v>
      </c>
      <c r="C62" s="8">
        <v>3</v>
      </c>
      <c r="D62" s="8">
        <v>2</v>
      </c>
      <c r="E62" s="8">
        <v>2</v>
      </c>
      <c r="F62" s="8">
        <v>4</v>
      </c>
      <c r="G62" s="8">
        <v>3</v>
      </c>
      <c r="H62" s="8">
        <v>2</v>
      </c>
      <c r="I62" s="8">
        <v>2</v>
      </c>
      <c r="J62" s="8">
        <v>5</v>
      </c>
      <c r="M62" s="8">
        <v>17</v>
      </c>
      <c r="N62" s="8">
        <v>6.5</v>
      </c>
      <c r="O62" s="8">
        <v>4.5</v>
      </c>
      <c r="P62" s="8">
        <v>8.5</v>
      </c>
      <c r="Q62" s="8">
        <v>2</v>
      </c>
      <c r="R62" s="8">
        <v>6.5</v>
      </c>
      <c r="S62" s="8">
        <v>4.5</v>
      </c>
      <c r="T62" s="8">
        <v>2</v>
      </c>
      <c r="U62" s="8">
        <v>2</v>
      </c>
      <c r="V62" s="8">
        <v>8.5</v>
      </c>
      <c r="W62">
        <f t="shared" si="6"/>
        <v>45</v>
      </c>
      <c r="AE62" t="s">
        <v>223</v>
      </c>
      <c r="AF62" s="17">
        <v>196.5</v>
      </c>
      <c r="AG62" s="17">
        <f t="shared" si="7"/>
        <v>32.5</v>
      </c>
    </row>
    <row r="63" spans="1:33" x14ac:dyDescent="0.35">
      <c r="A63" s="8">
        <v>18</v>
      </c>
      <c r="B63" s="8">
        <v>2</v>
      </c>
      <c r="C63" s="8">
        <v>4</v>
      </c>
      <c r="D63" s="8">
        <v>4</v>
      </c>
      <c r="E63" s="8">
        <v>1</v>
      </c>
      <c r="F63" s="8">
        <v>2</v>
      </c>
      <c r="G63" s="8">
        <v>4</v>
      </c>
      <c r="H63" s="8">
        <v>1</v>
      </c>
      <c r="I63" s="8">
        <v>1</v>
      </c>
      <c r="J63" s="8">
        <v>4</v>
      </c>
      <c r="M63" s="8">
        <v>18</v>
      </c>
      <c r="N63" s="8">
        <v>4.5</v>
      </c>
      <c r="O63" s="8">
        <v>7.5</v>
      </c>
      <c r="P63" s="8">
        <v>7.5</v>
      </c>
      <c r="Q63" s="8">
        <v>2</v>
      </c>
      <c r="R63" s="8">
        <v>4.5</v>
      </c>
      <c r="S63" s="8">
        <v>7.5</v>
      </c>
      <c r="T63" s="8">
        <v>2</v>
      </c>
      <c r="U63" s="8">
        <v>2</v>
      </c>
      <c r="V63" s="8">
        <v>7.5</v>
      </c>
      <c r="W63">
        <f t="shared" si="6"/>
        <v>45</v>
      </c>
      <c r="AE63" t="s">
        <v>170</v>
      </c>
      <c r="AF63" s="17">
        <v>213</v>
      </c>
      <c r="AG63" s="17">
        <f t="shared" si="7"/>
        <v>16.5</v>
      </c>
    </row>
    <row r="64" spans="1:33" x14ac:dyDescent="0.35">
      <c r="A64" s="8">
        <v>19</v>
      </c>
      <c r="B64" s="8">
        <v>3</v>
      </c>
      <c r="C64" s="8">
        <v>4</v>
      </c>
      <c r="D64" s="8">
        <v>4</v>
      </c>
      <c r="E64" s="8">
        <v>2</v>
      </c>
      <c r="F64" s="8">
        <v>4</v>
      </c>
      <c r="G64" s="8">
        <v>4</v>
      </c>
      <c r="H64" s="8">
        <v>2</v>
      </c>
      <c r="I64" s="8">
        <v>2</v>
      </c>
      <c r="J64" s="8">
        <v>4</v>
      </c>
      <c r="M64" s="8">
        <v>19</v>
      </c>
      <c r="N64" s="8">
        <v>4</v>
      </c>
      <c r="O64" s="8">
        <v>7</v>
      </c>
      <c r="P64" s="8">
        <v>7</v>
      </c>
      <c r="Q64" s="8">
        <v>2</v>
      </c>
      <c r="R64" s="8">
        <v>7</v>
      </c>
      <c r="S64" s="8">
        <v>7</v>
      </c>
      <c r="T64" s="8">
        <v>2</v>
      </c>
      <c r="U64" s="8">
        <v>2</v>
      </c>
      <c r="V64" s="8">
        <v>7</v>
      </c>
      <c r="W64">
        <f t="shared" si="6"/>
        <v>45</v>
      </c>
      <c r="AE64" t="s">
        <v>170</v>
      </c>
      <c r="AF64" s="17">
        <v>218.5</v>
      </c>
      <c r="AG64" s="17">
        <f t="shared" si="7"/>
        <v>5.5</v>
      </c>
    </row>
    <row r="65" spans="1:23" x14ac:dyDescent="0.35">
      <c r="A65" s="8">
        <v>20</v>
      </c>
      <c r="B65" s="8">
        <v>3</v>
      </c>
      <c r="C65" s="8">
        <v>2</v>
      </c>
      <c r="D65" s="8">
        <v>4</v>
      </c>
      <c r="E65" s="8">
        <v>3</v>
      </c>
      <c r="F65" s="8">
        <v>2</v>
      </c>
      <c r="G65" s="8">
        <v>4</v>
      </c>
      <c r="H65" s="8">
        <v>2</v>
      </c>
      <c r="I65" s="8">
        <v>4</v>
      </c>
      <c r="J65" s="8">
        <v>3</v>
      </c>
      <c r="M65" s="8">
        <v>20</v>
      </c>
      <c r="N65" s="8">
        <v>5</v>
      </c>
      <c r="O65" s="8">
        <v>2</v>
      </c>
      <c r="P65" s="8">
        <v>8</v>
      </c>
      <c r="Q65" s="8">
        <v>5</v>
      </c>
      <c r="R65" s="8">
        <v>2</v>
      </c>
      <c r="S65" s="8">
        <v>8</v>
      </c>
      <c r="T65" s="8">
        <v>2</v>
      </c>
      <c r="U65" s="8">
        <v>8</v>
      </c>
      <c r="V65" s="8">
        <v>5</v>
      </c>
      <c r="W65">
        <f t="shared" si="6"/>
        <v>45</v>
      </c>
    </row>
    <row r="66" spans="1:23" x14ac:dyDescent="0.35">
      <c r="A66" s="8">
        <v>21</v>
      </c>
      <c r="B66" s="8">
        <v>3</v>
      </c>
      <c r="C66" s="8">
        <v>5</v>
      </c>
      <c r="D66" s="8">
        <v>5</v>
      </c>
      <c r="E66" s="8">
        <v>2</v>
      </c>
      <c r="F66" s="8">
        <v>4</v>
      </c>
      <c r="G66" s="8">
        <v>5</v>
      </c>
      <c r="H66" s="8">
        <v>1</v>
      </c>
      <c r="I66" s="8">
        <v>1</v>
      </c>
      <c r="J66" s="8">
        <v>5</v>
      </c>
      <c r="M66" s="8">
        <v>21</v>
      </c>
      <c r="N66" s="8">
        <v>4</v>
      </c>
      <c r="O66" s="8">
        <v>7.5</v>
      </c>
      <c r="P66" s="8">
        <v>7.5</v>
      </c>
      <c r="Q66" s="8">
        <v>3</v>
      </c>
      <c r="R66" s="8">
        <v>5</v>
      </c>
      <c r="S66" s="8">
        <v>7.5</v>
      </c>
      <c r="T66" s="8">
        <v>1.5</v>
      </c>
      <c r="U66" s="8">
        <v>1.5</v>
      </c>
      <c r="V66" s="8">
        <v>7.5</v>
      </c>
      <c r="W66">
        <f t="shared" si="6"/>
        <v>45</v>
      </c>
    </row>
    <row r="67" spans="1:23" x14ac:dyDescent="0.35">
      <c r="A67" s="8">
        <v>22</v>
      </c>
      <c r="B67" s="8">
        <v>3</v>
      </c>
      <c r="C67" s="8">
        <v>4</v>
      </c>
      <c r="D67" s="8">
        <v>4</v>
      </c>
      <c r="E67" s="8">
        <v>3</v>
      </c>
      <c r="F67" s="8">
        <v>3</v>
      </c>
      <c r="G67" s="8">
        <v>4</v>
      </c>
      <c r="H67" s="8">
        <v>1</v>
      </c>
      <c r="I67" s="8">
        <v>2</v>
      </c>
      <c r="J67" s="8">
        <v>5</v>
      </c>
      <c r="M67" s="8">
        <v>22</v>
      </c>
      <c r="N67" s="8">
        <v>4</v>
      </c>
      <c r="O67" s="8">
        <v>7</v>
      </c>
      <c r="P67" s="8">
        <v>7</v>
      </c>
      <c r="Q67" s="8">
        <v>4</v>
      </c>
      <c r="R67" s="8">
        <v>4</v>
      </c>
      <c r="S67" s="8">
        <v>7</v>
      </c>
      <c r="T67" s="8">
        <v>1</v>
      </c>
      <c r="U67" s="8">
        <v>2</v>
      </c>
      <c r="V67" s="8">
        <v>9</v>
      </c>
      <c r="W67">
        <f t="shared" si="6"/>
        <v>45</v>
      </c>
    </row>
    <row r="68" spans="1:23" x14ac:dyDescent="0.35">
      <c r="A68" s="8">
        <v>23</v>
      </c>
      <c r="B68" s="8">
        <v>4</v>
      </c>
      <c r="C68" s="8">
        <v>4</v>
      </c>
      <c r="D68" s="8">
        <v>4</v>
      </c>
      <c r="E68" s="8">
        <v>2</v>
      </c>
      <c r="F68" s="8">
        <v>4</v>
      </c>
      <c r="G68" s="8">
        <v>4</v>
      </c>
      <c r="H68" s="8">
        <v>2</v>
      </c>
      <c r="I68" s="8">
        <v>2</v>
      </c>
      <c r="J68" s="8">
        <v>4</v>
      </c>
      <c r="M68" s="8">
        <v>23</v>
      </c>
      <c r="N68" s="8">
        <v>6.5</v>
      </c>
      <c r="O68" s="8">
        <v>6.5</v>
      </c>
      <c r="P68" s="8">
        <v>6.5</v>
      </c>
      <c r="Q68" s="8">
        <v>2</v>
      </c>
      <c r="R68" s="8">
        <v>6.5</v>
      </c>
      <c r="S68" s="8">
        <v>6.5</v>
      </c>
      <c r="T68" s="8">
        <v>2</v>
      </c>
      <c r="U68" s="8">
        <v>2</v>
      </c>
      <c r="V68" s="8">
        <v>6.5</v>
      </c>
      <c r="W68">
        <f t="shared" si="6"/>
        <v>45</v>
      </c>
    </row>
    <row r="69" spans="1:23" x14ac:dyDescent="0.35">
      <c r="A69" s="8">
        <v>24</v>
      </c>
      <c r="B69" s="8">
        <v>3</v>
      </c>
      <c r="C69" s="8">
        <v>3</v>
      </c>
      <c r="D69" s="8">
        <v>4</v>
      </c>
      <c r="E69" s="8">
        <v>3</v>
      </c>
      <c r="F69" s="8">
        <v>2</v>
      </c>
      <c r="G69" s="8">
        <v>4</v>
      </c>
      <c r="H69" s="8">
        <v>2</v>
      </c>
      <c r="I69" s="8">
        <v>2</v>
      </c>
      <c r="J69" s="10">
        <v>4</v>
      </c>
      <c r="M69" s="8">
        <v>24</v>
      </c>
      <c r="N69" s="8">
        <v>5</v>
      </c>
      <c r="O69" s="8">
        <v>5</v>
      </c>
      <c r="P69" s="8">
        <v>8</v>
      </c>
      <c r="Q69" s="8">
        <v>5</v>
      </c>
      <c r="R69" s="8">
        <v>2</v>
      </c>
      <c r="S69" s="8">
        <v>8</v>
      </c>
      <c r="T69" s="8">
        <v>2</v>
      </c>
      <c r="U69" s="8">
        <v>2</v>
      </c>
      <c r="V69" s="10">
        <v>8</v>
      </c>
      <c r="W69">
        <f t="shared" si="6"/>
        <v>45</v>
      </c>
    </row>
    <row r="70" spans="1:23" x14ac:dyDescent="0.35">
      <c r="A70" s="8">
        <v>25</v>
      </c>
      <c r="B70" s="8">
        <v>3</v>
      </c>
      <c r="C70" s="8">
        <v>4</v>
      </c>
      <c r="D70" s="8">
        <v>4</v>
      </c>
      <c r="E70" s="8">
        <v>2</v>
      </c>
      <c r="F70" s="8">
        <v>3</v>
      </c>
      <c r="G70" s="8">
        <v>4</v>
      </c>
      <c r="H70" s="8">
        <v>2</v>
      </c>
      <c r="I70" s="8">
        <v>1</v>
      </c>
      <c r="J70" s="8">
        <v>4</v>
      </c>
      <c r="M70" s="8">
        <v>25</v>
      </c>
      <c r="N70" s="8">
        <v>7.5</v>
      </c>
      <c r="O70" s="8">
        <v>4.5</v>
      </c>
      <c r="P70" s="8">
        <v>7.5</v>
      </c>
      <c r="Q70" s="8">
        <v>2.5</v>
      </c>
      <c r="R70" s="8">
        <v>4.5</v>
      </c>
      <c r="S70" s="8">
        <v>7.5</v>
      </c>
      <c r="T70" s="8">
        <v>2.5</v>
      </c>
      <c r="U70" s="8">
        <v>1</v>
      </c>
      <c r="V70" s="8">
        <v>7.5</v>
      </c>
      <c r="W70">
        <f t="shared" si="6"/>
        <v>45</v>
      </c>
    </row>
    <row r="71" spans="1:23" x14ac:dyDescent="0.35">
      <c r="A71" s="8">
        <v>26</v>
      </c>
      <c r="B71" s="8">
        <v>4</v>
      </c>
      <c r="C71" s="8">
        <v>4</v>
      </c>
      <c r="D71" s="8">
        <v>5</v>
      </c>
      <c r="E71" s="8">
        <v>2</v>
      </c>
      <c r="F71" s="8">
        <v>3</v>
      </c>
      <c r="G71" s="8">
        <v>4</v>
      </c>
      <c r="H71" s="8">
        <v>2</v>
      </c>
      <c r="I71" s="8">
        <v>2</v>
      </c>
      <c r="J71" s="8">
        <v>4</v>
      </c>
      <c r="M71" s="8">
        <v>26</v>
      </c>
      <c r="N71" s="8">
        <v>6.5</v>
      </c>
      <c r="O71" s="8">
        <v>6.5</v>
      </c>
      <c r="P71" s="8">
        <v>9</v>
      </c>
      <c r="Q71" s="8">
        <v>2</v>
      </c>
      <c r="R71" s="8">
        <v>4</v>
      </c>
      <c r="S71" s="8">
        <v>6.5</v>
      </c>
      <c r="T71" s="8">
        <v>2</v>
      </c>
      <c r="U71" s="8">
        <v>2</v>
      </c>
      <c r="V71" s="8">
        <v>6.5</v>
      </c>
      <c r="W71">
        <f t="shared" si="6"/>
        <v>45</v>
      </c>
    </row>
    <row r="72" spans="1:23" x14ac:dyDescent="0.35">
      <c r="A72" s="8">
        <v>27</v>
      </c>
      <c r="B72" s="8">
        <v>3</v>
      </c>
      <c r="C72" s="8">
        <v>4</v>
      </c>
      <c r="D72" s="8">
        <v>4</v>
      </c>
      <c r="E72" s="8">
        <v>3</v>
      </c>
      <c r="F72" s="8">
        <v>3</v>
      </c>
      <c r="G72" s="8">
        <v>5</v>
      </c>
      <c r="H72" s="8">
        <v>2</v>
      </c>
      <c r="I72" s="8">
        <v>3</v>
      </c>
      <c r="J72" s="8">
        <v>5</v>
      </c>
      <c r="M72" s="8">
        <v>27</v>
      </c>
      <c r="N72" s="8">
        <v>3.5</v>
      </c>
      <c r="O72" s="8">
        <v>6.5</v>
      </c>
      <c r="P72" s="8">
        <v>6.5</v>
      </c>
      <c r="Q72" s="8">
        <v>3.5</v>
      </c>
      <c r="R72" s="8">
        <v>3.5</v>
      </c>
      <c r="S72" s="8">
        <v>8.5</v>
      </c>
      <c r="T72" s="8">
        <v>1</v>
      </c>
      <c r="U72" s="8">
        <v>3.5</v>
      </c>
      <c r="V72" s="8">
        <v>8.5</v>
      </c>
      <c r="W72">
        <f t="shared" si="6"/>
        <v>45</v>
      </c>
    </row>
    <row r="73" spans="1:23" x14ac:dyDescent="0.35">
      <c r="A73" s="8">
        <v>28</v>
      </c>
      <c r="B73" s="8">
        <v>2</v>
      </c>
      <c r="C73" s="8">
        <v>2</v>
      </c>
      <c r="D73" s="8">
        <v>4</v>
      </c>
      <c r="E73" s="8">
        <v>2</v>
      </c>
      <c r="F73" s="8">
        <v>2</v>
      </c>
      <c r="G73" s="8">
        <v>4</v>
      </c>
      <c r="H73" s="8">
        <v>1</v>
      </c>
      <c r="I73" s="8">
        <v>1</v>
      </c>
      <c r="J73" s="8">
        <v>4</v>
      </c>
      <c r="M73" s="8">
        <v>28</v>
      </c>
      <c r="N73" s="8">
        <v>4</v>
      </c>
      <c r="O73" s="8">
        <v>6</v>
      </c>
      <c r="P73" s="8">
        <v>8</v>
      </c>
      <c r="Q73" s="8">
        <v>4</v>
      </c>
      <c r="R73" s="8">
        <v>4</v>
      </c>
      <c r="S73" s="8">
        <v>8</v>
      </c>
      <c r="T73" s="8">
        <v>1.5</v>
      </c>
      <c r="U73" s="8">
        <v>1.5</v>
      </c>
      <c r="V73" s="8">
        <v>8</v>
      </c>
      <c r="W73">
        <f t="shared" si="6"/>
        <v>45</v>
      </c>
    </row>
    <row r="74" spans="1:23" x14ac:dyDescent="0.35">
      <c r="A74" s="8">
        <v>29</v>
      </c>
      <c r="B74" s="8">
        <v>2</v>
      </c>
      <c r="C74" s="8">
        <v>3</v>
      </c>
      <c r="D74" s="8">
        <v>4</v>
      </c>
      <c r="E74" s="8">
        <v>2</v>
      </c>
      <c r="F74" s="8">
        <v>2</v>
      </c>
      <c r="G74" s="8">
        <v>4</v>
      </c>
      <c r="H74" s="8">
        <v>3</v>
      </c>
      <c r="I74" s="8">
        <v>1</v>
      </c>
      <c r="J74" s="8">
        <v>3</v>
      </c>
      <c r="M74" s="8">
        <v>29</v>
      </c>
      <c r="N74" s="8">
        <v>3</v>
      </c>
      <c r="O74" s="8">
        <v>6</v>
      </c>
      <c r="P74" s="8">
        <v>8.5</v>
      </c>
      <c r="Q74" s="8">
        <v>3</v>
      </c>
      <c r="R74" s="8">
        <v>3</v>
      </c>
      <c r="S74" s="8">
        <v>8.5</v>
      </c>
      <c r="T74" s="8">
        <v>6</v>
      </c>
      <c r="U74" s="8">
        <v>1</v>
      </c>
      <c r="V74" s="8">
        <v>6</v>
      </c>
      <c r="W74">
        <f t="shared" si="6"/>
        <v>45</v>
      </c>
    </row>
    <row r="75" spans="1:23" x14ac:dyDescent="0.35">
      <c r="A75" s="8">
        <v>30</v>
      </c>
      <c r="B75" s="8">
        <v>3</v>
      </c>
      <c r="C75" s="8">
        <v>3</v>
      </c>
      <c r="D75" s="8">
        <v>4</v>
      </c>
      <c r="E75" s="8">
        <v>3</v>
      </c>
      <c r="F75" s="8">
        <v>3</v>
      </c>
      <c r="G75" s="8">
        <v>5</v>
      </c>
      <c r="H75" s="8">
        <v>2</v>
      </c>
      <c r="I75" s="8">
        <v>2</v>
      </c>
      <c r="J75" s="8">
        <v>4</v>
      </c>
      <c r="M75" s="8">
        <v>30</v>
      </c>
      <c r="N75" s="8">
        <v>4.5</v>
      </c>
      <c r="O75" s="8">
        <v>4.5</v>
      </c>
      <c r="P75" s="8">
        <v>7.5</v>
      </c>
      <c r="Q75" s="8">
        <v>4.5</v>
      </c>
      <c r="R75" s="8">
        <v>4.5</v>
      </c>
      <c r="S75" s="8">
        <v>9</v>
      </c>
      <c r="T75" s="8">
        <v>1.5</v>
      </c>
      <c r="U75" s="8">
        <v>1.5</v>
      </c>
      <c r="V75" s="8">
        <v>7.5</v>
      </c>
      <c r="W75">
        <f t="shared" si="6"/>
        <v>45</v>
      </c>
    </row>
    <row r="76" spans="1:23" x14ac:dyDescent="0.35">
      <c r="A76" t="s">
        <v>107</v>
      </c>
      <c r="B76" s="17">
        <f>AVERAGE(B46:B75)</f>
        <v>3.0333333333333332</v>
      </c>
      <c r="C76" s="17">
        <f t="shared" ref="C76:J76" si="8">AVERAGE(C46:C75)</f>
        <v>3.1</v>
      </c>
      <c r="D76" s="17">
        <f t="shared" si="8"/>
        <v>3.8666666666666667</v>
      </c>
      <c r="E76" s="17">
        <f t="shared" si="8"/>
        <v>2.1333333333333333</v>
      </c>
      <c r="F76" s="17">
        <f t="shared" si="8"/>
        <v>2.7666666666666666</v>
      </c>
      <c r="G76" s="17">
        <f t="shared" si="8"/>
        <v>3.8</v>
      </c>
      <c r="H76" s="17">
        <f t="shared" si="8"/>
        <v>1.7</v>
      </c>
      <c r="I76" s="17">
        <f t="shared" si="8"/>
        <v>1.9333333333333333</v>
      </c>
      <c r="J76" s="17">
        <f t="shared" si="8"/>
        <v>3.7333333333333334</v>
      </c>
      <c r="M76" t="s">
        <v>96</v>
      </c>
      <c r="N76">
        <f t="shared" ref="N76:V76" si="9">SUM(N46:N75)</f>
        <v>160.5</v>
      </c>
      <c r="O76">
        <f t="shared" si="9"/>
        <v>164</v>
      </c>
      <c r="P76">
        <f t="shared" si="9"/>
        <v>218.5</v>
      </c>
      <c r="Q76">
        <f t="shared" si="9"/>
        <v>99.5</v>
      </c>
      <c r="R76">
        <f t="shared" si="9"/>
        <v>138.5</v>
      </c>
      <c r="S76">
        <f t="shared" si="9"/>
        <v>213</v>
      </c>
      <c r="T76">
        <f t="shared" si="9"/>
        <v>68.5</v>
      </c>
      <c r="U76">
        <f t="shared" si="9"/>
        <v>91</v>
      </c>
      <c r="V76">
        <f t="shared" si="9"/>
        <v>196.5</v>
      </c>
    </row>
    <row r="77" spans="1:23" x14ac:dyDescent="0.35">
      <c r="M77" t="s">
        <v>97</v>
      </c>
      <c r="N77">
        <f t="shared" ref="N77:V77" si="10">AVERAGE(N46:N75)</f>
        <v>5.35</v>
      </c>
      <c r="O77">
        <f t="shared" si="10"/>
        <v>5.4666666666666668</v>
      </c>
      <c r="P77">
        <f t="shared" si="10"/>
        <v>7.2833333333333332</v>
      </c>
      <c r="Q77">
        <f t="shared" si="10"/>
        <v>3.3166666666666669</v>
      </c>
      <c r="R77">
        <f t="shared" si="10"/>
        <v>4.6166666666666663</v>
      </c>
      <c r="S77">
        <f t="shared" si="10"/>
        <v>7.1</v>
      </c>
      <c r="T77">
        <f t="shared" si="10"/>
        <v>2.2833333333333332</v>
      </c>
      <c r="U77">
        <f t="shared" si="10"/>
        <v>3.0333333333333332</v>
      </c>
      <c r="V77">
        <f t="shared" si="10"/>
        <v>6.55</v>
      </c>
    </row>
    <row r="78" spans="1:23" x14ac:dyDescent="0.35">
      <c r="M78" t="s">
        <v>98</v>
      </c>
      <c r="N78">
        <f t="shared" ref="N78:V78" si="11">N76^2</f>
        <v>25760.25</v>
      </c>
      <c r="O78">
        <f t="shared" si="11"/>
        <v>26896</v>
      </c>
      <c r="P78">
        <f t="shared" si="11"/>
        <v>47742.25</v>
      </c>
      <c r="Q78">
        <f t="shared" si="11"/>
        <v>9900.25</v>
      </c>
      <c r="R78">
        <f t="shared" si="11"/>
        <v>19182.25</v>
      </c>
      <c r="S78">
        <f t="shared" si="11"/>
        <v>45369</v>
      </c>
      <c r="T78">
        <f t="shared" si="11"/>
        <v>4692.25</v>
      </c>
      <c r="U78">
        <f t="shared" si="11"/>
        <v>8281</v>
      </c>
      <c r="V78">
        <f t="shared" si="11"/>
        <v>38612.25</v>
      </c>
    </row>
    <row r="82" spans="1:35" x14ac:dyDescent="0.35">
      <c r="A82" t="s">
        <v>86</v>
      </c>
      <c r="M82" t="s">
        <v>86</v>
      </c>
    </row>
    <row r="83" spans="1:35" ht="15.5" x14ac:dyDescent="0.35">
      <c r="B83" t="s">
        <v>75</v>
      </c>
      <c r="C83" t="s">
        <v>76</v>
      </c>
      <c r="D83" t="s">
        <v>77</v>
      </c>
      <c r="E83" t="s">
        <v>78</v>
      </c>
      <c r="F83" t="s">
        <v>79</v>
      </c>
      <c r="G83" t="s">
        <v>80</v>
      </c>
      <c r="H83" t="s">
        <v>81</v>
      </c>
      <c r="I83" t="s">
        <v>82</v>
      </c>
      <c r="J83" t="s">
        <v>83</v>
      </c>
      <c r="N83" t="s">
        <v>75</v>
      </c>
      <c r="O83" t="s">
        <v>76</v>
      </c>
      <c r="P83" t="s">
        <v>77</v>
      </c>
      <c r="Q83" t="s">
        <v>78</v>
      </c>
      <c r="R83" t="s">
        <v>79</v>
      </c>
      <c r="S83" t="s">
        <v>80</v>
      </c>
      <c r="T83" t="s">
        <v>81</v>
      </c>
      <c r="U83" t="s">
        <v>82</v>
      </c>
      <c r="V83" t="s">
        <v>83</v>
      </c>
      <c r="Z83" s="12" t="s">
        <v>100</v>
      </c>
      <c r="AA83">
        <f>(12/((30*9)*(9+1))*SUMSQ(N116:V116)-3*(30)*(9+1))</f>
        <v>124.71111111111122</v>
      </c>
      <c r="AE83" s="13" t="s">
        <v>106</v>
      </c>
      <c r="AF83" s="13" t="s">
        <v>107</v>
      </c>
      <c r="AG83" s="13" t="s">
        <v>108</v>
      </c>
      <c r="AI83" t="s">
        <v>109</v>
      </c>
    </row>
    <row r="84" spans="1:35" ht="15.5" x14ac:dyDescent="0.35">
      <c r="A84" s="11" t="s">
        <v>84</v>
      </c>
      <c r="B84" s="11" t="s">
        <v>72</v>
      </c>
      <c r="C84" s="11"/>
      <c r="D84" s="11"/>
      <c r="E84" s="11"/>
      <c r="F84" s="11"/>
      <c r="G84" s="11"/>
      <c r="H84" s="11"/>
      <c r="I84" s="11"/>
      <c r="J84" s="11"/>
      <c r="M84" s="11" t="s">
        <v>84</v>
      </c>
      <c r="N84" s="11" t="s">
        <v>72</v>
      </c>
      <c r="O84" s="11"/>
      <c r="P84" s="11"/>
      <c r="Q84" s="11"/>
      <c r="R84" s="11"/>
      <c r="S84" s="11"/>
      <c r="T84" s="11"/>
      <c r="U84" s="11"/>
      <c r="V84" s="11"/>
      <c r="Z84" s="12" t="s">
        <v>101</v>
      </c>
      <c r="AA84">
        <f>_xlfn.CHISQ.INV.RT(0.05,8)</f>
        <v>15.507313055865453</v>
      </c>
      <c r="AE84" s="14" t="s">
        <v>75</v>
      </c>
      <c r="AF84" s="15">
        <f>AVERAGE(B86:B115)</f>
        <v>3.2666666666666666</v>
      </c>
      <c r="AG84" s="15">
        <f>SUM(N86:N115)</f>
        <v>170</v>
      </c>
      <c r="AI84" t="s">
        <v>110</v>
      </c>
    </row>
    <row r="85" spans="1:35" ht="15.5" x14ac:dyDescent="0.35">
      <c r="A85" s="11"/>
      <c r="B85" s="8">
        <v>135</v>
      </c>
      <c r="C85" s="8">
        <v>246</v>
      </c>
      <c r="D85" s="8">
        <v>357</v>
      </c>
      <c r="E85" s="8">
        <v>468</v>
      </c>
      <c r="F85" s="8">
        <v>579</v>
      </c>
      <c r="G85" s="8">
        <v>680</v>
      </c>
      <c r="H85" s="8">
        <v>791</v>
      </c>
      <c r="I85" s="8">
        <v>802</v>
      </c>
      <c r="J85" s="8">
        <v>913</v>
      </c>
      <c r="M85" s="11"/>
      <c r="N85" s="8">
        <v>135</v>
      </c>
      <c r="O85" s="8">
        <v>246</v>
      </c>
      <c r="P85" s="8">
        <v>357</v>
      </c>
      <c r="Q85" s="8">
        <v>468</v>
      </c>
      <c r="R85" s="8">
        <v>579</v>
      </c>
      <c r="S85" s="8">
        <v>680</v>
      </c>
      <c r="T85" s="8">
        <v>791</v>
      </c>
      <c r="U85" s="8">
        <v>802</v>
      </c>
      <c r="V85" s="8">
        <v>913</v>
      </c>
      <c r="Z85" t="s">
        <v>102</v>
      </c>
      <c r="AA85" t="s">
        <v>105</v>
      </c>
      <c r="AE85" s="14" t="s">
        <v>76</v>
      </c>
      <c r="AF85" s="15">
        <f>AVERAGE(C86:C115)</f>
        <v>3.3333333333333335</v>
      </c>
      <c r="AG85" s="15">
        <f>SUM(O86:O115)</f>
        <v>176</v>
      </c>
    </row>
    <row r="86" spans="1:35" ht="15.5" x14ac:dyDescent="0.35">
      <c r="A86" s="9">
        <v>1</v>
      </c>
      <c r="B86" s="9">
        <v>2</v>
      </c>
      <c r="C86" s="9">
        <v>3</v>
      </c>
      <c r="D86" s="9">
        <v>5</v>
      </c>
      <c r="E86" s="9">
        <v>3</v>
      </c>
      <c r="F86" s="9">
        <v>2</v>
      </c>
      <c r="G86" s="9">
        <v>3</v>
      </c>
      <c r="H86" s="9">
        <v>1</v>
      </c>
      <c r="I86" s="9">
        <v>1</v>
      </c>
      <c r="J86" s="9">
        <v>4</v>
      </c>
      <c r="M86" s="9">
        <v>1</v>
      </c>
      <c r="N86" s="9">
        <v>3.5</v>
      </c>
      <c r="O86" s="9">
        <v>6</v>
      </c>
      <c r="P86" s="9">
        <v>9</v>
      </c>
      <c r="Q86" s="9">
        <v>6</v>
      </c>
      <c r="R86" s="9">
        <v>3.5</v>
      </c>
      <c r="S86" s="9">
        <v>6</v>
      </c>
      <c r="T86" s="9">
        <v>3.5</v>
      </c>
      <c r="U86" s="9">
        <v>3.5</v>
      </c>
      <c r="V86" s="9">
        <v>4</v>
      </c>
      <c r="W86">
        <f t="shared" ref="W86:W115" si="12">SUM(N86:V86)</f>
        <v>45</v>
      </c>
      <c r="Z86" t="s">
        <v>103</v>
      </c>
      <c r="AA86" t="s">
        <v>104</v>
      </c>
      <c r="AB86">
        <v>15.51</v>
      </c>
      <c r="AE86" s="14" t="s">
        <v>77</v>
      </c>
      <c r="AF86" s="15">
        <f>AVERAGE(D86:D115)</f>
        <v>4.3666666666666663</v>
      </c>
      <c r="AG86" s="15">
        <f>SUM(P86:P115)</f>
        <v>235.5</v>
      </c>
    </row>
    <row r="87" spans="1:35" ht="15.5" x14ac:dyDescent="0.35">
      <c r="A87" s="8">
        <v>2</v>
      </c>
      <c r="B87" s="8">
        <v>4</v>
      </c>
      <c r="C87" s="8">
        <v>3</v>
      </c>
      <c r="D87" s="8">
        <v>4</v>
      </c>
      <c r="E87" s="8">
        <v>2</v>
      </c>
      <c r="F87" s="8">
        <v>3</v>
      </c>
      <c r="G87" s="8">
        <v>4</v>
      </c>
      <c r="H87" s="8">
        <v>1</v>
      </c>
      <c r="I87" s="8">
        <v>2</v>
      </c>
      <c r="J87" s="8">
        <v>5</v>
      </c>
      <c r="M87" s="8">
        <v>2</v>
      </c>
      <c r="N87" s="8">
        <v>7</v>
      </c>
      <c r="O87" s="8">
        <v>4.5</v>
      </c>
      <c r="P87" s="8">
        <v>7</v>
      </c>
      <c r="Q87" s="8">
        <v>2.5</v>
      </c>
      <c r="R87" s="8">
        <v>4.5</v>
      </c>
      <c r="S87" s="8">
        <v>7</v>
      </c>
      <c r="T87" s="8">
        <v>1</v>
      </c>
      <c r="U87" s="8">
        <v>2.5</v>
      </c>
      <c r="V87" s="8">
        <v>9</v>
      </c>
      <c r="W87">
        <f t="shared" si="12"/>
        <v>45</v>
      </c>
      <c r="AE87" s="14" t="s">
        <v>78</v>
      </c>
      <c r="AF87" s="15">
        <f>AVERAGE(E86:E115)</f>
        <v>2.1666666666666665</v>
      </c>
      <c r="AG87" s="15">
        <f>SUM(Q86:Q115)</f>
        <v>103</v>
      </c>
    </row>
    <row r="88" spans="1:35" ht="15.5" x14ac:dyDescent="0.35">
      <c r="A88" s="8">
        <v>3</v>
      </c>
      <c r="B88" s="8">
        <v>2</v>
      </c>
      <c r="C88" s="8">
        <v>3</v>
      </c>
      <c r="D88" s="8">
        <v>5</v>
      </c>
      <c r="E88" s="8">
        <v>1</v>
      </c>
      <c r="F88" s="8">
        <v>1</v>
      </c>
      <c r="G88" s="8">
        <v>5</v>
      </c>
      <c r="H88" s="8">
        <v>1</v>
      </c>
      <c r="I88" s="8">
        <v>1</v>
      </c>
      <c r="J88" s="8">
        <v>1</v>
      </c>
      <c r="M88" s="8">
        <v>3</v>
      </c>
      <c r="N88" s="8">
        <v>6</v>
      </c>
      <c r="O88" s="8">
        <v>7</v>
      </c>
      <c r="P88" s="8">
        <v>8.5</v>
      </c>
      <c r="Q88" s="8">
        <v>3</v>
      </c>
      <c r="R88" s="8">
        <v>3</v>
      </c>
      <c r="S88" s="8">
        <v>8.5</v>
      </c>
      <c r="T88" s="8">
        <v>3</v>
      </c>
      <c r="U88" s="8">
        <v>3</v>
      </c>
      <c r="V88" s="8">
        <v>3</v>
      </c>
      <c r="W88">
        <f t="shared" si="12"/>
        <v>45</v>
      </c>
      <c r="AE88" s="14" t="s">
        <v>79</v>
      </c>
      <c r="AF88" s="15">
        <f>AVERAGE(F86:F115)</f>
        <v>2.4</v>
      </c>
      <c r="AG88" s="15">
        <f>SUM(R86:R115)</f>
        <v>119</v>
      </c>
    </row>
    <row r="89" spans="1:35" ht="15.5" x14ac:dyDescent="0.35">
      <c r="A89" s="8">
        <v>4</v>
      </c>
      <c r="B89" s="8">
        <v>3</v>
      </c>
      <c r="C89" s="8">
        <v>4</v>
      </c>
      <c r="D89" s="8">
        <v>4</v>
      </c>
      <c r="E89" s="8">
        <v>2</v>
      </c>
      <c r="F89" s="8">
        <v>2</v>
      </c>
      <c r="G89" s="8">
        <v>5</v>
      </c>
      <c r="H89" s="8">
        <v>1</v>
      </c>
      <c r="I89" s="8">
        <v>1</v>
      </c>
      <c r="J89" s="8">
        <v>5</v>
      </c>
      <c r="M89" s="8">
        <v>4</v>
      </c>
      <c r="N89" s="8">
        <v>5</v>
      </c>
      <c r="O89" s="8">
        <v>7.5</v>
      </c>
      <c r="P89" s="8">
        <v>7.5</v>
      </c>
      <c r="Q89" s="8">
        <v>2.5</v>
      </c>
      <c r="R89" s="8">
        <v>2.5</v>
      </c>
      <c r="S89" s="8">
        <v>8.5</v>
      </c>
      <c r="T89" s="8">
        <v>1.5</v>
      </c>
      <c r="U89" s="8">
        <v>1.5</v>
      </c>
      <c r="V89" s="8">
        <v>8.5</v>
      </c>
      <c r="W89">
        <f t="shared" si="12"/>
        <v>45</v>
      </c>
      <c r="AE89" s="14" t="s">
        <v>80</v>
      </c>
      <c r="AF89" s="15">
        <f>AVERAGE(G86:G115)</f>
        <v>3.9333333333333331</v>
      </c>
      <c r="AG89" s="15">
        <f>SUM(S86:S115)</f>
        <v>211</v>
      </c>
    </row>
    <row r="90" spans="1:35" ht="15.5" x14ac:dyDescent="0.35">
      <c r="A90" s="8">
        <v>5</v>
      </c>
      <c r="B90" s="8">
        <v>4</v>
      </c>
      <c r="C90" s="8">
        <v>4</v>
      </c>
      <c r="D90" s="8">
        <v>5</v>
      </c>
      <c r="E90" s="8">
        <v>2</v>
      </c>
      <c r="F90" s="8">
        <v>3</v>
      </c>
      <c r="G90" s="8">
        <v>4</v>
      </c>
      <c r="H90" s="8">
        <v>1</v>
      </c>
      <c r="I90" s="8">
        <v>1</v>
      </c>
      <c r="J90" s="8">
        <v>2</v>
      </c>
      <c r="M90" s="8">
        <v>5</v>
      </c>
      <c r="N90" s="8">
        <v>7</v>
      </c>
      <c r="O90" s="8">
        <v>7</v>
      </c>
      <c r="P90" s="8">
        <v>9</v>
      </c>
      <c r="Q90" s="8">
        <v>3.5</v>
      </c>
      <c r="R90" s="8">
        <v>5</v>
      </c>
      <c r="S90" s="8">
        <v>7</v>
      </c>
      <c r="T90" s="8">
        <v>1.5</v>
      </c>
      <c r="U90" s="8">
        <v>1.5</v>
      </c>
      <c r="V90" s="8">
        <v>3.5</v>
      </c>
      <c r="W90">
        <f t="shared" si="12"/>
        <v>45</v>
      </c>
      <c r="AE90" s="14" t="s">
        <v>81</v>
      </c>
      <c r="AF90" s="15">
        <f>AVERAGE(H86:H115)</f>
        <v>1.5333333333333334</v>
      </c>
      <c r="AG90" s="15">
        <f>SUM(T86:T115)</f>
        <v>69.5</v>
      </c>
    </row>
    <row r="91" spans="1:35" ht="15.5" x14ac:dyDescent="0.35">
      <c r="A91" s="8">
        <v>6</v>
      </c>
      <c r="B91" s="8">
        <v>2</v>
      </c>
      <c r="C91" s="8">
        <v>4</v>
      </c>
      <c r="D91" s="8">
        <v>4</v>
      </c>
      <c r="E91" s="8">
        <v>1</v>
      </c>
      <c r="F91" s="8">
        <v>2</v>
      </c>
      <c r="G91" s="8">
        <v>2</v>
      </c>
      <c r="H91" s="8">
        <v>1</v>
      </c>
      <c r="I91" s="8">
        <v>1</v>
      </c>
      <c r="J91" s="8">
        <v>1</v>
      </c>
      <c r="M91" s="8">
        <v>6</v>
      </c>
      <c r="N91" s="8">
        <v>6</v>
      </c>
      <c r="O91" s="8">
        <v>8.5</v>
      </c>
      <c r="P91" s="8">
        <v>8.5</v>
      </c>
      <c r="Q91" s="8">
        <v>2.5</v>
      </c>
      <c r="R91" s="8">
        <v>6</v>
      </c>
      <c r="S91" s="8">
        <v>6</v>
      </c>
      <c r="T91" s="8">
        <v>2.5</v>
      </c>
      <c r="U91" s="8">
        <v>2.5</v>
      </c>
      <c r="V91" s="8">
        <v>2.5</v>
      </c>
      <c r="W91">
        <f t="shared" si="12"/>
        <v>45</v>
      </c>
      <c r="AE91" s="16" t="s">
        <v>82</v>
      </c>
      <c r="AF91" s="15">
        <f>AVERAGE(I86:I115)</f>
        <v>1.5666666666666667</v>
      </c>
      <c r="AG91" s="15">
        <f>SUM(U86:U115)</f>
        <v>79.5</v>
      </c>
    </row>
    <row r="92" spans="1:35" ht="15.5" x14ac:dyDescent="0.35">
      <c r="A92" s="8">
        <v>7</v>
      </c>
      <c r="B92" s="8">
        <v>1</v>
      </c>
      <c r="C92" s="8">
        <v>1</v>
      </c>
      <c r="D92" s="8">
        <v>1</v>
      </c>
      <c r="E92" s="8">
        <v>1</v>
      </c>
      <c r="F92" s="8">
        <v>1</v>
      </c>
      <c r="G92" s="8">
        <v>3</v>
      </c>
      <c r="H92" s="8">
        <v>1</v>
      </c>
      <c r="I92" s="8">
        <v>1</v>
      </c>
      <c r="J92" s="8">
        <v>1</v>
      </c>
      <c r="M92" s="8">
        <v>7</v>
      </c>
      <c r="N92" s="8">
        <v>5</v>
      </c>
      <c r="O92" s="8">
        <v>5</v>
      </c>
      <c r="P92" s="8">
        <v>5</v>
      </c>
      <c r="Q92" s="8">
        <v>5</v>
      </c>
      <c r="R92" s="8">
        <v>5</v>
      </c>
      <c r="S92" s="8">
        <v>5</v>
      </c>
      <c r="T92" s="8">
        <v>5</v>
      </c>
      <c r="U92" s="8">
        <v>5</v>
      </c>
      <c r="V92" s="8">
        <v>5</v>
      </c>
      <c r="W92">
        <f t="shared" si="12"/>
        <v>45</v>
      </c>
      <c r="AE92" s="14" t="s">
        <v>83</v>
      </c>
      <c r="AF92" s="15">
        <f>AVERAGE(J86:J115)</f>
        <v>3.7666666666666666</v>
      </c>
      <c r="AG92" s="15">
        <f>SUM(V86:V115)</f>
        <v>186.5</v>
      </c>
    </row>
    <row r="93" spans="1:35" ht="15.5" x14ac:dyDescent="0.35">
      <c r="A93" s="8">
        <v>8</v>
      </c>
      <c r="B93" s="8">
        <v>4</v>
      </c>
      <c r="C93" s="8">
        <v>4</v>
      </c>
      <c r="D93" s="8">
        <v>4</v>
      </c>
      <c r="E93" s="8">
        <v>1</v>
      </c>
      <c r="F93" s="8">
        <v>1</v>
      </c>
      <c r="G93" s="8">
        <v>3</v>
      </c>
      <c r="H93" s="8">
        <v>1</v>
      </c>
      <c r="I93" s="8">
        <v>1</v>
      </c>
      <c r="J93" s="8">
        <v>5</v>
      </c>
      <c r="M93" s="8">
        <v>8</v>
      </c>
      <c r="N93" s="8">
        <v>7</v>
      </c>
      <c r="O93" s="8">
        <v>7</v>
      </c>
      <c r="P93" s="8">
        <v>7</v>
      </c>
      <c r="Q93" s="8">
        <v>3</v>
      </c>
      <c r="R93" s="8">
        <v>3</v>
      </c>
      <c r="S93" s="8">
        <v>3</v>
      </c>
      <c r="T93" s="8">
        <v>3</v>
      </c>
      <c r="U93" s="8">
        <v>3</v>
      </c>
      <c r="V93" s="8">
        <v>9</v>
      </c>
      <c r="W93">
        <f t="shared" si="12"/>
        <v>45</v>
      </c>
      <c r="AE93" s="13" t="s">
        <v>111</v>
      </c>
      <c r="AF93" s="15">
        <f>1.645*SQRT((30*9*(9+1)/6))</f>
        <v>34.895719651556121</v>
      </c>
      <c r="AG93" s="15"/>
    </row>
    <row r="94" spans="1:35" x14ac:dyDescent="0.35">
      <c r="A94" s="8">
        <v>9</v>
      </c>
      <c r="B94" s="8">
        <v>4</v>
      </c>
      <c r="C94" s="8">
        <v>2</v>
      </c>
      <c r="D94" s="8">
        <v>2</v>
      </c>
      <c r="E94" s="8">
        <v>1</v>
      </c>
      <c r="F94" s="8">
        <v>1</v>
      </c>
      <c r="G94" s="8">
        <v>3</v>
      </c>
      <c r="H94" s="8">
        <v>1</v>
      </c>
      <c r="I94" s="8">
        <v>1</v>
      </c>
      <c r="J94" s="8">
        <v>2</v>
      </c>
      <c r="M94" s="8">
        <v>9</v>
      </c>
      <c r="N94" s="8">
        <v>9</v>
      </c>
      <c r="O94" s="8">
        <v>7</v>
      </c>
      <c r="P94" s="8">
        <v>7</v>
      </c>
      <c r="Q94" s="8">
        <v>3</v>
      </c>
      <c r="R94" s="8">
        <v>3</v>
      </c>
      <c r="S94" s="8">
        <v>3</v>
      </c>
      <c r="T94" s="8">
        <v>3</v>
      </c>
      <c r="U94" s="8">
        <v>3</v>
      </c>
      <c r="V94" s="8">
        <v>7</v>
      </c>
      <c r="W94">
        <f t="shared" si="12"/>
        <v>45</v>
      </c>
    </row>
    <row r="95" spans="1:35" x14ac:dyDescent="0.35">
      <c r="A95" s="8">
        <v>10</v>
      </c>
      <c r="B95" s="8">
        <v>4</v>
      </c>
      <c r="C95" s="8">
        <v>3</v>
      </c>
      <c r="D95" s="8">
        <v>3</v>
      </c>
      <c r="E95" s="8">
        <v>2</v>
      </c>
      <c r="F95" s="8">
        <v>2</v>
      </c>
      <c r="G95" s="8">
        <v>2</v>
      </c>
      <c r="H95" s="8">
        <v>1</v>
      </c>
      <c r="I95" s="8">
        <v>1</v>
      </c>
      <c r="J95" s="8">
        <v>2</v>
      </c>
      <c r="M95" s="8">
        <v>10</v>
      </c>
      <c r="N95" s="8">
        <v>9</v>
      </c>
      <c r="O95" s="8">
        <v>7.5</v>
      </c>
      <c r="P95" s="8">
        <v>7.5</v>
      </c>
      <c r="Q95" s="8">
        <v>4.5</v>
      </c>
      <c r="R95" s="8">
        <v>4.5</v>
      </c>
      <c r="S95" s="8">
        <v>4.5</v>
      </c>
      <c r="T95" s="8">
        <v>1.5</v>
      </c>
      <c r="U95" s="8">
        <v>1.5</v>
      </c>
      <c r="V95" s="8">
        <v>4.5</v>
      </c>
      <c r="W95">
        <f t="shared" si="12"/>
        <v>45</v>
      </c>
    </row>
    <row r="96" spans="1:35" ht="15.5" x14ac:dyDescent="0.35">
      <c r="A96" s="8">
        <v>11</v>
      </c>
      <c r="B96" s="8">
        <v>5</v>
      </c>
      <c r="C96" s="8">
        <v>5</v>
      </c>
      <c r="D96" s="8">
        <v>5</v>
      </c>
      <c r="E96" s="8">
        <v>2</v>
      </c>
      <c r="F96" s="8">
        <v>4</v>
      </c>
      <c r="G96" s="8">
        <v>4</v>
      </c>
      <c r="H96" s="8">
        <v>1</v>
      </c>
      <c r="I96" s="8">
        <v>2</v>
      </c>
      <c r="J96" s="8">
        <v>4</v>
      </c>
      <c r="M96" s="8">
        <v>11</v>
      </c>
      <c r="N96" s="8">
        <v>8</v>
      </c>
      <c r="O96" s="8">
        <v>8</v>
      </c>
      <c r="P96" s="8">
        <v>8</v>
      </c>
      <c r="Q96" s="8">
        <v>2.5</v>
      </c>
      <c r="R96" s="8">
        <v>5</v>
      </c>
      <c r="S96" s="8">
        <v>5</v>
      </c>
      <c r="T96" s="8">
        <v>1</v>
      </c>
      <c r="U96" s="8">
        <v>2.5</v>
      </c>
      <c r="V96" s="8">
        <v>5</v>
      </c>
      <c r="W96">
        <f t="shared" si="12"/>
        <v>45</v>
      </c>
      <c r="AE96" t="s">
        <v>28</v>
      </c>
      <c r="AF96" s="15">
        <v>64.5</v>
      </c>
    </row>
    <row r="97" spans="1:33" ht="15.5" x14ac:dyDescent="0.35">
      <c r="A97" s="8">
        <v>12</v>
      </c>
      <c r="B97" s="8">
        <v>5</v>
      </c>
      <c r="C97" s="8">
        <v>4</v>
      </c>
      <c r="D97" s="8">
        <v>5</v>
      </c>
      <c r="E97" s="8">
        <v>1</v>
      </c>
      <c r="F97" s="8">
        <v>2</v>
      </c>
      <c r="G97" s="8">
        <v>4</v>
      </c>
      <c r="H97" s="8">
        <v>1</v>
      </c>
      <c r="I97" s="8">
        <v>2</v>
      </c>
      <c r="J97" s="8">
        <v>4</v>
      </c>
      <c r="M97" s="8">
        <v>12</v>
      </c>
      <c r="N97" s="8">
        <v>8.5</v>
      </c>
      <c r="O97" s="8">
        <v>6</v>
      </c>
      <c r="P97" s="8">
        <v>8.5</v>
      </c>
      <c r="Q97" s="8">
        <v>1.5</v>
      </c>
      <c r="R97" s="8">
        <v>3.5</v>
      </c>
      <c r="S97" s="8">
        <v>6</v>
      </c>
      <c r="T97" s="8">
        <v>1.5</v>
      </c>
      <c r="U97" s="8">
        <v>3.5</v>
      </c>
      <c r="V97" s="8">
        <v>6</v>
      </c>
      <c r="W97">
        <f t="shared" si="12"/>
        <v>45</v>
      </c>
      <c r="AE97" t="s">
        <v>156</v>
      </c>
      <c r="AF97" s="15">
        <v>70</v>
      </c>
      <c r="AG97" s="17">
        <f t="shared" ref="AG97:AG104" si="13">AF97-AF96</f>
        <v>5.5</v>
      </c>
    </row>
    <row r="98" spans="1:33" ht="15.5" x14ac:dyDescent="0.35">
      <c r="A98" s="8">
        <v>13</v>
      </c>
      <c r="B98" s="8">
        <v>3</v>
      </c>
      <c r="C98" s="8">
        <v>3</v>
      </c>
      <c r="D98" s="8">
        <v>5</v>
      </c>
      <c r="E98" s="8">
        <v>3</v>
      </c>
      <c r="F98" s="8">
        <v>2</v>
      </c>
      <c r="G98" s="8">
        <v>5</v>
      </c>
      <c r="H98" s="8">
        <v>1</v>
      </c>
      <c r="I98" s="8">
        <v>1</v>
      </c>
      <c r="J98" s="8">
        <v>4</v>
      </c>
      <c r="M98" s="8">
        <v>13</v>
      </c>
      <c r="N98" s="8">
        <v>5</v>
      </c>
      <c r="O98" s="8">
        <v>5</v>
      </c>
      <c r="P98" s="8">
        <v>8.5</v>
      </c>
      <c r="Q98" s="8">
        <v>5</v>
      </c>
      <c r="R98" s="8">
        <v>3</v>
      </c>
      <c r="S98" s="8">
        <v>8.5</v>
      </c>
      <c r="T98" s="8">
        <v>1.5</v>
      </c>
      <c r="U98" s="8">
        <v>1.5</v>
      </c>
      <c r="V98" s="8">
        <v>7</v>
      </c>
      <c r="W98">
        <f t="shared" si="12"/>
        <v>45</v>
      </c>
      <c r="AE98" t="s">
        <v>163</v>
      </c>
      <c r="AF98" s="15">
        <v>103</v>
      </c>
      <c r="AG98" s="17">
        <f t="shared" si="13"/>
        <v>33</v>
      </c>
    </row>
    <row r="99" spans="1:33" ht="15.5" x14ac:dyDescent="0.35">
      <c r="A99" s="8">
        <v>14</v>
      </c>
      <c r="B99" s="8">
        <v>2</v>
      </c>
      <c r="C99" s="8">
        <v>3</v>
      </c>
      <c r="D99" s="8">
        <v>3</v>
      </c>
      <c r="E99" s="8">
        <v>2</v>
      </c>
      <c r="F99" s="8">
        <v>2</v>
      </c>
      <c r="G99" s="8">
        <v>4</v>
      </c>
      <c r="H99" s="8">
        <v>1</v>
      </c>
      <c r="I99" s="8">
        <v>1</v>
      </c>
      <c r="J99" s="8">
        <v>5</v>
      </c>
      <c r="M99" s="8">
        <v>14</v>
      </c>
      <c r="N99" s="8">
        <v>4</v>
      </c>
      <c r="O99" s="8">
        <v>6.5</v>
      </c>
      <c r="P99" s="8">
        <v>6.5</v>
      </c>
      <c r="Q99" s="8">
        <v>4</v>
      </c>
      <c r="R99" s="8">
        <v>4</v>
      </c>
      <c r="S99" s="8">
        <v>8</v>
      </c>
      <c r="T99" s="8">
        <v>1.5</v>
      </c>
      <c r="U99" s="8">
        <v>1.5</v>
      </c>
      <c r="V99" s="8">
        <v>9</v>
      </c>
      <c r="W99">
        <f t="shared" si="12"/>
        <v>45</v>
      </c>
      <c r="AE99" t="s">
        <v>163</v>
      </c>
      <c r="AF99" s="15">
        <v>119</v>
      </c>
      <c r="AG99" s="17">
        <f t="shared" si="13"/>
        <v>16</v>
      </c>
    </row>
    <row r="100" spans="1:33" ht="15.5" x14ac:dyDescent="0.35">
      <c r="A100" s="8">
        <v>15</v>
      </c>
      <c r="B100" s="8">
        <v>4</v>
      </c>
      <c r="C100" s="8">
        <v>4</v>
      </c>
      <c r="D100" s="8">
        <v>5</v>
      </c>
      <c r="E100" s="8">
        <v>2</v>
      </c>
      <c r="F100" s="8">
        <v>3</v>
      </c>
      <c r="G100" s="8">
        <v>4</v>
      </c>
      <c r="H100" s="8">
        <v>2</v>
      </c>
      <c r="I100" s="8">
        <v>2</v>
      </c>
      <c r="J100" s="8">
        <v>5</v>
      </c>
      <c r="M100" s="8">
        <v>15</v>
      </c>
      <c r="N100" s="8">
        <v>6</v>
      </c>
      <c r="O100" s="8">
        <v>6</v>
      </c>
      <c r="P100" s="8">
        <v>8.5</v>
      </c>
      <c r="Q100" s="8">
        <v>2</v>
      </c>
      <c r="R100" s="8">
        <v>4</v>
      </c>
      <c r="S100" s="8">
        <v>6</v>
      </c>
      <c r="T100" s="8">
        <v>2</v>
      </c>
      <c r="U100" s="8">
        <v>2</v>
      </c>
      <c r="V100" s="8">
        <v>8.5</v>
      </c>
      <c r="W100">
        <f t="shared" si="12"/>
        <v>45</v>
      </c>
      <c r="AE100" t="s">
        <v>159</v>
      </c>
      <c r="AF100" s="15">
        <v>170</v>
      </c>
      <c r="AG100" s="17">
        <f t="shared" si="13"/>
        <v>51</v>
      </c>
    </row>
    <row r="101" spans="1:33" ht="15.5" x14ac:dyDescent="0.35">
      <c r="A101" s="8">
        <v>16</v>
      </c>
      <c r="B101" s="8">
        <v>3</v>
      </c>
      <c r="C101" s="8">
        <v>3</v>
      </c>
      <c r="D101" s="8">
        <v>5</v>
      </c>
      <c r="E101" s="8">
        <v>3</v>
      </c>
      <c r="F101" s="8">
        <v>3</v>
      </c>
      <c r="G101" s="8">
        <v>4</v>
      </c>
      <c r="H101" s="8">
        <v>2</v>
      </c>
      <c r="I101" s="8">
        <v>2</v>
      </c>
      <c r="J101" s="8">
        <v>4</v>
      </c>
      <c r="M101" s="8">
        <v>16</v>
      </c>
      <c r="N101" s="8">
        <v>4.5</v>
      </c>
      <c r="O101" s="8">
        <v>4.5</v>
      </c>
      <c r="P101" s="8">
        <v>9</v>
      </c>
      <c r="Q101" s="8">
        <v>4.5</v>
      </c>
      <c r="R101" s="8">
        <v>4.5</v>
      </c>
      <c r="S101" s="8">
        <v>7.5</v>
      </c>
      <c r="T101" s="8">
        <v>1.5</v>
      </c>
      <c r="U101" s="8">
        <v>1.5</v>
      </c>
      <c r="V101" s="8">
        <v>7.5</v>
      </c>
      <c r="W101">
        <f t="shared" si="12"/>
        <v>45</v>
      </c>
      <c r="AE101" t="s">
        <v>159</v>
      </c>
      <c r="AF101" s="15">
        <v>176</v>
      </c>
      <c r="AG101" s="17">
        <f t="shared" si="13"/>
        <v>6</v>
      </c>
    </row>
    <row r="102" spans="1:33" ht="15.5" x14ac:dyDescent="0.35">
      <c r="A102" s="8">
        <v>17</v>
      </c>
      <c r="B102" s="8">
        <v>5</v>
      </c>
      <c r="C102" s="8">
        <v>3</v>
      </c>
      <c r="D102" s="8">
        <v>5</v>
      </c>
      <c r="E102" s="8">
        <v>2</v>
      </c>
      <c r="F102" s="8">
        <v>2</v>
      </c>
      <c r="G102" s="8">
        <v>4</v>
      </c>
      <c r="H102" s="8">
        <v>2</v>
      </c>
      <c r="I102" s="8">
        <v>2</v>
      </c>
      <c r="J102" s="8">
        <v>5</v>
      </c>
      <c r="M102" s="8">
        <v>17</v>
      </c>
      <c r="N102" s="8">
        <v>8</v>
      </c>
      <c r="O102" s="8">
        <v>5</v>
      </c>
      <c r="P102" s="8">
        <v>8</v>
      </c>
      <c r="Q102" s="8">
        <v>2.5</v>
      </c>
      <c r="R102" s="8">
        <v>2.5</v>
      </c>
      <c r="S102" s="8">
        <v>6</v>
      </c>
      <c r="T102" s="8">
        <v>2.5</v>
      </c>
      <c r="U102" s="8">
        <v>2.5</v>
      </c>
      <c r="V102" s="8">
        <v>8</v>
      </c>
      <c r="W102">
        <f t="shared" si="12"/>
        <v>45</v>
      </c>
      <c r="AE102" t="s">
        <v>159</v>
      </c>
      <c r="AF102" s="15">
        <v>193</v>
      </c>
      <c r="AG102" s="17">
        <f t="shared" si="13"/>
        <v>17</v>
      </c>
    </row>
    <row r="103" spans="1:33" ht="15.5" x14ac:dyDescent="0.35">
      <c r="A103" s="8">
        <v>18</v>
      </c>
      <c r="B103" s="8">
        <v>3</v>
      </c>
      <c r="C103" s="8">
        <v>2</v>
      </c>
      <c r="D103" s="8">
        <v>5</v>
      </c>
      <c r="E103" s="8">
        <v>2</v>
      </c>
      <c r="F103" s="8">
        <v>2</v>
      </c>
      <c r="G103" s="8">
        <v>5</v>
      </c>
      <c r="H103" s="8">
        <v>2</v>
      </c>
      <c r="I103" s="8">
        <v>1</v>
      </c>
      <c r="J103" s="8">
        <v>4</v>
      </c>
      <c r="M103" s="8">
        <v>18</v>
      </c>
      <c r="N103" s="8">
        <v>6</v>
      </c>
      <c r="O103" s="8">
        <v>3.5</v>
      </c>
      <c r="P103" s="8">
        <v>8.5</v>
      </c>
      <c r="Q103" s="8">
        <v>3.5</v>
      </c>
      <c r="R103" s="8">
        <v>3.5</v>
      </c>
      <c r="S103" s="8">
        <v>8.5</v>
      </c>
      <c r="T103" s="8">
        <v>3.5</v>
      </c>
      <c r="U103" s="8">
        <v>1</v>
      </c>
      <c r="V103" s="8">
        <v>7</v>
      </c>
      <c r="W103">
        <f t="shared" si="12"/>
        <v>45</v>
      </c>
      <c r="AE103" t="s">
        <v>159</v>
      </c>
      <c r="AF103" s="15">
        <v>207</v>
      </c>
      <c r="AG103" s="17">
        <f t="shared" si="13"/>
        <v>14</v>
      </c>
    </row>
    <row r="104" spans="1:33" ht="15.5" x14ac:dyDescent="0.35">
      <c r="A104" s="8">
        <v>19</v>
      </c>
      <c r="B104" s="8">
        <v>4</v>
      </c>
      <c r="C104" s="8">
        <v>4</v>
      </c>
      <c r="D104" s="8">
        <v>5</v>
      </c>
      <c r="E104" s="8">
        <v>4</v>
      </c>
      <c r="F104" s="8">
        <v>4</v>
      </c>
      <c r="G104" s="8">
        <v>4</v>
      </c>
      <c r="H104" s="8">
        <v>3</v>
      </c>
      <c r="I104" s="8">
        <v>2</v>
      </c>
      <c r="J104" s="8">
        <v>5</v>
      </c>
      <c r="M104" s="8">
        <v>19</v>
      </c>
      <c r="N104" s="8">
        <v>5</v>
      </c>
      <c r="O104" s="8">
        <v>5</v>
      </c>
      <c r="P104" s="8">
        <v>8.5</v>
      </c>
      <c r="Q104" s="8">
        <v>5</v>
      </c>
      <c r="R104" s="8">
        <v>5</v>
      </c>
      <c r="S104" s="8">
        <v>8.5</v>
      </c>
      <c r="T104" s="8">
        <v>2</v>
      </c>
      <c r="U104" s="8">
        <v>1</v>
      </c>
      <c r="V104" s="8">
        <v>5</v>
      </c>
      <c r="W104">
        <f t="shared" si="12"/>
        <v>45</v>
      </c>
      <c r="AE104" t="s">
        <v>170</v>
      </c>
      <c r="AF104" s="15">
        <v>240</v>
      </c>
      <c r="AG104" s="17">
        <f t="shared" si="13"/>
        <v>33</v>
      </c>
    </row>
    <row r="105" spans="1:33" x14ac:dyDescent="0.35">
      <c r="A105" s="8">
        <v>20</v>
      </c>
      <c r="B105" s="8">
        <v>2</v>
      </c>
      <c r="C105" s="8">
        <v>3</v>
      </c>
      <c r="D105" s="8">
        <v>5</v>
      </c>
      <c r="E105" s="8">
        <v>3</v>
      </c>
      <c r="F105" s="8">
        <v>3</v>
      </c>
      <c r="G105" s="8">
        <v>4</v>
      </c>
      <c r="H105" s="8">
        <v>3</v>
      </c>
      <c r="I105" s="8">
        <v>3</v>
      </c>
      <c r="J105" s="8">
        <v>4</v>
      </c>
      <c r="M105" s="8">
        <v>20</v>
      </c>
      <c r="N105" s="8">
        <v>1</v>
      </c>
      <c r="O105" s="8">
        <v>4</v>
      </c>
      <c r="P105" s="8">
        <v>9</v>
      </c>
      <c r="Q105" s="8">
        <v>4</v>
      </c>
      <c r="R105" s="8">
        <v>4</v>
      </c>
      <c r="S105" s="8">
        <v>7.5</v>
      </c>
      <c r="T105" s="8">
        <v>4</v>
      </c>
      <c r="U105" s="8">
        <v>4</v>
      </c>
      <c r="V105" s="8">
        <v>7.5</v>
      </c>
      <c r="W105">
        <f t="shared" si="12"/>
        <v>45</v>
      </c>
    </row>
    <row r="106" spans="1:33" x14ac:dyDescent="0.35">
      <c r="A106" s="8">
        <v>21</v>
      </c>
      <c r="B106" s="8">
        <v>3</v>
      </c>
      <c r="C106" s="8">
        <v>5</v>
      </c>
      <c r="D106" s="8">
        <v>4</v>
      </c>
      <c r="E106" s="8">
        <v>4</v>
      </c>
      <c r="F106" s="8">
        <v>2</v>
      </c>
      <c r="G106" s="8">
        <v>4</v>
      </c>
      <c r="H106" s="8">
        <v>2</v>
      </c>
      <c r="I106" s="8">
        <v>2</v>
      </c>
      <c r="J106" s="8">
        <v>5</v>
      </c>
      <c r="M106" s="8">
        <v>21</v>
      </c>
      <c r="N106" s="8">
        <v>4</v>
      </c>
      <c r="O106" s="8">
        <v>8.5</v>
      </c>
      <c r="P106" s="8">
        <v>6</v>
      </c>
      <c r="Q106" s="8">
        <v>6</v>
      </c>
      <c r="R106" s="8">
        <v>2</v>
      </c>
      <c r="S106" s="8">
        <v>8.5</v>
      </c>
      <c r="T106" s="8">
        <v>2</v>
      </c>
      <c r="U106" s="8">
        <v>2</v>
      </c>
      <c r="V106" s="8">
        <v>6</v>
      </c>
      <c r="W106">
        <f t="shared" si="12"/>
        <v>45</v>
      </c>
    </row>
    <row r="107" spans="1:33" x14ac:dyDescent="0.35">
      <c r="A107" s="8">
        <v>22</v>
      </c>
      <c r="B107" s="8">
        <v>3</v>
      </c>
      <c r="C107" s="8">
        <v>4</v>
      </c>
      <c r="D107" s="8">
        <v>4</v>
      </c>
      <c r="E107" s="8">
        <v>2</v>
      </c>
      <c r="F107" s="8">
        <v>3</v>
      </c>
      <c r="G107" s="8">
        <v>5</v>
      </c>
      <c r="H107" s="8">
        <v>1</v>
      </c>
      <c r="I107" s="8">
        <v>2</v>
      </c>
      <c r="J107" s="8">
        <v>4</v>
      </c>
      <c r="M107" s="8">
        <v>22</v>
      </c>
      <c r="N107" s="8">
        <v>4.5</v>
      </c>
      <c r="O107" s="8">
        <v>7</v>
      </c>
      <c r="P107" s="8">
        <v>7</v>
      </c>
      <c r="Q107" s="8">
        <v>2.5</v>
      </c>
      <c r="R107" s="8">
        <v>4.5</v>
      </c>
      <c r="S107" s="8">
        <v>9</v>
      </c>
      <c r="T107" s="8">
        <v>1</v>
      </c>
      <c r="U107" s="8">
        <v>2.5</v>
      </c>
      <c r="V107" s="8">
        <v>7</v>
      </c>
      <c r="W107">
        <f t="shared" si="12"/>
        <v>45</v>
      </c>
    </row>
    <row r="108" spans="1:33" x14ac:dyDescent="0.35">
      <c r="A108" s="8">
        <v>23</v>
      </c>
      <c r="B108" s="8">
        <v>3</v>
      </c>
      <c r="C108" s="8">
        <v>4</v>
      </c>
      <c r="D108" s="8">
        <v>5</v>
      </c>
      <c r="E108" s="8">
        <v>3</v>
      </c>
      <c r="F108" s="8">
        <v>4</v>
      </c>
      <c r="G108" s="8">
        <v>5</v>
      </c>
      <c r="H108" s="8">
        <v>2</v>
      </c>
      <c r="I108" s="8">
        <v>1</v>
      </c>
      <c r="J108" s="8">
        <v>4</v>
      </c>
      <c r="M108" s="8">
        <v>23</v>
      </c>
      <c r="N108" s="8">
        <v>3.5</v>
      </c>
      <c r="O108" s="8">
        <v>6</v>
      </c>
      <c r="P108" s="8">
        <v>8.5</v>
      </c>
      <c r="Q108" s="8">
        <v>3.5</v>
      </c>
      <c r="R108" s="8">
        <v>6</v>
      </c>
      <c r="S108" s="8">
        <v>8.5</v>
      </c>
      <c r="T108" s="8">
        <v>2</v>
      </c>
      <c r="U108" s="8">
        <v>1</v>
      </c>
      <c r="V108" s="8">
        <v>6</v>
      </c>
      <c r="W108">
        <f t="shared" si="12"/>
        <v>45</v>
      </c>
    </row>
    <row r="109" spans="1:33" x14ac:dyDescent="0.35">
      <c r="A109" s="8">
        <v>24</v>
      </c>
      <c r="B109" s="8">
        <v>4</v>
      </c>
      <c r="C109" s="8">
        <v>3</v>
      </c>
      <c r="D109" s="8">
        <v>4</v>
      </c>
      <c r="E109" s="8">
        <v>2</v>
      </c>
      <c r="F109" s="8">
        <v>2</v>
      </c>
      <c r="G109" s="8">
        <v>4</v>
      </c>
      <c r="H109" s="8">
        <v>1</v>
      </c>
      <c r="I109" s="8">
        <v>2</v>
      </c>
      <c r="J109" s="8">
        <v>4</v>
      </c>
      <c r="K109" s="10"/>
      <c r="M109" s="8">
        <v>24</v>
      </c>
      <c r="N109" s="8">
        <v>7.5</v>
      </c>
      <c r="O109" s="8">
        <v>5</v>
      </c>
      <c r="P109" s="8">
        <v>7.5</v>
      </c>
      <c r="Q109" s="8">
        <v>3</v>
      </c>
      <c r="R109" s="8">
        <v>3</v>
      </c>
      <c r="S109" s="8">
        <v>7.5</v>
      </c>
      <c r="T109" s="8">
        <v>3</v>
      </c>
      <c r="U109" s="8">
        <v>3.5</v>
      </c>
      <c r="V109" s="8">
        <v>5</v>
      </c>
      <c r="W109">
        <f t="shared" si="12"/>
        <v>45</v>
      </c>
    </row>
    <row r="110" spans="1:33" x14ac:dyDescent="0.35">
      <c r="A110" s="8">
        <v>25</v>
      </c>
      <c r="B110" s="8">
        <v>3</v>
      </c>
      <c r="C110" s="8">
        <v>3</v>
      </c>
      <c r="D110" s="8">
        <v>5</v>
      </c>
      <c r="E110" s="8">
        <v>3</v>
      </c>
      <c r="F110" s="8">
        <v>3</v>
      </c>
      <c r="G110" s="8">
        <v>4</v>
      </c>
      <c r="H110" s="8">
        <v>2</v>
      </c>
      <c r="I110" s="8">
        <v>1</v>
      </c>
      <c r="J110" s="8">
        <v>4</v>
      </c>
      <c r="M110" s="8">
        <v>25</v>
      </c>
      <c r="N110" s="8">
        <v>4.5</v>
      </c>
      <c r="O110" s="8">
        <v>4.5</v>
      </c>
      <c r="P110" s="8">
        <v>7.5</v>
      </c>
      <c r="Q110" s="8">
        <v>4.5</v>
      </c>
      <c r="R110" s="8">
        <v>4.5</v>
      </c>
      <c r="S110" s="8">
        <v>9</v>
      </c>
      <c r="T110" s="8">
        <v>3</v>
      </c>
      <c r="U110" s="8">
        <v>3</v>
      </c>
      <c r="V110" s="8">
        <v>4.5</v>
      </c>
      <c r="W110">
        <f t="shared" si="12"/>
        <v>45</v>
      </c>
    </row>
    <row r="111" spans="1:33" x14ac:dyDescent="0.35">
      <c r="A111" s="8">
        <v>26</v>
      </c>
      <c r="B111" s="8">
        <v>4</v>
      </c>
      <c r="C111" s="8">
        <v>4</v>
      </c>
      <c r="D111" s="8">
        <v>5</v>
      </c>
      <c r="E111" s="8">
        <v>3</v>
      </c>
      <c r="F111" s="8">
        <v>4</v>
      </c>
      <c r="G111" s="8">
        <v>4</v>
      </c>
      <c r="H111" s="8">
        <v>3</v>
      </c>
      <c r="I111" s="8">
        <v>2</v>
      </c>
      <c r="J111" s="8">
        <v>5</v>
      </c>
      <c r="M111" s="8">
        <v>26</v>
      </c>
      <c r="N111" s="8">
        <v>5.5</v>
      </c>
      <c r="O111" s="8">
        <v>5.5</v>
      </c>
      <c r="P111" s="8">
        <v>5.5</v>
      </c>
      <c r="Q111" s="8">
        <v>2.5</v>
      </c>
      <c r="R111" s="8">
        <v>5.5</v>
      </c>
      <c r="S111" s="8">
        <v>8.5</v>
      </c>
      <c r="T111" s="8">
        <v>2.5</v>
      </c>
      <c r="U111" s="8">
        <v>4</v>
      </c>
      <c r="V111" s="8">
        <v>5.5</v>
      </c>
      <c r="W111">
        <f t="shared" si="12"/>
        <v>45</v>
      </c>
    </row>
    <row r="112" spans="1:33" x14ac:dyDescent="0.35">
      <c r="A112" s="8">
        <v>27</v>
      </c>
      <c r="B112" s="8">
        <v>3</v>
      </c>
      <c r="C112" s="8">
        <v>3</v>
      </c>
      <c r="D112" s="8">
        <v>4</v>
      </c>
      <c r="E112" s="8">
        <v>2</v>
      </c>
      <c r="F112" s="8">
        <v>3</v>
      </c>
      <c r="G112" s="8">
        <v>4</v>
      </c>
      <c r="H112" s="8">
        <v>3</v>
      </c>
      <c r="I112" s="8">
        <v>4</v>
      </c>
      <c r="J112" s="8">
        <v>4</v>
      </c>
      <c r="M112" s="8">
        <v>27</v>
      </c>
      <c r="N112" s="8">
        <v>3.5</v>
      </c>
      <c r="O112" s="8">
        <v>3.5</v>
      </c>
      <c r="P112" s="8">
        <v>7.5</v>
      </c>
      <c r="Q112" s="8">
        <v>1</v>
      </c>
      <c r="R112" s="8">
        <v>3.5</v>
      </c>
      <c r="S112" s="8">
        <v>7.5</v>
      </c>
      <c r="T112" s="8">
        <v>3.5</v>
      </c>
      <c r="U112" s="8">
        <v>7.5</v>
      </c>
      <c r="V112" s="8">
        <v>7.5</v>
      </c>
      <c r="W112">
        <f t="shared" si="12"/>
        <v>45</v>
      </c>
    </row>
    <row r="113" spans="1:35" x14ac:dyDescent="0.35">
      <c r="A113" s="8">
        <v>28</v>
      </c>
      <c r="B113" s="8">
        <v>3</v>
      </c>
      <c r="C113" s="8">
        <v>3</v>
      </c>
      <c r="D113" s="8">
        <v>5</v>
      </c>
      <c r="E113" s="8">
        <v>2</v>
      </c>
      <c r="F113" s="8">
        <v>1</v>
      </c>
      <c r="G113" s="8">
        <v>4</v>
      </c>
      <c r="H113" s="8">
        <v>1</v>
      </c>
      <c r="I113" s="8">
        <v>1</v>
      </c>
      <c r="J113" s="8">
        <v>4</v>
      </c>
      <c r="M113" s="8">
        <v>28</v>
      </c>
      <c r="N113" s="8">
        <v>5.5</v>
      </c>
      <c r="O113" s="8">
        <v>5.5</v>
      </c>
      <c r="P113" s="8">
        <v>9</v>
      </c>
      <c r="Q113" s="8">
        <v>4</v>
      </c>
      <c r="R113" s="8">
        <v>2</v>
      </c>
      <c r="S113" s="8">
        <v>7.5</v>
      </c>
      <c r="T113" s="8">
        <v>2</v>
      </c>
      <c r="U113" s="8">
        <v>4</v>
      </c>
      <c r="V113" s="8">
        <v>5.5</v>
      </c>
      <c r="W113">
        <f t="shared" si="12"/>
        <v>45</v>
      </c>
    </row>
    <row r="114" spans="1:35" x14ac:dyDescent="0.35">
      <c r="A114" s="8">
        <v>29</v>
      </c>
      <c r="B114" s="8">
        <v>3</v>
      </c>
      <c r="C114" s="8">
        <v>2</v>
      </c>
      <c r="D114" s="8">
        <v>5</v>
      </c>
      <c r="E114" s="8">
        <v>2</v>
      </c>
      <c r="F114" s="8">
        <v>3</v>
      </c>
      <c r="G114" s="8">
        <v>4</v>
      </c>
      <c r="H114" s="8">
        <v>2</v>
      </c>
      <c r="I114" s="8">
        <v>2</v>
      </c>
      <c r="J114" s="8">
        <v>4</v>
      </c>
      <c r="M114" s="8">
        <v>29</v>
      </c>
      <c r="N114" s="8">
        <v>5.5</v>
      </c>
      <c r="O114" s="8">
        <v>2.5</v>
      </c>
      <c r="P114" s="8">
        <v>9</v>
      </c>
      <c r="Q114" s="8">
        <v>2.5</v>
      </c>
      <c r="R114" s="8">
        <v>5.5</v>
      </c>
      <c r="S114" s="8">
        <v>7.5</v>
      </c>
      <c r="T114" s="8">
        <v>2.5</v>
      </c>
      <c r="U114" s="8">
        <v>2.5</v>
      </c>
      <c r="V114" s="8">
        <v>7.5</v>
      </c>
      <c r="W114">
        <f t="shared" si="12"/>
        <v>45</v>
      </c>
    </row>
    <row r="115" spans="1:35" x14ac:dyDescent="0.35">
      <c r="A115" s="8">
        <v>30</v>
      </c>
      <c r="B115" s="8">
        <v>3</v>
      </c>
      <c r="C115" s="8">
        <v>4</v>
      </c>
      <c r="D115" s="8">
        <v>5</v>
      </c>
      <c r="E115" s="8">
        <v>2</v>
      </c>
      <c r="F115" s="8">
        <v>2</v>
      </c>
      <c r="G115" s="8">
        <v>4</v>
      </c>
      <c r="H115" s="8">
        <v>1</v>
      </c>
      <c r="I115" s="8">
        <v>1</v>
      </c>
      <c r="J115" s="8">
        <v>3</v>
      </c>
      <c r="M115" s="8">
        <v>30</v>
      </c>
      <c r="N115" s="8">
        <v>5.5</v>
      </c>
      <c r="O115" s="8">
        <v>7.5</v>
      </c>
      <c r="P115" s="8">
        <v>9</v>
      </c>
      <c r="Q115" s="8">
        <v>3.5</v>
      </c>
      <c r="R115" s="8">
        <v>3.5</v>
      </c>
      <c r="S115" s="8">
        <v>7.5</v>
      </c>
      <c r="T115" s="8">
        <v>1.5</v>
      </c>
      <c r="U115" s="8">
        <v>1.5</v>
      </c>
      <c r="V115" s="8">
        <v>5.5</v>
      </c>
      <c r="W115">
        <f t="shared" si="12"/>
        <v>45</v>
      </c>
    </row>
    <row r="116" spans="1:35" x14ac:dyDescent="0.35">
      <c r="A116" t="s">
        <v>107</v>
      </c>
      <c r="B116" s="17">
        <f>AVERAGE(B86:B115)</f>
        <v>3.2666666666666666</v>
      </c>
      <c r="C116" s="17">
        <f t="shared" ref="C116:J116" si="14">AVERAGE(C86:C115)</f>
        <v>3.3333333333333335</v>
      </c>
      <c r="D116" s="17">
        <f t="shared" si="14"/>
        <v>4.3666666666666663</v>
      </c>
      <c r="E116" s="17">
        <f t="shared" si="14"/>
        <v>2.1666666666666665</v>
      </c>
      <c r="F116" s="17">
        <f t="shared" si="14"/>
        <v>2.4</v>
      </c>
      <c r="G116" s="17">
        <f t="shared" si="14"/>
        <v>3.9333333333333331</v>
      </c>
      <c r="H116" s="17">
        <f t="shared" si="14"/>
        <v>1.5333333333333334</v>
      </c>
      <c r="I116" s="17">
        <f t="shared" si="14"/>
        <v>1.5666666666666667</v>
      </c>
      <c r="J116" s="17">
        <f t="shared" si="14"/>
        <v>3.7666666666666666</v>
      </c>
      <c r="M116" t="s">
        <v>96</v>
      </c>
      <c r="N116">
        <f t="shared" ref="N116:V116" si="15">SUM(N86:N115)</f>
        <v>170</v>
      </c>
      <c r="O116">
        <f t="shared" si="15"/>
        <v>176</v>
      </c>
      <c r="P116">
        <f t="shared" si="15"/>
        <v>235.5</v>
      </c>
      <c r="Q116">
        <f t="shared" si="15"/>
        <v>103</v>
      </c>
      <c r="R116">
        <f t="shared" si="15"/>
        <v>119</v>
      </c>
      <c r="S116">
        <f t="shared" si="15"/>
        <v>211</v>
      </c>
      <c r="T116">
        <f t="shared" si="15"/>
        <v>69.5</v>
      </c>
      <c r="U116">
        <f t="shared" si="15"/>
        <v>79.5</v>
      </c>
      <c r="V116">
        <f t="shared" si="15"/>
        <v>186.5</v>
      </c>
    </row>
    <row r="117" spans="1:35" x14ac:dyDescent="0.35">
      <c r="M117" t="s">
        <v>97</v>
      </c>
      <c r="N117">
        <f t="shared" ref="N117:V117" si="16">AVERAGE(N86:N115)</f>
        <v>5.666666666666667</v>
      </c>
      <c r="O117">
        <f t="shared" si="16"/>
        <v>5.8666666666666663</v>
      </c>
      <c r="P117">
        <f t="shared" si="16"/>
        <v>7.85</v>
      </c>
      <c r="Q117">
        <f t="shared" si="16"/>
        <v>3.4333333333333331</v>
      </c>
      <c r="R117">
        <f t="shared" si="16"/>
        <v>3.9666666666666668</v>
      </c>
      <c r="S117">
        <f t="shared" si="16"/>
        <v>7.0333333333333332</v>
      </c>
      <c r="T117">
        <f t="shared" si="16"/>
        <v>2.3166666666666669</v>
      </c>
      <c r="U117">
        <f t="shared" si="16"/>
        <v>2.65</v>
      </c>
      <c r="V117">
        <f t="shared" si="16"/>
        <v>6.2166666666666668</v>
      </c>
    </row>
    <row r="118" spans="1:35" x14ac:dyDescent="0.35">
      <c r="M118" t="s">
        <v>98</v>
      </c>
      <c r="N118">
        <f t="shared" ref="N118:V118" si="17">N116^2</f>
        <v>28900</v>
      </c>
      <c r="O118">
        <f t="shared" si="17"/>
        <v>30976</v>
      </c>
      <c r="P118">
        <f t="shared" si="17"/>
        <v>55460.25</v>
      </c>
      <c r="Q118">
        <f t="shared" si="17"/>
        <v>10609</v>
      </c>
      <c r="R118">
        <f t="shared" si="17"/>
        <v>14161</v>
      </c>
      <c r="S118">
        <f t="shared" si="17"/>
        <v>44521</v>
      </c>
      <c r="T118">
        <f t="shared" si="17"/>
        <v>4830.25</v>
      </c>
      <c r="U118">
        <f t="shared" si="17"/>
        <v>6320.25</v>
      </c>
      <c r="V118">
        <f t="shared" si="17"/>
        <v>34782.25</v>
      </c>
    </row>
    <row r="122" spans="1:35" x14ac:dyDescent="0.35">
      <c r="A122" t="s">
        <v>87</v>
      </c>
      <c r="M122" t="s">
        <v>87</v>
      </c>
    </row>
    <row r="123" spans="1:35" ht="15.5" x14ac:dyDescent="0.35">
      <c r="B123" t="s">
        <v>75</v>
      </c>
      <c r="C123" t="s">
        <v>76</v>
      </c>
      <c r="D123" t="s">
        <v>77</v>
      </c>
      <c r="E123" t="s">
        <v>78</v>
      </c>
      <c r="F123" t="s">
        <v>79</v>
      </c>
      <c r="G123" t="s">
        <v>80</v>
      </c>
      <c r="H123" t="s">
        <v>81</v>
      </c>
      <c r="I123" t="s">
        <v>82</v>
      </c>
      <c r="J123" t="s">
        <v>83</v>
      </c>
      <c r="N123" t="s">
        <v>75</v>
      </c>
      <c r="O123" t="s">
        <v>76</v>
      </c>
      <c r="P123" t="s">
        <v>77</v>
      </c>
      <c r="Q123" t="s">
        <v>78</v>
      </c>
      <c r="R123" t="s">
        <v>79</v>
      </c>
      <c r="S123" t="s">
        <v>80</v>
      </c>
      <c r="T123" t="s">
        <v>81</v>
      </c>
      <c r="U123" t="s">
        <v>82</v>
      </c>
      <c r="V123" t="s">
        <v>83</v>
      </c>
      <c r="Z123" s="12" t="s">
        <v>100</v>
      </c>
      <c r="AA123">
        <f>(12/((30*9)*(9+1))*SUMSQ(N156:V156)-3*(30)*(9+1))</f>
        <v>94.055555555555543</v>
      </c>
      <c r="AE123" s="13" t="s">
        <v>106</v>
      </c>
      <c r="AF123" s="13" t="s">
        <v>107</v>
      </c>
      <c r="AG123" s="13" t="s">
        <v>108</v>
      </c>
      <c r="AI123" t="s">
        <v>109</v>
      </c>
    </row>
    <row r="124" spans="1:35" ht="15.5" x14ac:dyDescent="0.35">
      <c r="A124" s="11" t="s">
        <v>84</v>
      </c>
      <c r="B124" s="11" t="s">
        <v>72</v>
      </c>
      <c r="C124" s="11"/>
      <c r="D124" s="11"/>
      <c r="E124" s="11"/>
      <c r="F124" s="11"/>
      <c r="G124" s="11"/>
      <c r="H124" s="11"/>
      <c r="I124" s="11"/>
      <c r="J124" s="11"/>
      <c r="M124" s="11" t="s">
        <v>84</v>
      </c>
      <c r="N124" s="11" t="s">
        <v>72</v>
      </c>
      <c r="O124" s="11"/>
      <c r="P124" s="11"/>
      <c r="Q124" s="11"/>
      <c r="R124" s="11"/>
      <c r="S124" s="11"/>
      <c r="T124" s="11"/>
      <c r="U124" s="11"/>
      <c r="V124" s="11"/>
      <c r="Z124" s="12" t="s">
        <v>101</v>
      </c>
      <c r="AA124">
        <f>_xlfn.CHISQ.INV.RT(0.05,8)</f>
        <v>15.507313055865453</v>
      </c>
      <c r="AE124" s="14" t="s">
        <v>75</v>
      </c>
      <c r="AF124" s="15">
        <f>AVERAGE(B126:B155)</f>
        <v>3.2666666666666666</v>
      </c>
      <c r="AG124" s="15">
        <f>SUM(N126:N155)</f>
        <v>163.5</v>
      </c>
      <c r="AI124" t="s">
        <v>110</v>
      </c>
    </row>
    <row r="125" spans="1:35" ht="15.5" x14ac:dyDescent="0.35">
      <c r="A125" s="11"/>
      <c r="B125" s="8">
        <v>135</v>
      </c>
      <c r="C125" s="8">
        <v>246</v>
      </c>
      <c r="D125" s="8">
        <v>357</v>
      </c>
      <c r="E125" s="8">
        <v>468</v>
      </c>
      <c r="F125" s="8">
        <v>579</v>
      </c>
      <c r="G125" s="8">
        <v>680</v>
      </c>
      <c r="H125" s="8">
        <v>791</v>
      </c>
      <c r="I125" s="8">
        <v>802</v>
      </c>
      <c r="J125" s="8">
        <v>913</v>
      </c>
      <c r="M125" s="11"/>
      <c r="N125" s="8">
        <v>135</v>
      </c>
      <c r="O125" s="8">
        <v>246</v>
      </c>
      <c r="P125" s="8">
        <v>357</v>
      </c>
      <c r="Q125" s="8">
        <v>468</v>
      </c>
      <c r="R125" s="8">
        <v>579</v>
      </c>
      <c r="S125" s="8">
        <v>680</v>
      </c>
      <c r="T125" s="8">
        <v>791</v>
      </c>
      <c r="U125" s="8">
        <v>802</v>
      </c>
      <c r="V125" s="8">
        <v>913</v>
      </c>
      <c r="Z125" t="s">
        <v>102</v>
      </c>
      <c r="AA125" t="s">
        <v>105</v>
      </c>
      <c r="AE125" s="14" t="s">
        <v>76</v>
      </c>
      <c r="AF125" s="15">
        <f>AVERAGE(C126:C155)</f>
        <v>3.2333333333333334</v>
      </c>
      <c r="AG125" s="15">
        <f>SUM(O126:O155)</f>
        <v>166.5</v>
      </c>
    </row>
    <row r="126" spans="1:35" ht="15.5" x14ac:dyDescent="0.35">
      <c r="A126" s="9">
        <v>1</v>
      </c>
      <c r="B126" s="9">
        <v>3</v>
      </c>
      <c r="C126" s="9">
        <v>2</v>
      </c>
      <c r="D126" s="9">
        <v>4</v>
      </c>
      <c r="E126" s="9">
        <v>2</v>
      </c>
      <c r="F126" s="9">
        <v>3</v>
      </c>
      <c r="G126" s="9">
        <v>4</v>
      </c>
      <c r="H126" s="9">
        <v>2</v>
      </c>
      <c r="I126" s="9">
        <v>2</v>
      </c>
      <c r="J126" s="9">
        <v>4</v>
      </c>
      <c r="M126" s="9">
        <v>1</v>
      </c>
      <c r="N126" s="9">
        <v>5</v>
      </c>
      <c r="O126" s="9">
        <v>5</v>
      </c>
      <c r="P126" s="9">
        <v>8</v>
      </c>
      <c r="Q126" s="9">
        <v>2</v>
      </c>
      <c r="R126" s="9">
        <v>5</v>
      </c>
      <c r="S126" s="9">
        <v>8</v>
      </c>
      <c r="T126" s="9">
        <v>2</v>
      </c>
      <c r="U126" s="9">
        <v>2</v>
      </c>
      <c r="V126" s="9">
        <v>8</v>
      </c>
      <c r="W126">
        <f t="shared" ref="W126:W155" si="18">SUM(N126:V126)</f>
        <v>45</v>
      </c>
      <c r="Z126" t="s">
        <v>103</v>
      </c>
      <c r="AA126" t="s">
        <v>104</v>
      </c>
      <c r="AB126">
        <v>15.51</v>
      </c>
      <c r="AE126" s="14" t="s">
        <v>77</v>
      </c>
      <c r="AF126" s="15">
        <f>AVERAGE(D126:D155)</f>
        <v>4.0333333333333332</v>
      </c>
      <c r="AG126" s="15">
        <f>SUM(P126:P155)</f>
        <v>213.5</v>
      </c>
    </row>
    <row r="127" spans="1:35" ht="15.5" x14ac:dyDescent="0.35">
      <c r="A127" s="8">
        <v>2</v>
      </c>
      <c r="B127" s="8">
        <v>3</v>
      </c>
      <c r="C127" s="8">
        <v>2</v>
      </c>
      <c r="D127" s="8">
        <v>4</v>
      </c>
      <c r="E127" s="8">
        <v>1</v>
      </c>
      <c r="F127" s="8">
        <v>2</v>
      </c>
      <c r="G127" s="8">
        <v>5</v>
      </c>
      <c r="H127" s="8">
        <v>1</v>
      </c>
      <c r="I127" s="8">
        <v>1</v>
      </c>
      <c r="J127" s="8">
        <v>5</v>
      </c>
      <c r="M127" s="8">
        <v>2</v>
      </c>
      <c r="N127" s="8">
        <v>6</v>
      </c>
      <c r="O127" s="8">
        <v>4.5</v>
      </c>
      <c r="P127" s="8">
        <v>7</v>
      </c>
      <c r="Q127" s="8">
        <v>2</v>
      </c>
      <c r="R127" s="8">
        <v>4.5</v>
      </c>
      <c r="S127" s="8">
        <v>8.5</v>
      </c>
      <c r="T127" s="8">
        <v>2</v>
      </c>
      <c r="U127" s="8">
        <v>2</v>
      </c>
      <c r="V127" s="8">
        <v>8.5</v>
      </c>
      <c r="W127">
        <f t="shared" si="18"/>
        <v>45</v>
      </c>
      <c r="AE127" s="14" t="s">
        <v>78</v>
      </c>
      <c r="AF127" s="15">
        <f>AVERAGE(E126:E155)</f>
        <v>2.2333333333333334</v>
      </c>
      <c r="AG127" s="15">
        <f>SUM(Q126:Q155)</f>
        <v>92</v>
      </c>
    </row>
    <row r="128" spans="1:35" ht="15.5" x14ac:dyDescent="0.35">
      <c r="A128" s="8">
        <v>3</v>
      </c>
      <c r="B128" s="8">
        <v>4</v>
      </c>
      <c r="C128" s="8">
        <v>2</v>
      </c>
      <c r="D128" s="8">
        <v>4</v>
      </c>
      <c r="E128" s="8">
        <v>3</v>
      </c>
      <c r="F128" s="8">
        <v>3</v>
      </c>
      <c r="G128" s="8">
        <v>5</v>
      </c>
      <c r="H128" s="8">
        <v>1</v>
      </c>
      <c r="I128" s="8">
        <v>3</v>
      </c>
      <c r="J128" s="8">
        <v>2</v>
      </c>
      <c r="M128" s="8">
        <v>3</v>
      </c>
      <c r="N128" s="8">
        <v>7.5</v>
      </c>
      <c r="O128" s="8">
        <v>2.5</v>
      </c>
      <c r="P128" s="8">
        <v>7.5</v>
      </c>
      <c r="Q128" s="8">
        <v>5</v>
      </c>
      <c r="R128" s="8">
        <v>5</v>
      </c>
      <c r="S128" s="8">
        <v>9</v>
      </c>
      <c r="T128" s="8">
        <v>1</v>
      </c>
      <c r="U128" s="8">
        <v>5</v>
      </c>
      <c r="V128" s="8">
        <v>2.5</v>
      </c>
      <c r="W128">
        <f t="shared" si="18"/>
        <v>45</v>
      </c>
      <c r="AE128" s="14" t="s">
        <v>79</v>
      </c>
      <c r="AF128" s="15">
        <f>AVERAGE(F126:F155)</f>
        <v>2.8</v>
      </c>
      <c r="AG128" s="15">
        <f>SUM(R126:R155)</f>
        <v>137</v>
      </c>
    </row>
    <row r="129" spans="1:33" ht="15.5" x14ac:dyDescent="0.35">
      <c r="A129" s="8">
        <v>4</v>
      </c>
      <c r="B129" s="8">
        <v>4</v>
      </c>
      <c r="C129" s="8">
        <v>3</v>
      </c>
      <c r="D129" s="8">
        <v>2</v>
      </c>
      <c r="E129" s="8">
        <v>1</v>
      </c>
      <c r="F129" s="8">
        <v>2</v>
      </c>
      <c r="G129" s="8">
        <v>3</v>
      </c>
      <c r="H129" s="8">
        <v>2</v>
      </c>
      <c r="I129" s="8">
        <v>3</v>
      </c>
      <c r="J129" s="8">
        <v>4</v>
      </c>
      <c r="M129" s="8">
        <v>4</v>
      </c>
      <c r="N129" s="8">
        <v>8.5</v>
      </c>
      <c r="O129" s="8">
        <v>6</v>
      </c>
      <c r="P129" s="8">
        <v>3</v>
      </c>
      <c r="Q129" s="8">
        <v>1</v>
      </c>
      <c r="R129" s="8">
        <v>3</v>
      </c>
      <c r="S129" s="8">
        <v>6</v>
      </c>
      <c r="T129" s="8">
        <v>3</v>
      </c>
      <c r="U129" s="8">
        <v>6</v>
      </c>
      <c r="V129" s="8">
        <v>8.5</v>
      </c>
      <c r="W129">
        <f t="shared" si="18"/>
        <v>45</v>
      </c>
      <c r="AE129" s="14" t="s">
        <v>80</v>
      </c>
      <c r="AF129" s="15">
        <f>AVERAGE(G126:G155)</f>
        <v>3.9</v>
      </c>
      <c r="AG129" s="15">
        <f>SUM(S126:S155)</f>
        <v>206</v>
      </c>
    </row>
    <row r="130" spans="1:33" ht="15.5" x14ac:dyDescent="0.35">
      <c r="A130" s="8">
        <v>5</v>
      </c>
      <c r="B130" s="8">
        <v>4</v>
      </c>
      <c r="C130" s="8">
        <v>4</v>
      </c>
      <c r="D130" s="8">
        <v>4</v>
      </c>
      <c r="E130" s="8">
        <v>2</v>
      </c>
      <c r="F130" s="8">
        <v>4</v>
      </c>
      <c r="G130" s="8">
        <v>3</v>
      </c>
      <c r="H130" s="8">
        <v>1</v>
      </c>
      <c r="I130" s="8">
        <v>2</v>
      </c>
      <c r="J130" s="8">
        <v>4</v>
      </c>
      <c r="M130" s="8">
        <v>5</v>
      </c>
      <c r="N130" s="8">
        <v>6</v>
      </c>
      <c r="O130" s="8">
        <v>6</v>
      </c>
      <c r="P130" s="8">
        <v>6</v>
      </c>
      <c r="Q130" s="8">
        <v>2.5</v>
      </c>
      <c r="R130" s="8">
        <v>6</v>
      </c>
      <c r="S130" s="8">
        <v>9</v>
      </c>
      <c r="T130" s="8">
        <v>1</v>
      </c>
      <c r="U130" s="8">
        <v>2.5</v>
      </c>
      <c r="V130" s="8">
        <v>6</v>
      </c>
      <c r="W130">
        <f t="shared" si="18"/>
        <v>45</v>
      </c>
      <c r="AE130" s="14" t="s">
        <v>81</v>
      </c>
      <c r="AF130" s="15">
        <f>AVERAGE(H126:H155)</f>
        <v>1.9</v>
      </c>
      <c r="AG130" s="15">
        <f>SUM(T126:T155)</f>
        <v>83.5</v>
      </c>
    </row>
    <row r="131" spans="1:33" ht="15.5" x14ac:dyDescent="0.35">
      <c r="A131" s="8">
        <v>6</v>
      </c>
      <c r="B131" s="8">
        <v>4</v>
      </c>
      <c r="C131" s="8">
        <v>4</v>
      </c>
      <c r="D131" s="8">
        <v>4</v>
      </c>
      <c r="E131" s="8">
        <v>3</v>
      </c>
      <c r="F131" s="8">
        <v>3</v>
      </c>
      <c r="G131" s="8">
        <v>3</v>
      </c>
      <c r="H131" s="10">
        <v>2</v>
      </c>
      <c r="I131" s="10">
        <v>2</v>
      </c>
      <c r="J131" s="10">
        <v>3</v>
      </c>
      <c r="M131" s="8">
        <v>6</v>
      </c>
      <c r="N131" s="8">
        <v>8</v>
      </c>
      <c r="O131" s="8">
        <v>8</v>
      </c>
      <c r="P131" s="8">
        <v>8</v>
      </c>
      <c r="Q131" s="8">
        <v>4.5</v>
      </c>
      <c r="R131" s="8">
        <v>4.5</v>
      </c>
      <c r="S131" s="8">
        <v>4.5</v>
      </c>
      <c r="T131" s="10">
        <v>1.5</v>
      </c>
      <c r="U131" s="10">
        <v>1.5</v>
      </c>
      <c r="V131" s="10">
        <v>4.5</v>
      </c>
      <c r="W131">
        <f t="shared" si="18"/>
        <v>45</v>
      </c>
      <c r="AE131" s="16" t="s">
        <v>82</v>
      </c>
      <c r="AF131" s="15">
        <f>AVERAGE(I126:I155)</f>
        <v>2.1333333333333333</v>
      </c>
      <c r="AG131" s="15">
        <f>SUM(U126:U155)</f>
        <v>91.5</v>
      </c>
    </row>
    <row r="132" spans="1:33" ht="15.5" x14ac:dyDescent="0.35">
      <c r="A132" s="8">
        <v>7</v>
      </c>
      <c r="B132" s="8">
        <v>2</v>
      </c>
      <c r="C132" s="8">
        <v>2</v>
      </c>
      <c r="D132" s="8">
        <v>2</v>
      </c>
      <c r="E132" s="8">
        <v>2</v>
      </c>
      <c r="F132" s="8">
        <v>2</v>
      </c>
      <c r="G132" s="8">
        <v>3</v>
      </c>
      <c r="H132" s="8">
        <v>3</v>
      </c>
      <c r="I132" s="8">
        <v>3</v>
      </c>
      <c r="J132" s="8">
        <v>3</v>
      </c>
      <c r="M132" s="8">
        <v>7</v>
      </c>
      <c r="N132" s="8">
        <v>3</v>
      </c>
      <c r="O132" s="8">
        <v>3</v>
      </c>
      <c r="P132" s="8">
        <v>3</v>
      </c>
      <c r="Q132" s="8">
        <v>3</v>
      </c>
      <c r="R132" s="8">
        <v>3</v>
      </c>
      <c r="S132" s="8">
        <v>7.5</v>
      </c>
      <c r="T132" s="8">
        <v>7.5</v>
      </c>
      <c r="U132" s="8">
        <v>7.5</v>
      </c>
      <c r="V132" s="8">
        <v>7.5</v>
      </c>
      <c r="W132">
        <f t="shared" si="18"/>
        <v>45</v>
      </c>
      <c r="AE132" s="14" t="s">
        <v>83</v>
      </c>
      <c r="AF132" s="15">
        <f>AVERAGE(J126:J155)</f>
        <v>3.6333333333333333</v>
      </c>
      <c r="AG132" s="15">
        <f>SUM(V126:V155)</f>
        <v>196.5</v>
      </c>
    </row>
    <row r="133" spans="1:33" ht="15.5" x14ac:dyDescent="0.35">
      <c r="A133" s="8">
        <v>8</v>
      </c>
      <c r="B133" s="8">
        <v>2</v>
      </c>
      <c r="C133" s="8">
        <v>2</v>
      </c>
      <c r="D133" s="8">
        <v>2</v>
      </c>
      <c r="E133" s="8">
        <v>2</v>
      </c>
      <c r="F133" s="8">
        <v>2</v>
      </c>
      <c r="G133" s="8">
        <v>2</v>
      </c>
      <c r="H133" s="8">
        <v>2</v>
      </c>
      <c r="I133" s="8">
        <v>2</v>
      </c>
      <c r="J133" s="8">
        <v>4</v>
      </c>
      <c r="M133" s="8">
        <v>8</v>
      </c>
      <c r="N133" s="8">
        <v>4.5</v>
      </c>
      <c r="O133" s="8">
        <v>4.5</v>
      </c>
      <c r="P133" s="8">
        <v>4.5</v>
      </c>
      <c r="Q133" s="8">
        <v>4.5</v>
      </c>
      <c r="R133" s="8">
        <v>4.5</v>
      </c>
      <c r="S133" s="8">
        <v>4.5</v>
      </c>
      <c r="T133" s="8">
        <v>4.5</v>
      </c>
      <c r="U133" s="8">
        <v>4.5</v>
      </c>
      <c r="V133" s="8">
        <v>9</v>
      </c>
      <c r="W133">
        <f t="shared" si="18"/>
        <v>45</v>
      </c>
      <c r="AE133" s="13" t="s">
        <v>111</v>
      </c>
      <c r="AF133" s="15">
        <f>1.645*SQRT((30*9*(9+1)/6))</f>
        <v>34.895719651556121</v>
      </c>
      <c r="AG133" s="15"/>
    </row>
    <row r="134" spans="1:33" x14ac:dyDescent="0.35">
      <c r="A134" s="8">
        <v>9</v>
      </c>
      <c r="B134" s="8">
        <v>4</v>
      </c>
      <c r="C134" s="8">
        <v>2</v>
      </c>
      <c r="D134" s="8">
        <v>2</v>
      </c>
      <c r="E134" s="8">
        <v>2</v>
      </c>
      <c r="F134" s="8">
        <v>2</v>
      </c>
      <c r="G134" s="8">
        <v>2</v>
      </c>
      <c r="H134" s="8">
        <v>2</v>
      </c>
      <c r="I134" s="8">
        <v>1</v>
      </c>
      <c r="J134" s="10">
        <v>2</v>
      </c>
      <c r="M134" s="8">
        <v>9</v>
      </c>
      <c r="N134" s="8">
        <v>9</v>
      </c>
      <c r="O134" s="8">
        <v>5.5</v>
      </c>
      <c r="P134" s="8">
        <v>5.5</v>
      </c>
      <c r="Q134" s="8">
        <v>5.5</v>
      </c>
      <c r="R134" s="8">
        <v>5.5</v>
      </c>
      <c r="S134" s="8">
        <v>5.5</v>
      </c>
      <c r="T134" s="8">
        <v>5.5</v>
      </c>
      <c r="U134" s="8">
        <v>1.5</v>
      </c>
      <c r="V134" s="8">
        <v>1.5</v>
      </c>
      <c r="W134">
        <f t="shared" si="18"/>
        <v>45</v>
      </c>
    </row>
    <row r="135" spans="1:33" x14ac:dyDescent="0.35">
      <c r="A135" s="8">
        <v>10</v>
      </c>
      <c r="B135" s="8">
        <v>4</v>
      </c>
      <c r="C135" s="8">
        <v>4</v>
      </c>
      <c r="D135" s="8">
        <v>4</v>
      </c>
      <c r="E135" s="8">
        <v>4</v>
      </c>
      <c r="F135" s="8">
        <v>4</v>
      </c>
      <c r="G135" s="8">
        <v>4</v>
      </c>
      <c r="H135" s="8">
        <v>4</v>
      </c>
      <c r="I135" s="8">
        <v>4</v>
      </c>
      <c r="J135" s="8">
        <v>4</v>
      </c>
      <c r="M135" s="8">
        <v>10</v>
      </c>
      <c r="N135" s="8">
        <v>5</v>
      </c>
      <c r="O135" s="8">
        <v>5</v>
      </c>
      <c r="P135" s="8">
        <v>5</v>
      </c>
      <c r="Q135" s="8">
        <v>5</v>
      </c>
      <c r="R135" s="8">
        <v>5</v>
      </c>
      <c r="S135" s="8">
        <v>5</v>
      </c>
      <c r="T135" s="8">
        <v>5</v>
      </c>
      <c r="U135" s="8">
        <v>5</v>
      </c>
      <c r="V135" s="8">
        <v>5</v>
      </c>
      <c r="W135">
        <f t="shared" si="18"/>
        <v>45</v>
      </c>
    </row>
    <row r="136" spans="1:33" ht="15.5" x14ac:dyDescent="0.35">
      <c r="A136" s="8">
        <v>11</v>
      </c>
      <c r="B136" s="8">
        <v>4</v>
      </c>
      <c r="C136" s="8">
        <v>5</v>
      </c>
      <c r="D136" s="8">
        <v>5</v>
      </c>
      <c r="E136" s="8">
        <v>2</v>
      </c>
      <c r="F136" s="8">
        <v>4</v>
      </c>
      <c r="G136" s="8">
        <v>4</v>
      </c>
      <c r="H136" s="8">
        <v>4</v>
      </c>
      <c r="I136" s="8">
        <v>4</v>
      </c>
      <c r="J136" s="8">
        <v>4</v>
      </c>
      <c r="M136" s="8">
        <v>11</v>
      </c>
      <c r="N136" s="8">
        <v>4.5</v>
      </c>
      <c r="O136" s="8">
        <v>8.5</v>
      </c>
      <c r="P136" s="8">
        <v>8.5</v>
      </c>
      <c r="Q136" s="8">
        <v>1</v>
      </c>
      <c r="R136" s="8">
        <v>4.5</v>
      </c>
      <c r="S136" s="8">
        <v>4.5</v>
      </c>
      <c r="T136" s="8">
        <v>4.5</v>
      </c>
      <c r="U136" s="8">
        <v>4.5</v>
      </c>
      <c r="V136" s="8">
        <v>4.5</v>
      </c>
      <c r="W136">
        <f t="shared" si="18"/>
        <v>45</v>
      </c>
      <c r="AE136" t="s">
        <v>28</v>
      </c>
      <c r="AF136" s="15">
        <v>76.5</v>
      </c>
    </row>
    <row r="137" spans="1:33" ht="15.5" x14ac:dyDescent="0.35">
      <c r="A137" s="8">
        <v>12</v>
      </c>
      <c r="B137" s="8">
        <v>4</v>
      </c>
      <c r="C137" s="8">
        <v>4</v>
      </c>
      <c r="D137" s="8">
        <v>5</v>
      </c>
      <c r="E137" s="8">
        <v>2</v>
      </c>
      <c r="F137" s="8">
        <v>2</v>
      </c>
      <c r="G137" s="8">
        <v>2</v>
      </c>
      <c r="H137" s="10">
        <v>2</v>
      </c>
      <c r="I137" s="10">
        <v>2</v>
      </c>
      <c r="J137" s="10">
        <v>5</v>
      </c>
      <c r="M137" s="8">
        <v>12</v>
      </c>
      <c r="N137" s="8">
        <v>6.5</v>
      </c>
      <c r="O137" s="8">
        <v>6.5</v>
      </c>
      <c r="P137" s="8">
        <v>8.5</v>
      </c>
      <c r="Q137" s="8">
        <v>3</v>
      </c>
      <c r="R137" s="8">
        <v>3</v>
      </c>
      <c r="S137" s="8">
        <v>3</v>
      </c>
      <c r="T137" s="10">
        <v>3</v>
      </c>
      <c r="U137" s="10">
        <v>3</v>
      </c>
      <c r="V137" s="10">
        <v>8.5</v>
      </c>
      <c r="W137">
        <f t="shared" si="18"/>
        <v>45</v>
      </c>
      <c r="AE137" t="s">
        <v>28</v>
      </c>
      <c r="AF137" s="15">
        <v>90</v>
      </c>
      <c r="AG137" s="17">
        <f t="shared" ref="AG137:AG144" si="19">AF137-AF136</f>
        <v>13.5</v>
      </c>
    </row>
    <row r="138" spans="1:33" ht="15.5" x14ac:dyDescent="0.35">
      <c r="A138" s="8">
        <v>13</v>
      </c>
      <c r="B138" s="8">
        <v>3</v>
      </c>
      <c r="C138" s="8">
        <v>3</v>
      </c>
      <c r="D138" s="8">
        <v>4</v>
      </c>
      <c r="E138" s="8">
        <v>2</v>
      </c>
      <c r="F138" s="8">
        <v>3</v>
      </c>
      <c r="G138" s="8">
        <v>5</v>
      </c>
      <c r="H138" s="8">
        <v>2</v>
      </c>
      <c r="I138" s="8">
        <v>2</v>
      </c>
      <c r="J138" s="8">
        <v>4</v>
      </c>
      <c r="M138" s="8">
        <v>13</v>
      </c>
      <c r="N138" s="8">
        <v>5</v>
      </c>
      <c r="O138" s="8">
        <v>5</v>
      </c>
      <c r="P138" s="8">
        <v>7.5</v>
      </c>
      <c r="Q138" s="8">
        <v>2</v>
      </c>
      <c r="R138" s="8">
        <v>5</v>
      </c>
      <c r="S138" s="8">
        <v>9</v>
      </c>
      <c r="T138" s="8">
        <v>2</v>
      </c>
      <c r="U138" s="8">
        <v>2</v>
      </c>
      <c r="V138" s="8">
        <v>7.5</v>
      </c>
      <c r="W138">
        <f t="shared" si="18"/>
        <v>45</v>
      </c>
      <c r="AE138" t="s">
        <v>28</v>
      </c>
      <c r="AF138" s="15">
        <v>92</v>
      </c>
      <c r="AG138" s="17">
        <f t="shared" si="19"/>
        <v>2</v>
      </c>
    </row>
    <row r="139" spans="1:33" ht="15.5" x14ac:dyDescent="0.35">
      <c r="A139" s="8">
        <v>14</v>
      </c>
      <c r="B139" s="8">
        <v>3</v>
      </c>
      <c r="C139" s="8">
        <v>3</v>
      </c>
      <c r="D139" s="8">
        <v>4</v>
      </c>
      <c r="E139" s="8">
        <v>2</v>
      </c>
      <c r="F139" s="8">
        <v>3</v>
      </c>
      <c r="G139" s="8">
        <v>5</v>
      </c>
      <c r="H139" s="8">
        <v>1</v>
      </c>
      <c r="I139" s="8">
        <v>2</v>
      </c>
      <c r="J139" s="8">
        <v>3</v>
      </c>
      <c r="M139" s="8">
        <v>14</v>
      </c>
      <c r="N139" s="8">
        <v>5</v>
      </c>
      <c r="O139" s="8">
        <v>5</v>
      </c>
      <c r="P139" s="8">
        <v>7</v>
      </c>
      <c r="Q139" s="8">
        <v>2.5</v>
      </c>
      <c r="R139" s="8">
        <v>5</v>
      </c>
      <c r="S139" s="8">
        <v>8.5</v>
      </c>
      <c r="T139" s="8">
        <v>1</v>
      </c>
      <c r="U139" s="8">
        <v>2.5</v>
      </c>
      <c r="V139" s="8">
        <v>8.5</v>
      </c>
      <c r="W139">
        <f t="shared" si="18"/>
        <v>45</v>
      </c>
      <c r="AE139" t="s">
        <v>29</v>
      </c>
      <c r="AF139" s="15">
        <v>132.5</v>
      </c>
      <c r="AG139" s="17">
        <f t="shared" si="19"/>
        <v>40.5</v>
      </c>
    </row>
    <row r="140" spans="1:33" ht="15.5" x14ac:dyDescent="0.35">
      <c r="A140" s="8">
        <v>15</v>
      </c>
      <c r="B140" s="8">
        <v>3</v>
      </c>
      <c r="C140" s="8">
        <v>3</v>
      </c>
      <c r="D140" s="8">
        <v>5</v>
      </c>
      <c r="E140" s="8">
        <v>2</v>
      </c>
      <c r="F140" s="8">
        <v>3</v>
      </c>
      <c r="G140" s="8">
        <v>3</v>
      </c>
      <c r="H140" s="8">
        <v>2</v>
      </c>
      <c r="I140" s="8">
        <v>1</v>
      </c>
      <c r="J140" s="8">
        <v>3</v>
      </c>
      <c r="M140" s="8">
        <v>15</v>
      </c>
      <c r="N140" s="8">
        <v>5</v>
      </c>
      <c r="O140" s="8">
        <v>5</v>
      </c>
      <c r="P140" s="8">
        <v>8</v>
      </c>
      <c r="Q140" s="8">
        <v>2.5</v>
      </c>
      <c r="R140" s="8">
        <v>5</v>
      </c>
      <c r="S140" s="8">
        <v>8</v>
      </c>
      <c r="T140" s="8">
        <v>2.5</v>
      </c>
      <c r="U140" s="8">
        <v>1</v>
      </c>
      <c r="V140" s="8">
        <v>8</v>
      </c>
      <c r="W140">
        <f t="shared" si="18"/>
        <v>45</v>
      </c>
      <c r="AE140" t="s">
        <v>163</v>
      </c>
      <c r="AF140" s="15">
        <v>163.5</v>
      </c>
      <c r="AG140" s="17">
        <f t="shared" si="19"/>
        <v>31</v>
      </c>
    </row>
    <row r="141" spans="1:33" ht="15.5" x14ac:dyDescent="0.35">
      <c r="A141" s="8">
        <v>16</v>
      </c>
      <c r="B141" s="8">
        <v>3</v>
      </c>
      <c r="C141" s="8">
        <v>4</v>
      </c>
      <c r="D141" s="8">
        <v>5</v>
      </c>
      <c r="E141" s="8">
        <v>2</v>
      </c>
      <c r="F141" s="8">
        <v>3</v>
      </c>
      <c r="G141" s="8">
        <v>5</v>
      </c>
      <c r="H141" s="8">
        <v>1</v>
      </c>
      <c r="I141" s="8">
        <v>2</v>
      </c>
      <c r="J141" s="8">
        <v>3</v>
      </c>
      <c r="M141" s="8">
        <v>16</v>
      </c>
      <c r="N141" s="8">
        <v>4.5</v>
      </c>
      <c r="O141" s="8">
        <v>6</v>
      </c>
      <c r="P141" s="8">
        <v>8</v>
      </c>
      <c r="Q141" s="8">
        <v>2.5</v>
      </c>
      <c r="R141" s="8">
        <v>4.5</v>
      </c>
      <c r="S141" s="8">
        <v>8</v>
      </c>
      <c r="T141" s="8">
        <v>1</v>
      </c>
      <c r="U141" s="8">
        <v>2.5</v>
      </c>
      <c r="V141" s="8">
        <v>8</v>
      </c>
      <c r="W141">
        <f t="shared" si="18"/>
        <v>45</v>
      </c>
      <c r="AE141" t="s">
        <v>163</v>
      </c>
      <c r="AF141" s="15">
        <v>166.5</v>
      </c>
      <c r="AG141" s="17">
        <f t="shared" si="19"/>
        <v>3</v>
      </c>
    </row>
    <row r="142" spans="1:33" ht="15.5" x14ac:dyDescent="0.35">
      <c r="A142" s="8">
        <v>17</v>
      </c>
      <c r="B142" s="8">
        <v>4</v>
      </c>
      <c r="C142" s="8">
        <v>2</v>
      </c>
      <c r="D142" s="8">
        <v>4</v>
      </c>
      <c r="E142" s="8">
        <v>2</v>
      </c>
      <c r="F142" s="8">
        <v>2</v>
      </c>
      <c r="G142" s="8">
        <v>5</v>
      </c>
      <c r="H142" s="8">
        <v>1</v>
      </c>
      <c r="I142" s="8">
        <v>1</v>
      </c>
      <c r="J142" s="8">
        <v>3</v>
      </c>
      <c r="M142" s="8">
        <v>17</v>
      </c>
      <c r="N142" s="8">
        <v>6.5</v>
      </c>
      <c r="O142" s="8">
        <v>4</v>
      </c>
      <c r="P142" s="8">
        <v>6.5</v>
      </c>
      <c r="Q142" s="8">
        <v>4</v>
      </c>
      <c r="R142" s="8">
        <v>8.5</v>
      </c>
      <c r="S142" s="8">
        <v>8.5</v>
      </c>
      <c r="T142" s="8">
        <v>1.5</v>
      </c>
      <c r="U142" s="8">
        <v>1.5</v>
      </c>
      <c r="V142" s="8">
        <v>4</v>
      </c>
      <c r="W142">
        <f t="shared" si="18"/>
        <v>45</v>
      </c>
      <c r="AE142" t="s">
        <v>158</v>
      </c>
      <c r="AF142" s="15">
        <v>194.5</v>
      </c>
      <c r="AG142" s="17">
        <f t="shared" si="19"/>
        <v>28</v>
      </c>
    </row>
    <row r="143" spans="1:33" ht="15.5" x14ac:dyDescent="0.35">
      <c r="A143" s="8">
        <v>18</v>
      </c>
      <c r="B143" s="8">
        <v>2</v>
      </c>
      <c r="C143" s="8">
        <v>4</v>
      </c>
      <c r="D143" s="8">
        <v>5</v>
      </c>
      <c r="E143" s="8">
        <v>1</v>
      </c>
      <c r="F143" s="8">
        <v>2</v>
      </c>
      <c r="G143" s="8">
        <v>4</v>
      </c>
      <c r="H143" s="8">
        <v>1</v>
      </c>
      <c r="I143" s="8">
        <v>2</v>
      </c>
      <c r="J143" s="8">
        <v>3</v>
      </c>
      <c r="M143" s="8">
        <v>18</v>
      </c>
      <c r="N143" s="8">
        <v>4.5</v>
      </c>
      <c r="O143" s="8">
        <v>8</v>
      </c>
      <c r="P143" s="8">
        <v>9</v>
      </c>
      <c r="Q143" s="8">
        <v>1.5</v>
      </c>
      <c r="R143" s="8">
        <v>4.5</v>
      </c>
      <c r="S143" s="8">
        <v>4.5</v>
      </c>
      <c r="T143" s="8">
        <v>1.5</v>
      </c>
      <c r="U143" s="8">
        <v>4.5</v>
      </c>
      <c r="V143" s="8">
        <v>7</v>
      </c>
      <c r="W143">
        <f t="shared" si="18"/>
        <v>45</v>
      </c>
      <c r="AE143" t="s">
        <v>159</v>
      </c>
      <c r="AF143" s="15">
        <v>213.5</v>
      </c>
      <c r="AG143" s="17">
        <f t="shared" si="19"/>
        <v>19</v>
      </c>
    </row>
    <row r="144" spans="1:33" ht="15.5" x14ac:dyDescent="0.35">
      <c r="A144" s="8">
        <v>19</v>
      </c>
      <c r="B144" s="8">
        <v>4</v>
      </c>
      <c r="C144" s="8">
        <v>4</v>
      </c>
      <c r="D144" s="8">
        <v>4</v>
      </c>
      <c r="E144" s="8">
        <v>2</v>
      </c>
      <c r="F144" s="8">
        <v>5</v>
      </c>
      <c r="G144" s="8">
        <v>5</v>
      </c>
      <c r="H144" s="8">
        <v>3</v>
      </c>
      <c r="I144" s="8">
        <v>3</v>
      </c>
      <c r="J144" s="8">
        <v>4</v>
      </c>
      <c r="M144" s="8">
        <v>19</v>
      </c>
      <c r="N144" s="8">
        <v>5.5</v>
      </c>
      <c r="O144" s="8">
        <v>5.5</v>
      </c>
      <c r="P144" s="8">
        <v>5.5</v>
      </c>
      <c r="Q144" s="8">
        <v>1</v>
      </c>
      <c r="R144" s="8">
        <v>8.5</v>
      </c>
      <c r="S144" s="8">
        <v>8.5</v>
      </c>
      <c r="T144" s="8">
        <v>2.5</v>
      </c>
      <c r="U144" s="8">
        <v>2.5</v>
      </c>
      <c r="V144" s="8">
        <v>5.5</v>
      </c>
      <c r="W144">
        <f t="shared" si="18"/>
        <v>45</v>
      </c>
      <c r="AE144" t="s">
        <v>159</v>
      </c>
      <c r="AF144" s="15">
        <v>213.5</v>
      </c>
      <c r="AG144" s="17">
        <f t="shared" si="19"/>
        <v>0</v>
      </c>
    </row>
    <row r="145" spans="1:23" x14ac:dyDescent="0.35">
      <c r="A145" s="8">
        <v>20</v>
      </c>
      <c r="B145" s="8">
        <v>1</v>
      </c>
      <c r="C145" s="8">
        <v>4</v>
      </c>
      <c r="D145" s="8">
        <v>4</v>
      </c>
      <c r="E145" s="8">
        <v>2</v>
      </c>
      <c r="F145" s="8">
        <v>4</v>
      </c>
      <c r="G145" s="8">
        <v>5</v>
      </c>
      <c r="H145" s="8">
        <v>4</v>
      </c>
      <c r="I145" s="8">
        <v>1</v>
      </c>
      <c r="J145" s="8">
        <v>3</v>
      </c>
      <c r="M145" s="8">
        <v>20</v>
      </c>
      <c r="N145" s="8">
        <v>1.5</v>
      </c>
      <c r="O145" s="8">
        <v>6.5</v>
      </c>
      <c r="P145" s="8">
        <v>6.5</v>
      </c>
      <c r="Q145" s="8">
        <v>3</v>
      </c>
      <c r="R145" s="8">
        <v>6.5</v>
      </c>
      <c r="S145" s="8">
        <v>9</v>
      </c>
      <c r="T145" s="8">
        <v>6.5</v>
      </c>
      <c r="U145" s="8">
        <v>1.5</v>
      </c>
      <c r="V145" s="8">
        <v>4</v>
      </c>
      <c r="W145">
        <f t="shared" si="18"/>
        <v>45</v>
      </c>
    </row>
    <row r="146" spans="1:23" x14ac:dyDescent="0.35">
      <c r="A146" s="8">
        <v>21</v>
      </c>
      <c r="B146" s="8">
        <v>4</v>
      </c>
      <c r="C146" s="8">
        <v>4</v>
      </c>
      <c r="D146" s="8">
        <v>4</v>
      </c>
      <c r="E146" s="8">
        <v>3</v>
      </c>
      <c r="F146" s="8">
        <v>2</v>
      </c>
      <c r="G146" s="8">
        <v>4</v>
      </c>
      <c r="H146" s="8">
        <v>1</v>
      </c>
      <c r="I146" s="8">
        <v>2</v>
      </c>
      <c r="J146" s="8">
        <v>5</v>
      </c>
      <c r="M146" s="8">
        <v>21</v>
      </c>
      <c r="N146" s="8">
        <v>6.5</v>
      </c>
      <c r="O146" s="8">
        <v>6.5</v>
      </c>
      <c r="P146" s="8">
        <v>6.5</v>
      </c>
      <c r="Q146" s="8">
        <v>4</v>
      </c>
      <c r="R146" s="8">
        <v>2.5</v>
      </c>
      <c r="S146" s="8">
        <v>6.5</v>
      </c>
      <c r="T146" s="8">
        <v>1</v>
      </c>
      <c r="U146" s="8">
        <v>2.5</v>
      </c>
      <c r="V146" s="8">
        <v>9</v>
      </c>
      <c r="W146">
        <f t="shared" si="18"/>
        <v>45</v>
      </c>
    </row>
    <row r="147" spans="1:23" x14ac:dyDescent="0.35">
      <c r="A147" s="8">
        <v>22</v>
      </c>
      <c r="B147" s="8">
        <v>3</v>
      </c>
      <c r="C147" s="8">
        <v>4</v>
      </c>
      <c r="D147" s="8">
        <v>5</v>
      </c>
      <c r="E147" s="8">
        <v>2</v>
      </c>
      <c r="F147" s="8">
        <v>3</v>
      </c>
      <c r="G147" s="8">
        <v>4</v>
      </c>
      <c r="H147" s="8">
        <v>2</v>
      </c>
      <c r="I147" s="8">
        <v>2</v>
      </c>
      <c r="J147" s="8">
        <v>5</v>
      </c>
      <c r="M147" s="8">
        <v>22</v>
      </c>
      <c r="N147" s="8">
        <v>4.5</v>
      </c>
      <c r="O147" s="8">
        <v>6.5</v>
      </c>
      <c r="P147" s="8">
        <v>8.5</v>
      </c>
      <c r="Q147" s="8">
        <v>2</v>
      </c>
      <c r="R147" s="8">
        <v>4.5</v>
      </c>
      <c r="S147" s="8">
        <v>6.5</v>
      </c>
      <c r="T147" s="8">
        <v>2</v>
      </c>
      <c r="U147" s="8">
        <v>2</v>
      </c>
      <c r="V147" s="8">
        <v>8.5</v>
      </c>
      <c r="W147">
        <f t="shared" si="18"/>
        <v>45</v>
      </c>
    </row>
    <row r="148" spans="1:23" x14ac:dyDescent="0.35">
      <c r="A148" s="8">
        <v>23</v>
      </c>
      <c r="B148" s="8">
        <v>3</v>
      </c>
      <c r="C148" s="8">
        <v>3</v>
      </c>
      <c r="D148" s="8">
        <v>4</v>
      </c>
      <c r="E148" s="8">
        <v>3</v>
      </c>
      <c r="F148" s="8">
        <v>3</v>
      </c>
      <c r="G148" s="8">
        <v>5</v>
      </c>
      <c r="H148" s="8">
        <v>1</v>
      </c>
      <c r="I148" s="8">
        <v>2</v>
      </c>
      <c r="J148" s="8">
        <v>4</v>
      </c>
      <c r="M148" s="8">
        <v>23</v>
      </c>
      <c r="N148" s="8">
        <v>4.5</v>
      </c>
      <c r="O148" s="8">
        <v>4.5</v>
      </c>
      <c r="P148" s="8">
        <v>7.5</v>
      </c>
      <c r="Q148" s="8">
        <v>4.5</v>
      </c>
      <c r="R148" s="8">
        <v>4.5</v>
      </c>
      <c r="S148" s="8">
        <v>9</v>
      </c>
      <c r="T148" s="8">
        <v>2.5</v>
      </c>
      <c r="U148" s="8">
        <v>3.5</v>
      </c>
      <c r="V148" s="8">
        <v>4.5</v>
      </c>
      <c r="W148">
        <f t="shared" si="18"/>
        <v>45</v>
      </c>
    </row>
    <row r="149" spans="1:23" x14ac:dyDescent="0.35">
      <c r="A149" s="8">
        <v>24</v>
      </c>
      <c r="B149" s="8">
        <v>4</v>
      </c>
      <c r="C149" s="8">
        <v>3</v>
      </c>
      <c r="D149" s="8">
        <v>5</v>
      </c>
      <c r="E149" s="8">
        <v>2</v>
      </c>
      <c r="F149" s="8">
        <v>2</v>
      </c>
      <c r="G149" s="8">
        <v>4</v>
      </c>
      <c r="H149" s="8">
        <v>1</v>
      </c>
      <c r="I149" s="8">
        <v>3</v>
      </c>
      <c r="J149" s="8">
        <v>3</v>
      </c>
      <c r="M149" s="8">
        <v>24</v>
      </c>
      <c r="N149" s="8">
        <v>7</v>
      </c>
      <c r="O149" s="8">
        <v>5</v>
      </c>
      <c r="P149" s="8">
        <v>8.5</v>
      </c>
      <c r="Q149" s="8">
        <v>2.5</v>
      </c>
      <c r="R149" s="8">
        <v>2.5</v>
      </c>
      <c r="S149" s="8">
        <v>5</v>
      </c>
      <c r="T149" s="8">
        <v>2.5</v>
      </c>
      <c r="U149" s="8">
        <v>5</v>
      </c>
      <c r="V149" s="8">
        <v>7</v>
      </c>
      <c r="W149">
        <f t="shared" si="18"/>
        <v>45</v>
      </c>
    </row>
    <row r="150" spans="1:23" x14ac:dyDescent="0.35">
      <c r="A150" s="8">
        <v>25</v>
      </c>
      <c r="B150" s="8">
        <v>3</v>
      </c>
      <c r="C150" s="8">
        <v>4</v>
      </c>
      <c r="D150" s="8">
        <v>4</v>
      </c>
      <c r="E150" s="8">
        <v>3</v>
      </c>
      <c r="F150" s="8">
        <v>3</v>
      </c>
      <c r="G150" s="8">
        <v>4</v>
      </c>
      <c r="H150" s="8">
        <v>2</v>
      </c>
      <c r="I150" s="8">
        <v>1</v>
      </c>
      <c r="J150" s="8">
        <v>3</v>
      </c>
      <c r="M150" s="8">
        <v>25</v>
      </c>
      <c r="N150" s="8">
        <v>4.5</v>
      </c>
      <c r="O150" s="8">
        <v>8</v>
      </c>
      <c r="P150" s="8">
        <v>8</v>
      </c>
      <c r="Q150" s="8">
        <v>4.5</v>
      </c>
      <c r="R150" s="8">
        <v>4.5</v>
      </c>
      <c r="S150" s="8">
        <v>4.5</v>
      </c>
      <c r="T150" s="8">
        <v>2</v>
      </c>
      <c r="U150" s="8">
        <v>1</v>
      </c>
      <c r="V150" s="8">
        <v>8</v>
      </c>
      <c r="W150">
        <f t="shared" si="18"/>
        <v>45</v>
      </c>
    </row>
    <row r="151" spans="1:23" x14ac:dyDescent="0.35">
      <c r="A151" s="8">
        <v>26</v>
      </c>
      <c r="B151" s="8">
        <v>3</v>
      </c>
      <c r="C151" s="8">
        <v>4</v>
      </c>
      <c r="D151" s="8">
        <v>5</v>
      </c>
      <c r="E151" s="8">
        <v>3</v>
      </c>
      <c r="F151" s="8">
        <v>4</v>
      </c>
      <c r="G151" s="8">
        <v>4</v>
      </c>
      <c r="H151" s="8">
        <v>3</v>
      </c>
      <c r="I151" s="8">
        <v>3</v>
      </c>
      <c r="J151" s="8">
        <v>3</v>
      </c>
      <c r="K151" s="10"/>
      <c r="M151" s="8">
        <v>26</v>
      </c>
      <c r="N151" s="8">
        <v>2.5</v>
      </c>
      <c r="O151" s="8">
        <v>6.5</v>
      </c>
      <c r="P151" s="8">
        <v>9</v>
      </c>
      <c r="Q151" s="8">
        <v>2.5</v>
      </c>
      <c r="R151" s="8">
        <v>6.5</v>
      </c>
      <c r="S151" s="8">
        <v>6.5</v>
      </c>
      <c r="T151" s="8">
        <v>2.5</v>
      </c>
      <c r="U151" s="8">
        <v>2.5</v>
      </c>
      <c r="V151" s="8">
        <v>6.5</v>
      </c>
      <c r="W151">
        <f t="shared" si="18"/>
        <v>45</v>
      </c>
    </row>
    <row r="152" spans="1:23" x14ac:dyDescent="0.35">
      <c r="A152" s="8">
        <v>27</v>
      </c>
      <c r="B152" s="8">
        <v>3</v>
      </c>
      <c r="C152" s="8">
        <v>3</v>
      </c>
      <c r="D152" s="8">
        <v>4</v>
      </c>
      <c r="E152" s="8">
        <v>3</v>
      </c>
      <c r="F152" s="8">
        <v>2</v>
      </c>
      <c r="G152" s="8">
        <v>4</v>
      </c>
      <c r="H152" s="8">
        <v>3</v>
      </c>
      <c r="I152" s="8">
        <v>3</v>
      </c>
      <c r="J152" s="8">
        <v>4</v>
      </c>
      <c r="M152" s="8">
        <v>27</v>
      </c>
      <c r="N152" s="8">
        <v>4</v>
      </c>
      <c r="O152" s="8">
        <v>4</v>
      </c>
      <c r="P152" s="8">
        <v>8</v>
      </c>
      <c r="Q152" s="8">
        <v>4</v>
      </c>
      <c r="R152" s="8">
        <v>1</v>
      </c>
      <c r="S152" s="8">
        <v>8</v>
      </c>
      <c r="T152" s="8">
        <v>4</v>
      </c>
      <c r="U152" s="8">
        <v>4</v>
      </c>
      <c r="V152" s="8">
        <v>8</v>
      </c>
      <c r="W152">
        <f t="shared" si="18"/>
        <v>45</v>
      </c>
    </row>
    <row r="153" spans="1:23" x14ac:dyDescent="0.35">
      <c r="A153" s="8">
        <v>28</v>
      </c>
      <c r="B153" s="8">
        <v>3</v>
      </c>
      <c r="C153" s="8">
        <v>3</v>
      </c>
      <c r="D153" s="8">
        <v>4</v>
      </c>
      <c r="E153" s="8">
        <v>2</v>
      </c>
      <c r="F153" s="8">
        <v>2</v>
      </c>
      <c r="G153" s="8">
        <v>3</v>
      </c>
      <c r="H153" s="8">
        <v>1</v>
      </c>
      <c r="I153" s="8">
        <v>1</v>
      </c>
      <c r="J153" s="8">
        <v>3</v>
      </c>
      <c r="M153" s="8">
        <v>28</v>
      </c>
      <c r="N153" s="8">
        <v>6.5</v>
      </c>
      <c r="O153" s="8">
        <v>6.5</v>
      </c>
      <c r="P153" s="8">
        <v>9</v>
      </c>
      <c r="Q153" s="8">
        <v>3.5</v>
      </c>
      <c r="R153" s="8">
        <v>3.5</v>
      </c>
      <c r="S153" s="8">
        <v>6.5</v>
      </c>
      <c r="T153" s="8">
        <v>1.5</v>
      </c>
      <c r="U153" s="8">
        <v>1.5</v>
      </c>
      <c r="V153" s="8">
        <v>6.5</v>
      </c>
      <c r="W153">
        <f t="shared" si="18"/>
        <v>45</v>
      </c>
    </row>
    <row r="154" spans="1:23" x14ac:dyDescent="0.35">
      <c r="A154" s="8">
        <v>29</v>
      </c>
      <c r="B154" s="8">
        <v>3</v>
      </c>
      <c r="C154" s="8">
        <v>3</v>
      </c>
      <c r="D154" s="8">
        <v>5</v>
      </c>
      <c r="E154" s="8">
        <v>2</v>
      </c>
      <c r="F154" s="8">
        <v>2</v>
      </c>
      <c r="G154" s="8">
        <v>4</v>
      </c>
      <c r="H154" s="8">
        <v>1</v>
      </c>
      <c r="I154" s="8">
        <v>3</v>
      </c>
      <c r="J154" s="8">
        <v>5</v>
      </c>
      <c r="M154" s="8">
        <v>29</v>
      </c>
      <c r="N154" s="8">
        <v>5</v>
      </c>
      <c r="O154" s="8">
        <v>5</v>
      </c>
      <c r="P154" s="8">
        <v>8.5</v>
      </c>
      <c r="Q154" s="8">
        <v>2.5</v>
      </c>
      <c r="R154" s="8">
        <v>2.5</v>
      </c>
      <c r="S154" s="8">
        <v>7</v>
      </c>
      <c r="T154" s="8">
        <v>5</v>
      </c>
      <c r="U154" s="8">
        <v>5</v>
      </c>
      <c r="V154" s="8">
        <v>4.5</v>
      </c>
      <c r="W154">
        <f t="shared" si="18"/>
        <v>45</v>
      </c>
    </row>
    <row r="155" spans="1:23" x14ac:dyDescent="0.35">
      <c r="A155" s="8">
        <v>30</v>
      </c>
      <c r="B155" s="8">
        <v>4</v>
      </c>
      <c r="C155" s="8">
        <v>3</v>
      </c>
      <c r="D155" s="8">
        <v>4</v>
      </c>
      <c r="E155" s="8">
        <v>3</v>
      </c>
      <c r="F155" s="8">
        <v>3</v>
      </c>
      <c r="G155" s="8">
        <v>4</v>
      </c>
      <c r="H155" s="8">
        <v>1</v>
      </c>
      <c r="I155" s="8">
        <v>1</v>
      </c>
      <c r="J155" s="8">
        <v>4</v>
      </c>
      <c r="M155" s="8">
        <v>30</v>
      </c>
      <c r="N155" s="8">
        <v>7.5</v>
      </c>
      <c r="O155" s="8">
        <v>4</v>
      </c>
      <c r="P155" s="8">
        <v>7.5</v>
      </c>
      <c r="Q155" s="8">
        <v>4</v>
      </c>
      <c r="R155" s="8">
        <v>4</v>
      </c>
      <c r="S155" s="8">
        <v>7.5</v>
      </c>
      <c r="T155" s="8">
        <v>1.5</v>
      </c>
      <c r="U155" s="8">
        <v>1.5</v>
      </c>
      <c r="V155" s="8">
        <v>7.5</v>
      </c>
      <c r="W155">
        <f t="shared" si="18"/>
        <v>45</v>
      </c>
    </row>
    <row r="156" spans="1:23" x14ac:dyDescent="0.35">
      <c r="A156" t="s">
        <v>222</v>
      </c>
      <c r="B156" s="17">
        <f>AVERAGE(B126:B155)</f>
        <v>3.2666666666666666</v>
      </c>
      <c r="C156" s="17">
        <f t="shared" ref="C156:J156" si="20">AVERAGE(C126:C155)</f>
        <v>3.2333333333333334</v>
      </c>
      <c r="D156" s="17">
        <f t="shared" si="20"/>
        <v>4.0333333333333332</v>
      </c>
      <c r="E156" s="17">
        <f t="shared" si="20"/>
        <v>2.2333333333333334</v>
      </c>
      <c r="F156" s="17">
        <f t="shared" si="20"/>
        <v>2.8</v>
      </c>
      <c r="G156" s="17">
        <f t="shared" si="20"/>
        <v>3.9</v>
      </c>
      <c r="H156" s="17">
        <f t="shared" si="20"/>
        <v>1.9</v>
      </c>
      <c r="I156" s="17">
        <f t="shared" si="20"/>
        <v>2.1333333333333333</v>
      </c>
      <c r="J156" s="17">
        <f t="shared" si="20"/>
        <v>3.6333333333333333</v>
      </c>
      <c r="K156" s="17"/>
      <c r="M156" t="s">
        <v>96</v>
      </c>
      <c r="N156">
        <f t="shared" ref="N156:V156" si="21">SUM(N126:N155)</f>
        <v>163.5</v>
      </c>
      <c r="O156">
        <f t="shared" si="21"/>
        <v>166.5</v>
      </c>
      <c r="P156">
        <f t="shared" si="21"/>
        <v>213.5</v>
      </c>
      <c r="Q156">
        <f t="shared" si="21"/>
        <v>92</v>
      </c>
      <c r="R156">
        <f t="shared" si="21"/>
        <v>137</v>
      </c>
      <c r="S156">
        <f>SUM(S126:S155)</f>
        <v>206</v>
      </c>
      <c r="T156">
        <f t="shared" si="21"/>
        <v>83.5</v>
      </c>
      <c r="U156">
        <f t="shared" si="21"/>
        <v>91.5</v>
      </c>
      <c r="V156">
        <f t="shared" si="21"/>
        <v>196.5</v>
      </c>
    </row>
    <row r="157" spans="1:23" x14ac:dyDescent="0.35">
      <c r="M157" t="s">
        <v>97</v>
      </c>
      <c r="N157">
        <f t="shared" ref="N157:V157" si="22">AVERAGE(N126:N155)</f>
        <v>5.45</v>
      </c>
      <c r="O157">
        <f t="shared" si="22"/>
        <v>5.55</v>
      </c>
      <c r="P157">
        <f t="shared" si="22"/>
        <v>7.1166666666666663</v>
      </c>
      <c r="Q157">
        <f t="shared" si="22"/>
        <v>3.0666666666666669</v>
      </c>
      <c r="R157">
        <f t="shared" si="22"/>
        <v>4.5666666666666664</v>
      </c>
      <c r="S157">
        <f t="shared" si="22"/>
        <v>6.8666666666666663</v>
      </c>
      <c r="T157">
        <f t="shared" si="22"/>
        <v>2.7833333333333332</v>
      </c>
      <c r="U157">
        <f t="shared" si="22"/>
        <v>3.05</v>
      </c>
      <c r="V157">
        <f t="shared" si="22"/>
        <v>6.55</v>
      </c>
    </row>
    <row r="158" spans="1:23" x14ac:dyDescent="0.35">
      <c r="M158" t="s">
        <v>99</v>
      </c>
      <c r="N158">
        <f t="shared" ref="N158:V158" si="23">N156^2</f>
        <v>26732.25</v>
      </c>
      <c r="O158">
        <f t="shared" si="23"/>
        <v>27722.25</v>
      </c>
      <c r="P158">
        <f t="shared" si="23"/>
        <v>45582.25</v>
      </c>
      <c r="Q158">
        <f t="shared" si="23"/>
        <v>8464</v>
      </c>
      <c r="R158">
        <f t="shared" si="23"/>
        <v>18769</v>
      </c>
      <c r="S158">
        <f t="shared" si="23"/>
        <v>42436</v>
      </c>
      <c r="T158">
        <f t="shared" si="23"/>
        <v>6972.25</v>
      </c>
      <c r="U158">
        <f t="shared" si="23"/>
        <v>8372.25</v>
      </c>
      <c r="V158">
        <f t="shared" si="23"/>
        <v>38612.25</v>
      </c>
    </row>
  </sheetData>
  <sortState xmlns:xlrd2="http://schemas.microsoft.com/office/spreadsheetml/2017/richdata2" ref="AI51:AI59">
    <sortCondition ref="AI51:AI59"/>
  </sortState>
  <mergeCells count="9">
    <mergeCell ref="N3:V3"/>
    <mergeCell ref="M44:M45"/>
    <mergeCell ref="N44:V44"/>
    <mergeCell ref="AF13:AG13"/>
    <mergeCell ref="A3:A4"/>
    <mergeCell ref="B3:J3"/>
    <mergeCell ref="A44:A45"/>
    <mergeCell ref="B44:J44"/>
    <mergeCell ref="M3:M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6"/>
  <sheetViews>
    <sheetView topLeftCell="G25" zoomScale="80" zoomScaleNormal="80" workbookViewId="0">
      <selection activeCell="J29" sqref="J29:O35"/>
    </sheetView>
  </sheetViews>
  <sheetFormatPr defaultRowHeight="14.5" x14ac:dyDescent="0.35"/>
  <cols>
    <col min="1" max="3" width="23.54296875" customWidth="1"/>
    <col min="4" max="4" width="13.81640625" customWidth="1"/>
    <col min="5" max="5" width="12.81640625" customWidth="1"/>
    <col min="8" max="13" width="12.81640625" customWidth="1"/>
  </cols>
  <sheetData>
    <row r="1" spans="1:13" ht="18" x14ac:dyDescent="0.4">
      <c r="A1" s="89" t="s">
        <v>153</v>
      </c>
      <c r="B1" s="98"/>
    </row>
    <row r="3" spans="1:13" ht="18" x14ac:dyDescent="0.4">
      <c r="A3" s="2" t="s">
        <v>71</v>
      </c>
      <c r="B3" s="2" t="s">
        <v>150</v>
      </c>
      <c r="C3" s="2" t="s">
        <v>151</v>
      </c>
      <c r="D3" s="2" t="s">
        <v>154</v>
      </c>
      <c r="E3" s="2" t="s">
        <v>155</v>
      </c>
      <c r="H3" s="8" t="s">
        <v>106</v>
      </c>
      <c r="I3" s="8" t="s">
        <v>90</v>
      </c>
      <c r="J3" s="8" t="s">
        <v>91</v>
      </c>
      <c r="K3" s="8" t="s">
        <v>113</v>
      </c>
      <c r="L3" s="8" t="s">
        <v>114</v>
      </c>
      <c r="M3" s="8" t="s">
        <v>115</v>
      </c>
    </row>
    <row r="4" spans="1:13" ht="18" x14ac:dyDescent="0.4">
      <c r="A4" s="2" t="s">
        <v>0</v>
      </c>
      <c r="B4" s="2">
        <v>0.9</v>
      </c>
      <c r="C4" s="2">
        <v>1.8</v>
      </c>
      <c r="D4" s="4">
        <f>C4-B4</f>
        <v>0.9</v>
      </c>
      <c r="E4" s="54">
        <f>D4/B4*100</f>
        <v>100</v>
      </c>
      <c r="H4" s="18" t="s">
        <v>75</v>
      </c>
      <c r="I4" s="19">
        <f>E4</f>
        <v>100</v>
      </c>
      <c r="J4" s="20">
        <f>E5</f>
        <v>112.49999999999997</v>
      </c>
      <c r="K4" s="20">
        <f>E6</f>
        <v>77.777777777777786</v>
      </c>
      <c r="L4" s="21">
        <f>SUM(I4:K4)</f>
        <v>290.27777777777777</v>
      </c>
      <c r="M4" s="21">
        <f>AVERAGE(I4:K4)</f>
        <v>96.759259259259252</v>
      </c>
    </row>
    <row r="5" spans="1:13" ht="17.5" x14ac:dyDescent="0.35">
      <c r="A5" s="4" t="s">
        <v>4</v>
      </c>
      <c r="B5" s="4">
        <v>0.8</v>
      </c>
      <c r="C5" s="4">
        <v>1.7</v>
      </c>
      <c r="D5" s="4">
        <f t="shared" ref="D5:D30" si="0">C5-B5</f>
        <v>0.89999999999999991</v>
      </c>
      <c r="E5" s="54">
        <f t="shared" ref="E5:E30" si="1">D5/B5*100</f>
        <v>112.49999999999997</v>
      </c>
      <c r="H5" s="18" t="s">
        <v>76</v>
      </c>
      <c r="I5" s="19">
        <f>E7</f>
        <v>71.428571428571431</v>
      </c>
      <c r="J5" s="20">
        <f>E8</f>
        <v>68.181818181818173</v>
      </c>
      <c r="K5" s="20">
        <f>E9</f>
        <v>66.666666666666657</v>
      </c>
      <c r="L5" s="21">
        <f t="shared" ref="L5:L12" si="2">SUM(I5:K5)</f>
        <v>206.27705627705626</v>
      </c>
      <c r="M5" s="21">
        <f>AVERAGE(I5:K5)</f>
        <v>68.759018759018758</v>
      </c>
    </row>
    <row r="6" spans="1:13" ht="17.5" x14ac:dyDescent="0.35">
      <c r="A6" s="4" t="s">
        <v>7</v>
      </c>
      <c r="B6" s="4">
        <v>0.9</v>
      </c>
      <c r="C6" s="4">
        <v>1.6</v>
      </c>
      <c r="D6" s="4">
        <f t="shared" si="0"/>
        <v>0.70000000000000007</v>
      </c>
      <c r="E6" s="54">
        <f t="shared" si="1"/>
        <v>77.777777777777786</v>
      </c>
      <c r="H6" s="18" t="s">
        <v>77</v>
      </c>
      <c r="I6" s="19">
        <f>E10</f>
        <v>24.999999999999996</v>
      </c>
      <c r="J6" s="20">
        <f>E11</f>
        <v>31.428571428571416</v>
      </c>
      <c r="K6" s="20">
        <f>E12</f>
        <v>34.285714285714292</v>
      </c>
      <c r="L6" s="21">
        <f t="shared" si="2"/>
        <v>90.714285714285708</v>
      </c>
      <c r="M6" s="21">
        <f t="shared" ref="M6:M12" si="3">AVERAGE(I6:K6)</f>
        <v>30.238095238095237</v>
      </c>
    </row>
    <row r="7" spans="1:13" ht="18" x14ac:dyDescent="0.4">
      <c r="A7" s="2" t="s">
        <v>1</v>
      </c>
      <c r="B7" s="2">
        <v>2.1</v>
      </c>
      <c r="C7" s="2">
        <v>3.6</v>
      </c>
      <c r="D7" s="4">
        <f t="shared" si="0"/>
        <v>1.5</v>
      </c>
      <c r="E7" s="54">
        <f t="shared" si="1"/>
        <v>71.428571428571431</v>
      </c>
      <c r="H7" s="18" t="s">
        <v>78</v>
      </c>
      <c r="I7" s="19">
        <f>E13</f>
        <v>92.85714285714289</v>
      </c>
      <c r="J7" s="20">
        <f>E14</f>
        <v>86.666666666666657</v>
      </c>
      <c r="K7" s="20">
        <f>E15</f>
        <v>100</v>
      </c>
      <c r="L7" s="21">
        <f t="shared" si="2"/>
        <v>279.52380952380952</v>
      </c>
      <c r="M7" s="21">
        <f t="shared" si="3"/>
        <v>93.174603174603178</v>
      </c>
    </row>
    <row r="8" spans="1:13" ht="17.5" x14ac:dyDescent="0.35">
      <c r="A8" s="4" t="s">
        <v>5</v>
      </c>
      <c r="B8" s="4">
        <v>2.2000000000000002</v>
      </c>
      <c r="C8" s="4">
        <v>3.7</v>
      </c>
      <c r="D8" s="4">
        <f t="shared" si="0"/>
        <v>1.5</v>
      </c>
      <c r="E8" s="54">
        <f t="shared" si="1"/>
        <v>68.181818181818173</v>
      </c>
      <c r="H8" s="18" t="s">
        <v>79</v>
      </c>
      <c r="I8" s="19">
        <f>E16</f>
        <v>94.444444444444443</v>
      </c>
      <c r="J8" s="20">
        <f>E17</f>
        <v>78.94736842105263</v>
      </c>
      <c r="K8" s="20">
        <f>E18</f>
        <v>64.999999999999986</v>
      </c>
      <c r="L8" s="21">
        <f t="shared" si="2"/>
        <v>238.39181286549706</v>
      </c>
      <c r="M8" s="21">
        <f t="shared" si="3"/>
        <v>79.463937621832358</v>
      </c>
    </row>
    <row r="9" spans="1:13" ht="17.5" x14ac:dyDescent="0.35">
      <c r="A9" s="4" t="s">
        <v>8</v>
      </c>
      <c r="B9" s="4">
        <v>2.1</v>
      </c>
      <c r="C9" s="4">
        <v>3.5</v>
      </c>
      <c r="D9" s="4">
        <f t="shared" si="0"/>
        <v>1.4</v>
      </c>
      <c r="E9" s="54">
        <f t="shared" si="1"/>
        <v>66.666666666666657</v>
      </c>
      <c r="H9" s="18" t="s">
        <v>80</v>
      </c>
      <c r="I9" s="19">
        <f>E19</f>
        <v>61.290322580645153</v>
      </c>
      <c r="J9" s="20">
        <f>E20</f>
        <v>58.064516129032263</v>
      </c>
      <c r="K9" s="20">
        <f>E21</f>
        <v>60</v>
      </c>
      <c r="L9" s="21">
        <f t="shared" si="2"/>
        <v>179.35483870967741</v>
      </c>
      <c r="M9" s="21">
        <f t="shared" si="3"/>
        <v>59.784946236559136</v>
      </c>
    </row>
    <row r="10" spans="1:13" ht="18" x14ac:dyDescent="0.4">
      <c r="A10" s="2" t="s">
        <v>2</v>
      </c>
      <c r="B10" s="2">
        <v>3.6</v>
      </c>
      <c r="C10" s="2">
        <v>4.5</v>
      </c>
      <c r="D10" s="4">
        <f t="shared" si="0"/>
        <v>0.89999999999999991</v>
      </c>
      <c r="E10" s="54">
        <f t="shared" si="1"/>
        <v>24.999999999999996</v>
      </c>
      <c r="H10" s="18" t="s">
        <v>81</v>
      </c>
      <c r="I10" s="19">
        <f>E22</f>
        <v>83.333333333333357</v>
      </c>
      <c r="J10" s="20">
        <f>E23</f>
        <v>81.818181818181799</v>
      </c>
      <c r="K10" s="20">
        <f>E24</f>
        <v>83.333333333333357</v>
      </c>
      <c r="L10" s="21">
        <f t="shared" si="2"/>
        <v>248.4848484848485</v>
      </c>
      <c r="M10" s="21">
        <f t="shared" si="3"/>
        <v>82.828282828282838</v>
      </c>
    </row>
    <row r="11" spans="1:13" ht="17.5" x14ac:dyDescent="0.35">
      <c r="A11" s="4" t="s">
        <v>6</v>
      </c>
      <c r="B11" s="4">
        <v>3.5</v>
      </c>
      <c r="C11" s="4">
        <v>4.5999999999999996</v>
      </c>
      <c r="D11" s="4">
        <f t="shared" si="0"/>
        <v>1.0999999999999996</v>
      </c>
      <c r="E11" s="54">
        <f t="shared" si="1"/>
        <v>31.428571428571416</v>
      </c>
      <c r="H11" s="18" t="s">
        <v>82</v>
      </c>
      <c r="I11" s="19">
        <f>E25</f>
        <v>68.421052631578959</v>
      </c>
      <c r="J11" s="20">
        <f>E26</f>
        <v>73.68421052631578</v>
      </c>
      <c r="K11" s="20">
        <f>E27</f>
        <v>77.777777777777786</v>
      </c>
      <c r="L11" s="21">
        <f t="shared" si="2"/>
        <v>219.88304093567251</v>
      </c>
      <c r="M11" s="21">
        <f t="shared" si="3"/>
        <v>73.294346978557499</v>
      </c>
    </row>
    <row r="12" spans="1:13" ht="17.5" x14ac:dyDescent="0.35">
      <c r="A12" s="4" t="s">
        <v>9</v>
      </c>
      <c r="B12" s="4">
        <v>3.5</v>
      </c>
      <c r="C12" s="4">
        <v>4.7</v>
      </c>
      <c r="D12" s="4">
        <f t="shared" si="0"/>
        <v>1.2000000000000002</v>
      </c>
      <c r="E12" s="54">
        <f t="shared" si="1"/>
        <v>34.285714285714292</v>
      </c>
      <c r="H12" s="18" t="s">
        <v>83</v>
      </c>
      <c r="I12" s="19">
        <f>E28</f>
        <v>62.962962962962962</v>
      </c>
      <c r="J12" s="20">
        <f>E29</f>
        <v>59.259259259259245</v>
      </c>
      <c r="K12" s="20">
        <f>E30</f>
        <v>57.14285714285716</v>
      </c>
      <c r="L12" s="21">
        <f t="shared" si="2"/>
        <v>179.36507936507937</v>
      </c>
      <c r="M12" s="21">
        <f t="shared" si="3"/>
        <v>59.788359788359791</v>
      </c>
    </row>
    <row r="13" spans="1:13" ht="18" x14ac:dyDescent="0.4">
      <c r="A13" s="2" t="s">
        <v>10</v>
      </c>
      <c r="B13" s="2">
        <v>1.4</v>
      </c>
      <c r="C13" s="2">
        <v>2.7</v>
      </c>
      <c r="D13" s="4">
        <f t="shared" si="0"/>
        <v>1.3000000000000003</v>
      </c>
      <c r="E13" s="54">
        <f t="shared" si="1"/>
        <v>92.85714285714289</v>
      </c>
      <c r="H13" s="18" t="s">
        <v>93</v>
      </c>
      <c r="I13" s="21">
        <f>SUM(I4:I12)</f>
        <v>659.73783023867918</v>
      </c>
      <c r="J13" s="21">
        <f t="shared" ref="J13:K13" si="4">SUM(J4:J12)</f>
        <v>650.55059243089784</v>
      </c>
      <c r="K13" s="21">
        <f t="shared" si="4"/>
        <v>621.98412698412699</v>
      </c>
      <c r="L13" s="21">
        <f>SUM(L4:L12)</f>
        <v>1932.2725496537039</v>
      </c>
      <c r="M13" s="21">
        <f>SUM(M4:M12)</f>
        <v>644.09084988456812</v>
      </c>
    </row>
    <row r="14" spans="1:13" ht="17.5" x14ac:dyDescent="0.35">
      <c r="A14" s="4" t="s">
        <v>3</v>
      </c>
      <c r="B14" s="4">
        <v>1.5</v>
      </c>
      <c r="C14" s="4">
        <v>2.8</v>
      </c>
      <c r="D14" s="4">
        <f t="shared" si="0"/>
        <v>1.2999999999999998</v>
      </c>
      <c r="E14" s="54">
        <f t="shared" si="1"/>
        <v>86.666666666666657</v>
      </c>
    </row>
    <row r="15" spans="1:13" ht="17.5" x14ac:dyDescent="0.35">
      <c r="A15" s="4" t="s">
        <v>15</v>
      </c>
      <c r="B15" s="4">
        <v>1.4</v>
      </c>
      <c r="C15" s="4">
        <v>2.8</v>
      </c>
      <c r="D15" s="4">
        <f t="shared" si="0"/>
        <v>1.4</v>
      </c>
      <c r="E15" s="54">
        <f t="shared" si="1"/>
        <v>100</v>
      </c>
      <c r="H15" s="22" t="s">
        <v>116</v>
      </c>
      <c r="I15" s="22"/>
    </row>
    <row r="16" spans="1:13" ht="18" x14ac:dyDescent="0.4">
      <c r="A16" s="2" t="s">
        <v>11</v>
      </c>
      <c r="B16" s="2">
        <v>1.8</v>
      </c>
      <c r="C16" s="2">
        <v>3.5</v>
      </c>
      <c r="D16" s="4">
        <f>C16-B16</f>
        <v>1.7</v>
      </c>
      <c r="E16" s="54">
        <f>D16/B16*100</f>
        <v>94.444444444444443</v>
      </c>
      <c r="H16" s="92" t="s">
        <v>100</v>
      </c>
      <c r="I16" s="93" t="s">
        <v>122</v>
      </c>
      <c r="J16" s="94"/>
      <c r="K16" s="95"/>
      <c r="L16" s="96" t="s">
        <v>93</v>
      </c>
    </row>
    <row r="17" spans="1:15" ht="17.5" x14ac:dyDescent="0.35">
      <c r="A17" s="4" t="s">
        <v>13</v>
      </c>
      <c r="B17" s="4">
        <v>1.9</v>
      </c>
      <c r="C17" s="4">
        <v>3.4</v>
      </c>
      <c r="D17" s="4">
        <f>C17-B17</f>
        <v>1.5</v>
      </c>
      <c r="E17" s="54">
        <f>D17/B17*100</f>
        <v>78.94736842105263</v>
      </c>
      <c r="H17" s="92"/>
      <c r="I17" s="23" t="s">
        <v>123</v>
      </c>
      <c r="J17" s="23" t="s">
        <v>124</v>
      </c>
      <c r="K17" s="23" t="s">
        <v>125</v>
      </c>
      <c r="L17" s="97"/>
    </row>
    <row r="18" spans="1:15" ht="17.5" x14ac:dyDescent="0.35">
      <c r="A18" s="4" t="s">
        <v>16</v>
      </c>
      <c r="B18" s="4">
        <v>2</v>
      </c>
      <c r="C18" s="4">
        <v>3.3</v>
      </c>
      <c r="D18" s="4">
        <f>C18-B18</f>
        <v>1.2999999999999998</v>
      </c>
      <c r="E18" s="54">
        <f>D18/B18*100</f>
        <v>64.999999999999986</v>
      </c>
      <c r="H18" s="24" t="s">
        <v>119</v>
      </c>
      <c r="I18" s="25">
        <f>SUM(I4:K4)</f>
        <v>290.27777777777777</v>
      </c>
      <c r="J18" s="25">
        <f>SUM(I5:K5)</f>
        <v>206.27705627705626</v>
      </c>
      <c r="K18" s="25">
        <f>SUM(I6:K6)</f>
        <v>90.714285714285708</v>
      </c>
      <c r="L18" s="25">
        <f>SUM(I18:K18)</f>
        <v>587.2691197691197</v>
      </c>
      <c r="M18" s="17">
        <f>L18/9</f>
        <v>65.252124418791084</v>
      </c>
    </row>
    <row r="19" spans="1:15" ht="18" x14ac:dyDescent="0.4">
      <c r="A19" s="2" t="s">
        <v>12</v>
      </c>
      <c r="B19" s="2">
        <v>3.1</v>
      </c>
      <c r="C19" s="2">
        <v>5</v>
      </c>
      <c r="D19" s="4">
        <f t="shared" si="0"/>
        <v>1.9</v>
      </c>
      <c r="E19" s="54">
        <f t="shared" si="1"/>
        <v>61.290322580645153</v>
      </c>
      <c r="H19" s="24" t="s">
        <v>120</v>
      </c>
      <c r="I19" s="26">
        <f>SUM(I7:K7)</f>
        <v>279.52380952380952</v>
      </c>
      <c r="J19" s="25">
        <f>SUM(I8:K8)</f>
        <v>238.39181286549706</v>
      </c>
      <c r="K19" s="25">
        <f>SUM(I9:K9)</f>
        <v>179.35483870967741</v>
      </c>
      <c r="L19" s="25">
        <f>SUM(I19:K19)</f>
        <v>697.27046109898401</v>
      </c>
      <c r="M19" s="17">
        <f>L19/9</f>
        <v>77.474495677664891</v>
      </c>
    </row>
    <row r="20" spans="1:15" ht="17.5" x14ac:dyDescent="0.35">
      <c r="A20" s="4" t="s">
        <v>14</v>
      </c>
      <c r="B20" s="4">
        <v>3.1</v>
      </c>
      <c r="C20" s="4">
        <v>4.9000000000000004</v>
      </c>
      <c r="D20" s="4">
        <f t="shared" si="0"/>
        <v>1.8000000000000003</v>
      </c>
      <c r="E20" s="54">
        <f t="shared" si="1"/>
        <v>58.064516129032263</v>
      </c>
      <c r="H20" s="24" t="s">
        <v>121</v>
      </c>
      <c r="I20" s="26">
        <f>SUM(I10:K10)</f>
        <v>248.4848484848485</v>
      </c>
      <c r="J20" s="25">
        <f>SUM(I11:K11)</f>
        <v>219.88304093567251</v>
      </c>
      <c r="K20" s="25">
        <f>SUM(I12:K12)</f>
        <v>179.36507936507937</v>
      </c>
      <c r="L20" s="25">
        <f>SUM(I20:K20)</f>
        <v>647.73296878560041</v>
      </c>
      <c r="M20" s="17">
        <f t="shared" ref="M20" si="5">L20/9</f>
        <v>71.970329865066716</v>
      </c>
    </row>
    <row r="21" spans="1:15" ht="17.5" x14ac:dyDescent="0.35">
      <c r="A21" s="4" t="s">
        <v>17</v>
      </c>
      <c r="B21" s="4">
        <v>3</v>
      </c>
      <c r="C21" s="4">
        <v>4.8</v>
      </c>
      <c r="D21" s="4">
        <f t="shared" si="0"/>
        <v>1.7999999999999998</v>
      </c>
      <c r="E21" s="54">
        <f t="shared" si="1"/>
        <v>60</v>
      </c>
      <c r="H21" s="24" t="s">
        <v>93</v>
      </c>
      <c r="I21" s="19">
        <f>SUM(I18:I20)</f>
        <v>818.28643578643573</v>
      </c>
      <c r="J21" s="19">
        <f>SUM(J18:J20)</f>
        <v>664.55191007822577</v>
      </c>
      <c r="K21" s="19">
        <f>SUM(K18:K20)</f>
        <v>449.4342037890425</v>
      </c>
      <c r="L21" s="25">
        <f>SUM(I21:K21)</f>
        <v>1932.2725496537041</v>
      </c>
    </row>
    <row r="22" spans="1:15" ht="18" x14ac:dyDescent="0.4">
      <c r="A22" s="2" t="s">
        <v>18</v>
      </c>
      <c r="B22" s="2">
        <v>1.2</v>
      </c>
      <c r="C22" s="2">
        <v>2.2000000000000002</v>
      </c>
      <c r="D22" s="4">
        <f t="shared" si="0"/>
        <v>1.0000000000000002</v>
      </c>
      <c r="E22" s="54">
        <f t="shared" si="1"/>
        <v>83.333333333333357</v>
      </c>
      <c r="I22" s="26">
        <f>I21/9</f>
        <v>90.920715087381751</v>
      </c>
      <c r="J22" s="26">
        <f t="shared" ref="J22:K22" si="6">J21/9</f>
        <v>73.839101119802862</v>
      </c>
      <c r="K22" s="26">
        <f t="shared" si="6"/>
        <v>49.937133754338056</v>
      </c>
      <c r="L22" s="27">
        <f>SUM(L18:L20)</f>
        <v>1932.2725496537041</v>
      </c>
    </row>
    <row r="23" spans="1:15" ht="17.5" x14ac:dyDescent="0.35">
      <c r="A23" s="4" t="s">
        <v>21</v>
      </c>
      <c r="B23" s="4">
        <v>1.1000000000000001</v>
      </c>
      <c r="C23" s="4">
        <v>2</v>
      </c>
      <c r="D23" s="4">
        <f t="shared" si="0"/>
        <v>0.89999999999999991</v>
      </c>
      <c r="E23" s="54">
        <f t="shared" si="1"/>
        <v>81.818181818181799</v>
      </c>
      <c r="I23" s="26"/>
      <c r="J23" s="26"/>
      <c r="K23" s="26"/>
      <c r="L23" s="27"/>
    </row>
    <row r="24" spans="1:15" ht="17.5" x14ac:dyDescent="0.35">
      <c r="A24" s="4" t="s">
        <v>24</v>
      </c>
      <c r="B24" s="4">
        <v>1.2</v>
      </c>
      <c r="C24" s="4">
        <v>2.2000000000000002</v>
      </c>
      <c r="D24" s="4">
        <f t="shared" si="0"/>
        <v>1.0000000000000002</v>
      </c>
      <c r="E24" s="54">
        <f t="shared" si="1"/>
        <v>83.333333333333357</v>
      </c>
    </row>
    <row r="25" spans="1:15" ht="18" x14ac:dyDescent="0.4">
      <c r="A25" s="2" t="s">
        <v>19</v>
      </c>
      <c r="B25" s="2">
        <v>1.9</v>
      </c>
      <c r="C25" s="2">
        <v>3.2</v>
      </c>
      <c r="D25" s="4">
        <f t="shared" si="0"/>
        <v>1.3000000000000003</v>
      </c>
      <c r="E25" s="54">
        <f t="shared" si="1"/>
        <v>68.421052631578959</v>
      </c>
      <c r="H25" s="35" t="s">
        <v>126</v>
      </c>
      <c r="I25" t="s">
        <v>127</v>
      </c>
    </row>
    <row r="26" spans="1:15" ht="17.5" x14ac:dyDescent="0.35">
      <c r="A26" s="4" t="s">
        <v>22</v>
      </c>
      <c r="B26" s="4">
        <v>1.9</v>
      </c>
      <c r="C26" s="4">
        <v>3.3</v>
      </c>
      <c r="D26" s="4">
        <f t="shared" si="0"/>
        <v>1.4</v>
      </c>
      <c r="E26" s="54">
        <f t="shared" si="1"/>
        <v>73.68421052631578</v>
      </c>
      <c r="I26">
        <f>L21^2/27</f>
        <v>138284.34096834171</v>
      </c>
    </row>
    <row r="27" spans="1:15" ht="17.5" x14ac:dyDescent="0.35">
      <c r="A27" s="4" t="s">
        <v>25</v>
      </c>
      <c r="B27" s="4">
        <v>1.8</v>
      </c>
      <c r="C27" s="4">
        <v>3.2</v>
      </c>
      <c r="D27" s="4">
        <f t="shared" si="0"/>
        <v>1.4000000000000001</v>
      </c>
      <c r="E27" s="54">
        <f t="shared" si="1"/>
        <v>77.777777777777786</v>
      </c>
      <c r="H27" s="37" t="s">
        <v>128</v>
      </c>
      <c r="I27" s="37"/>
      <c r="J27" s="37"/>
      <c r="K27" s="37"/>
      <c r="L27" s="37"/>
      <c r="M27" s="37"/>
      <c r="N27" s="37"/>
      <c r="O27" s="37"/>
    </row>
    <row r="28" spans="1:15" ht="18" x14ac:dyDescent="0.4">
      <c r="A28" s="2" t="s">
        <v>20</v>
      </c>
      <c r="B28" s="2">
        <v>2.7</v>
      </c>
      <c r="C28" s="2">
        <v>4.4000000000000004</v>
      </c>
      <c r="D28" s="4">
        <f t="shared" si="0"/>
        <v>1.7000000000000002</v>
      </c>
      <c r="E28" s="54">
        <f t="shared" si="1"/>
        <v>62.962962962962962</v>
      </c>
      <c r="H28" s="38" t="s">
        <v>129</v>
      </c>
      <c r="I28" s="38" t="s">
        <v>130</v>
      </c>
      <c r="J28" s="38" t="s">
        <v>131</v>
      </c>
      <c r="K28" s="38" t="s">
        <v>132</v>
      </c>
      <c r="L28" s="38" t="s">
        <v>133</v>
      </c>
      <c r="M28" s="38"/>
      <c r="N28" s="38" t="s">
        <v>134</v>
      </c>
      <c r="O28" s="38" t="s">
        <v>135</v>
      </c>
    </row>
    <row r="29" spans="1:15" ht="17.5" x14ac:dyDescent="0.35">
      <c r="A29" s="4" t="s">
        <v>23</v>
      </c>
      <c r="B29" s="4">
        <v>2.7</v>
      </c>
      <c r="C29" s="4">
        <v>4.3</v>
      </c>
      <c r="D29" s="4">
        <f t="shared" si="0"/>
        <v>1.5999999999999996</v>
      </c>
      <c r="E29" s="54">
        <f t="shared" si="1"/>
        <v>59.259259259259245</v>
      </c>
      <c r="H29" s="38" t="s">
        <v>136</v>
      </c>
      <c r="I29" s="38">
        <v>2</v>
      </c>
      <c r="J29" s="39">
        <f>SUMSQ(I13:K13)/9-I26</f>
        <v>86.14038504040218</v>
      </c>
      <c r="K29" s="39">
        <f>J29/I29</f>
        <v>43.07019252020109</v>
      </c>
      <c r="L29" s="39">
        <f>K29/K$34</f>
        <v>0.58370834198721711</v>
      </c>
      <c r="M29" s="40" t="str">
        <f>IF(L29&lt;N29,"tn",IF(L29&lt;O29,"*","**"))</f>
        <v>tn</v>
      </c>
      <c r="N29" s="38">
        <v>3.63</v>
      </c>
      <c r="O29" s="38">
        <v>6.23</v>
      </c>
    </row>
    <row r="30" spans="1:15" ht="17.5" x14ac:dyDescent="0.35">
      <c r="A30" s="4" t="s">
        <v>26</v>
      </c>
      <c r="B30" s="4">
        <v>2.8</v>
      </c>
      <c r="C30" s="4">
        <v>4.4000000000000004</v>
      </c>
      <c r="D30" s="4">
        <f t="shared" si="0"/>
        <v>1.6000000000000005</v>
      </c>
      <c r="E30" s="54">
        <f t="shared" si="1"/>
        <v>57.14285714285716</v>
      </c>
      <c r="H30" s="38" t="s">
        <v>106</v>
      </c>
      <c r="I30" s="38">
        <v>8</v>
      </c>
      <c r="J30" s="39">
        <f>SUMSQ(L4:L12)/3-I26</f>
        <v>9861.6496531447046</v>
      </c>
      <c r="K30" s="39">
        <f t="shared" ref="K30:K31" si="7">J30/I30</f>
        <v>1232.7062066430881</v>
      </c>
      <c r="L30" s="39">
        <f>K30/K$34</f>
        <v>16.706238211020406</v>
      </c>
      <c r="M30" s="40" t="str">
        <f t="shared" ref="M30:M33" si="8">IF(L30&lt;N30,"tn",IF(L30&lt;O30,"*","**"))</f>
        <v>**</v>
      </c>
      <c r="N30" s="38">
        <v>2.59</v>
      </c>
      <c r="O30" s="38">
        <v>3.89</v>
      </c>
    </row>
    <row r="31" spans="1:15" ht="15.5" x14ac:dyDescent="0.35">
      <c r="H31" s="38" t="s">
        <v>100</v>
      </c>
      <c r="I31" s="38">
        <v>2</v>
      </c>
      <c r="J31" s="39">
        <f>SUMSQ(L18:L20)/9-I26</f>
        <v>674.44945470205857</v>
      </c>
      <c r="K31" s="39">
        <f t="shared" si="7"/>
        <v>337.22472735102929</v>
      </c>
      <c r="L31" s="39">
        <f>K31/K$34</f>
        <v>4.57023465559939</v>
      </c>
      <c r="M31" s="40" t="str">
        <f t="shared" si="8"/>
        <v>*</v>
      </c>
      <c r="N31" s="38">
        <v>3.63</v>
      </c>
      <c r="O31" s="38">
        <v>6.23</v>
      </c>
    </row>
    <row r="32" spans="1:15" ht="15.5" x14ac:dyDescent="0.35">
      <c r="H32" s="38" t="s">
        <v>122</v>
      </c>
      <c r="I32" s="38">
        <v>2</v>
      </c>
      <c r="J32" s="39">
        <f>SUMSQ(I21:K21)/9-I26</f>
        <v>7628.2185556780023</v>
      </c>
      <c r="K32" s="39">
        <f>J32/I32</f>
        <v>3814.1092778390012</v>
      </c>
      <c r="L32" s="39">
        <f t="shared" ref="L32:L33" si="9">K32/K$34</f>
        <v>51.69067683366535</v>
      </c>
      <c r="M32" s="40" t="str">
        <f t="shared" si="8"/>
        <v>**</v>
      </c>
      <c r="N32" s="38">
        <v>3.63</v>
      </c>
      <c r="O32" s="38">
        <v>6.23</v>
      </c>
    </row>
    <row r="33" spans="8:15" ht="15.5" x14ac:dyDescent="0.35">
      <c r="H33" s="38" t="s">
        <v>145</v>
      </c>
      <c r="I33" s="38">
        <v>4</v>
      </c>
      <c r="J33" s="39">
        <f>J30-J31-J32</f>
        <v>1558.9816427646438</v>
      </c>
      <c r="K33" s="39">
        <f>J33/I33</f>
        <v>389.74541069116094</v>
      </c>
      <c r="L33" s="39">
        <f t="shared" si="9"/>
        <v>5.2820206774084415</v>
      </c>
      <c r="M33" s="40" t="str">
        <f t="shared" si="8"/>
        <v>**</v>
      </c>
      <c r="N33" s="38">
        <v>3.01</v>
      </c>
      <c r="O33" s="38">
        <v>4.7699999999999996</v>
      </c>
    </row>
    <row r="34" spans="8:15" ht="15.5" x14ac:dyDescent="0.35">
      <c r="H34" s="38" t="s">
        <v>137</v>
      </c>
      <c r="I34" s="38">
        <v>16</v>
      </c>
      <c r="J34" s="17">
        <f>J35-J29-J30</f>
        <v>1180.5948806164379</v>
      </c>
      <c r="K34" s="39">
        <f>J34/I34</f>
        <v>73.787180038527367</v>
      </c>
      <c r="L34" s="41"/>
      <c r="M34" s="42"/>
      <c r="N34" s="42"/>
      <c r="O34" s="42"/>
    </row>
    <row r="35" spans="8:15" ht="15.5" x14ac:dyDescent="0.35">
      <c r="H35" s="38" t="s">
        <v>93</v>
      </c>
      <c r="I35" s="38">
        <v>26</v>
      </c>
      <c r="J35" s="39">
        <f>SUMSQ(I4:K12)/1-I26</f>
        <v>11128.384918801545</v>
      </c>
      <c r="K35" s="41"/>
      <c r="L35" s="41"/>
      <c r="M35" s="42"/>
      <c r="N35" s="42"/>
      <c r="O35" s="42"/>
    </row>
    <row r="39" spans="8:15" ht="15.5" x14ac:dyDescent="0.35">
      <c r="H39" s="37" t="s">
        <v>138</v>
      </c>
      <c r="I39" s="17">
        <f>5.03*SQRT(K34/9)</f>
        <v>14.40247688357333</v>
      </c>
    </row>
    <row r="41" spans="8:15" ht="15.5" x14ac:dyDescent="0.35">
      <c r="H41" s="90" t="s">
        <v>144</v>
      </c>
      <c r="I41" s="90"/>
    </row>
    <row r="43" spans="8:15" x14ac:dyDescent="0.35">
      <c r="H43" s="8" t="s">
        <v>106</v>
      </c>
      <c r="I43" s="8" t="s">
        <v>118</v>
      </c>
      <c r="J43" s="8" t="s">
        <v>139</v>
      </c>
      <c r="L43" s="21">
        <v>65.25</v>
      </c>
      <c r="M43" s="10" t="s">
        <v>28</v>
      </c>
      <c r="N43" s="1"/>
    </row>
    <row r="44" spans="8:15" x14ac:dyDescent="0.35">
      <c r="H44" s="21" t="s">
        <v>119</v>
      </c>
      <c r="I44" s="21">
        <f>M18</f>
        <v>65.252124418791084</v>
      </c>
      <c r="J44" s="8" t="s">
        <v>28</v>
      </c>
      <c r="L44" s="21">
        <v>71.97</v>
      </c>
      <c r="M44" t="s">
        <v>29</v>
      </c>
      <c r="N44" s="17">
        <f>L44-L43</f>
        <v>6.7199999999999989</v>
      </c>
    </row>
    <row r="45" spans="8:15" x14ac:dyDescent="0.35">
      <c r="H45" s="21" t="s">
        <v>120</v>
      </c>
      <c r="I45" s="21">
        <f>M19</f>
        <v>77.474495677664891</v>
      </c>
      <c r="J45" s="8" t="s">
        <v>156</v>
      </c>
      <c r="L45" s="21">
        <v>77.47</v>
      </c>
      <c r="M45" t="s">
        <v>29</v>
      </c>
      <c r="N45" s="17">
        <f>L45-L44</f>
        <v>5.5</v>
      </c>
    </row>
    <row r="46" spans="8:15" x14ac:dyDescent="0.35">
      <c r="H46" s="21" t="s">
        <v>121</v>
      </c>
      <c r="I46" s="21">
        <f>M20</f>
        <v>71.970329865066716</v>
      </c>
      <c r="J46" s="8" t="s">
        <v>28</v>
      </c>
    </row>
    <row r="47" spans="8:15" x14ac:dyDescent="0.35">
      <c r="H47" s="21" t="s">
        <v>140</v>
      </c>
      <c r="I47" s="21">
        <f>I39</f>
        <v>14.40247688357333</v>
      </c>
    </row>
    <row r="48" spans="8:15" x14ac:dyDescent="0.35">
      <c r="H48" s="17"/>
      <c r="I48" s="17"/>
    </row>
    <row r="49" spans="4:14" x14ac:dyDescent="0.35">
      <c r="H49" s="21" t="s">
        <v>123</v>
      </c>
      <c r="I49" s="21">
        <f>I22</f>
        <v>90.920715087381751</v>
      </c>
      <c r="J49" s="8" t="s">
        <v>161</v>
      </c>
      <c r="L49" s="21">
        <v>49.94</v>
      </c>
      <c r="M49" t="s">
        <v>28</v>
      </c>
    </row>
    <row r="50" spans="4:14" x14ac:dyDescent="0.35">
      <c r="H50" s="21" t="s">
        <v>124</v>
      </c>
      <c r="I50" s="21">
        <f>J22</f>
        <v>73.839101119802862</v>
      </c>
      <c r="J50" s="8" t="s">
        <v>29</v>
      </c>
      <c r="L50" s="21">
        <v>73.84</v>
      </c>
      <c r="M50" t="s">
        <v>29</v>
      </c>
      <c r="N50" s="17">
        <f>L50-L49</f>
        <v>23.900000000000006</v>
      </c>
    </row>
    <row r="51" spans="4:14" x14ac:dyDescent="0.35">
      <c r="H51" s="21" t="s">
        <v>125</v>
      </c>
      <c r="I51" s="21">
        <f>K22</f>
        <v>49.937133754338056</v>
      </c>
      <c r="J51" s="8" t="s">
        <v>28</v>
      </c>
      <c r="L51" s="57">
        <v>90.92</v>
      </c>
      <c r="M51" t="s">
        <v>161</v>
      </c>
      <c r="N51" s="17">
        <f>L51-L50</f>
        <v>17.079999999999998</v>
      </c>
    </row>
    <row r="52" spans="4:14" x14ac:dyDescent="0.35">
      <c r="H52" s="21" t="s">
        <v>138</v>
      </c>
      <c r="I52" s="21">
        <f>I39</f>
        <v>14.40247688357333</v>
      </c>
      <c r="L52" s="58"/>
    </row>
    <row r="53" spans="4:14" x14ac:dyDescent="0.35">
      <c r="H53" s="17"/>
      <c r="I53" s="17"/>
    </row>
    <row r="54" spans="4:14" x14ac:dyDescent="0.35">
      <c r="D54">
        <v>3.7830687830687864</v>
      </c>
      <c r="H54" s="17"/>
      <c r="I54" s="17"/>
    </row>
    <row r="55" spans="4:14" x14ac:dyDescent="0.35">
      <c r="D55">
        <v>59.784946236559136</v>
      </c>
      <c r="H55" s="101" t="s">
        <v>141</v>
      </c>
      <c r="I55" s="101"/>
    </row>
    <row r="56" spans="4:14" ht="15.5" x14ac:dyDescent="0.35">
      <c r="D56">
        <v>59.788359788359791</v>
      </c>
      <c r="H56" s="25" t="s">
        <v>106</v>
      </c>
      <c r="I56" s="25" t="s">
        <v>142</v>
      </c>
      <c r="J56" t="s">
        <v>143</v>
      </c>
    </row>
    <row r="57" spans="4:14" x14ac:dyDescent="0.35">
      <c r="D57">
        <v>68.759018759018758</v>
      </c>
      <c r="H57" s="56" t="s">
        <v>75</v>
      </c>
      <c r="I57" s="21">
        <v>96.759259259259252</v>
      </c>
      <c r="J57" t="s">
        <v>170</v>
      </c>
      <c r="L57" s="17">
        <v>30.238095238095237</v>
      </c>
      <c r="M57" t="s">
        <v>28</v>
      </c>
    </row>
    <row r="58" spans="4:14" x14ac:dyDescent="0.35">
      <c r="D58">
        <v>73.294346978557499</v>
      </c>
      <c r="H58" s="56" t="s">
        <v>76</v>
      </c>
      <c r="I58" s="21">
        <v>68.759018759018758</v>
      </c>
      <c r="J58" t="s">
        <v>163</v>
      </c>
      <c r="L58" s="17">
        <v>59.784946236559136</v>
      </c>
      <c r="M58" t="s">
        <v>29</v>
      </c>
      <c r="N58" s="17">
        <f>L58-L57</f>
        <v>29.546850998463899</v>
      </c>
    </row>
    <row r="59" spans="4:14" x14ac:dyDescent="0.35">
      <c r="D59">
        <v>82.828282828282838</v>
      </c>
      <c r="H59" s="56" t="s">
        <v>77</v>
      </c>
      <c r="I59" s="21">
        <v>30.238095238095237</v>
      </c>
      <c r="J59" t="s">
        <v>28</v>
      </c>
      <c r="L59" s="17">
        <v>59.788359788359791</v>
      </c>
      <c r="M59" t="s">
        <v>29</v>
      </c>
      <c r="N59" s="17">
        <f>L59-L58</f>
        <v>3.4135518006550569E-3</v>
      </c>
    </row>
    <row r="60" spans="4:14" x14ac:dyDescent="0.35">
      <c r="D60">
        <v>86.190476190476218</v>
      </c>
      <c r="H60" s="56" t="s">
        <v>78</v>
      </c>
      <c r="I60" s="21">
        <v>93.174603174603178</v>
      </c>
      <c r="J60" t="s">
        <v>159</v>
      </c>
      <c r="L60" s="17">
        <v>68.759018759018758</v>
      </c>
      <c r="M60" t="s">
        <v>163</v>
      </c>
      <c r="N60" s="17">
        <f t="shared" ref="N60:N65" si="10">L60-L59</f>
        <v>8.9706589706589668</v>
      </c>
    </row>
    <row r="61" spans="4:14" x14ac:dyDescent="0.35">
      <c r="D61">
        <v>96.764132553606245</v>
      </c>
      <c r="H61" s="56" t="s">
        <v>79</v>
      </c>
      <c r="I61" s="21">
        <v>79.463937621832358</v>
      </c>
      <c r="J61" t="s">
        <v>159</v>
      </c>
      <c r="L61" s="17">
        <v>73.294346978557499</v>
      </c>
      <c r="M61" t="s">
        <v>161</v>
      </c>
      <c r="N61" s="17">
        <f t="shared" si="10"/>
        <v>4.5353282195387408</v>
      </c>
    </row>
    <row r="62" spans="4:14" x14ac:dyDescent="0.35">
      <c r="D62">
        <v>173.61111111111109</v>
      </c>
      <c r="H62" s="56" t="s">
        <v>80</v>
      </c>
      <c r="I62" s="21">
        <v>59.784946236559136</v>
      </c>
      <c r="J62" t="s">
        <v>29</v>
      </c>
      <c r="L62" s="17">
        <v>79.463937621832358</v>
      </c>
      <c r="M62" t="s">
        <v>159</v>
      </c>
      <c r="N62" s="17">
        <f t="shared" si="10"/>
        <v>6.1695906432748586</v>
      </c>
    </row>
    <row r="63" spans="4:14" x14ac:dyDescent="0.35">
      <c r="H63" s="56" t="s">
        <v>81</v>
      </c>
      <c r="I63" s="21">
        <v>82.828282828282838</v>
      </c>
      <c r="J63" t="s">
        <v>159</v>
      </c>
      <c r="L63" s="17">
        <v>82.828282828282838</v>
      </c>
      <c r="M63" t="s">
        <v>159</v>
      </c>
      <c r="N63" s="17">
        <f t="shared" si="10"/>
        <v>3.36434520645048</v>
      </c>
    </row>
    <row r="64" spans="4:14" x14ac:dyDescent="0.35">
      <c r="H64" s="56" t="s">
        <v>82</v>
      </c>
      <c r="I64" s="21">
        <v>73.294346978557499</v>
      </c>
      <c r="J64" t="s">
        <v>161</v>
      </c>
      <c r="L64" s="17">
        <v>93.174603174603178</v>
      </c>
      <c r="M64" t="s">
        <v>159</v>
      </c>
      <c r="N64" s="17">
        <f t="shared" si="10"/>
        <v>10.34632034632034</v>
      </c>
    </row>
    <row r="65" spans="8:14" x14ac:dyDescent="0.35">
      <c r="H65" s="56" t="s">
        <v>83</v>
      </c>
      <c r="I65" s="21">
        <v>59.788359788359791</v>
      </c>
      <c r="J65" t="s">
        <v>29</v>
      </c>
      <c r="L65" s="17">
        <v>96.759259259259252</v>
      </c>
      <c r="M65" t="s">
        <v>170</v>
      </c>
      <c r="N65" s="17">
        <f t="shared" si="10"/>
        <v>3.5846560846560749</v>
      </c>
    </row>
    <row r="66" spans="8:14" x14ac:dyDescent="0.35">
      <c r="H66" s="8" t="s">
        <v>138</v>
      </c>
      <c r="I66" s="21">
        <f>I39</f>
        <v>14.40247688357333</v>
      </c>
    </row>
  </sheetData>
  <sortState xmlns:xlrd2="http://schemas.microsoft.com/office/spreadsheetml/2017/richdata2" ref="K57:K65">
    <sortCondition ref="K57:K65"/>
  </sortState>
  <mergeCells count="6">
    <mergeCell ref="L16:L17"/>
    <mergeCell ref="H41:I41"/>
    <mergeCell ref="H55:I55"/>
    <mergeCell ref="A1:B1"/>
    <mergeCell ref="H16:H17"/>
    <mergeCell ref="I16:K16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9"/>
  <sheetViews>
    <sheetView workbookViewId="0">
      <selection activeCell="J27" sqref="J27"/>
    </sheetView>
  </sheetViews>
  <sheetFormatPr defaultRowHeight="14.5" x14ac:dyDescent="0.35"/>
  <sheetData>
    <row r="1" spans="1:7" x14ac:dyDescent="0.35">
      <c r="A1" s="99" t="s">
        <v>206</v>
      </c>
      <c r="B1" s="99"/>
      <c r="C1" s="99"/>
      <c r="E1" s="102" t="s">
        <v>207</v>
      </c>
      <c r="F1" s="103"/>
      <c r="G1" s="104"/>
    </row>
    <row r="2" spans="1:7" x14ac:dyDescent="0.35">
      <c r="A2" s="8">
        <v>1</v>
      </c>
      <c r="B2" s="8">
        <v>16</v>
      </c>
      <c r="C2" s="8">
        <f>A2*B2</f>
        <v>16</v>
      </c>
      <c r="E2" s="8">
        <v>1</v>
      </c>
      <c r="F2" s="8">
        <v>18</v>
      </c>
      <c r="G2" s="8">
        <f>E2*F2</f>
        <v>18</v>
      </c>
    </row>
    <row r="3" spans="1:7" x14ac:dyDescent="0.35">
      <c r="A3" s="8">
        <v>0.8</v>
      </c>
      <c r="B3" s="8">
        <v>8</v>
      </c>
      <c r="C3" s="8">
        <f>A3*B3</f>
        <v>6.4</v>
      </c>
      <c r="E3" s="8">
        <v>0.8</v>
      </c>
      <c r="F3" s="8">
        <v>6</v>
      </c>
      <c r="G3" s="8">
        <f t="shared" ref="G3:G6" si="0">E3*F3</f>
        <v>4.8000000000000007</v>
      </c>
    </row>
    <row r="4" spans="1:7" x14ac:dyDescent="0.35">
      <c r="A4" s="8">
        <v>0.6</v>
      </c>
      <c r="B4" s="8">
        <v>2</v>
      </c>
      <c r="C4" s="8">
        <f>A4*B4</f>
        <v>1.2</v>
      </c>
      <c r="E4" s="8">
        <v>0.6</v>
      </c>
      <c r="F4" s="8">
        <v>3</v>
      </c>
      <c r="G4" s="8">
        <f t="shared" si="0"/>
        <v>1.7999999999999998</v>
      </c>
    </row>
    <row r="5" spans="1:7" x14ac:dyDescent="0.35">
      <c r="A5" s="8">
        <v>0.4</v>
      </c>
      <c r="B5" s="8">
        <v>3</v>
      </c>
      <c r="C5" s="8">
        <f t="shared" ref="C5:C7" si="1">A5*B5</f>
        <v>1.2000000000000002</v>
      </c>
      <c r="E5" s="8">
        <v>0.4</v>
      </c>
      <c r="F5" s="8">
        <v>1</v>
      </c>
      <c r="G5" s="8">
        <f t="shared" si="0"/>
        <v>0.4</v>
      </c>
    </row>
    <row r="6" spans="1:7" x14ac:dyDescent="0.35">
      <c r="A6" s="8">
        <v>0.2</v>
      </c>
      <c r="B6" s="8">
        <v>1</v>
      </c>
      <c r="C6" s="8">
        <f>A6*B6</f>
        <v>0.2</v>
      </c>
      <c r="E6" s="8">
        <v>0.2</v>
      </c>
      <c r="F6" s="8">
        <v>1</v>
      </c>
      <c r="G6" s="8">
        <f t="shared" si="0"/>
        <v>0.2</v>
      </c>
    </row>
    <row r="7" spans="1:7" x14ac:dyDescent="0.35">
      <c r="A7" s="8">
        <v>0</v>
      </c>
      <c r="B7" s="8"/>
      <c r="C7" s="8">
        <f t="shared" si="1"/>
        <v>0</v>
      </c>
      <c r="E7" s="8">
        <v>0</v>
      </c>
      <c r="F7" s="8">
        <v>1</v>
      </c>
      <c r="G7" s="8">
        <f>E7*F7</f>
        <v>0</v>
      </c>
    </row>
    <row r="8" spans="1:7" x14ac:dyDescent="0.35">
      <c r="A8" s="8" t="s">
        <v>93</v>
      </c>
      <c r="B8" s="102">
        <f>SUM(C2:C7)</f>
        <v>24.999999999999996</v>
      </c>
      <c r="C8" s="104"/>
      <c r="E8" s="8" t="s">
        <v>93</v>
      </c>
      <c r="F8" s="102">
        <f>SUM(G2:G7)</f>
        <v>25.2</v>
      </c>
      <c r="G8" s="104"/>
    </row>
    <row r="9" spans="1:7" x14ac:dyDescent="0.35">
      <c r="A9" s="8" t="s">
        <v>208</v>
      </c>
      <c r="B9" s="105">
        <f>B8/30</f>
        <v>0.83333333333333326</v>
      </c>
      <c r="C9" s="105"/>
      <c r="E9" s="8" t="s">
        <v>208</v>
      </c>
      <c r="F9" s="99">
        <f>F8/30</f>
        <v>0.84</v>
      </c>
      <c r="G9" s="99"/>
    </row>
    <row r="11" spans="1:7" x14ac:dyDescent="0.35">
      <c r="A11" s="102" t="s">
        <v>209</v>
      </c>
      <c r="B11" s="103"/>
      <c r="C11" s="104"/>
      <c r="E11" s="102" t="s">
        <v>201</v>
      </c>
      <c r="F11" s="103"/>
      <c r="G11" s="104"/>
    </row>
    <row r="12" spans="1:7" x14ac:dyDescent="0.35">
      <c r="A12" s="8">
        <v>1</v>
      </c>
      <c r="B12" s="8">
        <v>17</v>
      </c>
      <c r="C12" s="8">
        <f>A12*B12</f>
        <v>17</v>
      </c>
      <c r="E12" s="8">
        <v>1</v>
      </c>
      <c r="F12" s="8">
        <v>16</v>
      </c>
      <c r="G12" s="8">
        <f>E12*F12</f>
        <v>16</v>
      </c>
    </row>
    <row r="13" spans="1:7" x14ac:dyDescent="0.35">
      <c r="A13" s="8">
        <v>0.8</v>
      </c>
      <c r="B13" s="8">
        <v>6</v>
      </c>
      <c r="C13" s="8">
        <f t="shared" ref="C13:C17" si="2">A13*B13</f>
        <v>4.8000000000000007</v>
      </c>
      <c r="E13" s="8">
        <v>0.8</v>
      </c>
      <c r="F13" s="8">
        <v>5</v>
      </c>
      <c r="G13" s="8">
        <f t="shared" ref="G13:G17" si="3">E13*F13</f>
        <v>4</v>
      </c>
    </row>
    <row r="14" spans="1:7" x14ac:dyDescent="0.35">
      <c r="A14" s="8">
        <v>0.6</v>
      </c>
      <c r="B14" s="8">
        <v>3</v>
      </c>
      <c r="C14" s="8">
        <f t="shared" si="2"/>
        <v>1.7999999999999998</v>
      </c>
      <c r="E14" s="8">
        <v>0.6</v>
      </c>
      <c r="F14" s="8">
        <v>5</v>
      </c>
      <c r="G14" s="8">
        <f t="shared" si="3"/>
        <v>3</v>
      </c>
    </row>
    <row r="15" spans="1:7" x14ac:dyDescent="0.35">
      <c r="A15" s="8">
        <v>0.4</v>
      </c>
      <c r="B15" s="8">
        <v>1</v>
      </c>
      <c r="C15" s="8">
        <f>A15*B15</f>
        <v>0.4</v>
      </c>
      <c r="E15" s="8">
        <v>0.4</v>
      </c>
      <c r="F15" s="8">
        <v>2</v>
      </c>
      <c r="G15" s="8">
        <f t="shared" si="3"/>
        <v>0.8</v>
      </c>
    </row>
    <row r="16" spans="1:7" x14ac:dyDescent="0.35">
      <c r="A16" s="8">
        <v>0.2</v>
      </c>
      <c r="B16" s="8">
        <v>3</v>
      </c>
      <c r="C16" s="8">
        <f>A16*B16</f>
        <v>0.60000000000000009</v>
      </c>
      <c r="E16" s="8">
        <v>0.2</v>
      </c>
      <c r="F16" s="8">
        <v>2</v>
      </c>
      <c r="G16" s="8">
        <f t="shared" si="3"/>
        <v>0.4</v>
      </c>
    </row>
    <row r="17" spans="1:7" x14ac:dyDescent="0.35">
      <c r="A17" s="8">
        <v>0</v>
      </c>
      <c r="B17" s="8"/>
      <c r="C17" s="8">
        <f t="shared" si="2"/>
        <v>0</v>
      </c>
      <c r="E17" s="8">
        <v>0</v>
      </c>
      <c r="F17" s="8"/>
      <c r="G17" s="8">
        <f t="shared" si="3"/>
        <v>0</v>
      </c>
    </row>
    <row r="18" spans="1:7" x14ac:dyDescent="0.35">
      <c r="A18" s="8" t="s">
        <v>114</v>
      </c>
      <c r="B18" s="102">
        <f>SUM(C12:C17)</f>
        <v>24.6</v>
      </c>
      <c r="C18" s="104"/>
      <c r="E18" s="8" t="s">
        <v>114</v>
      </c>
      <c r="F18" s="102">
        <f>SUM(G12:G17)</f>
        <v>24.2</v>
      </c>
      <c r="G18" s="104"/>
    </row>
    <row r="19" spans="1:7" x14ac:dyDescent="0.35">
      <c r="A19" s="8" t="s">
        <v>210</v>
      </c>
      <c r="B19" s="102">
        <f>B18/30</f>
        <v>0.82000000000000006</v>
      </c>
      <c r="C19" s="104"/>
      <c r="E19" s="8" t="s">
        <v>210</v>
      </c>
      <c r="F19" s="106">
        <f>F18/30</f>
        <v>0.80666666666666664</v>
      </c>
      <c r="G19" s="107"/>
    </row>
    <row r="21" spans="1:7" x14ac:dyDescent="0.35">
      <c r="A21" s="102" t="s">
        <v>160</v>
      </c>
      <c r="B21" s="103"/>
      <c r="C21" s="104"/>
      <c r="E21" s="102" t="s">
        <v>211</v>
      </c>
      <c r="F21" s="103"/>
      <c r="G21" s="104"/>
    </row>
    <row r="22" spans="1:7" x14ac:dyDescent="0.35">
      <c r="A22" s="8">
        <v>1</v>
      </c>
      <c r="B22" s="8">
        <v>20</v>
      </c>
      <c r="C22" s="8">
        <f>A22*B22</f>
        <v>20</v>
      </c>
      <c r="E22" s="8">
        <v>1</v>
      </c>
      <c r="F22" s="8">
        <v>16</v>
      </c>
      <c r="G22" s="8">
        <f>E22*F22</f>
        <v>16</v>
      </c>
    </row>
    <row r="23" spans="1:7" x14ac:dyDescent="0.35">
      <c r="A23" s="8">
        <v>0.8</v>
      </c>
      <c r="B23" s="8">
        <v>6</v>
      </c>
      <c r="C23" s="8">
        <f t="shared" ref="C23:C27" si="4">A23*B23</f>
        <v>4.8000000000000007</v>
      </c>
      <c r="E23" s="8">
        <v>0.8</v>
      </c>
      <c r="F23" s="8">
        <v>6</v>
      </c>
      <c r="G23" s="8">
        <f t="shared" ref="G23:G27" si="5">E23*F23</f>
        <v>4.8000000000000007</v>
      </c>
    </row>
    <row r="24" spans="1:7" x14ac:dyDescent="0.35">
      <c r="A24" s="8">
        <v>0.6</v>
      </c>
      <c r="B24" s="8">
        <v>3</v>
      </c>
      <c r="C24" s="8">
        <f t="shared" si="4"/>
        <v>1.7999999999999998</v>
      </c>
      <c r="E24" s="8">
        <v>0.6</v>
      </c>
      <c r="F24" s="8">
        <v>4</v>
      </c>
      <c r="G24" s="8">
        <f t="shared" si="5"/>
        <v>2.4</v>
      </c>
    </row>
    <row r="25" spans="1:7" x14ac:dyDescent="0.35">
      <c r="A25" s="8">
        <v>0.4</v>
      </c>
      <c r="B25" s="8">
        <v>1</v>
      </c>
      <c r="C25" s="8">
        <f t="shared" si="4"/>
        <v>0.4</v>
      </c>
      <c r="E25" s="8">
        <v>0.4</v>
      </c>
      <c r="F25" s="8">
        <v>2</v>
      </c>
      <c r="G25" s="8">
        <f>E25*F25</f>
        <v>0.8</v>
      </c>
    </row>
    <row r="26" spans="1:7" x14ac:dyDescent="0.35">
      <c r="A26" s="8">
        <v>0.2</v>
      </c>
      <c r="B26" s="8"/>
      <c r="C26" s="8">
        <f t="shared" si="4"/>
        <v>0</v>
      </c>
      <c r="E26" s="8">
        <v>0.2</v>
      </c>
      <c r="F26" s="8">
        <v>2</v>
      </c>
      <c r="G26" s="8">
        <f>E26*F26</f>
        <v>0.4</v>
      </c>
    </row>
    <row r="27" spans="1:7" x14ac:dyDescent="0.35">
      <c r="A27" s="8">
        <v>0</v>
      </c>
      <c r="B27" s="8"/>
      <c r="C27" s="8">
        <f t="shared" si="4"/>
        <v>0</v>
      </c>
      <c r="E27" s="8">
        <v>0</v>
      </c>
      <c r="F27" s="8"/>
      <c r="G27" s="8">
        <f t="shared" si="5"/>
        <v>0</v>
      </c>
    </row>
    <row r="28" spans="1:7" x14ac:dyDescent="0.35">
      <c r="A28" s="8" t="s">
        <v>93</v>
      </c>
      <c r="B28" s="102">
        <f>SUM(C22:C27)</f>
        <v>27</v>
      </c>
      <c r="C28" s="104"/>
      <c r="E28" s="8" t="s">
        <v>93</v>
      </c>
      <c r="F28" s="102">
        <f>SUM(G22:G27)</f>
        <v>24.4</v>
      </c>
      <c r="G28" s="104"/>
    </row>
    <row r="29" spans="1:7" x14ac:dyDescent="0.35">
      <c r="A29" s="8" t="s">
        <v>208</v>
      </c>
      <c r="B29" s="102">
        <f>B28/30</f>
        <v>0.9</v>
      </c>
      <c r="C29" s="104"/>
      <c r="E29" s="8" t="s">
        <v>208</v>
      </c>
      <c r="F29" s="106">
        <f>F28/30</f>
        <v>0.81333333333333324</v>
      </c>
      <c r="G29" s="107"/>
    </row>
    <row r="31" spans="1:7" x14ac:dyDescent="0.35">
      <c r="A31" s="102" t="s">
        <v>212</v>
      </c>
      <c r="B31" s="103"/>
      <c r="C31" s="104"/>
      <c r="E31" s="102" t="s">
        <v>186</v>
      </c>
      <c r="F31" s="103"/>
      <c r="G31" s="104"/>
    </row>
    <row r="32" spans="1:7" x14ac:dyDescent="0.35">
      <c r="A32" s="8">
        <v>1</v>
      </c>
      <c r="B32" s="8">
        <v>17</v>
      </c>
      <c r="C32" s="8">
        <f>A32*B32</f>
        <v>17</v>
      </c>
      <c r="E32" s="8">
        <v>1</v>
      </c>
      <c r="F32" s="8">
        <v>18</v>
      </c>
      <c r="G32" s="8">
        <f>E32*F32</f>
        <v>18</v>
      </c>
    </row>
    <row r="33" spans="1:7" x14ac:dyDescent="0.35">
      <c r="A33" s="8">
        <v>0.8</v>
      </c>
      <c r="B33" s="8">
        <v>7</v>
      </c>
      <c r="C33" s="8">
        <f t="shared" ref="C33:C37" si="6">A33*B33</f>
        <v>5.6000000000000005</v>
      </c>
      <c r="E33" s="8">
        <v>0.8</v>
      </c>
      <c r="F33" s="8">
        <v>5</v>
      </c>
      <c r="G33" s="8">
        <f t="shared" ref="G33:G37" si="7">E33*F33</f>
        <v>4</v>
      </c>
    </row>
    <row r="34" spans="1:7" x14ac:dyDescent="0.35">
      <c r="A34" s="8">
        <v>0.6</v>
      </c>
      <c r="B34" s="8">
        <v>6</v>
      </c>
      <c r="C34" s="8">
        <f t="shared" si="6"/>
        <v>3.5999999999999996</v>
      </c>
      <c r="E34" s="8">
        <v>0.6</v>
      </c>
      <c r="F34" s="8">
        <v>2</v>
      </c>
      <c r="G34" s="8">
        <f t="shared" si="7"/>
        <v>1.2</v>
      </c>
    </row>
    <row r="35" spans="1:7" x14ac:dyDescent="0.35">
      <c r="A35" s="8">
        <v>0.4</v>
      </c>
      <c r="B35" s="8"/>
      <c r="C35" s="8">
        <f t="shared" si="6"/>
        <v>0</v>
      </c>
      <c r="E35" s="8">
        <v>0.4</v>
      </c>
      <c r="F35" s="8">
        <v>1</v>
      </c>
      <c r="G35" s="8">
        <f t="shared" si="7"/>
        <v>0.4</v>
      </c>
    </row>
    <row r="36" spans="1:7" x14ac:dyDescent="0.35">
      <c r="A36" s="8">
        <v>0.2</v>
      </c>
      <c r="B36" s="8"/>
      <c r="C36" s="8">
        <f t="shared" si="6"/>
        <v>0</v>
      </c>
      <c r="E36" s="8">
        <v>0.2</v>
      </c>
      <c r="F36" s="8">
        <v>3</v>
      </c>
      <c r="G36" s="8">
        <f t="shared" si="7"/>
        <v>0.60000000000000009</v>
      </c>
    </row>
    <row r="37" spans="1:7" x14ac:dyDescent="0.35">
      <c r="A37" s="8">
        <v>0</v>
      </c>
      <c r="B37" s="8"/>
      <c r="C37" s="8">
        <f t="shared" si="6"/>
        <v>0</v>
      </c>
      <c r="E37" s="8">
        <v>0</v>
      </c>
      <c r="F37" s="8">
        <v>1</v>
      </c>
      <c r="G37" s="8">
        <f t="shared" si="7"/>
        <v>0</v>
      </c>
    </row>
    <row r="38" spans="1:7" x14ac:dyDescent="0.35">
      <c r="A38" s="8" t="s">
        <v>93</v>
      </c>
      <c r="B38" s="102">
        <f>SUM(C32:C37)</f>
        <v>26.200000000000003</v>
      </c>
      <c r="C38" s="104"/>
      <c r="E38" s="8" t="s">
        <v>93</v>
      </c>
      <c r="F38" s="102">
        <f>SUM(G32:G37)</f>
        <v>24.2</v>
      </c>
      <c r="G38" s="104"/>
    </row>
    <row r="39" spans="1:7" x14ac:dyDescent="0.35">
      <c r="A39" s="8" t="s">
        <v>208</v>
      </c>
      <c r="B39" s="106">
        <f>B38/30</f>
        <v>0.87333333333333341</v>
      </c>
      <c r="C39" s="107"/>
      <c r="E39" s="8" t="s">
        <v>208</v>
      </c>
      <c r="F39" s="106">
        <f>F38/30</f>
        <v>0.80666666666666664</v>
      </c>
      <c r="G39" s="107"/>
    </row>
    <row r="41" spans="1:7" x14ac:dyDescent="0.35">
      <c r="A41" s="102" t="s">
        <v>213</v>
      </c>
      <c r="B41" s="103"/>
      <c r="C41" s="104"/>
      <c r="E41" s="102" t="s">
        <v>214</v>
      </c>
      <c r="F41" s="103"/>
      <c r="G41" s="104"/>
    </row>
    <row r="42" spans="1:7" x14ac:dyDescent="0.35">
      <c r="A42" s="8">
        <v>1</v>
      </c>
      <c r="B42" s="8">
        <v>23</v>
      </c>
      <c r="C42" s="8">
        <f>A42*B42</f>
        <v>23</v>
      </c>
      <c r="E42" s="8">
        <v>1</v>
      </c>
      <c r="F42" s="8">
        <v>17</v>
      </c>
      <c r="G42" s="8">
        <f>E42*F42</f>
        <v>17</v>
      </c>
    </row>
    <row r="43" spans="1:7" x14ac:dyDescent="0.35">
      <c r="A43" s="8">
        <v>0.8</v>
      </c>
      <c r="B43" s="8">
        <v>3</v>
      </c>
      <c r="C43" s="8">
        <f t="shared" ref="C43:C47" si="8">A43*B43</f>
        <v>2.4000000000000004</v>
      </c>
      <c r="E43" s="8">
        <v>0.8</v>
      </c>
      <c r="F43" s="8">
        <v>10</v>
      </c>
      <c r="G43" s="8">
        <f t="shared" ref="G43:G47" si="9">E43*F43</f>
        <v>8</v>
      </c>
    </row>
    <row r="44" spans="1:7" x14ac:dyDescent="0.35">
      <c r="A44" s="8">
        <v>0.6</v>
      </c>
      <c r="B44" s="8">
        <v>2</v>
      </c>
      <c r="C44" s="8">
        <f t="shared" si="8"/>
        <v>1.2</v>
      </c>
      <c r="E44" s="8">
        <v>0.6</v>
      </c>
      <c r="F44" s="8">
        <v>3</v>
      </c>
      <c r="G44" s="8">
        <f t="shared" si="9"/>
        <v>1.7999999999999998</v>
      </c>
    </row>
    <row r="45" spans="1:7" x14ac:dyDescent="0.35">
      <c r="A45" s="8">
        <v>0.4</v>
      </c>
      <c r="B45" s="8">
        <v>2</v>
      </c>
      <c r="C45" s="8">
        <f t="shared" si="8"/>
        <v>0.8</v>
      </c>
      <c r="E45" s="8">
        <v>0.4</v>
      </c>
      <c r="F45" s="8"/>
      <c r="G45" s="8">
        <f t="shared" si="9"/>
        <v>0</v>
      </c>
    </row>
    <row r="46" spans="1:7" x14ac:dyDescent="0.35">
      <c r="A46" s="8">
        <v>0.2</v>
      </c>
      <c r="B46" s="8"/>
      <c r="C46" s="8">
        <f t="shared" si="8"/>
        <v>0</v>
      </c>
      <c r="E46" s="8">
        <v>0.2</v>
      </c>
      <c r="F46" s="8"/>
      <c r="G46" s="8">
        <f t="shared" si="9"/>
        <v>0</v>
      </c>
    </row>
    <row r="47" spans="1:7" x14ac:dyDescent="0.35">
      <c r="A47" s="8">
        <v>0</v>
      </c>
      <c r="B47" s="8"/>
      <c r="C47" s="8">
        <f t="shared" si="8"/>
        <v>0</v>
      </c>
      <c r="E47" s="8">
        <v>0</v>
      </c>
      <c r="F47" s="8"/>
      <c r="G47" s="8">
        <f t="shared" si="9"/>
        <v>0</v>
      </c>
    </row>
    <row r="48" spans="1:7" x14ac:dyDescent="0.35">
      <c r="A48" s="8" t="s">
        <v>93</v>
      </c>
      <c r="B48" s="102">
        <f>SUM(C42:C47)</f>
        <v>27.4</v>
      </c>
      <c r="C48" s="104"/>
      <c r="E48" s="8" t="s">
        <v>93</v>
      </c>
      <c r="F48" s="102">
        <f>SUM(G42:G47)</f>
        <v>26.8</v>
      </c>
      <c r="G48" s="104"/>
    </row>
    <row r="49" spans="1:7" x14ac:dyDescent="0.35">
      <c r="A49" s="8" t="s">
        <v>208</v>
      </c>
      <c r="B49" s="106">
        <f>B48/30</f>
        <v>0.91333333333333333</v>
      </c>
      <c r="C49" s="107"/>
      <c r="E49" s="8" t="s">
        <v>208</v>
      </c>
      <c r="F49" s="106">
        <f>F48/30</f>
        <v>0.89333333333333331</v>
      </c>
      <c r="G49" s="107"/>
    </row>
    <row r="51" spans="1:7" x14ac:dyDescent="0.35">
      <c r="A51" s="102" t="s">
        <v>215</v>
      </c>
      <c r="B51" s="103"/>
      <c r="C51" s="104"/>
      <c r="E51" s="102" t="s">
        <v>216</v>
      </c>
      <c r="F51" s="103"/>
      <c r="G51" s="104"/>
    </row>
    <row r="52" spans="1:7" x14ac:dyDescent="0.35">
      <c r="A52" s="8">
        <v>1</v>
      </c>
      <c r="B52" s="8">
        <v>18</v>
      </c>
      <c r="C52" s="8">
        <f>A52*B52</f>
        <v>18</v>
      </c>
      <c r="E52" s="8">
        <v>1</v>
      </c>
      <c r="F52" s="8">
        <v>23</v>
      </c>
      <c r="G52" s="8">
        <f>E52*F52</f>
        <v>23</v>
      </c>
    </row>
    <row r="53" spans="1:7" x14ac:dyDescent="0.35">
      <c r="A53" s="8">
        <v>0.8</v>
      </c>
      <c r="B53" s="8">
        <v>6</v>
      </c>
      <c r="C53" s="8">
        <f t="shared" ref="C53:C57" si="10">A53*B53</f>
        <v>4.8000000000000007</v>
      </c>
      <c r="E53" s="8">
        <v>0.8</v>
      </c>
      <c r="F53" s="8">
        <v>2</v>
      </c>
      <c r="G53" s="8">
        <f t="shared" ref="G53:G57" si="11">E53*F53</f>
        <v>1.6</v>
      </c>
    </row>
    <row r="54" spans="1:7" x14ac:dyDescent="0.35">
      <c r="A54" s="8">
        <v>0.6</v>
      </c>
      <c r="B54" s="8">
        <v>4</v>
      </c>
      <c r="C54" s="8">
        <f t="shared" si="10"/>
        <v>2.4</v>
      </c>
      <c r="E54" s="8">
        <v>0.6</v>
      </c>
      <c r="F54" s="8">
        <v>3</v>
      </c>
      <c r="G54" s="8">
        <f t="shared" si="11"/>
        <v>1.7999999999999998</v>
      </c>
    </row>
    <row r="55" spans="1:7" x14ac:dyDescent="0.35">
      <c r="A55" s="8">
        <v>0.4</v>
      </c>
      <c r="B55" s="8">
        <v>1</v>
      </c>
      <c r="C55" s="8">
        <f t="shared" si="10"/>
        <v>0.4</v>
      </c>
      <c r="E55" s="8">
        <v>0.4</v>
      </c>
      <c r="F55" s="8">
        <v>2</v>
      </c>
      <c r="G55" s="8">
        <f t="shared" si="11"/>
        <v>0.8</v>
      </c>
    </row>
    <row r="56" spans="1:7" x14ac:dyDescent="0.35">
      <c r="A56" s="8">
        <v>0.2</v>
      </c>
      <c r="B56" s="8">
        <v>1</v>
      </c>
      <c r="C56" s="8">
        <f t="shared" si="10"/>
        <v>0.2</v>
      </c>
      <c r="E56" s="8">
        <v>0.2</v>
      </c>
      <c r="F56" s="8"/>
      <c r="G56" s="8">
        <f t="shared" si="11"/>
        <v>0</v>
      </c>
    </row>
    <row r="57" spans="1:7" x14ac:dyDescent="0.35">
      <c r="A57" s="8">
        <v>0</v>
      </c>
      <c r="B57" s="8"/>
      <c r="C57" s="8">
        <f t="shared" si="10"/>
        <v>0</v>
      </c>
      <c r="E57" s="8">
        <v>0</v>
      </c>
      <c r="F57" s="8"/>
      <c r="G57" s="8">
        <f t="shared" si="11"/>
        <v>0</v>
      </c>
    </row>
    <row r="58" spans="1:7" x14ac:dyDescent="0.35">
      <c r="A58" s="8" t="s">
        <v>93</v>
      </c>
      <c r="B58" s="102">
        <f>SUM(C52:C57)</f>
        <v>25.799999999999997</v>
      </c>
      <c r="C58" s="104"/>
      <c r="E58" s="8" t="s">
        <v>93</v>
      </c>
      <c r="F58" s="102">
        <f>SUM(G52:G57)</f>
        <v>27.200000000000003</v>
      </c>
      <c r="G58" s="104"/>
    </row>
    <row r="59" spans="1:7" x14ac:dyDescent="0.35">
      <c r="A59" s="8" t="s">
        <v>208</v>
      </c>
      <c r="B59" s="102">
        <f>B58/30</f>
        <v>0.85999999999999988</v>
      </c>
      <c r="C59" s="104"/>
      <c r="E59" s="8" t="s">
        <v>208</v>
      </c>
      <c r="F59" s="106">
        <f>F58/30</f>
        <v>0.90666666666666673</v>
      </c>
      <c r="G59" s="107"/>
    </row>
  </sheetData>
  <mergeCells count="36">
    <mergeCell ref="A51:C51"/>
    <mergeCell ref="E51:G51"/>
    <mergeCell ref="B58:C58"/>
    <mergeCell ref="F58:G58"/>
    <mergeCell ref="B59:C59"/>
    <mergeCell ref="F59:G59"/>
    <mergeCell ref="A41:C41"/>
    <mergeCell ref="E41:G41"/>
    <mergeCell ref="B48:C48"/>
    <mergeCell ref="F48:G48"/>
    <mergeCell ref="B49:C49"/>
    <mergeCell ref="F49:G49"/>
    <mergeCell ref="A31:C31"/>
    <mergeCell ref="E31:G31"/>
    <mergeCell ref="B38:C38"/>
    <mergeCell ref="F38:G38"/>
    <mergeCell ref="B39:C39"/>
    <mergeCell ref="F39:G39"/>
    <mergeCell ref="A21:C21"/>
    <mergeCell ref="E21:G21"/>
    <mergeCell ref="B28:C28"/>
    <mergeCell ref="F28:G28"/>
    <mergeCell ref="B29:C29"/>
    <mergeCell ref="F29:G29"/>
    <mergeCell ref="A11:C11"/>
    <mergeCell ref="E11:G11"/>
    <mergeCell ref="B18:C18"/>
    <mergeCell ref="F18:G18"/>
    <mergeCell ref="B19:C19"/>
    <mergeCell ref="F19:G19"/>
    <mergeCell ref="A1:C1"/>
    <mergeCell ref="E1:G1"/>
    <mergeCell ref="B8:C8"/>
    <mergeCell ref="F8:G8"/>
    <mergeCell ref="B9:C9"/>
    <mergeCell ref="F9:G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4:AQ62"/>
  <sheetViews>
    <sheetView topLeftCell="G2" zoomScale="70" zoomScaleNormal="70" workbookViewId="0">
      <selection activeCell="J21" sqref="J21"/>
    </sheetView>
  </sheetViews>
  <sheetFormatPr defaultRowHeight="15.5" x14ac:dyDescent="0.35"/>
  <cols>
    <col min="1" max="7" width="9.1796875" style="37"/>
    <col min="9" max="18" width="11.1796875" customWidth="1"/>
    <col min="19" max="19" width="10.7265625" bestFit="1" customWidth="1"/>
    <col min="20" max="25" width="9.26953125" bestFit="1" customWidth="1"/>
    <col min="26" max="28" width="10.7265625" bestFit="1" customWidth="1"/>
    <col min="29" max="29" width="12" bestFit="1" customWidth="1"/>
    <col min="32" max="34" width="9.453125" bestFit="1" customWidth="1"/>
    <col min="36" max="38" width="9.453125" bestFit="1" customWidth="1"/>
    <col min="40" max="42" width="9.453125" bestFit="1" customWidth="1"/>
    <col min="44" max="46" width="9.453125" bestFit="1" customWidth="1"/>
    <col min="48" max="48" width="9.453125" bestFit="1" customWidth="1"/>
    <col min="49" max="50" width="9.26953125" bestFit="1" customWidth="1"/>
  </cols>
  <sheetData>
    <row r="4" spans="1:29" ht="15.75" customHeight="1" x14ac:dyDescent="0.35">
      <c r="A4" s="108" t="s">
        <v>217</v>
      </c>
      <c r="B4" s="108"/>
      <c r="C4" s="108"/>
      <c r="E4" s="108" t="s">
        <v>203</v>
      </c>
      <c r="F4" s="108"/>
      <c r="G4" s="108"/>
      <c r="I4" s="13" t="s">
        <v>171</v>
      </c>
      <c r="J4" s="60" t="s">
        <v>172</v>
      </c>
      <c r="K4" s="60" t="s">
        <v>173</v>
      </c>
      <c r="L4" s="61" t="s">
        <v>174</v>
      </c>
      <c r="M4" s="61"/>
      <c r="N4" s="61" t="s">
        <v>175</v>
      </c>
      <c r="O4" s="61"/>
      <c r="P4" s="40" t="s">
        <v>176</v>
      </c>
      <c r="Q4" s="40"/>
      <c r="R4" s="40" t="s">
        <v>177</v>
      </c>
      <c r="S4" s="40"/>
      <c r="T4" s="40" t="s">
        <v>178</v>
      </c>
      <c r="U4" s="40"/>
      <c r="V4" s="40" t="s">
        <v>179</v>
      </c>
      <c r="W4" s="40"/>
      <c r="X4" s="40" t="s">
        <v>180</v>
      </c>
      <c r="Y4" s="40"/>
      <c r="Z4" s="40" t="s">
        <v>181</v>
      </c>
      <c r="AA4" s="40"/>
      <c r="AB4" s="40" t="s">
        <v>182</v>
      </c>
      <c r="AC4" s="40"/>
    </row>
    <row r="5" spans="1:29" ht="31" x14ac:dyDescent="0.35">
      <c r="A5" s="38">
        <v>1</v>
      </c>
      <c r="B5" s="38">
        <v>16</v>
      </c>
      <c r="C5" s="38">
        <f>A5*B5</f>
        <v>16</v>
      </c>
      <c r="E5" s="38">
        <v>1</v>
      </c>
      <c r="F5" s="38">
        <v>18</v>
      </c>
      <c r="G5" s="38">
        <f>E5*F5</f>
        <v>18</v>
      </c>
      <c r="I5" s="13"/>
      <c r="J5" s="60"/>
      <c r="K5" s="60"/>
      <c r="L5" s="64" t="s">
        <v>183</v>
      </c>
      <c r="M5" s="60" t="s">
        <v>184</v>
      </c>
      <c r="N5" s="64" t="s">
        <v>183</v>
      </c>
      <c r="O5" s="60" t="s">
        <v>184</v>
      </c>
      <c r="P5" s="66" t="s">
        <v>183</v>
      </c>
      <c r="Q5" s="60" t="s">
        <v>184</v>
      </c>
      <c r="R5" s="64" t="s">
        <v>183</v>
      </c>
      <c r="S5" s="60" t="s">
        <v>184</v>
      </c>
      <c r="T5" s="64" t="s">
        <v>183</v>
      </c>
      <c r="U5" s="60" t="s">
        <v>184</v>
      </c>
      <c r="V5" s="64" t="s">
        <v>183</v>
      </c>
      <c r="W5" s="60" t="s">
        <v>184</v>
      </c>
      <c r="X5" s="64" t="s">
        <v>183</v>
      </c>
      <c r="Y5" s="60" t="s">
        <v>184</v>
      </c>
      <c r="Z5" s="64" t="s">
        <v>183</v>
      </c>
      <c r="AA5" s="60" t="s">
        <v>184</v>
      </c>
      <c r="AB5" s="64" t="s">
        <v>183</v>
      </c>
      <c r="AC5" s="60" t="s">
        <v>184</v>
      </c>
    </row>
    <row r="6" spans="1:29" x14ac:dyDescent="0.35">
      <c r="A6" s="38">
        <v>0.8</v>
      </c>
      <c r="B6" s="38">
        <v>8</v>
      </c>
      <c r="C6" s="38">
        <f>A6*B6</f>
        <v>6.4</v>
      </c>
      <c r="E6" s="38">
        <v>0.8</v>
      </c>
      <c r="F6" s="38">
        <v>6</v>
      </c>
      <c r="G6" s="38">
        <f t="shared" ref="G6:G9" si="0">E6*F6</f>
        <v>4.8000000000000007</v>
      </c>
      <c r="I6" s="38" t="s">
        <v>194</v>
      </c>
      <c r="J6" s="39">
        <f>B22</f>
        <v>0.82000000000000006</v>
      </c>
      <c r="K6" s="39">
        <f>J6/J$18</f>
        <v>7.9870129870129883E-2</v>
      </c>
      <c r="L6" s="65">
        <f>K27</f>
        <v>0.45297285535549126</v>
      </c>
      <c r="M6" s="39">
        <f>K6*L6</f>
        <v>3.6179000784886645E-2</v>
      </c>
      <c r="N6" s="65">
        <f>K28</f>
        <v>0.65941358864167976</v>
      </c>
      <c r="O6" s="39">
        <f>N6*K6</f>
        <v>5.2667448962939366E-2</v>
      </c>
      <c r="P6" s="65">
        <f>K29</f>
        <v>1</v>
      </c>
      <c r="Q6" s="39">
        <f>P6*K6</f>
        <v>7.9870129870129883E-2</v>
      </c>
      <c r="R6" s="65">
        <f>K30</f>
        <v>0.24854485122123676</v>
      </c>
      <c r="S6" s="39">
        <f>R6*K6</f>
        <v>1.9851309545592291E-2</v>
      </c>
      <c r="T6" s="65">
        <f>K31</f>
        <v>0.48966436381439399</v>
      </c>
      <c r="U6" s="39">
        <f>T6*K6</f>
        <v>3.9109556330630173E-2</v>
      </c>
      <c r="V6" s="65">
        <f>K32</f>
        <v>0.81703204047217526</v>
      </c>
      <c r="W6" s="39">
        <f>V6*K6</f>
        <v>6.5256455180569856E-2</v>
      </c>
      <c r="X6" s="65">
        <f>K33</f>
        <v>0</v>
      </c>
      <c r="Y6" s="39">
        <f>X6*K6</f>
        <v>0</v>
      </c>
      <c r="Z6" s="65">
        <f>K34</f>
        <v>0.3819833541859326</v>
      </c>
      <c r="AA6" s="39">
        <f>Z6*K6</f>
        <v>3.0509060107058259E-2</v>
      </c>
      <c r="AB6" s="65">
        <v>0.62076374911603105</v>
      </c>
      <c r="AC6" s="39">
        <f>AB6*K6</f>
        <v>4.9580481260566127E-2</v>
      </c>
    </row>
    <row r="7" spans="1:29" x14ac:dyDescent="0.35">
      <c r="A7" s="38">
        <v>0.6</v>
      </c>
      <c r="B7" s="38">
        <v>2</v>
      </c>
      <c r="C7" s="38">
        <f>A7*B7</f>
        <v>1.2</v>
      </c>
      <c r="E7" s="38">
        <v>0.6</v>
      </c>
      <c r="F7" s="38">
        <v>3</v>
      </c>
      <c r="G7" s="38">
        <f t="shared" si="0"/>
        <v>1.7999999999999998</v>
      </c>
      <c r="I7" s="38" t="s">
        <v>201</v>
      </c>
      <c r="J7" s="39">
        <f>F22</f>
        <v>0.80666666666666664</v>
      </c>
      <c r="K7" s="39">
        <f>J7/J$18</f>
        <v>7.857142857142857E-2</v>
      </c>
      <c r="L7" s="65">
        <f>M27</f>
        <v>0.28121801432958071</v>
      </c>
      <c r="M7" s="39">
        <f t="shared" ref="M7:M17" si="1">K7*L7</f>
        <v>2.2095701125895626E-2</v>
      </c>
      <c r="N7" s="65">
        <f>M28</f>
        <v>0.49680143295803503</v>
      </c>
      <c r="O7" s="39">
        <f t="shared" ref="O7:O17" si="2">N7*K7</f>
        <v>3.9034398303845606E-2</v>
      </c>
      <c r="P7" s="65">
        <f>M29</f>
        <v>0.82970829068577279</v>
      </c>
      <c r="Q7" s="39">
        <f t="shared" ref="Q7:Q17" si="3">P7*K7</f>
        <v>6.5191365696739292E-2</v>
      </c>
      <c r="R7" s="65">
        <f>M30</f>
        <v>0</v>
      </c>
      <c r="S7" s="39">
        <f t="shared" ref="S7:S17" si="4">R7*K7</f>
        <v>0</v>
      </c>
      <c r="T7" s="65">
        <f>M31</f>
        <v>0.55284032753326517</v>
      </c>
      <c r="U7" s="39">
        <f t="shared" ref="U7:U16" si="5">T7*K7</f>
        <v>4.3437454306185119E-2</v>
      </c>
      <c r="V7" s="65">
        <f>M32</f>
        <v>1</v>
      </c>
      <c r="W7" s="39">
        <f t="shared" ref="W7:W17" si="6">V7*K7</f>
        <v>7.857142857142857E-2</v>
      </c>
      <c r="X7" s="65">
        <f>M33</f>
        <v>0.80066530194472896</v>
      </c>
      <c r="Y7" s="39">
        <f t="shared" ref="Y7:Y17" si="7">X7*K7</f>
        <v>6.2909416581371558E-2</v>
      </c>
      <c r="Z7" s="65">
        <f>M34</f>
        <v>0.75166325486182217</v>
      </c>
      <c r="AA7" s="39">
        <f>Z7*K7</f>
        <v>5.9059255739143168E-2</v>
      </c>
      <c r="AB7" s="65">
        <v>0.89176049129989765</v>
      </c>
      <c r="AC7" s="39">
        <f>AB7*K7</f>
        <v>7.0066895744991961E-2</v>
      </c>
    </row>
    <row r="8" spans="1:29" x14ac:dyDescent="0.35">
      <c r="A8" s="38">
        <v>0.4</v>
      </c>
      <c r="B8" s="38">
        <v>3</v>
      </c>
      <c r="C8" s="38">
        <f t="shared" ref="C8:C10" si="8">A8*B8</f>
        <v>1.2000000000000002</v>
      </c>
      <c r="E8" s="38">
        <v>0.4</v>
      </c>
      <c r="F8" s="38">
        <v>1</v>
      </c>
      <c r="G8" s="38">
        <f t="shared" si="0"/>
        <v>0.4</v>
      </c>
      <c r="I8" s="38" t="s">
        <v>202</v>
      </c>
      <c r="J8" s="39">
        <f>B32</f>
        <v>0.9</v>
      </c>
      <c r="K8" s="39">
        <f t="shared" ref="K8:K17" si="9">J8/J$18</f>
        <v>8.7662337662337678E-2</v>
      </c>
      <c r="L8" s="65">
        <f>O27</f>
        <v>0.63798678476029824</v>
      </c>
      <c r="M8" s="39">
        <f t="shared" si="1"/>
        <v>5.5927412949766414E-2</v>
      </c>
      <c r="N8" s="65">
        <f>O28</f>
        <v>0.27639533248980735</v>
      </c>
      <c r="O8" s="39">
        <f t="shared" si="2"/>
        <v>2.4229460965015583E-2</v>
      </c>
      <c r="P8" s="65">
        <f>O29</f>
        <v>0</v>
      </c>
      <c r="Q8" s="39">
        <f t="shared" si="3"/>
        <v>0</v>
      </c>
      <c r="R8" s="65">
        <f>O30</f>
        <v>0.99732883452832843</v>
      </c>
      <c r="S8" s="39">
        <f t="shared" si="4"/>
        <v>8.7428177052808032E-2</v>
      </c>
      <c r="T8" s="65">
        <f>O31</f>
        <v>1</v>
      </c>
      <c r="U8" s="39">
        <f t="shared" si="5"/>
        <v>8.7662337662337678E-2</v>
      </c>
      <c r="V8" s="65">
        <f>O32</f>
        <v>0.99564178265148329</v>
      </c>
      <c r="W8" s="39">
        <f t="shared" si="6"/>
        <v>8.7280286141526151E-2</v>
      </c>
      <c r="X8" s="65">
        <f>O33</f>
        <v>0.99803177281034727</v>
      </c>
      <c r="Y8" s="39">
        <f t="shared" si="7"/>
        <v>8.7489798265842147E-2</v>
      </c>
      <c r="Z8" s="65">
        <f>O34</f>
        <v>0.9932517924926193</v>
      </c>
      <c r="AA8" s="39">
        <f t="shared" ref="AA8:AA17" si="10">Z8*K8</f>
        <v>8.7070774017210154E-2</v>
      </c>
      <c r="AB8" s="65">
        <v>0.99859412343596243</v>
      </c>
      <c r="AC8" s="39">
        <f>AB8*K8</f>
        <v>8.7539095236269446E-2</v>
      </c>
    </row>
    <row r="9" spans="1:29" x14ac:dyDescent="0.35">
      <c r="A9" s="38">
        <v>0.2</v>
      </c>
      <c r="B9" s="38">
        <v>1</v>
      </c>
      <c r="C9" s="38">
        <f>A9*B9</f>
        <v>0.2</v>
      </c>
      <c r="E9" s="38">
        <v>0.2</v>
      </c>
      <c r="F9" s="38">
        <v>1</v>
      </c>
      <c r="G9" s="38">
        <f t="shared" si="0"/>
        <v>0.2</v>
      </c>
      <c r="I9" s="38" t="s">
        <v>203</v>
      </c>
      <c r="J9" s="39">
        <f>F12</f>
        <v>0.84</v>
      </c>
      <c r="K9" s="39">
        <f t="shared" si="9"/>
        <v>8.1818181818181818E-2</v>
      </c>
      <c r="L9" s="65">
        <f>Q27</f>
        <v>0.93732190283016226</v>
      </c>
      <c r="M9" s="39">
        <f t="shared" si="1"/>
        <v>7.6689973867922367E-2</v>
      </c>
      <c r="N9" s="65">
        <f>Q28</f>
        <v>0.93928152057203118</v>
      </c>
      <c r="O9" s="39">
        <f t="shared" si="2"/>
        <v>7.6850306228620727E-2</v>
      </c>
      <c r="P9" s="65">
        <f>Q29</f>
        <v>0.98046920707294805</v>
      </c>
      <c r="Q9" s="39">
        <f t="shared" si="3"/>
        <v>8.0220207851423017E-2</v>
      </c>
      <c r="R9" s="65">
        <f>Q30</f>
        <v>1</v>
      </c>
      <c r="S9" s="39">
        <f t="shared" si="4"/>
        <v>8.1818181818181818E-2</v>
      </c>
      <c r="T9" s="65">
        <f>Q31</f>
        <v>0.98213492221859788</v>
      </c>
      <c r="U9" s="39">
        <f t="shared" si="5"/>
        <v>8.0356493636067103E-2</v>
      </c>
      <c r="V9" s="65">
        <f>Q32</f>
        <v>0</v>
      </c>
      <c r="W9" s="39">
        <f t="shared" si="6"/>
        <v>0</v>
      </c>
      <c r="X9" s="65">
        <f>Q33</f>
        <v>0.79661713071578921</v>
      </c>
      <c r="Y9" s="39">
        <f t="shared" si="7"/>
        <v>6.5177765240382754E-2</v>
      </c>
      <c r="Z9" s="65">
        <f>Q34</f>
        <v>0.44131461718228765</v>
      </c>
      <c r="AA9" s="39">
        <f t="shared" si="10"/>
        <v>3.6107559587641717E-2</v>
      </c>
      <c r="AB9" s="65">
        <v>0.30138326634336726</v>
      </c>
      <c r="AC9" s="39">
        <f t="shared" ref="AC9:AC17" si="11">AB9*K9</f>
        <v>2.465863088263914E-2</v>
      </c>
    </row>
    <row r="10" spans="1:29" x14ac:dyDescent="0.35">
      <c r="A10" s="38">
        <v>0</v>
      </c>
      <c r="B10" s="38"/>
      <c r="C10" s="38">
        <f t="shared" si="8"/>
        <v>0</v>
      </c>
      <c r="E10" s="38">
        <v>0</v>
      </c>
      <c r="F10" s="38">
        <v>1</v>
      </c>
      <c r="G10" s="38">
        <f>E10*F10</f>
        <v>0</v>
      </c>
      <c r="I10" s="38" t="s">
        <v>218</v>
      </c>
      <c r="J10" s="39">
        <f>B12</f>
        <v>0.83333333333333326</v>
      </c>
      <c r="K10" s="39">
        <f t="shared" si="9"/>
        <v>8.1168831168831168E-2</v>
      </c>
      <c r="L10" s="65">
        <f>S27</f>
        <v>1</v>
      </c>
      <c r="M10" s="39">
        <f t="shared" si="1"/>
        <v>8.1168831168831168E-2</v>
      </c>
      <c r="N10" s="65">
        <f>S28</f>
        <v>0.57907771290153476</v>
      </c>
      <c r="O10" s="39">
        <f t="shared" si="2"/>
        <v>4.7003061112137562E-2</v>
      </c>
      <c r="P10" s="65">
        <f>S29</f>
        <v>0</v>
      </c>
      <c r="Q10" s="39">
        <f t="shared" si="3"/>
        <v>0</v>
      </c>
      <c r="R10" s="65">
        <f>S30</f>
        <v>0.94611254722608884</v>
      </c>
      <c r="S10" s="39">
        <f t="shared" si="4"/>
        <v>7.679484961250721E-2</v>
      </c>
      <c r="T10" s="65">
        <f>S31</f>
        <v>0.74000272105995757</v>
      </c>
      <c r="U10" s="39">
        <f t="shared" si="5"/>
        <v>6.0065155930191363E-2</v>
      </c>
      <c r="V10" s="65">
        <f>S32</f>
        <v>0.44417218840403083</v>
      </c>
      <c r="W10" s="39">
        <f t="shared" si="6"/>
        <v>3.6052937370457047E-2</v>
      </c>
      <c r="X10" s="65">
        <f>S33</f>
        <v>0.79057828232614491</v>
      </c>
      <c r="Y10" s="39">
        <f t="shared" si="7"/>
        <v>6.4170315123875402E-2</v>
      </c>
      <c r="Z10" s="65">
        <f>S34</f>
        <v>0.64725643896976481</v>
      </c>
      <c r="AA10" s="39">
        <f t="shared" si="10"/>
        <v>5.2537048617675712E-2</v>
      </c>
      <c r="AB10" s="65">
        <v>0.32977646234130392</v>
      </c>
      <c r="AC10" s="39">
        <f t="shared" si="11"/>
        <v>2.6767569995235708E-2</v>
      </c>
    </row>
    <row r="11" spans="1:29" x14ac:dyDescent="0.35">
      <c r="A11" s="38" t="s">
        <v>93</v>
      </c>
      <c r="B11" s="109">
        <f>SUM(C5:C10)</f>
        <v>24.999999999999996</v>
      </c>
      <c r="C11" s="110"/>
      <c r="E11" s="38" t="s">
        <v>93</v>
      </c>
      <c r="F11" s="111">
        <f>SUM(G5:G10)</f>
        <v>25.2</v>
      </c>
      <c r="G11" s="111"/>
      <c r="I11" s="38" t="s">
        <v>185</v>
      </c>
      <c r="J11" s="39">
        <f>F32</f>
        <v>0.81333333333333324</v>
      </c>
      <c r="K11" s="39">
        <f t="shared" si="9"/>
        <v>7.9220779220779219E-2</v>
      </c>
      <c r="L11" s="65">
        <f>U27</f>
        <v>0.75240206947523947</v>
      </c>
      <c r="M11" s="39">
        <f t="shared" si="1"/>
        <v>5.9605878231155332E-2</v>
      </c>
      <c r="N11" s="65">
        <f>U28</f>
        <v>0.84651391968465117</v>
      </c>
      <c r="O11" s="39">
        <f t="shared" si="2"/>
        <v>6.7061492338654188E-2</v>
      </c>
      <c r="P11" s="65">
        <f>U29</f>
        <v>0.43409706824341054</v>
      </c>
      <c r="Q11" s="39">
        <f t="shared" si="3"/>
        <v>3.4389508003698756E-2</v>
      </c>
      <c r="R11" s="65">
        <f>U30</f>
        <v>0.91056910569105731</v>
      </c>
      <c r="S11" s="39">
        <f t="shared" si="4"/>
        <v>7.2135994087213634E-2</v>
      </c>
      <c r="T11" s="65">
        <f>U31</f>
        <v>1</v>
      </c>
      <c r="U11" s="39">
        <f t="shared" si="5"/>
        <v>7.9220779220779219E-2</v>
      </c>
      <c r="V11" s="65">
        <f>U32</f>
        <v>0.7112589307711269</v>
      </c>
      <c r="W11" s="39">
        <f t="shared" si="6"/>
        <v>5.6346486723426938E-2</v>
      </c>
      <c r="X11" s="65">
        <f>U33</f>
        <v>0</v>
      </c>
      <c r="Y11" s="39">
        <f t="shared" si="7"/>
        <v>0</v>
      </c>
      <c r="Z11" s="65">
        <f>U34</f>
        <v>0.43458980044345935</v>
      </c>
      <c r="AA11" s="39">
        <f t="shared" si="10"/>
        <v>3.4428542632533789E-2</v>
      </c>
      <c r="AB11" s="65">
        <v>0.67528948016752999</v>
      </c>
      <c r="AC11" s="39">
        <f>AB11*K11</f>
        <v>5.349695881846666E-2</v>
      </c>
    </row>
    <row r="12" spans="1:29" x14ac:dyDescent="0.35">
      <c r="A12" s="38" t="s">
        <v>208</v>
      </c>
      <c r="B12" s="112">
        <f>B11/30</f>
        <v>0.83333333333333326</v>
      </c>
      <c r="C12" s="112"/>
      <c r="E12" s="38" t="s">
        <v>208</v>
      </c>
      <c r="F12" s="111">
        <f>F11/30</f>
        <v>0.84</v>
      </c>
      <c r="G12" s="111"/>
      <c r="I12" s="38" t="s">
        <v>187</v>
      </c>
      <c r="J12" s="39">
        <f>B42</f>
        <v>0.87333333333333341</v>
      </c>
      <c r="K12" s="39">
        <f>J12/J$18</f>
        <v>8.5064935064935079E-2</v>
      </c>
      <c r="L12" s="65">
        <f>W27</f>
        <v>0.34939759036144569</v>
      </c>
      <c r="M12" s="39">
        <f t="shared" si="1"/>
        <v>2.9721483335941164E-2</v>
      </c>
      <c r="N12" s="65">
        <f>W28</f>
        <v>8.567603748326641E-2</v>
      </c>
      <c r="O12" s="39">
        <f t="shared" si="2"/>
        <v>7.2880265651350008E-3</v>
      </c>
      <c r="P12" s="65">
        <f>W29</f>
        <v>0.14591700133868815</v>
      </c>
      <c r="Q12" s="39">
        <f t="shared" si="3"/>
        <v>1.2412420243745552E-2</v>
      </c>
      <c r="R12" s="65">
        <f>W30</f>
        <v>0.39491298527443097</v>
      </c>
      <c r="S12" s="39">
        <f t="shared" si="4"/>
        <v>3.3593247448669136E-2</v>
      </c>
      <c r="T12" s="65">
        <f>W31</f>
        <v>0.10575635876840699</v>
      </c>
      <c r="U12" s="39">
        <f t="shared" si="5"/>
        <v>8.9961577913385184E-3</v>
      </c>
      <c r="V12" s="65">
        <f>W32</f>
        <v>0</v>
      </c>
      <c r="W12" s="39">
        <f t="shared" si="6"/>
        <v>0</v>
      </c>
      <c r="X12" s="65">
        <f>W33</f>
        <v>1</v>
      </c>
      <c r="Y12" s="39">
        <f t="shared" si="7"/>
        <v>8.5064935064935079E-2</v>
      </c>
      <c r="Z12" s="65">
        <f>W34</f>
        <v>0.42971887550200821</v>
      </c>
      <c r="AA12" s="39">
        <f t="shared" si="10"/>
        <v>3.6554008240755248E-2</v>
      </c>
      <c r="AB12" s="65">
        <v>0.23159303882195437</v>
      </c>
      <c r="AC12" s="39">
        <f t="shared" si="11"/>
        <v>1.9700446808880539E-2</v>
      </c>
    </row>
    <row r="13" spans="1:29" x14ac:dyDescent="0.35">
      <c r="I13" s="38" t="s">
        <v>188</v>
      </c>
      <c r="J13" s="39">
        <f>F42</f>
        <v>0.80666666666666664</v>
      </c>
      <c r="K13" s="39">
        <f t="shared" si="9"/>
        <v>7.857142857142857E-2</v>
      </c>
      <c r="L13" s="65">
        <f>Y27</f>
        <v>0.19148936170212799</v>
      </c>
      <c r="M13" s="39">
        <f t="shared" si="1"/>
        <v>1.5045592705167199E-2</v>
      </c>
      <c r="N13" s="65">
        <f>Y28</f>
        <v>0.33752417794971035</v>
      </c>
      <c r="O13" s="39">
        <f t="shared" si="2"/>
        <v>2.6519756838905811E-2</v>
      </c>
      <c r="P13" s="65">
        <f>Y29</f>
        <v>1</v>
      </c>
      <c r="Q13" s="39">
        <f t="shared" si="3"/>
        <v>7.857142857142857E-2</v>
      </c>
      <c r="R13" s="65">
        <f>Y30</f>
        <v>0</v>
      </c>
      <c r="S13" s="39">
        <f t="shared" si="4"/>
        <v>0</v>
      </c>
      <c r="T13" s="65">
        <f>Y31</f>
        <v>0.49371373307543487</v>
      </c>
      <c r="U13" s="39">
        <f t="shared" si="5"/>
        <v>3.8791793313069881E-2</v>
      </c>
      <c r="V13" s="65">
        <f>Y32</f>
        <v>0.34526112185686619</v>
      </c>
      <c r="W13" s="39">
        <f t="shared" si="6"/>
        <v>2.7127659574468058E-2</v>
      </c>
      <c r="X13" s="65">
        <f>Y33</f>
        <v>0.11605415860735047</v>
      </c>
      <c r="Y13" s="39">
        <f t="shared" si="7"/>
        <v>9.1185410334346795E-3</v>
      </c>
      <c r="Z13" s="65">
        <f>Y34</f>
        <v>0.40812379110251468</v>
      </c>
      <c r="AA13" s="39">
        <f t="shared" si="10"/>
        <v>3.206686930091187E-2</v>
      </c>
      <c r="AB13" s="65">
        <v>0.19439071566731114</v>
      </c>
      <c r="AC13" s="39">
        <f t="shared" si="11"/>
        <v>1.5273556231003018E-2</v>
      </c>
    </row>
    <row r="14" spans="1:29" x14ac:dyDescent="0.35">
      <c r="A14" s="113" t="s">
        <v>209</v>
      </c>
      <c r="B14" s="114"/>
      <c r="C14" s="115"/>
      <c r="E14" s="108" t="s">
        <v>201</v>
      </c>
      <c r="F14" s="108"/>
      <c r="G14" s="108"/>
      <c r="I14" s="38" t="s">
        <v>189</v>
      </c>
      <c r="J14" s="39">
        <f>B52</f>
        <v>0.91333333333333333</v>
      </c>
      <c r="K14" s="39">
        <f t="shared" si="9"/>
        <v>8.8961038961038963E-2</v>
      </c>
      <c r="L14" s="65">
        <f>AA27</f>
        <v>0.61538461538461531</v>
      </c>
      <c r="M14" s="39">
        <f t="shared" si="1"/>
        <v>5.474525474525474E-2</v>
      </c>
      <c r="N14" s="65">
        <f>AA28</f>
        <v>0.64615384615384608</v>
      </c>
      <c r="O14" s="39">
        <f t="shared" si="2"/>
        <v>5.7482517482517474E-2</v>
      </c>
      <c r="P14" s="65">
        <f>AA29</f>
        <v>1</v>
      </c>
      <c r="Q14" s="39">
        <f t="shared" si="3"/>
        <v>8.8961038961038963E-2</v>
      </c>
      <c r="R14" s="65">
        <f>AA30</f>
        <v>0.19999999999999998</v>
      </c>
      <c r="S14" s="39">
        <f t="shared" si="4"/>
        <v>1.779220779220779E-2</v>
      </c>
      <c r="T14" s="65">
        <f>AA31</f>
        <v>0.49230769230769222</v>
      </c>
      <c r="U14" s="39">
        <f t="shared" si="5"/>
        <v>4.3796203796203789E-2</v>
      </c>
      <c r="V14" s="65">
        <f>AA32</f>
        <v>0.9692307692307689</v>
      </c>
      <c r="W14" s="39">
        <f t="shared" si="6"/>
        <v>8.6223776223776194E-2</v>
      </c>
      <c r="X14" s="65">
        <f>AA33</f>
        <v>0</v>
      </c>
      <c r="Y14" s="39">
        <f t="shared" si="7"/>
        <v>0</v>
      </c>
      <c r="Z14" s="65">
        <f>AA34</f>
        <v>0.1076923076923077</v>
      </c>
      <c r="AA14" s="39">
        <f t="shared" si="10"/>
        <v>9.5804195804195819E-3</v>
      </c>
      <c r="AB14" s="65">
        <v>0.93846153846153824</v>
      </c>
      <c r="AC14" s="39">
        <f t="shared" si="11"/>
        <v>8.3486513486513467E-2</v>
      </c>
    </row>
    <row r="15" spans="1:29" x14ac:dyDescent="0.35">
      <c r="A15" s="38">
        <v>1</v>
      </c>
      <c r="B15" s="38">
        <v>17</v>
      </c>
      <c r="C15" s="38">
        <f>A15*B15</f>
        <v>17</v>
      </c>
      <c r="E15" s="38">
        <v>1</v>
      </c>
      <c r="F15" s="38">
        <v>16</v>
      </c>
      <c r="G15" s="38">
        <f>E15*F15</f>
        <v>16</v>
      </c>
      <c r="I15" s="38" t="s">
        <v>190</v>
      </c>
      <c r="J15" s="39">
        <f>B62</f>
        <v>0.85999999999999988</v>
      </c>
      <c r="K15" s="39">
        <f t="shared" si="9"/>
        <v>8.3766233766233766E-2</v>
      </c>
      <c r="L15" s="65">
        <f>AC27</f>
        <v>0.5609756097560975</v>
      </c>
      <c r="M15" s="39">
        <f t="shared" si="1"/>
        <v>4.6990814063984788E-2</v>
      </c>
      <c r="N15" s="65">
        <f>AC28</f>
        <v>0.60975609756097571</v>
      </c>
      <c r="O15" s="39">
        <f t="shared" si="2"/>
        <v>5.1076971808679136E-2</v>
      </c>
      <c r="P15" s="65">
        <f>AC29</f>
        <v>1</v>
      </c>
      <c r="Q15" s="39">
        <f t="shared" si="3"/>
        <v>8.3766233766233766E-2</v>
      </c>
      <c r="R15" s="65">
        <f>AC30</f>
        <v>0.19512195121951215</v>
      </c>
      <c r="S15" s="39">
        <f t="shared" si="4"/>
        <v>1.6344630978777315E-2</v>
      </c>
      <c r="T15" s="65">
        <f>AC31</f>
        <v>0.36585365853658536</v>
      </c>
      <c r="U15" s="39">
        <f t="shared" si="5"/>
        <v>3.0646183085207473E-2</v>
      </c>
      <c r="V15" s="65">
        <f>AC32</f>
        <v>0.92682926829268286</v>
      </c>
      <c r="W15" s="39">
        <f t="shared" si="6"/>
        <v>7.7636997149192269E-2</v>
      </c>
      <c r="X15" s="65">
        <f>AC33</f>
        <v>-9.7560975609756073E-2</v>
      </c>
      <c r="Y15" s="39">
        <f t="shared" si="7"/>
        <v>-8.1723154893886575E-3</v>
      </c>
      <c r="Z15" s="65">
        <f>AC34</f>
        <v>0</v>
      </c>
      <c r="AA15" s="39">
        <f t="shared" si="10"/>
        <v>0</v>
      </c>
      <c r="AB15" s="65">
        <v>0.78846153846153844</v>
      </c>
      <c r="AC15" s="39">
        <f t="shared" si="11"/>
        <v>6.604645354645354E-2</v>
      </c>
    </row>
    <row r="16" spans="1:29" x14ac:dyDescent="0.35">
      <c r="A16" s="38">
        <v>0.8</v>
      </c>
      <c r="B16" s="38">
        <v>6</v>
      </c>
      <c r="C16" s="38">
        <f t="shared" ref="C16:C20" si="12">A16*B16</f>
        <v>4.8000000000000007</v>
      </c>
      <c r="E16" s="38">
        <v>0.8</v>
      </c>
      <c r="F16" s="38">
        <v>5</v>
      </c>
      <c r="G16" s="38">
        <f t="shared" ref="G16:G20" si="13">E16*F16</f>
        <v>4</v>
      </c>
      <c r="I16" s="38" t="s">
        <v>204</v>
      </c>
      <c r="J16" s="39">
        <f>F52</f>
        <v>0.89333333333333331</v>
      </c>
      <c r="K16" s="39">
        <f t="shared" si="9"/>
        <v>8.7012987012987014E-2</v>
      </c>
      <c r="L16" s="65">
        <f>AE27</f>
        <v>0.61176470588235299</v>
      </c>
      <c r="M16" s="39">
        <f t="shared" si="1"/>
        <v>5.3231474407944998E-2</v>
      </c>
      <c r="N16" s="65">
        <f>AE28</f>
        <v>0.6352941176470589</v>
      </c>
      <c r="O16" s="39">
        <f t="shared" si="2"/>
        <v>5.5278838808250581E-2</v>
      </c>
      <c r="P16" s="65">
        <f>AE29</f>
        <v>1</v>
      </c>
      <c r="Q16" s="39">
        <f t="shared" si="3"/>
        <v>8.7012987012987014E-2</v>
      </c>
      <c r="R16" s="65">
        <f>AE30</f>
        <v>0.22352941176470581</v>
      </c>
      <c r="S16" s="39">
        <f t="shared" si="4"/>
        <v>1.9449961802902975E-2</v>
      </c>
      <c r="T16" s="65">
        <f>AE31</f>
        <v>0.30588235294117644</v>
      </c>
      <c r="U16" s="39">
        <f t="shared" si="5"/>
        <v>2.6615737203972496E-2</v>
      </c>
      <c r="V16" s="65">
        <f>AE32</f>
        <v>0.84705882352941164</v>
      </c>
      <c r="W16" s="39">
        <f t="shared" si="6"/>
        <v>7.3705118411000761E-2</v>
      </c>
      <c r="X16" s="65">
        <f>AE33</f>
        <v>0</v>
      </c>
      <c r="Y16" s="39">
        <f t="shared" si="7"/>
        <v>0</v>
      </c>
      <c r="Z16" s="65">
        <f>AE34</f>
        <v>1.1764705882352901E-2</v>
      </c>
      <c r="AA16" s="39">
        <f t="shared" si="10"/>
        <v>1.0236822001527849E-3</v>
      </c>
      <c r="AB16" s="65">
        <v>0.78823529411764715</v>
      </c>
      <c r="AC16" s="39">
        <f t="shared" si="11"/>
        <v>6.8586707410236827E-2</v>
      </c>
    </row>
    <row r="17" spans="1:43" x14ac:dyDescent="0.35">
      <c r="A17" s="38">
        <v>0.6</v>
      </c>
      <c r="B17" s="38">
        <v>3</v>
      </c>
      <c r="C17" s="38">
        <f t="shared" si="12"/>
        <v>1.7999999999999998</v>
      </c>
      <c r="E17" s="38">
        <v>0.6</v>
      </c>
      <c r="F17" s="38">
        <v>5</v>
      </c>
      <c r="G17" s="38">
        <f t="shared" si="13"/>
        <v>3</v>
      </c>
      <c r="I17" s="38" t="s">
        <v>191</v>
      </c>
      <c r="J17" s="39">
        <f>F62</f>
        <v>0.90666666666666673</v>
      </c>
      <c r="K17" s="39">
        <f t="shared" si="9"/>
        <v>8.8311688311688327E-2</v>
      </c>
      <c r="L17" s="65">
        <f>AG27</f>
        <v>0.640625</v>
      </c>
      <c r="M17" s="39">
        <f t="shared" si="1"/>
        <v>5.6574675324675333E-2</v>
      </c>
      <c r="N17" s="65">
        <f>AG28</f>
        <v>0.62500000000000011</v>
      </c>
      <c r="O17" s="39">
        <f t="shared" si="2"/>
        <v>5.5194805194805213E-2</v>
      </c>
      <c r="P17" s="65">
        <f>AG29</f>
        <v>1</v>
      </c>
      <c r="Q17" s="39">
        <f t="shared" si="3"/>
        <v>8.8311688311688327E-2</v>
      </c>
      <c r="R17" s="65">
        <f>AG30</f>
        <v>0.15625000000000008</v>
      </c>
      <c r="S17" s="39">
        <f t="shared" si="4"/>
        <v>1.3798701298701309E-2</v>
      </c>
      <c r="T17" s="65">
        <f>AG31</f>
        <v>0.42187499999999994</v>
      </c>
      <c r="U17" s="39">
        <f t="shared" ref="U17" si="14">T17*K17</f>
        <v>3.7256493506493508E-2</v>
      </c>
      <c r="V17" s="65">
        <f>AG32</f>
        <v>0.9375</v>
      </c>
      <c r="W17" s="39">
        <f t="shared" si="6"/>
        <v>8.2792207792207806E-2</v>
      </c>
      <c r="X17" s="65">
        <f>AG33</f>
        <v>0</v>
      </c>
      <c r="Y17" s="39">
        <f t="shared" si="7"/>
        <v>0</v>
      </c>
      <c r="Z17" s="65">
        <f>AG34</f>
        <v>0.10937500000000003</v>
      </c>
      <c r="AA17" s="39">
        <f t="shared" si="10"/>
        <v>9.659090909090914E-3</v>
      </c>
      <c r="AB17" s="65">
        <v>1</v>
      </c>
      <c r="AC17" s="39">
        <f t="shared" si="11"/>
        <v>8.8311688311688327E-2</v>
      </c>
    </row>
    <row r="18" spans="1:43" x14ac:dyDescent="0.35">
      <c r="A18" s="38">
        <v>0.4</v>
      </c>
      <c r="B18" s="38">
        <v>1</v>
      </c>
      <c r="C18" s="38">
        <f>A18*B18</f>
        <v>0.4</v>
      </c>
      <c r="E18" s="38">
        <v>0.4</v>
      </c>
      <c r="F18" s="38">
        <v>2</v>
      </c>
      <c r="G18" s="38">
        <f t="shared" si="13"/>
        <v>0.8</v>
      </c>
      <c r="I18" s="38" t="s">
        <v>93</v>
      </c>
      <c r="J18" s="39">
        <f>SUM(J6:J17)</f>
        <v>10.266666666666666</v>
      </c>
      <c r="K18" s="38"/>
      <c r="L18" s="38"/>
      <c r="M18" s="67">
        <f>SUM(M6:M17)</f>
        <v>0.5879760927114257</v>
      </c>
      <c r="N18" s="62"/>
      <c r="O18" s="67">
        <f>SUM(O6:O17)</f>
        <v>0.55968708460950634</v>
      </c>
      <c r="P18" s="62"/>
      <c r="Q18" s="67">
        <f>SUM(Q6:Q17)</f>
        <v>0.69870700828911314</v>
      </c>
      <c r="R18" s="62"/>
      <c r="S18" s="67">
        <f>SUM(S6:S17)</f>
        <v>0.43900726143756158</v>
      </c>
      <c r="T18" s="62"/>
      <c r="U18" s="67">
        <f>SUM(U6:U17)</f>
        <v>0.57595434578247628</v>
      </c>
      <c r="V18" s="62"/>
      <c r="W18" s="67">
        <f>SUM(W6:W17)</f>
        <v>0.67099335313805364</v>
      </c>
      <c r="X18" s="62"/>
      <c r="Y18" s="67">
        <f>SUM(Y6:Y17)</f>
        <v>0.36575845582045291</v>
      </c>
      <c r="Z18" s="62"/>
      <c r="AA18" s="67">
        <f>SUM(AA6:AA17)</f>
        <v>0.38859631093259323</v>
      </c>
      <c r="AB18" s="62"/>
      <c r="AC18" s="67">
        <f>SUM(AC6:AC17)</f>
        <v>0.65351499773294486</v>
      </c>
    </row>
    <row r="19" spans="1:43" x14ac:dyDescent="0.35">
      <c r="A19" s="38">
        <v>0.2</v>
      </c>
      <c r="B19" s="38">
        <v>3</v>
      </c>
      <c r="C19" s="38">
        <f>A19*B19</f>
        <v>0.60000000000000009</v>
      </c>
      <c r="E19" s="38">
        <v>0.2</v>
      </c>
      <c r="F19" s="38">
        <v>2</v>
      </c>
      <c r="G19" s="38">
        <f t="shared" si="13"/>
        <v>0.4</v>
      </c>
      <c r="Q19" t="s">
        <v>192</v>
      </c>
    </row>
    <row r="20" spans="1:43" x14ac:dyDescent="0.35">
      <c r="A20" s="38">
        <v>0</v>
      </c>
      <c r="B20" s="38"/>
      <c r="C20" s="38">
        <f t="shared" si="12"/>
        <v>0</v>
      </c>
      <c r="E20" s="38">
        <v>0</v>
      </c>
      <c r="F20" s="38"/>
      <c r="G20" s="38">
        <f t="shared" si="13"/>
        <v>0</v>
      </c>
    </row>
    <row r="21" spans="1:43" x14ac:dyDescent="0.35">
      <c r="A21" s="38" t="s">
        <v>114</v>
      </c>
      <c r="B21" s="109">
        <f>SUM(C15:C20)</f>
        <v>24.6</v>
      </c>
      <c r="C21" s="110"/>
      <c r="E21" s="38" t="s">
        <v>114</v>
      </c>
      <c r="F21" s="111">
        <f>SUM(G15:G20)</f>
        <v>24.2</v>
      </c>
      <c r="G21" s="111"/>
    </row>
    <row r="22" spans="1:43" x14ac:dyDescent="0.35">
      <c r="A22" s="38" t="s">
        <v>210</v>
      </c>
      <c r="B22" s="109">
        <f>B21/30</f>
        <v>0.82000000000000006</v>
      </c>
      <c r="C22" s="110"/>
      <c r="E22" s="38" t="s">
        <v>210</v>
      </c>
      <c r="F22" s="112">
        <f>F21/30</f>
        <v>0.80666666666666664</v>
      </c>
      <c r="G22" s="112"/>
    </row>
    <row r="23" spans="1:43" x14ac:dyDescent="0.35">
      <c r="A23" s="76"/>
      <c r="B23" s="73"/>
      <c r="C23" s="73"/>
    </row>
    <row r="24" spans="1:43" x14ac:dyDescent="0.35">
      <c r="A24" s="114" t="s">
        <v>160</v>
      </c>
      <c r="B24" s="114"/>
      <c r="C24" s="115"/>
      <c r="E24" s="113" t="s">
        <v>211</v>
      </c>
      <c r="F24" s="114"/>
      <c r="G24" s="115"/>
      <c r="I24" s="37" t="s">
        <v>193</v>
      </c>
      <c r="AQ24" s="63"/>
    </row>
    <row r="25" spans="1:43" x14ac:dyDescent="0.35">
      <c r="A25" s="38">
        <v>1</v>
      </c>
      <c r="B25" s="38">
        <v>20</v>
      </c>
      <c r="C25" s="38">
        <f>A25*B25</f>
        <v>20</v>
      </c>
      <c r="E25" s="38">
        <v>1</v>
      </c>
      <c r="F25" s="38">
        <v>16</v>
      </c>
      <c r="G25" s="38">
        <f>E25*F25</f>
        <v>16</v>
      </c>
    </row>
    <row r="26" spans="1:43" x14ac:dyDescent="0.35">
      <c r="A26" s="38">
        <v>0.8</v>
      </c>
      <c r="B26" s="38">
        <v>6</v>
      </c>
      <c r="C26" s="38">
        <f t="shared" ref="C26:C30" si="15">A26*B26</f>
        <v>4.8000000000000007</v>
      </c>
      <c r="E26" s="38">
        <v>0.8</v>
      </c>
      <c r="F26" s="38">
        <v>6</v>
      </c>
      <c r="G26" s="38">
        <f t="shared" ref="G26:G30" si="16">E26*F26</f>
        <v>4.8000000000000007</v>
      </c>
      <c r="I26" s="43" t="s">
        <v>106</v>
      </c>
      <c r="J26" s="38" t="s">
        <v>194</v>
      </c>
      <c r="K26" s="69" t="s">
        <v>195</v>
      </c>
      <c r="L26" s="38" t="s">
        <v>201</v>
      </c>
      <c r="M26" s="69" t="s">
        <v>196</v>
      </c>
      <c r="N26" s="38" t="s">
        <v>202</v>
      </c>
      <c r="O26" s="69" t="s">
        <v>196</v>
      </c>
      <c r="P26" s="38" t="s">
        <v>203</v>
      </c>
      <c r="Q26" s="69" t="s">
        <v>196</v>
      </c>
      <c r="R26" s="38" t="s">
        <v>205</v>
      </c>
      <c r="S26" s="69" t="s">
        <v>196</v>
      </c>
      <c r="T26" s="38" t="s">
        <v>185</v>
      </c>
      <c r="U26" s="69" t="s">
        <v>196</v>
      </c>
      <c r="V26" s="38" t="s">
        <v>187</v>
      </c>
      <c r="W26" s="69" t="s">
        <v>196</v>
      </c>
      <c r="X26" s="38" t="s">
        <v>188</v>
      </c>
      <c r="Y26" s="69" t="s">
        <v>197</v>
      </c>
      <c r="Z26" s="38" t="s">
        <v>199</v>
      </c>
      <c r="AA26" s="69" t="s">
        <v>196</v>
      </c>
      <c r="AB26" s="38" t="s">
        <v>200</v>
      </c>
      <c r="AC26" s="69" t="s">
        <v>196</v>
      </c>
      <c r="AD26" s="38" t="s">
        <v>204</v>
      </c>
      <c r="AE26" s="69" t="s">
        <v>196</v>
      </c>
      <c r="AF26" s="38" t="s">
        <v>198</v>
      </c>
      <c r="AG26" s="69" t="s">
        <v>196</v>
      </c>
    </row>
    <row r="27" spans="1:43" x14ac:dyDescent="0.35">
      <c r="A27" s="38">
        <v>0.6</v>
      </c>
      <c r="B27" s="38">
        <v>3</v>
      </c>
      <c r="C27" s="38">
        <f t="shared" si="15"/>
        <v>1.7999999999999998</v>
      </c>
      <c r="E27" s="38">
        <v>0.6</v>
      </c>
      <c r="F27" s="38">
        <v>4</v>
      </c>
      <c r="G27" s="38">
        <f t="shared" si="16"/>
        <v>2.4</v>
      </c>
      <c r="I27" s="40" t="s">
        <v>75</v>
      </c>
      <c r="J27" s="61">
        <v>33.041666666666664</v>
      </c>
      <c r="K27" s="68">
        <f>(J27-J$33)/(J$29-J$33)</f>
        <v>0.45297285535549126</v>
      </c>
      <c r="L27" s="39">
        <v>0.36046666666666671</v>
      </c>
      <c r="M27" s="68">
        <f>(L27-L$30)/(L$32-L$30)</f>
        <v>0.28121801432958071</v>
      </c>
      <c r="N27" s="61">
        <v>41.646666666666668</v>
      </c>
      <c r="O27" s="68">
        <f t="shared" ref="O27:O32" si="17">(N27-N$29)/(N$31-N$29)</f>
        <v>0.63798678476029824</v>
      </c>
      <c r="P27" s="39">
        <v>42.335157304350723</v>
      </c>
      <c r="Q27" s="68">
        <f t="shared" ref="Q27:Q29" si="18">(P27-P$32)/(P$30-P$32)</f>
        <v>0.93732190283016226</v>
      </c>
      <c r="R27" s="39">
        <v>96.759259259259252</v>
      </c>
      <c r="S27" s="68">
        <f>(R27-R$29)/(R$27-R$29)</f>
        <v>1</v>
      </c>
      <c r="T27" s="39">
        <v>74.029999999999987</v>
      </c>
      <c r="U27" s="68">
        <f t="shared" ref="U27:U30" si="19">(T27-T$33)/(T$31-T$33)</f>
        <v>0.75240206947523947</v>
      </c>
      <c r="V27" s="25">
        <v>2.59</v>
      </c>
      <c r="W27" s="68">
        <f t="shared" ref="W27:W32" si="20">(V27-V$32)/(V$33-V$32)</f>
        <v>0.34939759036144569</v>
      </c>
      <c r="X27" s="39">
        <v>16.783333333333335</v>
      </c>
      <c r="Y27" s="68">
        <f t="shared" ref="Y27:Y29" si="21">(X27-X$30)/(X$29-X$30)</f>
        <v>0.19148936170212799</v>
      </c>
      <c r="Z27" s="25">
        <v>3.0333333333333332</v>
      </c>
      <c r="AA27" s="68">
        <f t="shared" ref="AA27:AA28" si="22">(Z27-Z$33)/(Z$29-Z$33)</f>
        <v>0.61538461538461531</v>
      </c>
      <c r="AB27" s="25">
        <v>3.1666666666666665</v>
      </c>
      <c r="AC27" s="68">
        <f t="shared" ref="AC27:AC31" si="23">(AB27-AB$34)/(AB$29-AB$34)</f>
        <v>0.5609756097560975</v>
      </c>
      <c r="AD27" s="25">
        <v>3.2666666666666666</v>
      </c>
      <c r="AE27" s="68">
        <f t="shared" ref="AE27:AE28" si="24">(AD27-AD$33)/(AD$29-AD$33)</f>
        <v>0.61176470588235299</v>
      </c>
      <c r="AF27" s="25">
        <v>3.2666666666666666</v>
      </c>
      <c r="AG27" s="68">
        <f t="shared" ref="AG27:AG28" si="25">(AF27-AF$33)/(AF$29-AF$33)</f>
        <v>0.640625</v>
      </c>
    </row>
    <row r="28" spans="1:43" x14ac:dyDescent="0.35">
      <c r="A28" s="38">
        <v>0.4</v>
      </c>
      <c r="B28" s="38">
        <v>1</v>
      </c>
      <c r="C28" s="38">
        <f t="shared" si="15"/>
        <v>0.4</v>
      </c>
      <c r="E28" s="38">
        <v>0.4</v>
      </c>
      <c r="F28" s="38">
        <v>2</v>
      </c>
      <c r="G28" s="38">
        <f>E28*F28</f>
        <v>0.8</v>
      </c>
      <c r="I28" s="40" t="s">
        <v>76</v>
      </c>
      <c r="J28" s="61">
        <v>35.571666666666665</v>
      </c>
      <c r="K28" s="68">
        <f t="shared" ref="K28:K35" si="26">(J28-J$33)/(J$29-J$33)</f>
        <v>0.65941358864167976</v>
      </c>
      <c r="L28" s="39">
        <v>0.41663333333333336</v>
      </c>
      <c r="M28" s="68">
        <f t="shared" ref="M28:M35" si="27">(L28-L$30)/(L$32-L$30)</f>
        <v>0.49680143295803503</v>
      </c>
      <c r="N28" s="61">
        <v>33.073333333333331</v>
      </c>
      <c r="O28" s="68">
        <f t="shared" si="17"/>
        <v>0.27639533248980735</v>
      </c>
      <c r="P28" s="39">
        <v>42.393411055480158</v>
      </c>
      <c r="Q28" s="68">
        <f t="shared" si="18"/>
        <v>0.93928152057203118</v>
      </c>
      <c r="R28" s="39">
        <v>68.759018759018758</v>
      </c>
      <c r="S28" s="68">
        <f>(R28-R$29)/(R$27-R$29)</f>
        <v>0.57907771290153476</v>
      </c>
      <c r="T28" s="39">
        <v>75.303333333333327</v>
      </c>
      <c r="U28" s="68">
        <f>(T28-T$33)/(T$31-T$33)</f>
        <v>0.84651391968465117</v>
      </c>
      <c r="V28" s="25">
        <v>1.9333333333333333</v>
      </c>
      <c r="W28" s="68">
        <f t="shared" si="20"/>
        <v>8.567603748326641E-2</v>
      </c>
      <c r="X28" s="39">
        <v>17.790000000000003</v>
      </c>
      <c r="Y28" s="68">
        <f t="shared" si="21"/>
        <v>0.33752417794971035</v>
      </c>
      <c r="Z28" s="25">
        <v>3.1</v>
      </c>
      <c r="AA28" s="68">
        <f t="shared" si="22"/>
        <v>0.64615384615384608</v>
      </c>
      <c r="AB28" s="25">
        <v>3.2333333333333334</v>
      </c>
      <c r="AC28" s="68">
        <f t="shared" si="23"/>
        <v>0.60975609756097571</v>
      </c>
      <c r="AD28" s="25">
        <v>3.3333333333333335</v>
      </c>
      <c r="AE28" s="68">
        <f t="shared" si="24"/>
        <v>0.6352941176470589</v>
      </c>
      <c r="AF28" s="25">
        <v>3.2333333333333334</v>
      </c>
      <c r="AG28" s="68">
        <f t="shared" si="25"/>
        <v>0.62500000000000011</v>
      </c>
    </row>
    <row r="29" spans="1:43" x14ac:dyDescent="0.35">
      <c r="A29" s="38">
        <v>0.2</v>
      </c>
      <c r="B29" s="38"/>
      <c r="C29" s="38">
        <f t="shared" si="15"/>
        <v>0</v>
      </c>
      <c r="E29" s="38">
        <v>0.2</v>
      </c>
      <c r="F29" s="38">
        <v>2</v>
      </c>
      <c r="G29" s="38">
        <f>E29*F29</f>
        <v>0.4</v>
      </c>
      <c r="I29" s="40" t="s">
        <v>77</v>
      </c>
      <c r="J29" s="61">
        <v>39.745666666666665</v>
      </c>
      <c r="K29" s="68">
        <f t="shared" si="26"/>
        <v>1</v>
      </c>
      <c r="L29" s="39">
        <v>0.50336666666666663</v>
      </c>
      <c r="M29" s="68">
        <f t="shared" si="27"/>
        <v>0.82970829068577279</v>
      </c>
      <c r="N29" s="61">
        <v>26.52</v>
      </c>
      <c r="O29" s="68">
        <f t="shared" si="17"/>
        <v>0</v>
      </c>
      <c r="P29" s="39">
        <v>43.617801500492789</v>
      </c>
      <c r="Q29" s="68">
        <f t="shared" si="18"/>
        <v>0.98046920707294805</v>
      </c>
      <c r="R29" s="39">
        <v>30.238095238095237</v>
      </c>
      <c r="S29" s="68">
        <f t="shared" ref="S29:S35" si="28">(R29-R$29)/(R$27-R$29)</f>
        <v>0</v>
      </c>
      <c r="T29" s="39">
        <v>69.723333333333343</v>
      </c>
      <c r="U29" s="68">
        <f t="shared" si="19"/>
        <v>0.43409706824341054</v>
      </c>
      <c r="V29" s="25">
        <v>2.0833333333333335</v>
      </c>
      <c r="W29" s="68">
        <f t="shared" si="20"/>
        <v>0.14591700133868815</v>
      </c>
      <c r="X29" s="39">
        <v>22.356666666666666</v>
      </c>
      <c r="Y29" s="68">
        <f t="shared" si="21"/>
        <v>1</v>
      </c>
      <c r="Z29" s="25">
        <v>3.8666666666666667</v>
      </c>
      <c r="AA29" s="68">
        <f>(Z29-Z$33)/(Z$29-Z$33)</f>
        <v>1</v>
      </c>
      <c r="AB29" s="25">
        <v>3.7666666666666666</v>
      </c>
      <c r="AC29" s="68">
        <f t="shared" si="23"/>
        <v>1</v>
      </c>
      <c r="AD29" s="25">
        <v>4.3666666666666663</v>
      </c>
      <c r="AE29" s="68">
        <f>(AD29-AD$33)/(AD$29-AD$33)</f>
        <v>1</v>
      </c>
      <c r="AF29" s="25">
        <v>4.0333333333333332</v>
      </c>
      <c r="AG29" s="68">
        <f>(AF29-AF$33)/(AF$29-AF$33)</f>
        <v>1</v>
      </c>
    </row>
    <row r="30" spans="1:43" x14ac:dyDescent="0.35">
      <c r="A30" s="38">
        <v>0</v>
      </c>
      <c r="B30" s="38"/>
      <c r="C30" s="38">
        <f t="shared" si="15"/>
        <v>0</v>
      </c>
      <c r="E30" s="38">
        <v>0</v>
      </c>
      <c r="F30" s="38"/>
      <c r="G30" s="38">
        <f t="shared" si="16"/>
        <v>0</v>
      </c>
      <c r="I30" s="40" t="s">
        <v>78</v>
      </c>
      <c r="J30" s="61">
        <v>30.536333333333332</v>
      </c>
      <c r="K30" s="68">
        <f t="shared" si="26"/>
        <v>0.24854485122123676</v>
      </c>
      <c r="L30" s="39">
        <v>0.28719999999999996</v>
      </c>
      <c r="M30" s="68">
        <f t="shared" si="27"/>
        <v>0</v>
      </c>
      <c r="N30" s="61">
        <v>50.166666666666664</v>
      </c>
      <c r="O30" s="68">
        <f t="shared" si="17"/>
        <v>0.99732883452832843</v>
      </c>
      <c r="P30" s="39">
        <v>44.198395320513981</v>
      </c>
      <c r="Q30" s="68">
        <f>(P30-P$32)/(P$30-P$32)</f>
        <v>1</v>
      </c>
      <c r="R30" s="39">
        <v>93.174603174603178</v>
      </c>
      <c r="S30" s="68">
        <f t="shared" si="28"/>
        <v>0.94611254722608884</v>
      </c>
      <c r="T30" s="39">
        <v>76.17</v>
      </c>
      <c r="U30" s="68">
        <f t="shared" si="19"/>
        <v>0.91056910569105731</v>
      </c>
      <c r="V30" s="25">
        <v>2.7033333333333331</v>
      </c>
      <c r="W30" s="68">
        <f t="shared" si="20"/>
        <v>0.39491298527443097</v>
      </c>
      <c r="X30" s="39">
        <v>15.463333333333333</v>
      </c>
      <c r="Y30" s="68">
        <f>(X30-X$30)/(X$29-X$30)</f>
        <v>0</v>
      </c>
      <c r="Z30" s="25">
        <v>2.1333333333333333</v>
      </c>
      <c r="AA30" s="68">
        <f t="shared" ref="AA30:AA35" si="29">(Z30-Z$33)/(Z$29-Z$33)</f>
        <v>0.19999999999999998</v>
      </c>
      <c r="AB30" s="25">
        <v>2.6666666666666665</v>
      </c>
      <c r="AC30" s="68">
        <f t="shared" si="23"/>
        <v>0.19512195121951215</v>
      </c>
      <c r="AD30" s="25">
        <v>2.1666666666666665</v>
      </c>
      <c r="AE30" s="68">
        <f t="shared" ref="AE30:AE35" si="30">(AD30-AD$33)/(AD$29-AD$33)</f>
        <v>0.22352941176470581</v>
      </c>
      <c r="AF30" s="25">
        <v>2.2333333333333334</v>
      </c>
      <c r="AG30" s="68">
        <f t="shared" ref="AG30:AG35" si="31">(AF30-AF$33)/(AF$29-AF$33)</f>
        <v>0.15625000000000008</v>
      </c>
    </row>
    <row r="31" spans="1:43" x14ac:dyDescent="0.35">
      <c r="A31" s="38" t="s">
        <v>93</v>
      </c>
      <c r="B31" s="109">
        <f>SUM(C25:C30)</f>
        <v>27</v>
      </c>
      <c r="C31" s="110"/>
      <c r="E31" s="38" t="s">
        <v>93</v>
      </c>
      <c r="F31" s="109">
        <f>SUM(G25:G30)</f>
        <v>24.4</v>
      </c>
      <c r="G31" s="110"/>
      <c r="I31" s="40" t="s">
        <v>79</v>
      </c>
      <c r="J31" s="61">
        <v>33.491333333333337</v>
      </c>
      <c r="K31" s="68">
        <f t="shared" si="26"/>
        <v>0.48966436381439399</v>
      </c>
      <c r="L31" s="39">
        <v>0.4312333333333333</v>
      </c>
      <c r="M31" s="68">
        <f t="shared" si="27"/>
        <v>0.55284032753326517</v>
      </c>
      <c r="N31" s="61">
        <v>50.23</v>
      </c>
      <c r="O31" s="68">
        <f t="shared" si="17"/>
        <v>1</v>
      </c>
      <c r="P31" s="39">
        <v>43.667318379970858</v>
      </c>
      <c r="Q31" s="68">
        <f t="shared" ref="Q31:Q35" si="32">(P31-P$32)/(P$30-P$32)</f>
        <v>0.98213492221859788</v>
      </c>
      <c r="R31" s="39">
        <v>79.463937621832358</v>
      </c>
      <c r="S31" s="68">
        <f>(R31-R$29)/(R$27-R$29)</f>
        <v>0.74000272105995757</v>
      </c>
      <c r="T31" s="39">
        <v>77.38</v>
      </c>
      <c r="U31" s="68">
        <f>(T31-T$33)/(T$31-T$33)</f>
        <v>1</v>
      </c>
      <c r="V31" s="25">
        <v>1.9833333333333334</v>
      </c>
      <c r="W31" s="68">
        <f t="shared" si="20"/>
        <v>0.10575635876840699</v>
      </c>
      <c r="X31" s="39">
        <v>18.866666666666664</v>
      </c>
      <c r="Y31" s="68">
        <f t="shared" ref="Y31:Y35" si="33">(X31-X$30)/(X$29-X$30)</f>
        <v>0.49371373307543487</v>
      </c>
      <c r="Z31" s="25">
        <v>2.7666666666666666</v>
      </c>
      <c r="AA31" s="68">
        <f t="shared" si="29"/>
        <v>0.49230769230769222</v>
      </c>
      <c r="AB31" s="25">
        <v>2.9</v>
      </c>
      <c r="AC31" s="68">
        <f t="shared" si="23"/>
        <v>0.36585365853658536</v>
      </c>
      <c r="AD31" s="25">
        <v>2.4</v>
      </c>
      <c r="AE31" s="68">
        <f t="shared" si="30"/>
        <v>0.30588235294117644</v>
      </c>
      <c r="AF31" s="25">
        <v>2.8</v>
      </c>
      <c r="AG31" s="68">
        <f t="shared" si="31"/>
        <v>0.42187499999999994</v>
      </c>
    </row>
    <row r="32" spans="1:43" x14ac:dyDescent="0.35">
      <c r="A32" s="38" t="s">
        <v>208</v>
      </c>
      <c r="B32" s="109">
        <f>B31/30</f>
        <v>0.9</v>
      </c>
      <c r="C32" s="110"/>
      <c r="E32" s="38" t="s">
        <v>208</v>
      </c>
      <c r="F32" s="116">
        <f>F31/30</f>
        <v>0.81333333333333324</v>
      </c>
      <c r="G32" s="117"/>
      <c r="I32" s="40" t="s">
        <v>80</v>
      </c>
      <c r="J32" s="61">
        <v>37.50333333333333</v>
      </c>
      <c r="K32" s="68">
        <f t="shared" si="26"/>
        <v>0.81703204047217526</v>
      </c>
      <c r="L32" s="39">
        <v>0.54773333333333329</v>
      </c>
      <c r="M32" s="68">
        <f t="shared" si="27"/>
        <v>1</v>
      </c>
      <c r="N32" s="61">
        <v>50.126666666666665</v>
      </c>
      <c r="O32" s="68">
        <f t="shared" si="17"/>
        <v>0.99564178265148329</v>
      </c>
      <c r="P32" s="39">
        <v>14.471296057840542</v>
      </c>
      <c r="Q32" s="68">
        <f t="shared" si="32"/>
        <v>0</v>
      </c>
      <c r="R32" s="39">
        <v>59.784946236559136</v>
      </c>
      <c r="S32" s="68">
        <f t="shared" si="28"/>
        <v>0.44417218840403083</v>
      </c>
      <c r="T32" s="39">
        <v>73.473333333333343</v>
      </c>
      <c r="U32" s="68">
        <f t="shared" ref="U32:U35" si="34">(T32-T$33)/(T$31-T$33)</f>
        <v>0.7112589307711269</v>
      </c>
      <c r="V32" s="25">
        <v>1.72</v>
      </c>
      <c r="W32" s="68">
        <f t="shared" si="20"/>
        <v>0</v>
      </c>
      <c r="X32" s="39">
        <v>17.84333333333333</v>
      </c>
      <c r="Y32" s="68">
        <f t="shared" si="33"/>
        <v>0.34526112185686619</v>
      </c>
      <c r="Z32" s="25">
        <v>3.8</v>
      </c>
      <c r="AA32" s="68">
        <f t="shared" si="29"/>
        <v>0.9692307692307689</v>
      </c>
      <c r="AB32" s="25">
        <v>3.6666666666666665</v>
      </c>
      <c r="AC32" s="68">
        <f>(AB32-AB$34)/(AB$29-AB$34)</f>
        <v>0.92682926829268286</v>
      </c>
      <c r="AD32" s="25">
        <v>3.9333333333333331</v>
      </c>
      <c r="AE32" s="68">
        <f t="shared" si="30"/>
        <v>0.84705882352941164</v>
      </c>
      <c r="AF32" s="25">
        <v>3.9</v>
      </c>
      <c r="AG32" s="68">
        <f t="shared" si="31"/>
        <v>0.9375</v>
      </c>
    </row>
    <row r="33" spans="1:33" x14ac:dyDescent="0.35">
      <c r="I33" s="40" t="s">
        <v>81</v>
      </c>
      <c r="J33" s="61">
        <v>27.490333333333336</v>
      </c>
      <c r="K33" s="68">
        <f t="shared" si="26"/>
        <v>0</v>
      </c>
      <c r="L33" s="39">
        <v>0.49580000000000002</v>
      </c>
      <c r="M33" s="68">
        <f t="shared" si="27"/>
        <v>0.80066530194472896</v>
      </c>
      <c r="N33" s="61">
        <v>50.18333333333333</v>
      </c>
      <c r="O33" s="68">
        <f t="shared" ref="O33:O34" si="35">(N33-N$29)/(N$31-N$29)</f>
        <v>0.99803177281034727</v>
      </c>
      <c r="P33" s="39">
        <v>38.152412576974911</v>
      </c>
      <c r="Q33" s="68">
        <f t="shared" si="32"/>
        <v>0.79661713071578921</v>
      </c>
      <c r="R33" s="39">
        <v>82.828282828282838</v>
      </c>
      <c r="S33" s="68">
        <f t="shared" si="28"/>
        <v>0.79057828232614491</v>
      </c>
      <c r="T33" s="39">
        <v>63.85</v>
      </c>
      <c r="U33" s="68">
        <f t="shared" si="34"/>
        <v>0</v>
      </c>
      <c r="V33" s="25">
        <v>4.21</v>
      </c>
      <c r="W33" s="68">
        <f>(V33-V$32)/(V$33-V$32)</f>
        <v>1</v>
      </c>
      <c r="X33" s="39">
        <v>16.263333333333335</v>
      </c>
      <c r="Y33" s="68">
        <f t="shared" si="33"/>
        <v>0.11605415860735047</v>
      </c>
      <c r="Z33" s="25">
        <v>1.7</v>
      </c>
      <c r="AA33" s="68">
        <f t="shared" si="29"/>
        <v>0</v>
      </c>
      <c r="AB33" s="25">
        <v>2.2666666666666666</v>
      </c>
      <c r="AC33" s="68">
        <f t="shared" ref="AC33:AC35" si="36">(AB33-AB$34)/(AB$29-AB$34)</f>
        <v>-9.7560975609756073E-2</v>
      </c>
      <c r="AD33" s="25">
        <v>1.5333333333333334</v>
      </c>
      <c r="AE33" s="68">
        <f t="shared" si="30"/>
        <v>0</v>
      </c>
      <c r="AF33" s="25">
        <v>1.9</v>
      </c>
      <c r="AG33" s="68">
        <f t="shared" si="31"/>
        <v>0</v>
      </c>
    </row>
    <row r="34" spans="1:33" x14ac:dyDescent="0.35">
      <c r="A34" s="113" t="s">
        <v>212</v>
      </c>
      <c r="B34" s="114"/>
      <c r="C34" s="115"/>
      <c r="E34" s="113" t="s">
        <v>186</v>
      </c>
      <c r="F34" s="114"/>
      <c r="G34" s="115"/>
      <c r="I34" s="40" t="s">
        <v>82</v>
      </c>
      <c r="J34" s="61">
        <v>32.171666666666667</v>
      </c>
      <c r="K34" s="68">
        <f t="shared" si="26"/>
        <v>0.3819833541859326</v>
      </c>
      <c r="L34" s="39">
        <v>0.48303333333333337</v>
      </c>
      <c r="M34" s="68">
        <f t="shared" si="27"/>
        <v>0.75166325486182217</v>
      </c>
      <c r="N34" s="61">
        <v>50.07</v>
      </c>
      <c r="O34" s="68">
        <f t="shared" si="35"/>
        <v>0.9932517924926193</v>
      </c>
      <c r="P34" s="39">
        <v>27.590299488887137</v>
      </c>
      <c r="Q34" s="68">
        <f t="shared" si="32"/>
        <v>0.44131461718228765</v>
      </c>
      <c r="R34" s="39">
        <v>73.294346978557499</v>
      </c>
      <c r="S34" s="68">
        <f t="shared" si="28"/>
        <v>0.64725643896976481</v>
      </c>
      <c r="T34" s="39">
        <v>69.73</v>
      </c>
      <c r="U34" s="68">
        <f t="shared" si="34"/>
        <v>0.43458980044345935</v>
      </c>
      <c r="V34" s="25">
        <v>2.7900000000000005</v>
      </c>
      <c r="W34" s="68">
        <f t="shared" ref="W34:W35" si="37">(V34-V$32)/(V$33-V$32)</f>
        <v>0.42971887550200821</v>
      </c>
      <c r="X34" s="39">
        <v>18.276666666666667</v>
      </c>
      <c r="Y34" s="68">
        <f t="shared" si="33"/>
        <v>0.40812379110251468</v>
      </c>
      <c r="Z34" s="25">
        <v>1.9333333333333333</v>
      </c>
      <c r="AA34" s="68">
        <f t="shared" si="29"/>
        <v>0.1076923076923077</v>
      </c>
      <c r="AB34" s="25">
        <v>2.4</v>
      </c>
      <c r="AC34" s="68">
        <f t="shared" si="36"/>
        <v>0</v>
      </c>
      <c r="AD34" s="25">
        <v>1.5666666666666667</v>
      </c>
      <c r="AE34" s="68">
        <f t="shared" si="30"/>
        <v>1.1764705882352901E-2</v>
      </c>
      <c r="AF34" s="25">
        <v>2.1333333333333333</v>
      </c>
      <c r="AG34" s="68">
        <f t="shared" si="31"/>
        <v>0.10937500000000003</v>
      </c>
    </row>
    <row r="35" spans="1:33" x14ac:dyDescent="0.35">
      <c r="A35" s="38">
        <v>1</v>
      </c>
      <c r="B35" s="38">
        <v>17</v>
      </c>
      <c r="C35" s="38">
        <f>A35*B35</f>
        <v>17</v>
      </c>
      <c r="E35" s="38">
        <v>1</v>
      </c>
      <c r="F35" s="38">
        <v>18</v>
      </c>
      <c r="G35" s="38">
        <f>E35*F35</f>
        <v>18</v>
      </c>
      <c r="I35" s="40" t="s">
        <v>83</v>
      </c>
      <c r="J35" s="61">
        <v>35.097999999999999</v>
      </c>
      <c r="K35" s="68">
        <f t="shared" si="26"/>
        <v>0.62076374911603105</v>
      </c>
      <c r="L35" s="39">
        <v>0.51953333333333329</v>
      </c>
      <c r="M35" s="68">
        <f t="shared" si="27"/>
        <v>0.89176049129989765</v>
      </c>
      <c r="N35" s="61">
        <v>50.196666666666665</v>
      </c>
      <c r="O35" s="68">
        <f t="shared" ref="O35" si="38">(N35-N$29)/(N$31-N$29)</f>
        <v>0.99859412343596243</v>
      </c>
      <c r="P35" s="39">
        <v>23.430546332538569</v>
      </c>
      <c r="Q35" s="68">
        <f t="shared" si="32"/>
        <v>0.30138326634336726</v>
      </c>
      <c r="R35" s="39">
        <v>59.788359788359791</v>
      </c>
      <c r="S35" s="68">
        <f t="shared" si="28"/>
        <v>0.44422350367866387</v>
      </c>
      <c r="T35" s="39">
        <v>72.986666666666679</v>
      </c>
      <c r="U35" s="68">
        <f t="shared" si="34"/>
        <v>0.67528948016752999</v>
      </c>
      <c r="V35" s="25">
        <v>2.2966666666666664</v>
      </c>
      <c r="W35" s="68">
        <f t="shared" si="37"/>
        <v>0.23159303882195437</v>
      </c>
      <c r="X35" s="39">
        <v>16.803333333333331</v>
      </c>
      <c r="Y35" s="68">
        <f t="shared" si="33"/>
        <v>0.19439071566731114</v>
      </c>
      <c r="Z35" s="25">
        <v>3.7333333333333334</v>
      </c>
      <c r="AA35" s="68">
        <f t="shared" si="29"/>
        <v>0.93846153846153824</v>
      </c>
      <c r="AB35" s="25">
        <v>3.4</v>
      </c>
      <c r="AC35" s="68">
        <f t="shared" si="36"/>
        <v>0.73170731707317072</v>
      </c>
      <c r="AD35" s="25">
        <v>3.7666666666666666</v>
      </c>
      <c r="AE35" s="68">
        <f t="shared" si="30"/>
        <v>0.78823529411764715</v>
      </c>
      <c r="AF35" s="25">
        <v>3.6333333333333333</v>
      </c>
      <c r="AG35" s="68">
        <f t="shared" si="31"/>
        <v>0.8125</v>
      </c>
    </row>
    <row r="36" spans="1:33" x14ac:dyDescent="0.35">
      <c r="A36" s="38">
        <v>0.8</v>
      </c>
      <c r="B36" s="38">
        <v>7</v>
      </c>
      <c r="C36" s="38">
        <f t="shared" ref="C36:C40" si="39">A36*B36</f>
        <v>5.6000000000000005</v>
      </c>
      <c r="E36" s="38">
        <v>0.8</v>
      </c>
      <c r="F36" s="38">
        <v>5</v>
      </c>
      <c r="G36" s="38">
        <f t="shared" ref="G36:G40" si="40">E36*F36</f>
        <v>4</v>
      </c>
      <c r="I36" s="70" t="s">
        <v>93</v>
      </c>
      <c r="J36" s="71"/>
      <c r="K36" s="71"/>
      <c r="L36" s="71"/>
      <c r="M36" s="71"/>
      <c r="N36" s="72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</row>
    <row r="37" spans="1:33" x14ac:dyDescent="0.35">
      <c r="A37" s="38">
        <v>0.6</v>
      </c>
      <c r="B37" s="38">
        <v>6</v>
      </c>
      <c r="C37" s="38">
        <f t="shared" si="39"/>
        <v>3.5999999999999996</v>
      </c>
      <c r="E37" s="38">
        <v>0.6</v>
      </c>
      <c r="F37" s="38">
        <v>2</v>
      </c>
      <c r="G37" s="38">
        <f t="shared" si="40"/>
        <v>1.2</v>
      </c>
    </row>
    <row r="38" spans="1:33" x14ac:dyDescent="0.35">
      <c r="A38" s="38">
        <v>0.4</v>
      </c>
      <c r="B38" s="38"/>
      <c r="C38" s="38">
        <f t="shared" si="39"/>
        <v>0</v>
      </c>
      <c r="E38" s="38">
        <v>0.4</v>
      </c>
      <c r="F38" s="38">
        <v>1</v>
      </c>
      <c r="G38" s="38">
        <f t="shared" si="40"/>
        <v>0.4</v>
      </c>
      <c r="I38" s="37" t="s">
        <v>219</v>
      </c>
      <c r="J38" s="37"/>
      <c r="K38" s="37"/>
      <c r="L38" s="37"/>
      <c r="M38" s="37"/>
      <c r="N38" s="37"/>
      <c r="O38" s="37"/>
      <c r="P38" s="37"/>
      <c r="Q38" s="37"/>
      <c r="R38" s="37"/>
    </row>
    <row r="39" spans="1:33" x14ac:dyDescent="0.35">
      <c r="A39" s="38">
        <v>0.2</v>
      </c>
      <c r="B39" s="38"/>
      <c r="C39" s="38">
        <f t="shared" si="39"/>
        <v>0</v>
      </c>
      <c r="E39" s="38">
        <v>0.2</v>
      </c>
      <c r="F39" s="38">
        <v>3</v>
      </c>
      <c r="G39" s="38">
        <f t="shared" si="40"/>
        <v>0.60000000000000009</v>
      </c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33" x14ac:dyDescent="0.35">
      <c r="A40" s="38">
        <v>0</v>
      </c>
      <c r="B40" s="38"/>
      <c r="C40" s="38">
        <f t="shared" si="39"/>
        <v>0</v>
      </c>
      <c r="E40" s="38">
        <v>0</v>
      </c>
      <c r="F40" s="38">
        <v>1</v>
      </c>
      <c r="G40" s="38">
        <f t="shared" si="40"/>
        <v>0</v>
      </c>
      <c r="I40" s="118" t="s">
        <v>171</v>
      </c>
      <c r="J40" s="111" t="s">
        <v>220</v>
      </c>
      <c r="K40" s="111"/>
      <c r="L40" s="111"/>
      <c r="M40" s="111"/>
      <c r="N40" s="111"/>
      <c r="O40" s="111"/>
      <c r="P40" s="111"/>
      <c r="Q40" s="111"/>
      <c r="R40" s="111"/>
    </row>
    <row r="41" spans="1:33" x14ac:dyDescent="0.35">
      <c r="A41" s="38" t="s">
        <v>93</v>
      </c>
      <c r="B41" s="109">
        <f>SUM(C35:C40)</f>
        <v>26.200000000000003</v>
      </c>
      <c r="C41" s="110"/>
      <c r="E41" s="38" t="s">
        <v>93</v>
      </c>
      <c r="F41" s="109">
        <f>SUM(G35:G40)</f>
        <v>24.2</v>
      </c>
      <c r="G41" s="110"/>
      <c r="I41" s="118"/>
      <c r="J41" s="40" t="s">
        <v>75</v>
      </c>
      <c r="K41" s="40" t="s">
        <v>76</v>
      </c>
      <c r="L41" s="40" t="s">
        <v>77</v>
      </c>
      <c r="M41" s="40" t="s">
        <v>78</v>
      </c>
      <c r="N41" s="40" t="s">
        <v>79</v>
      </c>
      <c r="O41" s="40" t="s">
        <v>80</v>
      </c>
      <c r="P41" s="40" t="s">
        <v>81</v>
      </c>
      <c r="Q41" s="40" t="s">
        <v>82</v>
      </c>
      <c r="R41" s="40" t="s">
        <v>83</v>
      </c>
    </row>
    <row r="42" spans="1:33" x14ac:dyDescent="0.35">
      <c r="A42" s="38" t="s">
        <v>208</v>
      </c>
      <c r="B42" s="116">
        <f>B41/30</f>
        <v>0.87333333333333341</v>
      </c>
      <c r="C42" s="117"/>
      <c r="E42" s="38" t="s">
        <v>208</v>
      </c>
      <c r="F42" s="116">
        <f>F41/30</f>
        <v>0.80666666666666664</v>
      </c>
      <c r="G42" s="117"/>
      <c r="I42" s="38" t="s">
        <v>194</v>
      </c>
      <c r="J42" s="77">
        <f>J27</f>
        <v>33.041666666666664</v>
      </c>
      <c r="K42" s="77">
        <f>J28</f>
        <v>35.571666666666665</v>
      </c>
      <c r="L42" s="78">
        <f>J29</f>
        <v>39.745666666666665</v>
      </c>
      <c r="M42" s="77">
        <f>J30</f>
        <v>30.536333333333332</v>
      </c>
      <c r="N42" s="79">
        <f>J31</f>
        <v>33.491333333333337</v>
      </c>
      <c r="O42" s="77">
        <f>J32</f>
        <v>37.50333333333333</v>
      </c>
      <c r="P42" s="77">
        <f>J33</f>
        <v>27.490333333333336</v>
      </c>
      <c r="Q42" s="77">
        <f>J34</f>
        <v>32.171666666666667</v>
      </c>
      <c r="R42" s="77">
        <f>J35</f>
        <v>35.097999999999999</v>
      </c>
    </row>
    <row r="43" spans="1:33" x14ac:dyDescent="0.35">
      <c r="I43" s="38" t="s">
        <v>201</v>
      </c>
      <c r="J43" s="77">
        <f>L27</f>
        <v>0.36046666666666671</v>
      </c>
      <c r="K43" s="77">
        <f>L28</f>
        <v>0.41663333333333336</v>
      </c>
      <c r="L43" s="78">
        <f>L29</f>
        <v>0.50336666666666663</v>
      </c>
      <c r="M43" s="77">
        <f>L30</f>
        <v>0.28719999999999996</v>
      </c>
      <c r="N43" s="79">
        <f>L31</f>
        <v>0.4312333333333333</v>
      </c>
      <c r="O43" s="77">
        <f>L32</f>
        <v>0.54773333333333329</v>
      </c>
      <c r="P43" s="77">
        <f>L33</f>
        <v>0.49580000000000002</v>
      </c>
      <c r="Q43" s="77">
        <f>L34</f>
        <v>0.48303333333333337</v>
      </c>
      <c r="R43" s="77">
        <f>L35</f>
        <v>0.51953333333333329</v>
      </c>
    </row>
    <row r="44" spans="1:33" x14ac:dyDescent="0.35">
      <c r="A44" s="113" t="s">
        <v>213</v>
      </c>
      <c r="B44" s="114"/>
      <c r="C44" s="115"/>
      <c r="E44" s="113" t="s">
        <v>214</v>
      </c>
      <c r="F44" s="114"/>
      <c r="G44" s="115"/>
      <c r="I44" s="38" t="s">
        <v>202</v>
      </c>
      <c r="J44" s="77">
        <f>N27</f>
        <v>41.646666666666668</v>
      </c>
      <c r="K44" s="77">
        <f>N28</f>
        <v>33.073333333333331</v>
      </c>
      <c r="L44" s="78">
        <f>N29</f>
        <v>26.52</v>
      </c>
      <c r="M44" s="77">
        <f>N30</f>
        <v>50.166666666666664</v>
      </c>
      <c r="N44" s="79">
        <f>N31</f>
        <v>50.23</v>
      </c>
      <c r="O44" s="77">
        <f>N32</f>
        <v>50.126666666666665</v>
      </c>
      <c r="P44" s="77">
        <f>N33</f>
        <v>50.18333333333333</v>
      </c>
      <c r="Q44" s="77">
        <f>N34</f>
        <v>50.07</v>
      </c>
      <c r="R44" s="77">
        <f>N35</f>
        <v>50.196666666666665</v>
      </c>
    </row>
    <row r="45" spans="1:33" x14ac:dyDescent="0.35">
      <c r="A45" s="38">
        <v>1</v>
      </c>
      <c r="B45" s="38">
        <v>23</v>
      </c>
      <c r="C45" s="38">
        <f>A45*B45</f>
        <v>23</v>
      </c>
      <c r="E45" s="38">
        <v>1</v>
      </c>
      <c r="F45" s="38">
        <v>17</v>
      </c>
      <c r="G45" s="38">
        <f>E45*F45</f>
        <v>17</v>
      </c>
      <c r="I45" s="38" t="s">
        <v>203</v>
      </c>
      <c r="J45" s="77">
        <f>P27</f>
        <v>42.335157304350723</v>
      </c>
      <c r="K45" s="77">
        <f>P28</f>
        <v>42.393411055480158</v>
      </c>
      <c r="L45" s="78">
        <f>P29</f>
        <v>43.617801500492789</v>
      </c>
      <c r="M45" s="77">
        <f>P30</f>
        <v>44.198395320513981</v>
      </c>
      <c r="N45" s="79">
        <f>P31</f>
        <v>43.667318379970858</v>
      </c>
      <c r="O45" s="77">
        <f>P32</f>
        <v>14.471296057840542</v>
      </c>
      <c r="P45" s="77">
        <f>P33</f>
        <v>38.152412576974911</v>
      </c>
      <c r="Q45" s="77">
        <f>P34</f>
        <v>27.590299488887137</v>
      </c>
      <c r="R45" s="77">
        <f>P35</f>
        <v>23.430546332538569</v>
      </c>
    </row>
    <row r="46" spans="1:33" x14ac:dyDescent="0.35">
      <c r="A46" s="38">
        <v>0.8</v>
      </c>
      <c r="B46" s="38">
        <v>3</v>
      </c>
      <c r="C46" s="38">
        <f t="shared" ref="C46:C50" si="41">A46*B46</f>
        <v>2.4000000000000004</v>
      </c>
      <c r="E46" s="38">
        <v>0.8</v>
      </c>
      <c r="F46" s="38">
        <v>10</v>
      </c>
      <c r="G46" s="38">
        <f t="shared" ref="G46:G50" si="42">E46*F46</f>
        <v>8</v>
      </c>
      <c r="I46" s="38" t="s">
        <v>218</v>
      </c>
      <c r="J46" s="77">
        <f>R27</f>
        <v>96.759259259259252</v>
      </c>
      <c r="K46" s="77">
        <f>R28</f>
        <v>68.759018759018758</v>
      </c>
      <c r="L46" s="78">
        <f>R29</f>
        <v>30.238095238095237</v>
      </c>
      <c r="M46" s="77">
        <f>R30</f>
        <v>93.174603174603178</v>
      </c>
      <c r="N46" s="79">
        <f>R31</f>
        <v>79.463937621832358</v>
      </c>
      <c r="O46" s="77">
        <f>R32</f>
        <v>59.784946236559136</v>
      </c>
      <c r="P46" s="77">
        <f>R33</f>
        <v>82.828282828282838</v>
      </c>
      <c r="Q46" s="77">
        <f>R34</f>
        <v>73.294346978557499</v>
      </c>
      <c r="R46" s="77">
        <f>R35</f>
        <v>59.788359788359791</v>
      </c>
    </row>
    <row r="47" spans="1:33" x14ac:dyDescent="0.35">
      <c r="A47" s="38">
        <v>0.6</v>
      </c>
      <c r="B47" s="38">
        <v>2</v>
      </c>
      <c r="C47" s="38">
        <f t="shared" si="41"/>
        <v>1.2</v>
      </c>
      <c r="E47" s="38">
        <v>0.6</v>
      </c>
      <c r="F47" s="38">
        <v>3</v>
      </c>
      <c r="G47" s="38">
        <f t="shared" si="42"/>
        <v>1.7999999999999998</v>
      </c>
      <c r="I47" s="38" t="s">
        <v>185</v>
      </c>
      <c r="J47" s="77">
        <f>T27</f>
        <v>74.029999999999987</v>
      </c>
      <c r="K47" s="77">
        <f>T28</f>
        <v>75.303333333333327</v>
      </c>
      <c r="L47" s="78">
        <f>T29</f>
        <v>69.723333333333343</v>
      </c>
      <c r="M47" s="77">
        <f>T30</f>
        <v>76.17</v>
      </c>
      <c r="N47" s="79">
        <f>T31</f>
        <v>77.38</v>
      </c>
      <c r="O47" s="77">
        <f>T32</f>
        <v>73.473333333333343</v>
      </c>
      <c r="P47" s="77">
        <f>T33</f>
        <v>63.85</v>
      </c>
      <c r="Q47" s="77">
        <f>T34</f>
        <v>69.73</v>
      </c>
      <c r="R47" s="77">
        <f>T35</f>
        <v>72.986666666666679</v>
      </c>
    </row>
    <row r="48" spans="1:33" x14ac:dyDescent="0.35">
      <c r="A48" s="38">
        <v>0.4</v>
      </c>
      <c r="B48" s="38">
        <v>2</v>
      </c>
      <c r="C48" s="38">
        <f t="shared" si="41"/>
        <v>0.8</v>
      </c>
      <c r="E48" s="38">
        <v>0.4</v>
      </c>
      <c r="F48" s="38"/>
      <c r="G48" s="38">
        <f t="shared" si="42"/>
        <v>0</v>
      </c>
      <c r="I48" s="38" t="s">
        <v>187</v>
      </c>
      <c r="J48" s="77">
        <f>V27</f>
        <v>2.59</v>
      </c>
      <c r="K48" s="77">
        <f>V28</f>
        <v>1.9333333333333333</v>
      </c>
      <c r="L48" s="78">
        <f>V29</f>
        <v>2.0833333333333335</v>
      </c>
      <c r="M48" s="77">
        <f>V30</f>
        <v>2.7033333333333331</v>
      </c>
      <c r="N48" s="79">
        <f>V31</f>
        <v>1.9833333333333334</v>
      </c>
      <c r="O48" s="77">
        <f>V32</f>
        <v>1.72</v>
      </c>
      <c r="P48" s="77">
        <f>V33</f>
        <v>4.21</v>
      </c>
      <c r="Q48" s="77">
        <f>V34</f>
        <v>2.7900000000000005</v>
      </c>
      <c r="R48" s="77">
        <f>V35</f>
        <v>2.2966666666666664</v>
      </c>
    </row>
    <row r="49" spans="1:18" x14ac:dyDescent="0.35">
      <c r="A49" s="38">
        <v>0.2</v>
      </c>
      <c r="B49" s="38"/>
      <c r="C49" s="38">
        <f t="shared" si="41"/>
        <v>0</v>
      </c>
      <c r="E49" s="38">
        <v>0.2</v>
      </c>
      <c r="F49" s="38"/>
      <c r="G49" s="38">
        <f t="shared" si="42"/>
        <v>0</v>
      </c>
      <c r="I49" s="38" t="s">
        <v>188</v>
      </c>
      <c r="J49" s="77">
        <f>X27</f>
        <v>16.783333333333335</v>
      </c>
      <c r="K49" s="77">
        <f>X28</f>
        <v>17.790000000000003</v>
      </c>
      <c r="L49" s="78">
        <f>X29</f>
        <v>22.356666666666666</v>
      </c>
      <c r="M49" s="77">
        <f>X30</f>
        <v>15.463333333333333</v>
      </c>
      <c r="N49" s="80">
        <f>X31</f>
        <v>18.866666666666664</v>
      </c>
      <c r="O49" s="81">
        <f>X32</f>
        <v>17.84333333333333</v>
      </c>
      <c r="P49" s="81">
        <f>X33</f>
        <v>16.263333333333335</v>
      </c>
      <c r="Q49" s="77">
        <f>X34</f>
        <v>18.276666666666667</v>
      </c>
      <c r="R49" s="77">
        <f>X35</f>
        <v>16.803333333333331</v>
      </c>
    </row>
    <row r="50" spans="1:18" x14ac:dyDescent="0.35">
      <c r="A50" s="38">
        <v>0</v>
      </c>
      <c r="B50" s="38"/>
      <c r="C50" s="38">
        <f t="shared" si="41"/>
        <v>0</v>
      </c>
      <c r="E50" s="38">
        <v>0</v>
      </c>
      <c r="F50" s="38"/>
      <c r="G50" s="38">
        <f t="shared" si="42"/>
        <v>0</v>
      </c>
      <c r="I50" s="38" t="s">
        <v>189</v>
      </c>
      <c r="J50" s="39">
        <f>Z27</f>
        <v>3.0333333333333332</v>
      </c>
      <c r="K50" s="39">
        <f>Z28</f>
        <v>3.1</v>
      </c>
      <c r="L50" s="65">
        <f>Z29</f>
        <v>3.8666666666666667</v>
      </c>
      <c r="M50" s="39">
        <f>Z30</f>
        <v>2.1333333333333333</v>
      </c>
      <c r="N50" s="62">
        <f>Z31</f>
        <v>2.7666666666666666</v>
      </c>
      <c r="O50" s="39">
        <f>Z32</f>
        <v>3.8</v>
      </c>
      <c r="P50" s="39">
        <f>Z33</f>
        <v>1.7</v>
      </c>
      <c r="Q50" s="39">
        <f>Z34</f>
        <v>1.9333333333333333</v>
      </c>
      <c r="R50" s="39">
        <f>Z35</f>
        <v>3.7333333333333334</v>
      </c>
    </row>
    <row r="51" spans="1:18" x14ac:dyDescent="0.35">
      <c r="A51" s="38" t="s">
        <v>93</v>
      </c>
      <c r="B51" s="109">
        <f>SUM(C45:C50)</f>
        <v>27.4</v>
      </c>
      <c r="C51" s="110"/>
      <c r="E51" s="38" t="s">
        <v>93</v>
      </c>
      <c r="F51" s="109">
        <f>SUM(G45:G50)</f>
        <v>26.8</v>
      </c>
      <c r="G51" s="110"/>
      <c r="I51" s="38" t="s">
        <v>190</v>
      </c>
      <c r="J51" s="82">
        <f>AB27</f>
        <v>3.1666666666666665</v>
      </c>
      <c r="K51" s="82">
        <f>AB28</f>
        <v>3.2333333333333334</v>
      </c>
      <c r="L51" s="83">
        <f>AB29</f>
        <v>3.7666666666666666</v>
      </c>
      <c r="M51" s="82">
        <f>AB30</f>
        <v>2.6666666666666665</v>
      </c>
      <c r="N51" s="84">
        <f>AB31</f>
        <v>2.9</v>
      </c>
      <c r="O51" s="82">
        <f>AB32</f>
        <v>3.6666666666666665</v>
      </c>
      <c r="P51" s="85">
        <f>AB33</f>
        <v>2.2666666666666666</v>
      </c>
      <c r="Q51" s="82">
        <f>AB34</f>
        <v>2.4</v>
      </c>
      <c r="R51" s="82">
        <f>AB35</f>
        <v>3.4</v>
      </c>
    </row>
    <row r="52" spans="1:18" x14ac:dyDescent="0.35">
      <c r="A52" s="38" t="s">
        <v>208</v>
      </c>
      <c r="B52" s="116">
        <f>B51/30</f>
        <v>0.91333333333333333</v>
      </c>
      <c r="C52" s="117"/>
      <c r="E52" s="38" t="s">
        <v>208</v>
      </c>
      <c r="F52" s="116">
        <f>F51/30</f>
        <v>0.89333333333333331</v>
      </c>
      <c r="G52" s="117"/>
      <c r="I52" s="38" t="s">
        <v>204</v>
      </c>
      <c r="J52" s="82">
        <f>AD27</f>
        <v>3.2666666666666666</v>
      </c>
      <c r="K52" s="82">
        <f>AD28</f>
        <v>3.3333333333333335</v>
      </c>
      <c r="L52" s="83">
        <f>AD29</f>
        <v>4.3666666666666663</v>
      </c>
      <c r="M52" s="82">
        <f>AD30</f>
        <v>2.1666666666666665</v>
      </c>
      <c r="N52" s="84">
        <f>AD31</f>
        <v>2.4</v>
      </c>
      <c r="O52" s="82">
        <f>AD32</f>
        <v>3.9333333333333331</v>
      </c>
      <c r="P52" s="85">
        <f>AD33</f>
        <v>1.5333333333333334</v>
      </c>
      <c r="Q52" s="82">
        <f>AD34</f>
        <v>1.5666666666666667</v>
      </c>
      <c r="R52" s="82">
        <f>AD35</f>
        <v>3.7666666666666666</v>
      </c>
    </row>
    <row r="53" spans="1:18" x14ac:dyDescent="0.35">
      <c r="I53" s="38" t="s">
        <v>191</v>
      </c>
      <c r="J53" s="82">
        <f>AF27</f>
        <v>3.2666666666666666</v>
      </c>
      <c r="K53" s="82">
        <f>AF28</f>
        <v>3.2333333333333334</v>
      </c>
      <c r="L53" s="83">
        <f>AF29</f>
        <v>4.0333333333333332</v>
      </c>
      <c r="M53" s="82">
        <f>AF30</f>
        <v>2.2333333333333334</v>
      </c>
      <c r="N53" s="84">
        <f>AF31</f>
        <v>2.8</v>
      </c>
      <c r="O53" s="82">
        <f>AF32</f>
        <v>3.9</v>
      </c>
      <c r="P53" s="85">
        <f>AF33</f>
        <v>1.9</v>
      </c>
      <c r="Q53" s="82">
        <f>AF34</f>
        <v>2.1333333333333333</v>
      </c>
      <c r="R53" s="82">
        <f>AF35</f>
        <v>3.6333333333333333</v>
      </c>
    </row>
    <row r="54" spans="1:18" x14ac:dyDescent="0.35">
      <c r="A54" s="113" t="s">
        <v>215</v>
      </c>
      <c r="B54" s="114"/>
      <c r="C54" s="115"/>
      <c r="E54" s="113" t="s">
        <v>216</v>
      </c>
      <c r="F54" s="114"/>
      <c r="G54" s="115"/>
      <c r="I54" s="38" t="s">
        <v>93</v>
      </c>
      <c r="J54" s="74">
        <f>M18</f>
        <v>0.5879760927114257</v>
      </c>
      <c r="K54" s="75">
        <f>O18</f>
        <v>0.55968708460950634</v>
      </c>
      <c r="L54" s="74">
        <f>Q18</f>
        <v>0.69870700828911314</v>
      </c>
      <c r="M54" s="75">
        <f>S18</f>
        <v>0.43900726143756158</v>
      </c>
      <c r="N54" s="74">
        <f>U18</f>
        <v>0.57595434578247628</v>
      </c>
      <c r="O54" s="75">
        <f>W18</f>
        <v>0.67099335313805364</v>
      </c>
      <c r="P54" s="74">
        <f>Y18</f>
        <v>0.36575845582045291</v>
      </c>
      <c r="Q54" s="75">
        <f>AA18</f>
        <v>0.38859631093259323</v>
      </c>
      <c r="R54" s="74">
        <f>AC18</f>
        <v>0.65351499773294486</v>
      </c>
    </row>
    <row r="55" spans="1:18" x14ac:dyDescent="0.35">
      <c r="A55" s="38">
        <v>1</v>
      </c>
      <c r="B55" s="38">
        <v>18</v>
      </c>
      <c r="C55" s="38">
        <f>A55*B55</f>
        <v>18</v>
      </c>
      <c r="E55" s="38">
        <v>1</v>
      </c>
      <c r="F55" s="38">
        <v>23</v>
      </c>
      <c r="G55" s="38">
        <f>E55*F55</f>
        <v>23</v>
      </c>
      <c r="I55" s="37"/>
      <c r="J55" s="37"/>
      <c r="K55" s="37"/>
      <c r="L55" s="37"/>
      <c r="M55" s="37"/>
      <c r="N55" s="37"/>
      <c r="O55" s="37"/>
      <c r="P55" s="37"/>
      <c r="Q55" s="37"/>
      <c r="R55" s="37"/>
    </row>
    <row r="56" spans="1:18" x14ac:dyDescent="0.35">
      <c r="A56" s="38">
        <v>0.8</v>
      </c>
      <c r="B56" s="38">
        <v>6</v>
      </c>
      <c r="C56" s="38">
        <f t="shared" ref="C56:C60" si="43">A56*B56</f>
        <v>4.8000000000000007</v>
      </c>
      <c r="E56" s="38">
        <v>0.8</v>
      </c>
      <c r="F56" s="38">
        <v>2</v>
      </c>
      <c r="G56" s="38">
        <f t="shared" ref="G56:G60" si="44">E56*F56</f>
        <v>1.6</v>
      </c>
    </row>
    <row r="57" spans="1:18" x14ac:dyDescent="0.35">
      <c r="A57" s="38">
        <v>0.6</v>
      </c>
      <c r="B57" s="38">
        <v>4</v>
      </c>
      <c r="C57" s="38">
        <f t="shared" si="43"/>
        <v>2.4</v>
      </c>
      <c r="E57" s="38">
        <v>0.6</v>
      </c>
      <c r="F57" s="38">
        <v>3</v>
      </c>
      <c r="G57" s="38">
        <f t="shared" si="44"/>
        <v>1.7999999999999998</v>
      </c>
    </row>
    <row r="58" spans="1:18" x14ac:dyDescent="0.35">
      <c r="A58" s="38">
        <v>0.4</v>
      </c>
      <c r="B58" s="38">
        <v>1</v>
      </c>
      <c r="C58" s="38">
        <f t="shared" si="43"/>
        <v>0.4</v>
      </c>
      <c r="E58" s="38">
        <v>0.4</v>
      </c>
      <c r="F58" s="38">
        <v>2</v>
      </c>
      <c r="G58" s="38">
        <f t="shared" si="44"/>
        <v>0.8</v>
      </c>
    </row>
    <row r="59" spans="1:18" x14ac:dyDescent="0.35">
      <c r="A59" s="38">
        <v>0.2</v>
      </c>
      <c r="B59" s="38">
        <v>1</v>
      </c>
      <c r="C59" s="38">
        <f t="shared" si="43"/>
        <v>0.2</v>
      </c>
      <c r="E59" s="38">
        <v>0.2</v>
      </c>
      <c r="F59" s="38"/>
      <c r="G59" s="38">
        <f t="shared" si="44"/>
        <v>0</v>
      </c>
    </row>
    <row r="60" spans="1:18" x14ac:dyDescent="0.35">
      <c r="A60" s="38">
        <v>0</v>
      </c>
      <c r="B60" s="38"/>
      <c r="C60" s="38">
        <f t="shared" si="43"/>
        <v>0</v>
      </c>
      <c r="E60" s="38">
        <v>0</v>
      </c>
      <c r="F60" s="38"/>
      <c r="G60" s="38">
        <f t="shared" si="44"/>
        <v>0</v>
      </c>
    </row>
    <row r="61" spans="1:18" x14ac:dyDescent="0.35">
      <c r="A61" s="38" t="s">
        <v>93</v>
      </c>
      <c r="B61" s="109">
        <f>SUM(C55:C60)</f>
        <v>25.799999999999997</v>
      </c>
      <c r="C61" s="110"/>
      <c r="E61" s="38" t="s">
        <v>93</v>
      </c>
      <c r="F61" s="109">
        <f>SUM(G55:G60)</f>
        <v>27.200000000000003</v>
      </c>
      <c r="G61" s="110"/>
    </row>
    <row r="62" spans="1:18" x14ac:dyDescent="0.35">
      <c r="A62" s="38" t="s">
        <v>208</v>
      </c>
      <c r="B62" s="109">
        <f>B61/30</f>
        <v>0.85999999999999988</v>
      </c>
      <c r="C62" s="110"/>
      <c r="E62" s="38" t="s">
        <v>208</v>
      </c>
      <c r="F62" s="116">
        <f>F61/30</f>
        <v>0.90666666666666673</v>
      </c>
      <c r="G62" s="117"/>
    </row>
  </sheetData>
  <mergeCells count="38">
    <mergeCell ref="I40:I41"/>
    <mergeCell ref="J40:R40"/>
    <mergeCell ref="A54:C54"/>
    <mergeCell ref="E54:G54"/>
    <mergeCell ref="B61:C61"/>
    <mergeCell ref="F61:G61"/>
    <mergeCell ref="B62:C62"/>
    <mergeCell ref="F62:G62"/>
    <mergeCell ref="A44:C44"/>
    <mergeCell ref="E44:G44"/>
    <mergeCell ref="B51:C51"/>
    <mergeCell ref="F51:G51"/>
    <mergeCell ref="B52:C52"/>
    <mergeCell ref="F52:G52"/>
    <mergeCell ref="A34:C34"/>
    <mergeCell ref="E34:G34"/>
    <mergeCell ref="B41:C41"/>
    <mergeCell ref="F41:G41"/>
    <mergeCell ref="B42:C42"/>
    <mergeCell ref="F42:G42"/>
    <mergeCell ref="A24:C24"/>
    <mergeCell ref="E24:G24"/>
    <mergeCell ref="B31:C31"/>
    <mergeCell ref="F31:G31"/>
    <mergeCell ref="B32:C32"/>
    <mergeCell ref="F32:G32"/>
    <mergeCell ref="A14:C14"/>
    <mergeCell ref="E14:G14"/>
    <mergeCell ref="B21:C21"/>
    <mergeCell ref="F21:G21"/>
    <mergeCell ref="B22:C22"/>
    <mergeCell ref="F22:G22"/>
    <mergeCell ref="A4:C4"/>
    <mergeCell ref="E4:G4"/>
    <mergeCell ref="B11:C11"/>
    <mergeCell ref="F11:G11"/>
    <mergeCell ref="B12:C12"/>
    <mergeCell ref="F12:G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WARNA</vt:lpstr>
      <vt:lpstr>TEKSTUR</vt:lpstr>
      <vt:lpstr>KADAR ABU</vt:lpstr>
      <vt:lpstr>KADAR AIR</vt:lpstr>
      <vt:lpstr>PROTEIN</vt:lpstr>
      <vt:lpstr>ORLEP</vt:lpstr>
      <vt:lpstr>KEMBANG</vt:lpstr>
      <vt:lpstr>BOBOT</vt:lpstr>
      <vt:lpstr>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2023-05-31T12:37:49Z</dcterms:created>
  <dcterms:modified xsi:type="dcterms:W3CDTF">2023-08-11T00:35:57Z</dcterms:modified>
</cp:coreProperties>
</file>