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RIAL\Downloads\1. Skripsi Rafika\"/>
    </mc:Choice>
  </mc:AlternateContent>
  <bookViews>
    <workbookView xWindow="-120" yWindow="-120" windowWidth="20730" windowHeight="11160" activeTab="3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4" i="4" l="1"/>
  <c r="AE43" i="4"/>
  <c r="AE41" i="4"/>
  <c r="AE40" i="4"/>
  <c r="AE38" i="4"/>
  <c r="AE37" i="4"/>
  <c r="AE34" i="4"/>
  <c r="AE33" i="4"/>
  <c r="AE29" i="4"/>
  <c r="AE28" i="4"/>
  <c r="AE27" i="4"/>
  <c r="J20" i="1" l="1"/>
  <c r="L19" i="1"/>
  <c r="J19" i="1"/>
  <c r="J20" i="5" l="1"/>
  <c r="J25" i="5" l="1"/>
  <c r="L18" i="5"/>
  <c r="J18" i="5"/>
  <c r="F18" i="1"/>
  <c r="N22" i="1" l="1"/>
  <c r="N21" i="1"/>
  <c r="N20" i="1"/>
  <c r="N19" i="1"/>
  <c r="L24" i="5" l="1"/>
  <c r="L23" i="5"/>
  <c r="L22" i="5"/>
  <c r="L19" i="5"/>
  <c r="J24" i="5"/>
  <c r="J23" i="5"/>
  <c r="J22" i="5"/>
  <c r="J19" i="5"/>
  <c r="C21" i="2"/>
  <c r="D21" i="2"/>
  <c r="B21" i="2"/>
  <c r="F19" i="2"/>
  <c r="F18" i="2"/>
  <c r="C21" i="3"/>
  <c r="D21" i="3"/>
  <c r="B21" i="3"/>
  <c r="F19" i="3"/>
  <c r="F18" i="3"/>
  <c r="C21" i="5"/>
  <c r="D21" i="5"/>
  <c r="B21" i="5"/>
  <c r="F19" i="5"/>
  <c r="F18" i="5"/>
  <c r="P12" i="2" l="1"/>
  <c r="P11" i="2"/>
  <c r="P10" i="2"/>
  <c r="P9" i="2"/>
  <c r="P8" i="2"/>
  <c r="O12" i="2"/>
  <c r="O11" i="2"/>
  <c r="O10" i="2"/>
  <c r="O9" i="2"/>
  <c r="O8" i="2"/>
  <c r="M12" i="2"/>
  <c r="M11" i="2"/>
  <c r="M10" i="2"/>
  <c r="M9" i="2"/>
  <c r="M8" i="2"/>
  <c r="L13" i="2"/>
  <c r="L12" i="2"/>
  <c r="L11" i="2"/>
  <c r="L10" i="2"/>
  <c r="L9" i="2"/>
  <c r="L8" i="2"/>
  <c r="P12" i="3"/>
  <c r="P11" i="3"/>
  <c r="P10" i="3"/>
  <c r="P9" i="3"/>
  <c r="M8" i="3"/>
  <c r="P8" i="3"/>
  <c r="O12" i="3"/>
  <c r="O11" i="3"/>
  <c r="O10" i="3"/>
  <c r="O9" i="3"/>
  <c r="O8" i="3"/>
  <c r="M12" i="3"/>
  <c r="M11" i="3"/>
  <c r="M10" i="3"/>
  <c r="M9" i="3"/>
  <c r="L13" i="3"/>
  <c r="L12" i="3"/>
  <c r="L11" i="3"/>
  <c r="L10" i="3"/>
  <c r="L9" i="3"/>
  <c r="L8" i="3"/>
  <c r="L8" i="5"/>
  <c r="L12" i="5"/>
  <c r="L13" i="5"/>
  <c r="L11" i="5"/>
  <c r="L10" i="5"/>
  <c r="L9" i="5"/>
  <c r="P12" i="5"/>
  <c r="P11" i="5"/>
  <c r="P10" i="5"/>
  <c r="P9" i="5"/>
  <c r="P8" i="5"/>
  <c r="O12" i="5"/>
  <c r="O11" i="5"/>
  <c r="O10" i="5"/>
  <c r="O9" i="5"/>
  <c r="O8" i="5"/>
  <c r="M12" i="5"/>
  <c r="M11" i="5"/>
  <c r="M10" i="5"/>
  <c r="M9" i="5"/>
  <c r="M8" i="5"/>
  <c r="N8" i="5"/>
  <c r="K13" i="5"/>
  <c r="K14" i="5"/>
  <c r="K12" i="5"/>
  <c r="K11" i="5"/>
  <c r="K10" i="5"/>
  <c r="K9" i="5"/>
  <c r="K8" i="5"/>
  <c r="J13" i="5"/>
  <c r="J14" i="5"/>
  <c r="J12" i="5"/>
  <c r="J11" i="5"/>
  <c r="J10" i="5"/>
  <c r="J9" i="5"/>
  <c r="J8" i="5"/>
  <c r="J5" i="5"/>
  <c r="J2" i="5"/>
  <c r="D19" i="5"/>
  <c r="C19" i="5"/>
  <c r="B19" i="5"/>
  <c r="E19" i="5" s="1"/>
  <c r="D18" i="5"/>
  <c r="D20" i="5" s="1"/>
  <c r="C18" i="5"/>
  <c r="C20" i="5" s="1"/>
  <c r="B18" i="5"/>
  <c r="E11" i="5"/>
  <c r="D11" i="5"/>
  <c r="C11" i="5"/>
  <c r="B11" i="5"/>
  <c r="E10" i="5"/>
  <c r="D10" i="5"/>
  <c r="C10" i="5"/>
  <c r="B10" i="5"/>
  <c r="G9" i="5"/>
  <c r="F9" i="5"/>
  <c r="G8" i="5"/>
  <c r="F8" i="5"/>
  <c r="G7" i="5"/>
  <c r="F7" i="5"/>
  <c r="G6" i="5"/>
  <c r="F6" i="5"/>
  <c r="G5" i="5"/>
  <c r="F5" i="5"/>
  <c r="G4" i="5"/>
  <c r="F4" i="5"/>
  <c r="F10" i="5" s="1"/>
  <c r="J11" i="4"/>
  <c r="J10" i="4"/>
  <c r="J9" i="4"/>
  <c r="J2" i="4"/>
  <c r="E11" i="4"/>
  <c r="D11" i="4"/>
  <c r="C11" i="4"/>
  <c r="B11" i="4"/>
  <c r="E10" i="4"/>
  <c r="D10" i="4"/>
  <c r="C10" i="4"/>
  <c r="B10" i="4"/>
  <c r="G9" i="4"/>
  <c r="W25" i="4" s="1"/>
  <c r="F9" i="4"/>
  <c r="D19" i="4" s="1"/>
  <c r="G8" i="4"/>
  <c r="T25" i="4" s="1"/>
  <c r="F8" i="4"/>
  <c r="C19" i="4" s="1"/>
  <c r="G7" i="4"/>
  <c r="Q25" i="4" s="1"/>
  <c r="F7" i="4"/>
  <c r="B19" i="4" s="1"/>
  <c r="G6" i="4"/>
  <c r="W24" i="4" s="1"/>
  <c r="F6" i="4"/>
  <c r="D18" i="4" s="1"/>
  <c r="G5" i="4"/>
  <c r="T24" i="4" s="1"/>
  <c r="F5" i="4"/>
  <c r="C18" i="4" s="1"/>
  <c r="G4" i="4"/>
  <c r="Q24" i="4" s="1"/>
  <c r="F4" i="4"/>
  <c r="K14" i="3"/>
  <c r="J14" i="3"/>
  <c r="K11" i="3"/>
  <c r="J11" i="3"/>
  <c r="K10" i="3"/>
  <c r="J10" i="3"/>
  <c r="K9" i="3"/>
  <c r="J9" i="3"/>
  <c r="K8" i="3"/>
  <c r="J8" i="3"/>
  <c r="J2" i="3"/>
  <c r="J5" i="3" s="1"/>
  <c r="D19" i="3"/>
  <c r="C19" i="3"/>
  <c r="B19" i="3"/>
  <c r="E19" i="3" s="1"/>
  <c r="D18" i="3"/>
  <c r="D20" i="3" s="1"/>
  <c r="C18" i="3"/>
  <c r="C20" i="3" s="1"/>
  <c r="B18" i="3"/>
  <c r="K11" i="2"/>
  <c r="E11" i="3"/>
  <c r="D11" i="3"/>
  <c r="C11" i="3"/>
  <c r="B11" i="3"/>
  <c r="E10" i="3"/>
  <c r="D10" i="3"/>
  <c r="C10" i="3"/>
  <c r="B10" i="3"/>
  <c r="G9" i="3"/>
  <c r="F9" i="3"/>
  <c r="G8" i="3"/>
  <c r="F8" i="3"/>
  <c r="G7" i="3"/>
  <c r="F7" i="3"/>
  <c r="G6" i="3"/>
  <c r="F6" i="3"/>
  <c r="G5" i="3"/>
  <c r="F5" i="3"/>
  <c r="G4" i="3"/>
  <c r="F4" i="3"/>
  <c r="K14" i="2"/>
  <c r="J14" i="2"/>
  <c r="J11" i="2"/>
  <c r="K10" i="2"/>
  <c r="J10" i="2"/>
  <c r="K9" i="2"/>
  <c r="J9" i="2"/>
  <c r="K8" i="2"/>
  <c r="J8" i="2"/>
  <c r="J2" i="2"/>
  <c r="J5" i="2" s="1"/>
  <c r="D19" i="2"/>
  <c r="C19" i="2"/>
  <c r="B19" i="2"/>
  <c r="E19" i="2" s="1"/>
  <c r="D18" i="2"/>
  <c r="D20" i="2" s="1"/>
  <c r="C18" i="2"/>
  <c r="C20" i="2" s="1"/>
  <c r="B18" i="2"/>
  <c r="E11" i="2"/>
  <c r="D11" i="2"/>
  <c r="C11" i="2"/>
  <c r="B11" i="2"/>
  <c r="E10" i="2"/>
  <c r="D10" i="2"/>
  <c r="C10" i="2"/>
  <c r="B10" i="2"/>
  <c r="G9" i="2"/>
  <c r="F9" i="2"/>
  <c r="G8" i="2"/>
  <c r="F8" i="2"/>
  <c r="G7" i="2"/>
  <c r="F7" i="2"/>
  <c r="G6" i="2"/>
  <c r="F6" i="2"/>
  <c r="G5" i="2"/>
  <c r="F5" i="2"/>
  <c r="G4" i="2"/>
  <c r="F4" i="2"/>
  <c r="F10" i="2" s="1"/>
  <c r="J11" i="1"/>
  <c r="J10" i="1"/>
  <c r="J9" i="1"/>
  <c r="C20" i="4" l="1"/>
  <c r="C21" i="4" s="1"/>
  <c r="J23" i="4" s="1"/>
  <c r="E19" i="4"/>
  <c r="F19" i="4" s="1"/>
  <c r="J19" i="4" s="1"/>
  <c r="D20" i="4"/>
  <c r="D21" i="4" s="1"/>
  <c r="J24" i="4" s="1"/>
  <c r="J12" i="1"/>
  <c r="F10" i="4"/>
  <c r="J5" i="4" s="1"/>
  <c r="K14" i="4" s="1"/>
  <c r="K9" i="4"/>
  <c r="L9" i="4" s="1"/>
  <c r="B18" i="4"/>
  <c r="W17" i="4"/>
  <c r="Q17" i="4"/>
  <c r="Y17" i="4"/>
  <c r="Q18" i="4"/>
  <c r="AA17" i="4"/>
  <c r="Q19" i="4"/>
  <c r="W18" i="4"/>
  <c r="S17" i="4"/>
  <c r="Y18" i="4"/>
  <c r="S18" i="4"/>
  <c r="AA18" i="4"/>
  <c r="S19" i="4"/>
  <c r="J14" i="4"/>
  <c r="J8" i="4"/>
  <c r="N11" i="5"/>
  <c r="B20" i="5"/>
  <c r="E20" i="5" s="1"/>
  <c r="E18" i="5"/>
  <c r="J12" i="4"/>
  <c r="B20" i="4"/>
  <c r="E18" i="4"/>
  <c r="J13" i="3"/>
  <c r="K13" i="3"/>
  <c r="K12" i="3"/>
  <c r="J12" i="3"/>
  <c r="N11" i="3"/>
  <c r="B20" i="3"/>
  <c r="E20" i="3" s="1"/>
  <c r="E18" i="3"/>
  <c r="F10" i="3"/>
  <c r="J13" i="2"/>
  <c r="K13" i="2"/>
  <c r="K12" i="2"/>
  <c r="J12" i="2"/>
  <c r="N11" i="2"/>
  <c r="B20" i="2"/>
  <c r="E20" i="2" s="1"/>
  <c r="E18" i="2"/>
  <c r="F4" i="1"/>
  <c r="G4" i="1"/>
  <c r="F5" i="1"/>
  <c r="C18" i="1" s="1"/>
  <c r="G5" i="1"/>
  <c r="F6" i="1"/>
  <c r="D18" i="1" s="1"/>
  <c r="G6" i="1"/>
  <c r="F7" i="1"/>
  <c r="B19" i="1" s="1"/>
  <c r="G7" i="1"/>
  <c r="F8" i="1"/>
  <c r="C19" i="1" s="1"/>
  <c r="G8" i="1"/>
  <c r="F9" i="1"/>
  <c r="D19" i="1" s="1"/>
  <c r="G9" i="1"/>
  <c r="B10" i="1"/>
  <c r="C10" i="1"/>
  <c r="D10" i="1"/>
  <c r="E10" i="1"/>
  <c r="F10" i="1"/>
  <c r="B11" i="1"/>
  <c r="C11" i="1"/>
  <c r="D11" i="1"/>
  <c r="E11" i="1"/>
  <c r="J2" i="1"/>
  <c r="J5" i="1"/>
  <c r="K14" i="1" s="1"/>
  <c r="J13" i="4" l="1"/>
  <c r="O9" i="4" s="1"/>
  <c r="K8" i="4"/>
  <c r="K13" i="4" s="1"/>
  <c r="L13" i="4" s="1"/>
  <c r="J14" i="1"/>
  <c r="J8" i="1"/>
  <c r="K8" i="1"/>
  <c r="L8" i="1" s="1"/>
  <c r="E19" i="1"/>
  <c r="F19" i="1" s="1"/>
  <c r="D20" i="1"/>
  <c r="D21" i="1" s="1"/>
  <c r="J24" i="1" s="1"/>
  <c r="C20" i="1"/>
  <c r="C21" i="1" s="1"/>
  <c r="J23" i="1" s="1"/>
  <c r="K9" i="1"/>
  <c r="B18" i="1"/>
  <c r="F18" i="4"/>
  <c r="J18" i="4" s="1"/>
  <c r="K10" i="4"/>
  <c r="E20" i="4"/>
  <c r="B21" i="4"/>
  <c r="J22" i="4" s="1"/>
  <c r="K11" i="4"/>
  <c r="L11" i="4" s="1"/>
  <c r="O12" i="4"/>
  <c r="P9" i="4"/>
  <c r="O10" i="4"/>
  <c r="P11" i="4"/>
  <c r="O8" i="4"/>
  <c r="L8" i="4"/>
  <c r="M8" i="4" s="1"/>
  <c r="N10" i="5"/>
  <c r="N12" i="5"/>
  <c r="N9" i="5"/>
  <c r="N10" i="3"/>
  <c r="N12" i="3"/>
  <c r="N9" i="3"/>
  <c r="N8" i="3"/>
  <c r="N10" i="2"/>
  <c r="N12" i="2"/>
  <c r="N9" i="2"/>
  <c r="N8" i="2"/>
  <c r="P8" i="4" l="1"/>
  <c r="P10" i="4"/>
  <c r="P12" i="4"/>
  <c r="O11" i="4"/>
  <c r="N8" i="4"/>
  <c r="Q20" i="4"/>
  <c r="J20" i="4"/>
  <c r="W19" i="4"/>
  <c r="M9" i="4"/>
  <c r="N9" i="4" s="1"/>
  <c r="M11" i="4"/>
  <c r="N11" i="4" s="1"/>
  <c r="J25" i="4"/>
  <c r="E18" i="1"/>
  <c r="B20" i="1"/>
  <c r="L9" i="1"/>
  <c r="K13" i="1"/>
  <c r="N18" i="1"/>
  <c r="J13" i="1"/>
  <c r="L10" i="4"/>
  <c r="M10" i="4" s="1"/>
  <c r="N10" i="4" s="1"/>
  <c r="K12" i="4"/>
  <c r="L12" i="4" s="1"/>
  <c r="M12" i="4" s="1"/>
  <c r="N12" i="4" s="1"/>
  <c r="AA14" i="4" l="1"/>
  <c r="Y13" i="4"/>
  <c r="W13" i="4"/>
  <c r="AA13" i="4"/>
  <c r="Y14" i="4"/>
  <c r="W14" i="4"/>
  <c r="P9" i="1"/>
  <c r="O9" i="1"/>
  <c r="P10" i="1"/>
  <c r="O10" i="1"/>
  <c r="P11" i="1"/>
  <c r="O11" i="1"/>
  <c r="P12" i="1"/>
  <c r="O12" i="1"/>
  <c r="P8" i="1"/>
  <c r="O8" i="1"/>
  <c r="L13" i="1"/>
  <c r="M9" i="1"/>
  <c r="N9" i="1" s="1"/>
  <c r="B21" i="1"/>
  <c r="J22" i="1" s="1"/>
  <c r="K11" i="1"/>
  <c r="L11" i="1" s="1"/>
  <c r="M11" i="1" s="1"/>
  <c r="N11" i="1" s="1"/>
  <c r="E20" i="1"/>
  <c r="K10" i="1"/>
  <c r="J18" i="1"/>
  <c r="N17" i="1" l="1"/>
  <c r="L10" i="1"/>
  <c r="M10" i="1" s="1"/>
  <c r="N10" i="1" s="1"/>
  <c r="K12" i="1"/>
  <c r="L12" i="1" s="1"/>
  <c r="M12" i="1" s="1"/>
  <c r="N12" i="1" s="1"/>
  <c r="J25" i="1"/>
  <c r="M8" i="1"/>
  <c r="N8" i="1" s="1"/>
  <c r="L18" i="1" l="1"/>
  <c r="L23" i="1"/>
  <c r="L22" i="1"/>
  <c r="L24" i="1"/>
</calcChain>
</file>

<file path=xl/sharedStrings.xml><?xml version="1.0" encoding="utf-8"?>
<sst xmlns="http://schemas.openxmlformats.org/spreadsheetml/2006/main" count="328" uniqueCount="55">
  <si>
    <t>Perlakuan</t>
  </si>
  <si>
    <t>Ulangan</t>
  </si>
  <si>
    <t>V1K1</t>
  </si>
  <si>
    <t>V1K3</t>
  </si>
  <si>
    <t>V2K1</t>
  </si>
  <si>
    <t>V2K2</t>
  </si>
  <si>
    <t>V2K3</t>
  </si>
  <si>
    <t>FK</t>
  </si>
  <si>
    <t>SK</t>
  </si>
  <si>
    <t>db</t>
  </si>
  <si>
    <t>JK</t>
  </si>
  <si>
    <t>KT</t>
  </si>
  <si>
    <t>Fhit</t>
  </si>
  <si>
    <t>F5%</t>
  </si>
  <si>
    <t>F1%</t>
  </si>
  <si>
    <t>Galat</t>
  </si>
  <si>
    <t>Total</t>
  </si>
  <si>
    <t>Panjang Tanaman Selada Merah</t>
  </si>
  <si>
    <t>Jumlah</t>
  </si>
  <si>
    <t>Rata-Rata</t>
  </si>
  <si>
    <t>V1K2</t>
  </si>
  <si>
    <t>JUMLAH</t>
  </si>
  <si>
    <t>RATA-RATA</t>
  </si>
  <si>
    <t>V</t>
  </si>
  <si>
    <t>K</t>
  </si>
  <si>
    <t>VK</t>
  </si>
  <si>
    <t>r (Ulangan)</t>
  </si>
  <si>
    <t xml:space="preserve">Jumlah </t>
  </si>
  <si>
    <t>Kelompok</t>
  </si>
  <si>
    <t>Notasi</t>
  </si>
  <si>
    <t>V1</t>
  </si>
  <si>
    <t>V2</t>
  </si>
  <si>
    <t>BNJ</t>
  </si>
  <si>
    <t>K1</t>
  </si>
  <si>
    <t>K2</t>
  </si>
  <si>
    <t>K3</t>
  </si>
  <si>
    <t>sd(2,15)</t>
  </si>
  <si>
    <t>sd(3,15)</t>
  </si>
  <si>
    <t xml:space="preserve">V2 </t>
  </si>
  <si>
    <t>UMUR 28 HST</t>
  </si>
  <si>
    <t>a</t>
  </si>
  <si>
    <t>b</t>
  </si>
  <si>
    <t>7 HST</t>
  </si>
  <si>
    <t>21 HST</t>
  </si>
  <si>
    <t>35 HST</t>
  </si>
  <si>
    <t xml:space="preserve">14 HST </t>
  </si>
  <si>
    <t>(Varietas Red Rapid) V1</t>
  </si>
  <si>
    <t>(Varietas Lolorosa) V2</t>
  </si>
  <si>
    <t>BNJ 5%</t>
  </si>
  <si>
    <t>(Pemberian 25 ml) K1</t>
  </si>
  <si>
    <t>(Pemberian 50 ml) K2</t>
  </si>
  <si>
    <t>(Pemberian 75 ml) K3</t>
  </si>
  <si>
    <t>tn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</si>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</sst>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5" xfId="0" applyBorder="1"/>
    <xf numFmtId="0" fontId="0" fillId="0" borderId="7" xfId="0" applyFill="1" applyBorder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opLeftCell="D3" workbookViewId="0">
      <selection activeCell="J21" sqref="J21"/>
    </sheetView>
  </sheetViews>
  <sheetFormatPr defaultRowHeight="15" x14ac:dyDescent="0.25"/>
  <cols>
    <col min="1" max="1" width="18.5703125" customWidth="1"/>
    <col min="6" max="6" width="12" customWidth="1"/>
    <col min="9" max="9" width="11.42578125" customWidth="1"/>
    <col min="13" max="13" width="26.28515625" customWidth="1"/>
    <col min="16" max="16" width="12" bestFit="1" customWidth="1"/>
    <col min="17" max="17" width="11" customWidth="1"/>
  </cols>
  <sheetData>
    <row r="1" spans="1:19" x14ac:dyDescent="0.25">
      <c r="A1" s="7" t="s">
        <v>17</v>
      </c>
      <c r="B1" s="7"/>
      <c r="C1" s="7"/>
      <c r="D1" s="7"/>
      <c r="E1" s="7"/>
      <c r="F1" s="7"/>
      <c r="G1" s="7"/>
      <c r="H1" s="7"/>
      <c r="I1" s="7"/>
    </row>
    <row r="2" spans="1:19" x14ac:dyDescent="0.25">
      <c r="A2" s="5" t="s">
        <v>0</v>
      </c>
      <c r="B2" s="8" t="s">
        <v>1</v>
      </c>
      <c r="C2" s="9"/>
      <c r="D2" s="9"/>
      <c r="E2" s="10"/>
      <c r="F2" s="5" t="s">
        <v>18</v>
      </c>
      <c r="G2" s="5" t="s">
        <v>19</v>
      </c>
      <c r="I2" s="1" t="s">
        <v>26</v>
      </c>
      <c r="J2" s="1">
        <f>4</f>
        <v>4</v>
      </c>
    </row>
    <row r="3" spans="1:19" x14ac:dyDescent="0.25">
      <c r="A3" s="6"/>
      <c r="B3" s="1">
        <v>1</v>
      </c>
      <c r="C3" s="1">
        <v>2</v>
      </c>
      <c r="D3" s="1">
        <v>3</v>
      </c>
      <c r="E3" s="1">
        <v>4</v>
      </c>
      <c r="F3" s="6"/>
      <c r="G3" s="6"/>
      <c r="I3" s="1" t="s">
        <v>23</v>
      </c>
      <c r="J3" s="1">
        <v>2</v>
      </c>
    </row>
    <row r="4" spans="1:19" x14ac:dyDescent="0.25">
      <c r="A4" s="1" t="s">
        <v>2</v>
      </c>
      <c r="B4" s="1">
        <v>8.67</v>
      </c>
      <c r="C4" s="1">
        <v>8.8000000000000007</v>
      </c>
      <c r="D4" s="1">
        <v>8.16</v>
      </c>
      <c r="E4" s="1">
        <v>6.33</v>
      </c>
      <c r="F4" s="1">
        <f>SUM(B4:E4)</f>
        <v>31.96</v>
      </c>
      <c r="G4" s="1">
        <f>AVERAGE(B4:E4)</f>
        <v>7.99</v>
      </c>
      <c r="I4" s="1" t="s">
        <v>24</v>
      </c>
      <c r="J4" s="1">
        <v>3</v>
      </c>
    </row>
    <row r="5" spans="1:19" x14ac:dyDescent="0.25">
      <c r="A5" s="1" t="s">
        <v>20</v>
      </c>
      <c r="B5" s="1">
        <v>9.33</v>
      </c>
      <c r="C5" s="1">
        <v>7.66</v>
      </c>
      <c r="D5" s="1">
        <v>8</v>
      </c>
      <c r="E5" s="1">
        <v>6.16</v>
      </c>
      <c r="F5" s="1">
        <f t="shared" ref="F5:F9" si="0">SUM(B5:E5)</f>
        <v>31.150000000000002</v>
      </c>
      <c r="G5" s="1">
        <f t="shared" ref="G5:G9" si="1">AVERAGE(B5:E5)</f>
        <v>7.7875000000000005</v>
      </c>
      <c r="I5" s="1" t="s">
        <v>7</v>
      </c>
      <c r="J5" s="1">
        <f>F10^2/(J2*J3*J4)</f>
        <v>806.78010416666666</v>
      </c>
    </row>
    <row r="6" spans="1:19" x14ac:dyDescent="0.25">
      <c r="A6" s="1" t="s">
        <v>3</v>
      </c>
      <c r="B6" s="1">
        <v>6.16</v>
      </c>
      <c r="C6" s="1">
        <v>8.43</v>
      </c>
      <c r="D6" s="1">
        <v>7.53</v>
      </c>
      <c r="E6" s="1">
        <v>6.83</v>
      </c>
      <c r="F6" s="1">
        <f t="shared" si="0"/>
        <v>28.950000000000003</v>
      </c>
      <c r="G6" s="1">
        <f t="shared" si="1"/>
        <v>7.2375000000000007</v>
      </c>
    </row>
    <row r="7" spans="1:19" x14ac:dyDescent="0.25">
      <c r="A7" s="1" t="s">
        <v>4</v>
      </c>
      <c r="B7" s="1">
        <v>4.33</v>
      </c>
      <c r="C7" s="1">
        <v>4.5</v>
      </c>
      <c r="D7" s="1">
        <v>3.43</v>
      </c>
      <c r="E7" s="1">
        <v>3.46</v>
      </c>
      <c r="F7" s="1">
        <f t="shared" si="0"/>
        <v>15.719999999999999</v>
      </c>
      <c r="G7" s="1">
        <f t="shared" si="1"/>
        <v>3.9299999999999997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/>
      <c r="O7" s="1" t="s">
        <v>13</v>
      </c>
      <c r="P7" s="1" t="s">
        <v>14</v>
      </c>
    </row>
    <row r="8" spans="1:19" x14ac:dyDescent="0.25">
      <c r="A8" s="1" t="s">
        <v>5</v>
      </c>
      <c r="B8" s="1">
        <v>1.83</v>
      </c>
      <c r="C8" s="1">
        <v>4.16</v>
      </c>
      <c r="D8" s="1">
        <v>4.83</v>
      </c>
      <c r="E8" s="1">
        <v>4.16</v>
      </c>
      <c r="F8" s="1">
        <f t="shared" si="0"/>
        <v>14.98</v>
      </c>
      <c r="G8" s="1">
        <f t="shared" si="1"/>
        <v>3.7450000000000001</v>
      </c>
      <c r="I8" s="1" t="s">
        <v>28</v>
      </c>
      <c r="J8" s="1">
        <f>J2-1</f>
        <v>3</v>
      </c>
      <c r="K8" s="1">
        <f>SUMSQ(B10:E10)/(J3*J4)-J5</f>
        <v>9.905012499999998</v>
      </c>
      <c r="L8" s="1">
        <f t="shared" ref="L8:L13" si="2">K8/J8</f>
        <v>3.3016708333333327</v>
      </c>
      <c r="M8" s="1">
        <f>L8/L13</f>
        <v>2.4063121581774629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9" x14ac:dyDescent="0.25">
      <c r="A9" s="1" t="s">
        <v>6</v>
      </c>
      <c r="B9" s="1">
        <v>3.13</v>
      </c>
      <c r="C9" s="1">
        <v>7.16</v>
      </c>
      <c r="D9" s="1">
        <v>3</v>
      </c>
      <c r="E9" s="1">
        <v>3.1</v>
      </c>
      <c r="F9" s="1">
        <f t="shared" si="0"/>
        <v>16.39</v>
      </c>
      <c r="G9" s="1">
        <f t="shared" si="1"/>
        <v>4.0975000000000001</v>
      </c>
      <c r="I9" s="1" t="s">
        <v>0</v>
      </c>
      <c r="J9" s="1">
        <f>J3*J4-1</f>
        <v>5</v>
      </c>
      <c r="K9" s="1">
        <f>SUMSQ(F4:F9)/J2-J5</f>
        <v>85.724270833333321</v>
      </c>
      <c r="L9" s="1">
        <f t="shared" si="2"/>
        <v>17.144854166666665</v>
      </c>
      <c r="M9" s="1">
        <f>L9/L13</f>
        <v>12.495452488756436</v>
      </c>
      <c r="N9" s="1" t="str">
        <f>IF(M9&lt;O9,"TN",IF(M9&lt;P9,"*","**"))</f>
        <v>**</v>
      </c>
      <c r="O9" s="1">
        <f>FINV(5%,$J9,$J13)</f>
        <v>2.9012945362361564</v>
      </c>
      <c r="P9" s="1">
        <f>FINV(1%,$J9,$J13)</f>
        <v>4.5556139846530046</v>
      </c>
    </row>
    <row r="10" spans="1:19" x14ac:dyDescent="0.25">
      <c r="A10" s="1" t="s">
        <v>21</v>
      </c>
      <c r="B10" s="1">
        <f>SUM(B4:B9)</f>
        <v>33.450000000000003</v>
      </c>
      <c r="C10" s="1">
        <f>SUM(C4:C9)</f>
        <v>40.709999999999994</v>
      </c>
      <c r="D10" s="1">
        <f>SUM(D4:D9)</f>
        <v>34.950000000000003</v>
      </c>
      <c r="E10" s="1">
        <f>SUM(E4:E9)</f>
        <v>30.040000000000003</v>
      </c>
      <c r="F10" s="1">
        <f>SUM(F4:F9)</f>
        <v>139.15</v>
      </c>
      <c r="G10" s="1"/>
      <c r="I10" s="1" t="s">
        <v>23</v>
      </c>
      <c r="J10" s="1">
        <f>J3-1</f>
        <v>1</v>
      </c>
      <c r="K10" s="1">
        <f>SUMSQ(E18:E19)/(J2*J4)-J5</f>
        <v>84.262537500000121</v>
      </c>
      <c r="L10" s="1">
        <f t="shared" si="2"/>
        <v>84.262537500000121</v>
      </c>
      <c r="M10" s="1">
        <f>L10/L13</f>
        <v>61.41192708190971</v>
      </c>
      <c r="N10" s="1" t="str">
        <f t="shared" ref="N10:N12" si="3">IF(M10&lt;O10,"TN",IF(M10&lt;P10,"*","**"))</f>
        <v>**</v>
      </c>
      <c r="O10" s="1">
        <f>FINV(5%,$J10,$J13)</f>
        <v>4.5430771652669701</v>
      </c>
      <c r="P10" s="1">
        <f>FINV(1%,$J10,$J13)</f>
        <v>8.6831168176389504</v>
      </c>
    </row>
    <row r="11" spans="1:19" x14ac:dyDescent="0.25">
      <c r="A11" s="1" t="s">
        <v>22</v>
      </c>
      <c r="B11" s="1">
        <f>AVERAGE(B4:B9)</f>
        <v>5.5750000000000002</v>
      </c>
      <c r="C11" s="1">
        <f>AVERAGE(C4:C9)</f>
        <v>6.7849999999999993</v>
      </c>
      <c r="D11" s="1">
        <f>AVERAGE(D4:D9)</f>
        <v>5.8250000000000002</v>
      </c>
      <c r="E11" s="1">
        <f>AVERAGE(E4:E9)</f>
        <v>5.0066666666666668</v>
      </c>
      <c r="F11" s="1"/>
      <c r="G11" s="1"/>
      <c r="I11" s="1" t="s">
        <v>24</v>
      </c>
      <c r="J11" s="1">
        <f>J4-1</f>
        <v>2</v>
      </c>
      <c r="K11" s="1">
        <f>SUMSQ(B20:D20)/(J2*J3)-J5</f>
        <v>0.35425833333340506</v>
      </c>
      <c r="L11" s="1">
        <f t="shared" si="2"/>
        <v>0.17712916666670253</v>
      </c>
      <c r="M11" s="1">
        <f>L11/L13</f>
        <v>0.1290946580788046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19" x14ac:dyDescent="0.25">
      <c r="I12" s="1" t="s">
        <v>25</v>
      </c>
      <c r="J12" s="1">
        <f>J10*J11</f>
        <v>2</v>
      </c>
      <c r="K12" s="1">
        <f>K9-K10-K11</f>
        <v>1.1074749999997948</v>
      </c>
      <c r="L12" s="1">
        <f t="shared" si="2"/>
        <v>0.55373749999989741</v>
      </c>
      <c r="M12" s="1">
        <f>L12/L13</f>
        <v>0.40357302285743091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19" x14ac:dyDescent="0.25">
      <c r="I13" s="1" t="s">
        <v>15</v>
      </c>
      <c r="J13" s="1">
        <f>J14-J9-J8</f>
        <v>15</v>
      </c>
      <c r="K13" s="1">
        <f>K14-K9-K8</f>
        <v>20.581312500000081</v>
      </c>
      <c r="L13" s="1">
        <f t="shared" si="2"/>
        <v>1.3720875000000055</v>
      </c>
      <c r="M13" s="1"/>
      <c r="N13" s="1"/>
      <c r="O13" s="1"/>
      <c r="P13" s="1"/>
    </row>
    <row r="14" spans="1:19" x14ac:dyDescent="0.25">
      <c r="I14" s="1" t="s">
        <v>16</v>
      </c>
      <c r="J14" s="1">
        <f>(J2*J3*J4)-1</f>
        <v>23</v>
      </c>
      <c r="K14" s="1">
        <f>SUMSQ(B4:E9)-J5</f>
        <v>116.2105958333334</v>
      </c>
      <c r="L14" s="1"/>
      <c r="M14" s="1"/>
      <c r="N14" s="1"/>
      <c r="O14" s="1"/>
      <c r="P14" s="1"/>
    </row>
    <row r="16" spans="1:19" x14ac:dyDescent="0.25">
      <c r="A16" s="1" t="s">
        <v>23</v>
      </c>
      <c r="B16" s="1"/>
      <c r="C16" s="1" t="s">
        <v>24</v>
      </c>
      <c r="D16" s="1"/>
      <c r="E16" s="5" t="s">
        <v>18</v>
      </c>
      <c r="F16" s="3" t="s">
        <v>22</v>
      </c>
      <c r="I16" s="1" t="s">
        <v>0</v>
      </c>
      <c r="J16" s="1" t="s">
        <v>19</v>
      </c>
      <c r="K16" s="1" t="s">
        <v>29</v>
      </c>
      <c r="M16" s="1" t="s">
        <v>0</v>
      </c>
      <c r="N16" s="1" t="s">
        <v>42</v>
      </c>
      <c r="O16" s="1"/>
      <c r="P16" s="1" t="s">
        <v>45</v>
      </c>
      <c r="Q16" s="1" t="s">
        <v>43</v>
      </c>
      <c r="R16" s="1" t="s">
        <v>44</v>
      </c>
      <c r="S16" s="1"/>
    </row>
    <row r="17" spans="1:19" x14ac:dyDescent="0.25">
      <c r="A17" s="1"/>
      <c r="B17" s="1">
        <v>1</v>
      </c>
      <c r="C17" s="1">
        <v>2</v>
      </c>
      <c r="D17" s="1">
        <v>3</v>
      </c>
      <c r="E17" s="6"/>
      <c r="F17" s="4"/>
      <c r="I17" s="1" t="s">
        <v>23</v>
      </c>
      <c r="J17" s="1"/>
      <c r="K17" s="1"/>
      <c r="M17" s="1" t="s">
        <v>46</v>
      </c>
      <c r="N17" s="1">
        <f>J18</f>
        <v>7.6716666666666669</v>
      </c>
      <c r="O17" s="1" t="s">
        <v>41</v>
      </c>
      <c r="P17" s="1">
        <v>6.6433333299999999</v>
      </c>
      <c r="Q17" s="1">
        <v>8.1358333300000005</v>
      </c>
      <c r="R17" s="1">
        <v>17.863330000000001</v>
      </c>
      <c r="S17" s="1" t="s">
        <v>41</v>
      </c>
    </row>
    <row r="18" spans="1:19" x14ac:dyDescent="0.25">
      <c r="A18" s="1">
        <v>1</v>
      </c>
      <c r="B18" s="1">
        <f>SUM(F4)</f>
        <v>31.96</v>
      </c>
      <c r="C18" s="1">
        <f>SUM(F5)</f>
        <v>31.150000000000002</v>
      </c>
      <c r="D18" s="1">
        <f>SUM(F6)</f>
        <v>28.950000000000003</v>
      </c>
      <c r="E18" s="1">
        <f>SUM(B18:D18)</f>
        <v>92.06</v>
      </c>
      <c r="F18" s="1">
        <f>E18/12</f>
        <v>7.6716666666666669</v>
      </c>
      <c r="I18" s="1" t="s">
        <v>30</v>
      </c>
      <c r="J18" s="1">
        <f>F18</f>
        <v>7.6716666666666669</v>
      </c>
      <c r="K18" s="1" t="s">
        <v>40</v>
      </c>
      <c r="L18">
        <f>J19+J20</f>
        <v>4.9419768142691085</v>
      </c>
      <c r="M18" s="1" t="s">
        <v>47</v>
      </c>
      <c r="N18" s="1">
        <f>J19</f>
        <v>3.9241666666666668</v>
      </c>
      <c r="O18" s="1" t="s">
        <v>40</v>
      </c>
      <c r="P18" s="1">
        <v>5.81</v>
      </c>
      <c r="Q18" s="1">
        <v>6.4974999999999996</v>
      </c>
      <c r="R18" s="1">
        <v>10.526669999999999</v>
      </c>
      <c r="S18" s="1" t="s">
        <v>40</v>
      </c>
    </row>
    <row r="19" spans="1:19" x14ac:dyDescent="0.25">
      <c r="A19" s="1">
        <v>2</v>
      </c>
      <c r="B19" s="1">
        <f>SUM(F7)</f>
        <v>15.719999999999999</v>
      </c>
      <c r="C19" s="1">
        <f>SUM(F8)</f>
        <v>14.98</v>
      </c>
      <c r="D19" s="1">
        <f>SUM(F9)</f>
        <v>16.39</v>
      </c>
      <c r="E19" s="1">
        <f t="shared" ref="E19:E20" si="4">SUM(B19:D19)</f>
        <v>47.09</v>
      </c>
      <c r="F19" s="1">
        <f>E19/12</f>
        <v>3.9241666666666668</v>
      </c>
      <c r="I19" s="1" t="s">
        <v>31</v>
      </c>
      <c r="J19" s="1">
        <f>F19</f>
        <v>3.9241666666666668</v>
      </c>
      <c r="K19" s="1" t="s">
        <v>41</v>
      </c>
      <c r="L19">
        <f>J18</f>
        <v>7.6716666666666669</v>
      </c>
      <c r="M19" s="1" t="s">
        <v>48</v>
      </c>
      <c r="N19" s="1">
        <f>J20</f>
        <v>1.0178101476024417</v>
      </c>
      <c r="O19" s="1"/>
      <c r="P19" s="1" t="s">
        <v>52</v>
      </c>
      <c r="Q19" s="1" t="s">
        <v>52</v>
      </c>
      <c r="R19" s="1">
        <v>3.4169014696039235</v>
      </c>
      <c r="S19" s="1"/>
    </row>
    <row r="20" spans="1:19" x14ac:dyDescent="0.25">
      <c r="A20" s="1" t="s">
        <v>27</v>
      </c>
      <c r="B20" s="1">
        <f>SUM(B18:B19)</f>
        <v>47.68</v>
      </c>
      <c r="C20" s="1">
        <f>SUM(C18:C19)</f>
        <v>46.13</v>
      </c>
      <c r="D20" s="1">
        <f>SUM(D18:D19)</f>
        <v>45.34</v>
      </c>
      <c r="E20" s="1">
        <f t="shared" si="4"/>
        <v>139.15</v>
      </c>
      <c r="G20" t="s">
        <v>36</v>
      </c>
      <c r="H20">
        <v>3.01</v>
      </c>
      <c r="I20" s="1" t="s">
        <v>32</v>
      </c>
      <c r="J20" s="1">
        <f>H20*((L13/12)^0.5)</f>
        <v>1.0178101476024417</v>
      </c>
      <c r="K20" s="1"/>
      <c r="M20" s="1" t="s">
        <v>49</v>
      </c>
      <c r="N20" s="1">
        <f>J22</f>
        <v>5.96</v>
      </c>
      <c r="O20" s="1"/>
      <c r="P20" s="1">
        <v>6.4337499999999999</v>
      </c>
      <c r="Q20" s="1">
        <v>7.75875</v>
      </c>
      <c r="R20" s="1">
        <v>15.102499999999999</v>
      </c>
      <c r="S20" s="1"/>
    </row>
    <row r="21" spans="1:19" x14ac:dyDescent="0.25">
      <c r="A21" s="1" t="s">
        <v>22</v>
      </c>
      <c r="B21" s="1">
        <f>B20/8</f>
        <v>5.96</v>
      </c>
      <c r="C21" s="1">
        <f t="shared" ref="C21:D21" si="5">C20/8</f>
        <v>5.7662500000000003</v>
      </c>
      <c r="D21" s="1">
        <f t="shared" si="5"/>
        <v>5.6675000000000004</v>
      </c>
      <c r="I21" s="1" t="s">
        <v>24</v>
      </c>
      <c r="J21" s="1"/>
      <c r="K21" s="1"/>
      <c r="M21" s="1" t="s">
        <v>50</v>
      </c>
      <c r="N21" s="1">
        <f>J23</f>
        <v>5.7662500000000003</v>
      </c>
      <c r="O21" s="1"/>
      <c r="P21" s="1">
        <v>5.8</v>
      </c>
      <c r="Q21" s="1">
        <v>7.3025000000000002</v>
      </c>
      <c r="R21" s="1">
        <v>14.22775</v>
      </c>
      <c r="S21" s="1"/>
    </row>
    <row r="22" spans="1:19" x14ac:dyDescent="0.25">
      <c r="I22" s="1" t="s">
        <v>33</v>
      </c>
      <c r="J22" s="1">
        <f>B21</f>
        <v>5.96</v>
      </c>
      <c r="K22" s="1"/>
      <c r="L22">
        <f>J24+J25</f>
        <v>7.8169481459638703</v>
      </c>
      <c r="M22" s="1" t="s">
        <v>51</v>
      </c>
      <c r="N22" s="1">
        <f>J24</f>
        <v>5.6675000000000004</v>
      </c>
      <c r="O22" s="1"/>
      <c r="P22" s="1">
        <v>5.5012499999999998</v>
      </c>
      <c r="Q22" s="1">
        <v>6.8887499999999999</v>
      </c>
      <c r="R22" s="1">
        <v>13.205</v>
      </c>
      <c r="S22" s="1"/>
    </row>
    <row r="23" spans="1:19" x14ac:dyDescent="0.25">
      <c r="I23" s="1" t="s">
        <v>34</v>
      </c>
      <c r="J23" s="1">
        <f>C21</f>
        <v>5.7662500000000003</v>
      </c>
      <c r="K23" s="1"/>
      <c r="L23">
        <f>J23+J25</f>
        <v>7.9156981459638702</v>
      </c>
      <c r="M23" s="1" t="s">
        <v>48</v>
      </c>
      <c r="N23" s="1" t="s">
        <v>52</v>
      </c>
      <c r="O23" s="1"/>
      <c r="P23" s="1" t="s">
        <v>52</v>
      </c>
      <c r="Q23" s="1" t="s">
        <v>52</v>
      </c>
      <c r="R23" s="1" t="s">
        <v>52</v>
      </c>
      <c r="S23" s="1"/>
    </row>
    <row r="24" spans="1:19" x14ac:dyDescent="0.25">
      <c r="I24" s="1" t="s">
        <v>35</v>
      </c>
      <c r="J24" s="1">
        <f>D21</f>
        <v>5.6675000000000004</v>
      </c>
      <c r="K24" s="1"/>
      <c r="L24">
        <f>J22+J25</f>
        <v>8.1094481459638708</v>
      </c>
    </row>
    <row r="25" spans="1:19" x14ac:dyDescent="0.25">
      <c r="G25" t="s">
        <v>37</v>
      </c>
      <c r="H25">
        <v>3.67</v>
      </c>
      <c r="I25" s="1" t="s">
        <v>32</v>
      </c>
      <c r="J25" s="1">
        <f>H25*((L13/J2)^0.5)</f>
        <v>2.1494481459638699</v>
      </c>
      <c r="K25" s="1"/>
    </row>
  </sheetData>
  <mergeCells count="7">
    <mergeCell ref="F16:F17"/>
    <mergeCell ref="E16:E17"/>
    <mergeCell ref="A1:I1"/>
    <mergeCell ref="B2:E2"/>
    <mergeCell ref="A2:A3"/>
    <mergeCell ref="F2:F3"/>
    <mergeCell ref="G2:G3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topLeftCell="A2" workbookViewId="0">
      <selection activeCell="E16" sqref="E16:E17"/>
    </sheetView>
  </sheetViews>
  <sheetFormatPr defaultRowHeight="15" x14ac:dyDescent="0.25"/>
  <cols>
    <col min="1" max="1" width="14.28515625" customWidth="1"/>
    <col min="6" max="6" width="11.5703125" customWidth="1"/>
    <col min="9" max="9" width="14.140625" customWidth="1"/>
  </cols>
  <sheetData>
    <row r="2" spans="1:16" x14ac:dyDescent="0.25">
      <c r="A2" s="5" t="s">
        <v>0</v>
      </c>
      <c r="B2" s="8" t="s">
        <v>1</v>
      </c>
      <c r="C2" s="9"/>
      <c r="D2" s="9"/>
      <c r="E2" s="10"/>
      <c r="F2" s="5" t="s">
        <v>18</v>
      </c>
      <c r="G2" s="5" t="s">
        <v>19</v>
      </c>
      <c r="I2" s="1" t="s">
        <v>26</v>
      </c>
      <c r="J2" s="1">
        <f>4</f>
        <v>4</v>
      </c>
    </row>
    <row r="3" spans="1:16" x14ac:dyDescent="0.25">
      <c r="A3" s="6"/>
      <c r="B3" s="1">
        <v>1</v>
      </c>
      <c r="C3" s="1">
        <v>2</v>
      </c>
      <c r="D3" s="1">
        <v>3</v>
      </c>
      <c r="E3" s="1">
        <v>4</v>
      </c>
      <c r="F3" s="6"/>
      <c r="G3" s="6"/>
      <c r="I3" s="1" t="s">
        <v>23</v>
      </c>
      <c r="J3" s="1">
        <v>2</v>
      </c>
    </row>
    <row r="4" spans="1:16" x14ac:dyDescent="0.25">
      <c r="A4" s="1" t="s">
        <v>2</v>
      </c>
      <c r="B4" s="1">
        <v>7.83</v>
      </c>
      <c r="C4" s="1">
        <v>9.83</v>
      </c>
      <c r="D4" s="1">
        <v>7.33</v>
      </c>
      <c r="E4" s="1">
        <v>5.83</v>
      </c>
      <c r="F4" s="1">
        <f>SUM(B4:E4)</f>
        <v>30.82</v>
      </c>
      <c r="G4" s="1">
        <f>AVERAGE(B4:E4)</f>
        <v>7.7050000000000001</v>
      </c>
      <c r="I4" s="1" t="s">
        <v>24</v>
      </c>
      <c r="J4" s="1">
        <v>3</v>
      </c>
    </row>
    <row r="5" spans="1:16" x14ac:dyDescent="0.25">
      <c r="A5" s="1" t="s">
        <v>20</v>
      </c>
      <c r="B5" s="1">
        <v>10.66</v>
      </c>
      <c r="C5" s="1">
        <v>5.76</v>
      </c>
      <c r="D5" s="1">
        <v>5.5</v>
      </c>
      <c r="E5" s="1">
        <v>5.33</v>
      </c>
      <c r="F5" s="1">
        <f t="shared" ref="F5:F9" si="0">SUM(B5:E5)</f>
        <v>27.25</v>
      </c>
      <c r="G5" s="1">
        <f t="shared" ref="G5:G9" si="1">AVERAGE(B5:E5)</f>
        <v>6.8125</v>
      </c>
      <c r="I5" s="1" t="s">
        <v>7</v>
      </c>
      <c r="J5" s="1">
        <f>F10^2/(J2*J3*J4)</f>
        <v>838.74726666666663</v>
      </c>
    </row>
    <row r="6" spans="1:16" x14ac:dyDescent="0.25">
      <c r="A6" s="1" t="s">
        <v>3</v>
      </c>
      <c r="B6" s="1">
        <v>6.16</v>
      </c>
      <c r="C6" s="1">
        <v>5.33</v>
      </c>
      <c r="D6" s="1">
        <v>5.5</v>
      </c>
      <c r="E6" s="1">
        <v>4.66</v>
      </c>
      <c r="F6" s="1">
        <f t="shared" si="0"/>
        <v>21.650000000000002</v>
      </c>
      <c r="G6" s="1">
        <f t="shared" si="1"/>
        <v>5.4125000000000005</v>
      </c>
    </row>
    <row r="7" spans="1:16" x14ac:dyDescent="0.25">
      <c r="A7" s="1" t="s">
        <v>4</v>
      </c>
      <c r="B7" s="1">
        <v>4.9000000000000004</v>
      </c>
      <c r="C7" s="1">
        <v>5.76</v>
      </c>
      <c r="D7" s="1">
        <v>6.06</v>
      </c>
      <c r="E7" s="1">
        <v>3.93</v>
      </c>
      <c r="F7" s="1">
        <f t="shared" si="0"/>
        <v>20.65</v>
      </c>
      <c r="G7" s="1">
        <f t="shared" si="1"/>
        <v>5.1624999999999996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/>
      <c r="O7" s="1" t="s">
        <v>13</v>
      </c>
      <c r="P7" s="1" t="s">
        <v>14</v>
      </c>
    </row>
    <row r="8" spans="1:16" x14ac:dyDescent="0.25">
      <c r="A8" s="1" t="s">
        <v>5</v>
      </c>
      <c r="B8" s="1">
        <v>2</v>
      </c>
      <c r="C8" s="1">
        <v>6.16</v>
      </c>
      <c r="D8" s="1">
        <v>5.83</v>
      </c>
      <c r="E8" s="1">
        <v>5.16</v>
      </c>
      <c r="F8" s="1">
        <f t="shared" si="0"/>
        <v>19.149999999999999</v>
      </c>
      <c r="G8" s="1">
        <f t="shared" si="1"/>
        <v>4.7874999999999996</v>
      </c>
      <c r="I8" s="1" t="s">
        <v>28</v>
      </c>
      <c r="J8" s="1">
        <f>J2-1</f>
        <v>3</v>
      </c>
      <c r="K8" s="1">
        <f>SUMSQ(B10:E10)/(J3*J4)-J5</f>
        <v>13.219233333333364</v>
      </c>
      <c r="L8" s="1">
        <f t="shared" ref="L8:L13" si="2">K8/J8</f>
        <v>4.4064111111111215</v>
      </c>
      <c r="M8" s="1">
        <f>L8/L13</f>
        <v>1.4649503417307572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6</v>
      </c>
      <c r="B9" s="1">
        <v>4.9000000000000004</v>
      </c>
      <c r="C9" s="1">
        <v>8.9600000000000009</v>
      </c>
      <c r="D9" s="1">
        <v>4</v>
      </c>
      <c r="E9" s="1">
        <v>4.5</v>
      </c>
      <c r="F9" s="1">
        <f t="shared" si="0"/>
        <v>22.36</v>
      </c>
      <c r="G9" s="1">
        <f t="shared" si="1"/>
        <v>5.59</v>
      </c>
      <c r="I9" s="1" t="s">
        <v>0</v>
      </c>
      <c r="J9" s="1">
        <f>J3*J4-1</f>
        <v>5</v>
      </c>
      <c r="K9" s="1">
        <f>SUMSQ(F4:F9)/J2-J5</f>
        <v>24.820733333333351</v>
      </c>
      <c r="L9" s="1">
        <f t="shared" si="2"/>
        <v>4.9641466666666698</v>
      </c>
      <c r="M9" s="1">
        <f>L9/L13</f>
        <v>1.6503744594773342</v>
      </c>
      <c r="N9" s="1" t="str">
        <f>IF(M9&lt;O9,"TN",IF(M9&lt;P9,"*","**"))</f>
        <v>TN</v>
      </c>
      <c r="O9" s="1">
        <f>FINV(5%,$J9,$J13)</f>
        <v>2.9012945362361564</v>
      </c>
      <c r="P9" s="1">
        <f>FINV(1%,$J9,$J13)</f>
        <v>4.5556139846530046</v>
      </c>
    </row>
    <row r="10" spans="1:16" x14ac:dyDescent="0.25">
      <c r="A10" s="1" t="s">
        <v>21</v>
      </c>
      <c r="B10" s="1">
        <f>SUM(B4:B9)</f>
        <v>36.450000000000003</v>
      </c>
      <c r="C10" s="1">
        <f>SUM(C4:C9)</f>
        <v>41.800000000000004</v>
      </c>
      <c r="D10" s="1">
        <f>SUM(D4:D9)</f>
        <v>34.22</v>
      </c>
      <c r="E10" s="1">
        <f>SUM(E4:E9)</f>
        <v>29.41</v>
      </c>
      <c r="F10" s="1">
        <f>SUM(F4:F9)</f>
        <v>141.88</v>
      </c>
      <c r="G10" s="1"/>
      <c r="I10" s="1" t="s">
        <v>23</v>
      </c>
      <c r="J10" s="1">
        <f>J3-1</f>
        <v>1</v>
      </c>
      <c r="K10" s="1">
        <f>SUMSQ(E18:E19)/(J2*J4)-J5</f>
        <v>12.848066666666682</v>
      </c>
      <c r="L10" s="1">
        <f t="shared" si="2"/>
        <v>12.848066666666682</v>
      </c>
      <c r="M10" s="1">
        <f>L10/L13</f>
        <v>4.2714533844679785</v>
      </c>
      <c r="N10" s="1" t="str">
        <f t="shared" ref="N10:N12" si="3">IF(M10&lt;O10,"TN",IF(M10&lt;P10,"*","**"))</f>
        <v>TN</v>
      </c>
      <c r="O10" s="1">
        <f>FINV(5%,$J10,$J13)</f>
        <v>4.5430771652669701</v>
      </c>
      <c r="P10" s="1">
        <f>FINV(1%,$J10,$J13)</f>
        <v>8.6831168176389504</v>
      </c>
    </row>
    <row r="11" spans="1:16" x14ac:dyDescent="0.25">
      <c r="A11" s="1" t="s">
        <v>22</v>
      </c>
      <c r="B11" s="1">
        <f>AVERAGE(B4:B9)</f>
        <v>6.0750000000000002</v>
      </c>
      <c r="C11" s="1">
        <f>AVERAGE(C4:C9)</f>
        <v>6.9666666666666677</v>
      </c>
      <c r="D11" s="1">
        <f>AVERAGE(D4:D9)</f>
        <v>5.7033333333333331</v>
      </c>
      <c r="E11" s="1">
        <f>AVERAGE(E4:E9)</f>
        <v>4.9016666666666664</v>
      </c>
      <c r="F11" s="1"/>
      <c r="G11" s="1"/>
      <c r="I11" s="1" t="s">
        <v>24</v>
      </c>
      <c r="J11" s="1">
        <f>J4-1</f>
        <v>2</v>
      </c>
      <c r="K11" s="1">
        <f>SUMSQ(B20:D20)/(J2*J3)-J5</f>
        <v>3.6278583333333927</v>
      </c>
      <c r="L11" s="1">
        <f t="shared" si="2"/>
        <v>1.8139291666666963</v>
      </c>
      <c r="M11" s="1">
        <f>L11/L13</f>
        <v>0.60305679283603997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25</v>
      </c>
      <c r="J12" s="1">
        <f>J10*J11</f>
        <v>2</v>
      </c>
      <c r="K12" s="1">
        <f>K9-K10-K11</f>
        <v>8.3448083333332761</v>
      </c>
      <c r="L12" s="1">
        <f t="shared" si="2"/>
        <v>4.172404166666638</v>
      </c>
      <c r="M12" s="1">
        <f>L12/L13</f>
        <v>1.3871526636233067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15</v>
      </c>
      <c r="J13" s="1">
        <f>J14-J9-J8</f>
        <v>15</v>
      </c>
      <c r="K13" s="1">
        <f>K14-K9-K8</f>
        <v>45.118366666666589</v>
      </c>
      <c r="L13" s="1">
        <f t="shared" si="2"/>
        <v>3.007891111111106</v>
      </c>
      <c r="M13" s="1"/>
      <c r="N13" s="1"/>
      <c r="O13" s="1"/>
      <c r="P13" s="1"/>
    </row>
    <row r="14" spans="1:16" x14ac:dyDescent="0.25">
      <c r="I14" s="1" t="s">
        <v>16</v>
      </c>
      <c r="J14" s="1">
        <f>(J2*J3*J4)-1</f>
        <v>23</v>
      </c>
      <c r="K14" s="1">
        <f>SUMSQ(B4:E9)-J5</f>
        <v>83.158333333333303</v>
      </c>
      <c r="L14" s="1"/>
      <c r="M14" s="1"/>
      <c r="N14" s="1"/>
      <c r="O14" s="1"/>
      <c r="P14" s="1"/>
    </row>
    <row r="16" spans="1:16" x14ac:dyDescent="0.25">
      <c r="A16" s="1" t="s">
        <v>23</v>
      </c>
      <c r="B16" s="1"/>
      <c r="C16" s="1" t="s">
        <v>24</v>
      </c>
      <c r="D16" s="1"/>
      <c r="E16" s="5" t="s">
        <v>18</v>
      </c>
      <c r="F16" s="3" t="s">
        <v>22</v>
      </c>
    </row>
    <row r="17" spans="1:6" x14ac:dyDescent="0.25">
      <c r="A17" s="1"/>
      <c r="B17" s="1">
        <v>1</v>
      </c>
      <c r="C17" s="1">
        <v>2</v>
      </c>
      <c r="D17" s="1">
        <v>3</v>
      </c>
      <c r="E17" s="6"/>
      <c r="F17" s="4"/>
    </row>
    <row r="18" spans="1:6" x14ac:dyDescent="0.25">
      <c r="A18" s="1">
        <v>1</v>
      </c>
      <c r="B18" s="1">
        <f>SUM(F4)</f>
        <v>30.82</v>
      </c>
      <c r="C18" s="1">
        <f>SUM(F5)</f>
        <v>27.25</v>
      </c>
      <c r="D18" s="1">
        <f>SUM(F6)</f>
        <v>21.650000000000002</v>
      </c>
      <c r="E18" s="1">
        <f>SUM(B18:D18)</f>
        <v>79.72</v>
      </c>
      <c r="F18" s="1">
        <f>E18/12</f>
        <v>6.6433333333333335</v>
      </c>
    </row>
    <row r="19" spans="1:6" x14ac:dyDescent="0.25">
      <c r="A19" s="1">
        <v>2</v>
      </c>
      <c r="B19" s="1">
        <f>SUM(F7)</f>
        <v>20.65</v>
      </c>
      <c r="C19" s="1">
        <f>SUM(F8)</f>
        <v>19.149999999999999</v>
      </c>
      <c r="D19" s="1">
        <f>SUM(F9)</f>
        <v>22.36</v>
      </c>
      <c r="E19" s="1">
        <f t="shared" ref="E19:E20" si="4">SUM(B19:D19)</f>
        <v>62.16</v>
      </c>
      <c r="F19" s="1">
        <f>E19/12</f>
        <v>5.18</v>
      </c>
    </row>
    <row r="20" spans="1:6" x14ac:dyDescent="0.25">
      <c r="A20" s="1" t="s">
        <v>27</v>
      </c>
      <c r="B20" s="1">
        <f>SUM(B18:B19)</f>
        <v>51.47</v>
      </c>
      <c r="C20" s="1">
        <f>SUM(C18:C19)</f>
        <v>46.4</v>
      </c>
      <c r="D20" s="1">
        <f>SUM(D18:D19)</f>
        <v>44.010000000000005</v>
      </c>
      <c r="E20" s="1">
        <f t="shared" si="4"/>
        <v>141.88</v>
      </c>
    </row>
    <row r="21" spans="1:6" x14ac:dyDescent="0.25">
      <c r="A21" s="1" t="s">
        <v>22</v>
      </c>
      <c r="B21" s="1">
        <f>B20/8</f>
        <v>6.4337499999999999</v>
      </c>
      <c r="C21" s="1">
        <f t="shared" ref="C21:D21" si="5">C20/8</f>
        <v>5.8</v>
      </c>
      <c r="D21" s="1">
        <f t="shared" si="5"/>
        <v>5.5012500000000006</v>
      </c>
    </row>
  </sheetData>
  <mergeCells count="6">
    <mergeCell ref="A2:A3"/>
    <mergeCell ref="B2:E2"/>
    <mergeCell ref="F2:F3"/>
    <mergeCell ref="G2:G3"/>
    <mergeCell ref="F16:F17"/>
    <mergeCell ref="E16:E17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topLeftCell="A2" workbookViewId="0">
      <selection activeCell="A21" sqref="A21:D21"/>
    </sheetView>
  </sheetViews>
  <sheetFormatPr defaultRowHeight="15" x14ac:dyDescent="0.25"/>
  <cols>
    <col min="1" max="1" width="12.42578125" customWidth="1"/>
    <col min="6" max="6" width="11.140625" bestFit="1" customWidth="1"/>
    <col min="9" max="9" width="16.28515625" customWidth="1"/>
  </cols>
  <sheetData>
    <row r="2" spans="1:16" x14ac:dyDescent="0.25">
      <c r="A2" s="5" t="s">
        <v>0</v>
      </c>
      <c r="B2" s="8" t="s">
        <v>1</v>
      </c>
      <c r="C2" s="9"/>
      <c r="D2" s="9"/>
      <c r="E2" s="10"/>
      <c r="F2" s="5" t="s">
        <v>18</v>
      </c>
      <c r="G2" s="5" t="s">
        <v>19</v>
      </c>
      <c r="I2" s="1" t="s">
        <v>26</v>
      </c>
      <c r="J2" s="1">
        <f>4</f>
        <v>4</v>
      </c>
    </row>
    <row r="3" spans="1:16" x14ac:dyDescent="0.25">
      <c r="A3" s="6"/>
      <c r="B3" s="1">
        <v>1</v>
      </c>
      <c r="C3" s="1">
        <v>2</v>
      </c>
      <c r="D3" s="1">
        <v>3</v>
      </c>
      <c r="E3" s="1">
        <v>4</v>
      </c>
      <c r="F3" s="6"/>
      <c r="G3" s="6"/>
      <c r="I3" s="1" t="s">
        <v>23</v>
      </c>
      <c r="J3" s="1">
        <v>2</v>
      </c>
    </row>
    <row r="4" spans="1:16" x14ac:dyDescent="0.25">
      <c r="A4" s="1" t="s">
        <v>2</v>
      </c>
      <c r="B4" s="1">
        <v>9.16</v>
      </c>
      <c r="C4" s="1">
        <v>11.83</v>
      </c>
      <c r="D4" s="1">
        <v>9.33</v>
      </c>
      <c r="E4" s="1">
        <v>6.83</v>
      </c>
      <c r="F4" s="1">
        <f>SUM(B4:E4)</f>
        <v>37.15</v>
      </c>
      <c r="G4" s="1">
        <f>AVERAGE(B4:E4)</f>
        <v>9.2874999999999996</v>
      </c>
      <c r="I4" s="1" t="s">
        <v>24</v>
      </c>
      <c r="J4" s="1">
        <v>3</v>
      </c>
    </row>
    <row r="5" spans="1:16" x14ac:dyDescent="0.25">
      <c r="A5" s="1" t="s">
        <v>20</v>
      </c>
      <c r="B5" s="1">
        <v>12.5</v>
      </c>
      <c r="C5" s="1">
        <v>8.33</v>
      </c>
      <c r="D5" s="1">
        <v>6</v>
      </c>
      <c r="E5" s="1">
        <v>6.83</v>
      </c>
      <c r="F5" s="1">
        <f t="shared" ref="F5:F9" si="0">SUM(B5:E5)</f>
        <v>33.659999999999997</v>
      </c>
      <c r="G5" s="1">
        <f t="shared" ref="G5:G9" si="1">AVERAGE(B5:E5)</f>
        <v>8.4149999999999991</v>
      </c>
      <c r="I5" s="1" t="s">
        <v>7</v>
      </c>
      <c r="J5" s="1">
        <f>F10^2/(J2*J3*J4)</f>
        <v>1284.8066666666666</v>
      </c>
    </row>
    <row r="6" spans="1:16" x14ac:dyDescent="0.25">
      <c r="A6" s="1" t="s">
        <v>3</v>
      </c>
      <c r="B6" s="1">
        <v>8.33</v>
      </c>
      <c r="C6" s="1">
        <v>6.16</v>
      </c>
      <c r="D6" s="1">
        <v>6</v>
      </c>
      <c r="E6" s="1">
        <v>6.33</v>
      </c>
      <c r="F6" s="1">
        <f t="shared" si="0"/>
        <v>26.82</v>
      </c>
      <c r="G6" s="1">
        <f t="shared" si="1"/>
        <v>6.7050000000000001</v>
      </c>
    </row>
    <row r="7" spans="1:16" x14ac:dyDescent="0.25">
      <c r="A7" s="1" t="s">
        <v>4</v>
      </c>
      <c r="B7" s="1">
        <v>6.23</v>
      </c>
      <c r="C7" s="1">
        <v>6.33</v>
      </c>
      <c r="D7" s="1">
        <v>7.26</v>
      </c>
      <c r="E7" s="1">
        <v>5.0999999999999996</v>
      </c>
      <c r="F7" s="1">
        <f t="shared" si="0"/>
        <v>24.92</v>
      </c>
      <c r="G7" s="1">
        <f t="shared" si="1"/>
        <v>6.23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/>
      <c r="O7" s="1" t="s">
        <v>13</v>
      </c>
      <c r="P7" s="1" t="s">
        <v>14</v>
      </c>
    </row>
    <row r="8" spans="1:16" x14ac:dyDescent="0.25">
      <c r="A8" s="1" t="s">
        <v>5</v>
      </c>
      <c r="B8" s="1">
        <v>3.5</v>
      </c>
      <c r="C8" s="1">
        <v>7</v>
      </c>
      <c r="D8" s="1">
        <v>6.33</v>
      </c>
      <c r="E8" s="1">
        <v>7.93</v>
      </c>
      <c r="F8" s="1">
        <f t="shared" si="0"/>
        <v>24.759999999999998</v>
      </c>
      <c r="G8" s="1">
        <f t="shared" si="1"/>
        <v>6.1899999999999995</v>
      </c>
      <c r="I8" s="1" t="s">
        <v>28</v>
      </c>
      <c r="J8" s="1">
        <f>J2-1</f>
        <v>3</v>
      </c>
      <c r="K8" s="1">
        <f>SUMSQ(B10:E10)/(J3*J4)-J5</f>
        <v>10.628966666666884</v>
      </c>
      <c r="L8" s="1">
        <f t="shared" ref="L8:L13" si="2">K8/J8</f>
        <v>3.5429888888889614</v>
      </c>
      <c r="M8" s="1">
        <f>L8/L13</f>
        <v>0.97353432813038554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6</v>
      </c>
      <c r="B9" s="1">
        <v>5.96</v>
      </c>
      <c r="C9" s="1">
        <v>9.9</v>
      </c>
      <c r="D9" s="1">
        <v>6</v>
      </c>
      <c r="E9" s="1">
        <v>6.43</v>
      </c>
      <c r="F9" s="1">
        <f t="shared" si="0"/>
        <v>28.29</v>
      </c>
      <c r="G9" s="1">
        <f t="shared" si="1"/>
        <v>7.0724999999999998</v>
      </c>
      <c r="I9" s="1" t="s">
        <v>0</v>
      </c>
      <c r="J9" s="1">
        <f>J3*J4-1</f>
        <v>5</v>
      </c>
      <c r="K9" s="1">
        <f>SUMSQ(F4:F9)/J2-J5</f>
        <v>31.897983333333286</v>
      </c>
      <c r="L9" s="1">
        <f t="shared" si="2"/>
        <v>6.3795966666666573</v>
      </c>
      <c r="M9" s="1">
        <f>L9/L13</f>
        <v>1.752970881196805</v>
      </c>
      <c r="N9" s="1" t="str">
        <f>IF(M9&lt;O9,"TN",IF(M9&lt;P9,"*","**"))</f>
        <v>TN</v>
      </c>
      <c r="O9" s="1">
        <f>FINV(5%,$J9,$J13)</f>
        <v>2.9012945362361564</v>
      </c>
      <c r="P9" s="1">
        <f>FINV(1%,$J9,$J13)</f>
        <v>4.5556139846530046</v>
      </c>
    </row>
    <row r="10" spans="1:16" x14ac:dyDescent="0.25">
      <c r="A10" s="1" t="s">
        <v>21</v>
      </c>
      <c r="B10" s="1">
        <f>SUM(B4:B9)</f>
        <v>45.68</v>
      </c>
      <c r="C10" s="1">
        <f>SUM(C4:C9)</f>
        <v>49.55</v>
      </c>
      <c r="D10" s="1">
        <f>SUM(D4:D9)</f>
        <v>40.919999999999995</v>
      </c>
      <c r="E10" s="1">
        <f>SUM(E4:E9)</f>
        <v>39.450000000000003</v>
      </c>
      <c r="F10" s="1">
        <f>SUM(F4:F9)</f>
        <v>175.6</v>
      </c>
      <c r="G10" s="1"/>
      <c r="I10" s="1" t="s">
        <v>23</v>
      </c>
      <c r="J10" s="1">
        <f>J3-1</f>
        <v>1</v>
      </c>
      <c r="K10" s="1">
        <f>SUMSQ(E18:E19)/(J2*J4)-J5</f>
        <v>16.104816666666693</v>
      </c>
      <c r="L10" s="1">
        <f t="shared" si="2"/>
        <v>16.104816666666693</v>
      </c>
      <c r="M10" s="1">
        <f>L10/L13</f>
        <v>4.4252444376598126</v>
      </c>
      <c r="N10" s="1" t="str">
        <f t="shared" ref="N10:N12" si="3">IF(M10&lt;O10,"TN",IF(M10&lt;P10,"*","**"))</f>
        <v>TN</v>
      </c>
      <c r="O10" s="1">
        <f>FINV(5%,$J10,$J13)</f>
        <v>4.5430771652669701</v>
      </c>
      <c r="P10" s="1">
        <f>FINV(1%,$J10,$J13)</f>
        <v>8.6831168176389504</v>
      </c>
    </row>
    <row r="11" spans="1:16" x14ac:dyDescent="0.25">
      <c r="A11" s="1" t="s">
        <v>22</v>
      </c>
      <c r="B11" s="1">
        <f>AVERAGE(B4:B9)</f>
        <v>7.6133333333333333</v>
      </c>
      <c r="C11" s="1">
        <f>AVERAGE(C4:C9)</f>
        <v>8.2583333333333329</v>
      </c>
      <c r="D11" s="1">
        <f>AVERAGE(D4:D9)</f>
        <v>6.8199999999999994</v>
      </c>
      <c r="E11" s="1">
        <f>AVERAGE(E4:E9)</f>
        <v>6.5750000000000002</v>
      </c>
      <c r="F11" s="1"/>
      <c r="G11" s="1"/>
      <c r="I11" s="1" t="s">
        <v>24</v>
      </c>
      <c r="J11" s="1">
        <f>J4-1</f>
        <v>2</v>
      </c>
      <c r="K11" s="1">
        <f>SUMSQ(B20:D20)/(J2*J3)-J5</f>
        <v>3.0300083333333987</v>
      </c>
      <c r="L11" s="1">
        <f t="shared" si="2"/>
        <v>1.5150041666666993</v>
      </c>
      <c r="M11" s="1">
        <f>L11/L13</f>
        <v>0.41628935618059854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25</v>
      </c>
      <c r="J12" s="1">
        <f>J10*J11</f>
        <v>2</v>
      </c>
      <c r="K12" s="1">
        <f>K9-K10-K11</f>
        <v>12.763158333333195</v>
      </c>
      <c r="L12" s="1">
        <f t="shared" si="2"/>
        <v>6.3815791666665973</v>
      </c>
      <c r="M12" s="1">
        <f>L12/L13</f>
        <v>1.7535156279815078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15</v>
      </c>
      <c r="J13" s="1">
        <f>J14-J9-J8</f>
        <v>15</v>
      </c>
      <c r="K13" s="1">
        <f>K14-K9-K8</f>
        <v>54.589583333333394</v>
      </c>
      <c r="L13" s="1">
        <f t="shared" si="2"/>
        <v>3.6393055555555596</v>
      </c>
      <c r="M13" s="1"/>
      <c r="N13" s="1"/>
      <c r="O13" s="1"/>
      <c r="P13" s="1"/>
    </row>
    <row r="14" spans="1:16" x14ac:dyDescent="0.25">
      <c r="I14" s="1" t="s">
        <v>16</v>
      </c>
      <c r="J14" s="1">
        <f>(J2*J3*J4)-1</f>
        <v>23</v>
      </c>
      <c r="K14" s="1">
        <f>SUMSQ(B4:E9)-J5</f>
        <v>97.116533333333564</v>
      </c>
      <c r="L14" s="1"/>
      <c r="M14" s="1"/>
      <c r="N14" s="1"/>
      <c r="O14" s="1"/>
      <c r="P14" s="1"/>
    </row>
    <row r="16" spans="1:16" x14ac:dyDescent="0.25">
      <c r="A16" s="1" t="s">
        <v>23</v>
      </c>
      <c r="B16" s="1"/>
      <c r="C16" s="1" t="s">
        <v>24</v>
      </c>
      <c r="D16" s="1"/>
      <c r="E16" s="1" t="s">
        <v>18</v>
      </c>
      <c r="F16" s="3" t="s">
        <v>22</v>
      </c>
    </row>
    <row r="17" spans="1:6" x14ac:dyDescent="0.25">
      <c r="A17" s="1"/>
      <c r="B17" s="1">
        <v>1</v>
      </c>
      <c r="C17" s="1">
        <v>2</v>
      </c>
      <c r="D17" s="1">
        <v>3</v>
      </c>
      <c r="E17" s="1"/>
      <c r="F17" s="4"/>
    </row>
    <row r="18" spans="1:6" x14ac:dyDescent="0.25">
      <c r="A18" s="1">
        <v>1</v>
      </c>
      <c r="B18" s="1">
        <f>SUM(F4)</f>
        <v>37.15</v>
      </c>
      <c r="C18" s="1">
        <f>SUM(F5)</f>
        <v>33.659999999999997</v>
      </c>
      <c r="D18" s="1">
        <f>SUM(F6)</f>
        <v>26.82</v>
      </c>
      <c r="E18" s="1">
        <f>SUM(B18:D18)</f>
        <v>97.63</v>
      </c>
      <c r="F18" s="1">
        <f>E18/12</f>
        <v>8.1358333333333324</v>
      </c>
    </row>
    <row r="19" spans="1:6" x14ac:dyDescent="0.25">
      <c r="A19" s="1">
        <v>2</v>
      </c>
      <c r="B19" s="1">
        <f>SUM(F7)</f>
        <v>24.92</v>
      </c>
      <c r="C19" s="1">
        <f>SUM(F8)</f>
        <v>24.759999999999998</v>
      </c>
      <c r="D19" s="1">
        <f>SUM(F9)</f>
        <v>28.29</v>
      </c>
      <c r="E19" s="1">
        <f t="shared" ref="E19:E20" si="4">SUM(B19:D19)</f>
        <v>77.97</v>
      </c>
      <c r="F19" s="1">
        <f>E19/12</f>
        <v>6.4974999999999996</v>
      </c>
    </row>
    <row r="20" spans="1:6" x14ac:dyDescent="0.25">
      <c r="A20" s="1" t="s">
        <v>27</v>
      </c>
      <c r="B20" s="1">
        <f>SUM(B18:B19)</f>
        <v>62.07</v>
      </c>
      <c r="C20" s="1">
        <f>SUM(C18:C19)</f>
        <v>58.419999999999995</v>
      </c>
      <c r="D20" s="1">
        <f>SUM(D18:D19)</f>
        <v>55.11</v>
      </c>
      <c r="E20" s="1">
        <f t="shared" si="4"/>
        <v>175.6</v>
      </c>
    </row>
    <row r="21" spans="1:6" x14ac:dyDescent="0.25">
      <c r="A21" s="1" t="s">
        <v>22</v>
      </c>
      <c r="B21" s="1">
        <f>B20/8</f>
        <v>7.75875</v>
      </c>
      <c r="C21" s="1">
        <f t="shared" ref="C21:D21" si="5">C20/8</f>
        <v>7.3024999999999993</v>
      </c>
      <c r="D21" s="1">
        <f t="shared" si="5"/>
        <v>6.8887499999999999</v>
      </c>
    </row>
  </sheetData>
  <mergeCells count="5">
    <mergeCell ref="A2:A3"/>
    <mergeCell ref="B2:E2"/>
    <mergeCell ref="F2:F3"/>
    <mergeCell ref="G2:G3"/>
    <mergeCell ref="F16:F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44"/>
  <sheetViews>
    <sheetView tabSelected="1" topLeftCell="L32" zoomScaleNormal="100" workbookViewId="0">
      <selection activeCell="AD40" sqref="AD40"/>
    </sheetView>
  </sheetViews>
  <sheetFormatPr defaultRowHeight="15" x14ac:dyDescent="0.25"/>
  <cols>
    <col min="1" max="1" width="11.5703125" customWidth="1"/>
    <col min="6" max="7" width="10.7109375" customWidth="1"/>
    <col min="9" max="10" width="12.42578125" customWidth="1"/>
    <col min="16" max="16" width="12" customWidth="1"/>
  </cols>
  <sheetData>
    <row r="2" spans="1:28" x14ac:dyDescent="0.25">
      <c r="A2" s="5" t="s">
        <v>0</v>
      </c>
      <c r="B2" s="8" t="s">
        <v>1</v>
      </c>
      <c r="C2" s="9"/>
      <c r="D2" s="9"/>
      <c r="E2" s="10"/>
      <c r="F2" s="5" t="s">
        <v>18</v>
      </c>
      <c r="G2" s="5" t="s">
        <v>19</v>
      </c>
      <c r="I2" s="1" t="s">
        <v>26</v>
      </c>
      <c r="J2" s="1">
        <f>4</f>
        <v>4</v>
      </c>
    </row>
    <row r="3" spans="1:28" x14ac:dyDescent="0.25">
      <c r="A3" s="6"/>
      <c r="B3" s="1">
        <v>1</v>
      </c>
      <c r="C3" s="1">
        <v>2</v>
      </c>
      <c r="D3" s="1">
        <v>3</v>
      </c>
      <c r="E3" s="1">
        <v>4</v>
      </c>
      <c r="F3" s="6"/>
      <c r="G3" s="6"/>
      <c r="I3" s="1" t="s">
        <v>23</v>
      </c>
      <c r="J3" s="1">
        <v>2</v>
      </c>
    </row>
    <row r="4" spans="1:28" x14ac:dyDescent="0.25">
      <c r="A4" s="1" t="s">
        <v>2</v>
      </c>
      <c r="B4" s="1">
        <v>11.56</v>
      </c>
      <c r="C4" s="1">
        <v>13.6</v>
      </c>
      <c r="D4" s="1">
        <v>11.4</v>
      </c>
      <c r="E4" s="1">
        <v>7.26</v>
      </c>
      <c r="F4" s="1">
        <f>SUM(B4:E4)</f>
        <v>43.82</v>
      </c>
      <c r="G4" s="1">
        <f>AVERAGE(B4:E4)</f>
        <v>10.955</v>
      </c>
      <c r="I4" s="1" t="s">
        <v>24</v>
      </c>
      <c r="J4" s="1">
        <v>3</v>
      </c>
    </row>
    <row r="5" spans="1:28" x14ac:dyDescent="0.25">
      <c r="A5" s="1" t="s">
        <v>20</v>
      </c>
      <c r="B5" s="1">
        <v>15</v>
      </c>
      <c r="C5" s="1">
        <v>8.6999999999999993</v>
      </c>
      <c r="D5" s="1">
        <v>10.4</v>
      </c>
      <c r="E5" s="1">
        <v>7.16</v>
      </c>
      <c r="F5" s="1">
        <f t="shared" ref="F5:F9" si="0">SUM(B5:E5)</f>
        <v>41.260000000000005</v>
      </c>
      <c r="G5" s="1">
        <f t="shared" ref="G5:G9" si="1">AVERAGE(B5:E5)</f>
        <v>10.315000000000001</v>
      </c>
      <c r="I5" s="1" t="s">
        <v>7</v>
      </c>
      <c r="J5" s="1">
        <f>F10^2/(J2*J3*J4)</f>
        <v>1938.2442666666668</v>
      </c>
    </row>
    <row r="6" spans="1:28" x14ac:dyDescent="0.25">
      <c r="A6" s="1" t="s">
        <v>3</v>
      </c>
      <c r="B6" s="1">
        <v>10.63</v>
      </c>
      <c r="C6" s="1">
        <v>8.23</v>
      </c>
      <c r="D6" s="1">
        <v>6.67</v>
      </c>
      <c r="E6" s="1">
        <v>6.7</v>
      </c>
      <c r="F6" s="1">
        <f t="shared" si="0"/>
        <v>32.230000000000004</v>
      </c>
      <c r="G6" s="1">
        <f t="shared" si="1"/>
        <v>8.057500000000001</v>
      </c>
    </row>
    <row r="7" spans="1:28" x14ac:dyDescent="0.25">
      <c r="A7" s="1" t="s">
        <v>4</v>
      </c>
      <c r="B7" s="1">
        <v>7.1</v>
      </c>
      <c r="C7" s="1">
        <v>9.16</v>
      </c>
      <c r="D7" s="1">
        <v>10.4</v>
      </c>
      <c r="E7" s="1">
        <v>6.63</v>
      </c>
      <c r="F7" s="1">
        <f t="shared" si="0"/>
        <v>33.29</v>
      </c>
      <c r="G7" s="1">
        <f t="shared" si="1"/>
        <v>8.3224999999999998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/>
      <c r="O7" s="1" t="s">
        <v>13</v>
      </c>
      <c r="P7" s="1" t="s">
        <v>14</v>
      </c>
    </row>
    <row r="8" spans="1:28" x14ac:dyDescent="0.25">
      <c r="A8" s="1" t="s">
        <v>5</v>
      </c>
      <c r="B8" s="1">
        <v>4.66</v>
      </c>
      <c r="C8" s="1">
        <v>8</v>
      </c>
      <c r="D8" s="1">
        <v>7.83</v>
      </c>
      <c r="E8" s="1">
        <v>8.8000000000000007</v>
      </c>
      <c r="F8" s="1">
        <f t="shared" si="0"/>
        <v>29.290000000000003</v>
      </c>
      <c r="G8" s="1">
        <f t="shared" si="1"/>
        <v>7.3225000000000007</v>
      </c>
      <c r="I8" s="1" t="s">
        <v>28</v>
      </c>
      <c r="J8" s="1">
        <f>J2-1</f>
        <v>3</v>
      </c>
      <c r="K8" s="1">
        <f>SUMSQ(B10:E10)/(J3*J4)-J5</f>
        <v>17.589133333332938</v>
      </c>
      <c r="L8" s="1">
        <f>K8/J8</f>
        <v>5.8630444444443128</v>
      </c>
      <c r="M8" s="1">
        <f>L8/L13</f>
        <v>30.442711726863493</v>
      </c>
      <c r="N8" s="1" t="str">
        <f>IF(M8&lt;O8,"TN",IF(M8&lt;P8,"*","**"))</f>
        <v>**</v>
      </c>
      <c r="O8" s="1">
        <f>FINV(5%,$J8,$J13)</f>
        <v>3.2873821046365093</v>
      </c>
      <c r="P8" s="1">
        <f>FINV(1%,$J8,$J13)</f>
        <v>5.4169648578184191</v>
      </c>
    </row>
    <row r="9" spans="1:28" x14ac:dyDescent="0.25">
      <c r="A9" s="1" t="s">
        <v>6</v>
      </c>
      <c r="B9" s="1">
        <v>6.6</v>
      </c>
      <c r="C9" s="1">
        <v>10.96</v>
      </c>
      <c r="D9" s="1">
        <v>9.5299999999999994</v>
      </c>
      <c r="E9" s="1">
        <v>8.6999999999999993</v>
      </c>
      <c r="F9" s="1">
        <f t="shared" si="0"/>
        <v>35.790000000000006</v>
      </c>
      <c r="G9" s="1">
        <f t="shared" si="1"/>
        <v>8.9475000000000016</v>
      </c>
      <c r="I9" s="1" t="s">
        <v>0</v>
      </c>
      <c r="J9" s="1">
        <f>J3*J4-1</f>
        <v>5</v>
      </c>
      <c r="K9" s="1">
        <f>SUMSQ(F4:F9)/J2-J5</f>
        <v>38.857033333333447</v>
      </c>
      <c r="L9" s="1">
        <f>K9/J9</f>
        <v>7.7714066666666897</v>
      </c>
      <c r="M9" s="1">
        <f>L9/L13</f>
        <v>40.351509374918614</v>
      </c>
      <c r="N9" s="1" t="str">
        <f>IF(M9&lt;O9,"TN",IF(M9&lt;P9,"*","**"))</f>
        <v>**</v>
      </c>
      <c r="O9" s="1">
        <f>FINV(5%,$J9,$J13)</f>
        <v>2.9012945362361564</v>
      </c>
      <c r="P9" s="1">
        <f>FINV(1%,$J9,$J13)</f>
        <v>4.5556139846530046</v>
      </c>
    </row>
    <row r="10" spans="1:28" x14ac:dyDescent="0.25">
      <c r="A10" s="1" t="s">
        <v>21</v>
      </c>
      <c r="B10" s="1">
        <f>SUM(B4:B9)</f>
        <v>55.550000000000004</v>
      </c>
      <c r="C10" s="1">
        <f>SUM(C4:C9)</f>
        <v>58.65</v>
      </c>
      <c r="D10" s="1">
        <f>SUM(D4:D9)</f>
        <v>56.23</v>
      </c>
      <c r="E10" s="1">
        <f>SUM(E4:E9)</f>
        <v>45.25</v>
      </c>
      <c r="F10" s="1">
        <f>SUM(F4:F9)</f>
        <v>215.68</v>
      </c>
      <c r="G10" s="1"/>
      <c r="I10" s="1" t="s">
        <v>23</v>
      </c>
      <c r="J10" s="1">
        <f>J3-1</f>
        <v>1</v>
      </c>
      <c r="K10" s="1">
        <f>SUMSQ(E18:E19)/(J2*J4)-J5</f>
        <v>14.946816666667019</v>
      </c>
      <c r="L10" s="1">
        <f>K10/J10</f>
        <v>14.946816666667019</v>
      </c>
      <c r="M10" s="1">
        <f>L10/L13</f>
        <v>77.6084226086314</v>
      </c>
      <c r="N10" s="1" t="str">
        <f t="shared" ref="N10:N12" si="2">IF(M10&lt;O10,"TN",IF(M10&lt;P10,"*","**"))</f>
        <v>**</v>
      </c>
      <c r="O10" s="1">
        <f>FINV(5%,$J10,$J13)</f>
        <v>4.5430771652669701</v>
      </c>
      <c r="P10" s="1">
        <f>FINV(1%,$J10,$J13)</f>
        <v>8.6831168176389504</v>
      </c>
    </row>
    <row r="11" spans="1:28" x14ac:dyDescent="0.25">
      <c r="A11" s="1" t="s">
        <v>22</v>
      </c>
      <c r="B11" s="1">
        <f>AVERAGE(B4:B9)</f>
        <v>9.2583333333333346</v>
      </c>
      <c r="C11" s="1">
        <f>AVERAGE(C4:C9)</f>
        <v>9.7750000000000004</v>
      </c>
      <c r="D11" s="1">
        <f>AVERAGE(D4:D9)</f>
        <v>9.3716666666666661</v>
      </c>
      <c r="E11" s="1">
        <f>AVERAGE(E4:E9)</f>
        <v>7.541666666666667</v>
      </c>
      <c r="F11" s="1"/>
      <c r="G11" s="1"/>
      <c r="I11" s="1" t="s">
        <v>24</v>
      </c>
      <c r="J11" s="1">
        <f>J4-1</f>
        <v>2</v>
      </c>
      <c r="K11" s="1">
        <f>SUMSQ(B20:D20)/(J2*J3)-J5</f>
        <v>5.5026083333334554</v>
      </c>
      <c r="L11" s="1">
        <f>K11/J11</f>
        <v>2.7513041666667277</v>
      </c>
      <c r="M11" s="1">
        <f>L11/L13</f>
        <v>14.285608852602159</v>
      </c>
      <c r="N11" s="1" t="str">
        <f t="shared" si="2"/>
        <v>**</v>
      </c>
      <c r="O11" s="1">
        <f>FINV(5%,$J11,$J13)</f>
        <v>3.6823203436732408</v>
      </c>
      <c r="P11" s="1">
        <f>FINV(1%,$J11,$J13)</f>
        <v>6.3588734806671825</v>
      </c>
    </row>
    <row r="12" spans="1:28" x14ac:dyDescent="0.25">
      <c r="I12" s="1" t="s">
        <v>25</v>
      </c>
      <c r="J12" s="1">
        <f>J10*J11</f>
        <v>2</v>
      </c>
      <c r="K12" s="1">
        <f>K9-K10-K11</f>
        <v>18.407608333332973</v>
      </c>
      <c r="L12" s="1">
        <f>K12/J12</f>
        <v>9.2038041666664867</v>
      </c>
      <c r="M12" s="1">
        <f>L12/L13</f>
        <v>47.788953280378664</v>
      </c>
      <c r="N12" s="1" t="str">
        <f t="shared" si="2"/>
        <v>**</v>
      </c>
      <c r="O12" s="1">
        <f>FINV(5%,$J12,$J13)</f>
        <v>3.6823203436732408</v>
      </c>
      <c r="P12" s="1">
        <f>FINV(1%,$J12,$J13)</f>
        <v>6.3588734806671825</v>
      </c>
    </row>
    <row r="13" spans="1:28" x14ac:dyDescent="0.25">
      <c r="I13" s="1" t="s">
        <v>15</v>
      </c>
      <c r="J13" s="1">
        <f>J14-J9-J8</f>
        <v>15</v>
      </c>
      <c r="K13" s="1">
        <f>K14-K9-K8</f>
        <v>77.884566666666615</v>
      </c>
      <c r="L13" s="1">
        <f t="shared" ref="L13" si="3">J13/K13</f>
        <v>0.19259271306210871</v>
      </c>
      <c r="M13" s="1"/>
      <c r="N13" s="1"/>
      <c r="O13" s="1"/>
      <c r="P13" s="1"/>
      <c r="W13">
        <f>W18+W19</f>
        <v>9.1277968385884538</v>
      </c>
      <c r="Y13">
        <f>Y18+W19</f>
        <v>8.1277968385884556</v>
      </c>
      <c r="Z13" t="s">
        <v>53</v>
      </c>
      <c r="AA13">
        <f>AA17+W19</f>
        <v>8.862796838588455</v>
      </c>
      <c r="AB13" t="s">
        <v>54</v>
      </c>
    </row>
    <row r="14" spans="1:28" x14ac:dyDescent="0.25">
      <c r="I14" s="1" t="s">
        <v>16</v>
      </c>
      <c r="J14" s="1">
        <f>(J2*J3*J4)-1</f>
        <v>23</v>
      </c>
      <c r="K14" s="1">
        <f>SUMSQ(B4:E9)-J5</f>
        <v>134.330733333333</v>
      </c>
      <c r="L14" s="1"/>
      <c r="M14" s="1"/>
      <c r="N14" s="1"/>
      <c r="O14" s="1"/>
      <c r="P14" s="1"/>
      <c r="W14">
        <f>W17+W19</f>
        <v>11.760296838588454</v>
      </c>
      <c r="Y14">
        <f>Y17+W19</f>
        <v>11.120296838588455</v>
      </c>
      <c r="AA14">
        <f>AA18+W19</f>
        <v>9.7527968385884556</v>
      </c>
    </row>
    <row r="16" spans="1:28" x14ac:dyDescent="0.25">
      <c r="A16" s="1" t="s">
        <v>23</v>
      </c>
      <c r="B16" s="1"/>
      <c r="C16" s="1" t="s">
        <v>24</v>
      </c>
      <c r="D16" s="1"/>
      <c r="E16" s="5" t="s">
        <v>18</v>
      </c>
      <c r="F16" s="3" t="s">
        <v>22</v>
      </c>
      <c r="I16" s="1" t="s">
        <v>0</v>
      </c>
      <c r="J16" s="1" t="s">
        <v>19</v>
      </c>
      <c r="K16" s="1" t="s">
        <v>29</v>
      </c>
      <c r="P16" s="1" t="s">
        <v>24</v>
      </c>
      <c r="Q16" s="1" t="s">
        <v>30</v>
      </c>
      <c r="R16" s="1" t="s">
        <v>29</v>
      </c>
      <c r="S16" s="1" t="s">
        <v>38</v>
      </c>
      <c r="T16" s="1" t="s">
        <v>29</v>
      </c>
      <c r="V16" s="1"/>
      <c r="W16" s="1" t="s">
        <v>33</v>
      </c>
      <c r="X16" s="1"/>
      <c r="Y16" s="1" t="s">
        <v>34</v>
      </c>
      <c r="Z16" s="1"/>
      <c r="AA16" s="1" t="s">
        <v>35</v>
      </c>
      <c r="AB16" s="1"/>
    </row>
    <row r="17" spans="1:31" x14ac:dyDescent="0.25">
      <c r="A17" s="1"/>
      <c r="B17" s="1">
        <v>1</v>
      </c>
      <c r="C17" s="1">
        <v>2</v>
      </c>
      <c r="D17" s="1">
        <v>3</v>
      </c>
      <c r="E17" s="6"/>
      <c r="F17" s="4"/>
      <c r="I17" s="1" t="s">
        <v>23</v>
      </c>
      <c r="J17" s="1"/>
      <c r="K17" s="1"/>
      <c r="P17" s="1" t="s">
        <v>33</v>
      </c>
      <c r="Q17" s="1">
        <f>G4</f>
        <v>10.955</v>
      </c>
      <c r="R17" s="1" t="s">
        <v>41</v>
      </c>
      <c r="S17" s="1">
        <f>G7</f>
        <v>8.3224999999999998</v>
      </c>
      <c r="T17" s="1" t="s">
        <v>41</v>
      </c>
      <c r="V17" s="1" t="s">
        <v>30</v>
      </c>
      <c r="W17" s="1">
        <f>G4</f>
        <v>10.955</v>
      </c>
      <c r="X17" s="1" t="s">
        <v>53</v>
      </c>
      <c r="Y17" s="1">
        <f>G5</f>
        <v>10.315000000000001</v>
      </c>
      <c r="Z17" s="1" t="s">
        <v>53</v>
      </c>
      <c r="AA17" s="1">
        <f>G6</f>
        <v>8.057500000000001</v>
      </c>
      <c r="AB17" s="1" t="s">
        <v>53</v>
      </c>
    </row>
    <row r="18" spans="1:31" x14ac:dyDescent="0.25">
      <c r="A18" s="1">
        <v>1</v>
      </c>
      <c r="B18" s="1">
        <f>SUM(F4)</f>
        <v>43.82</v>
      </c>
      <c r="C18" s="1">
        <f>SUM(F5)</f>
        <v>41.260000000000005</v>
      </c>
      <c r="D18" s="1">
        <f>SUM(F6)</f>
        <v>32.230000000000004</v>
      </c>
      <c r="E18" s="1">
        <f>SUM(B18:D18)</f>
        <v>117.31000000000002</v>
      </c>
      <c r="F18" s="1">
        <f>E18/12</f>
        <v>9.7758333333333347</v>
      </c>
      <c r="I18" s="1" t="s">
        <v>30</v>
      </c>
      <c r="J18" s="1">
        <f>F18</f>
        <v>9.7758333333333347</v>
      </c>
      <c r="K18" s="1"/>
      <c r="P18" s="1" t="s">
        <v>34</v>
      </c>
      <c r="Q18" s="1">
        <f>G5</f>
        <v>10.315000000000001</v>
      </c>
      <c r="R18" s="1" t="s">
        <v>41</v>
      </c>
      <c r="S18" s="1">
        <f>G8</f>
        <v>7.3225000000000007</v>
      </c>
      <c r="T18" s="1" t="s">
        <v>40</v>
      </c>
      <c r="V18" s="1" t="s">
        <v>31</v>
      </c>
      <c r="W18" s="1">
        <f>G7</f>
        <v>8.3224999999999998</v>
      </c>
      <c r="X18" s="1" t="s">
        <v>54</v>
      </c>
      <c r="Y18" s="1">
        <f>G8</f>
        <v>7.3225000000000007</v>
      </c>
      <c r="Z18" s="1" t="s">
        <v>54</v>
      </c>
      <c r="AA18" s="1">
        <f>G9</f>
        <v>8.9475000000000016</v>
      </c>
      <c r="AB18" s="1" t="s">
        <v>54</v>
      </c>
    </row>
    <row r="19" spans="1:31" x14ac:dyDescent="0.25">
      <c r="A19" s="1">
        <v>2</v>
      </c>
      <c r="B19" s="1">
        <f>SUM(F7)</f>
        <v>33.29</v>
      </c>
      <c r="C19" s="1">
        <f>SUM(F8)</f>
        <v>29.290000000000003</v>
      </c>
      <c r="D19" s="1">
        <f>SUM(F9)</f>
        <v>35.790000000000006</v>
      </c>
      <c r="E19" s="1">
        <f t="shared" ref="E19:E20" si="4">SUM(B19:D19)</f>
        <v>98.37</v>
      </c>
      <c r="F19" s="1">
        <f>E19/12</f>
        <v>8.1974999999999998</v>
      </c>
      <c r="I19" s="1" t="s">
        <v>31</v>
      </c>
      <c r="J19" s="1">
        <f>F19</f>
        <v>8.1974999999999998</v>
      </c>
      <c r="K19" s="1"/>
      <c r="P19" s="1" t="s">
        <v>35</v>
      </c>
      <c r="Q19" s="1">
        <f>G6</f>
        <v>8.057500000000001</v>
      </c>
      <c r="R19" s="1" t="s">
        <v>40</v>
      </c>
      <c r="S19" s="1">
        <f>G9</f>
        <v>8.9475000000000016</v>
      </c>
      <c r="T19" s="1" t="s">
        <v>41</v>
      </c>
      <c r="V19" s="1" t="s">
        <v>32</v>
      </c>
      <c r="W19" s="8">
        <f>H25*((L13/J2)^0.5)</f>
        <v>0.80529683858845436</v>
      </c>
      <c r="X19" s="9"/>
      <c r="Y19" s="9"/>
      <c r="Z19" s="9"/>
      <c r="AA19" s="9"/>
      <c r="AB19" s="10"/>
    </row>
    <row r="20" spans="1:31" x14ac:dyDescent="0.25">
      <c r="A20" s="1" t="s">
        <v>27</v>
      </c>
      <c r="B20" s="1">
        <f>SUM(B18:B19)</f>
        <v>77.11</v>
      </c>
      <c r="C20" s="1">
        <f>SUM(C18:C19)</f>
        <v>70.550000000000011</v>
      </c>
      <c r="D20" s="1">
        <f>SUM(D18:D19)</f>
        <v>68.02000000000001</v>
      </c>
      <c r="E20" s="1">
        <f t="shared" si="4"/>
        <v>215.68000000000004</v>
      </c>
      <c r="G20" t="s">
        <v>36</v>
      </c>
      <c r="H20">
        <v>3.01</v>
      </c>
      <c r="I20" s="1" t="s">
        <v>32</v>
      </c>
      <c r="J20" s="1">
        <f>H20*((L13/J2)^0.5)</f>
        <v>0.66047506380142984</v>
      </c>
      <c r="K20" s="1"/>
      <c r="P20" s="1" t="s">
        <v>32</v>
      </c>
      <c r="Q20" s="8">
        <f>H20*((L13/J2)^0.5)</f>
        <v>0.66047506380142984</v>
      </c>
      <c r="R20" s="9"/>
      <c r="S20" s="9"/>
      <c r="T20" s="10"/>
    </row>
    <row r="21" spans="1:31" x14ac:dyDescent="0.25">
      <c r="A21" s="1" t="s">
        <v>22</v>
      </c>
      <c r="B21" s="1">
        <f>B20/8</f>
        <v>9.6387499999999999</v>
      </c>
      <c r="C21" s="1">
        <f t="shared" ref="C21:D21" si="5">C20/8</f>
        <v>8.8187500000000014</v>
      </c>
      <c r="D21" s="1">
        <f t="shared" si="5"/>
        <v>8.5025000000000013</v>
      </c>
      <c r="I21" s="1" t="s">
        <v>24</v>
      </c>
      <c r="J21" s="1"/>
      <c r="K21" s="1"/>
    </row>
    <row r="22" spans="1:31" x14ac:dyDescent="0.25">
      <c r="I22" s="1" t="s">
        <v>33</v>
      </c>
      <c r="J22" s="1">
        <f>B21</f>
        <v>9.6387499999999999</v>
      </c>
      <c r="K22" s="1"/>
      <c r="P22" s="11" t="s">
        <v>0</v>
      </c>
      <c r="Q22" s="8" t="s">
        <v>39</v>
      </c>
      <c r="R22" s="9"/>
      <c r="S22" s="9"/>
      <c r="T22" s="9"/>
      <c r="U22" s="9"/>
      <c r="V22" s="9"/>
      <c r="W22" s="9"/>
      <c r="X22" s="9"/>
      <c r="Y22" s="10"/>
      <c r="Z22" s="11" t="s">
        <v>32</v>
      </c>
    </row>
    <row r="23" spans="1:31" x14ac:dyDescent="0.25">
      <c r="I23" s="1" t="s">
        <v>34</v>
      </c>
      <c r="J23" s="1">
        <f>C21</f>
        <v>8.8187500000000014</v>
      </c>
      <c r="K23" s="1"/>
      <c r="P23" s="12"/>
      <c r="Q23" s="8" t="s">
        <v>33</v>
      </c>
      <c r="R23" s="9"/>
      <c r="S23" s="10"/>
      <c r="T23" s="8" t="s">
        <v>34</v>
      </c>
      <c r="U23" s="9"/>
      <c r="V23" s="10"/>
      <c r="W23" s="8" t="s">
        <v>35</v>
      </c>
      <c r="X23" s="9"/>
      <c r="Y23" s="10"/>
      <c r="Z23" s="12"/>
    </row>
    <row r="24" spans="1:31" x14ac:dyDescent="0.25">
      <c r="I24" s="1" t="s">
        <v>35</v>
      </c>
      <c r="J24" s="1">
        <f>D21</f>
        <v>8.5025000000000013</v>
      </c>
      <c r="K24" s="1"/>
      <c r="P24" s="1" t="s">
        <v>30</v>
      </c>
      <c r="Q24" s="1">
        <f>G4</f>
        <v>10.955</v>
      </c>
      <c r="R24" s="1" t="s">
        <v>41</v>
      </c>
      <c r="S24" s="1" t="s">
        <v>53</v>
      </c>
      <c r="T24" s="1">
        <f>G5</f>
        <v>10.315000000000001</v>
      </c>
      <c r="U24" s="1" t="s">
        <v>41</v>
      </c>
      <c r="V24" s="1" t="s">
        <v>53</v>
      </c>
      <c r="W24" s="1">
        <f>G6</f>
        <v>8.057500000000001</v>
      </c>
      <c r="X24" s="1" t="s">
        <v>40</v>
      </c>
      <c r="Y24" s="1" t="s">
        <v>53</v>
      </c>
      <c r="Z24" s="5">
        <v>0.80529683858845436</v>
      </c>
    </row>
    <row r="25" spans="1:31" x14ac:dyDescent="0.25">
      <c r="G25" t="s">
        <v>37</v>
      </c>
      <c r="H25">
        <v>3.67</v>
      </c>
      <c r="I25" s="1" t="s">
        <v>32</v>
      </c>
      <c r="J25" s="1">
        <f>H25*((L13/J2)^0.5)</f>
        <v>0.80529683858845436</v>
      </c>
      <c r="K25" s="1"/>
      <c r="P25" s="1" t="s">
        <v>31</v>
      </c>
      <c r="Q25" s="1">
        <f>G7</f>
        <v>8.3224999999999998</v>
      </c>
      <c r="R25" s="1" t="s">
        <v>41</v>
      </c>
      <c r="S25" s="1" t="s">
        <v>54</v>
      </c>
      <c r="T25" s="1">
        <f>G8</f>
        <v>7.3225000000000007</v>
      </c>
      <c r="U25" s="1" t="s">
        <v>40</v>
      </c>
      <c r="V25" s="1" t="s">
        <v>54</v>
      </c>
      <c r="W25" s="1">
        <f>G9</f>
        <v>8.9475000000000016</v>
      </c>
      <c r="X25" s="1" t="s">
        <v>41</v>
      </c>
      <c r="Y25" s="1" t="s">
        <v>54</v>
      </c>
      <c r="Z25" s="13"/>
    </row>
    <row r="26" spans="1:31" x14ac:dyDescent="0.25">
      <c r="P26" s="1" t="s">
        <v>32</v>
      </c>
      <c r="Q26" s="8">
        <v>0.66047506380142984</v>
      </c>
      <c r="R26" s="9"/>
      <c r="S26" s="9"/>
      <c r="T26" s="9"/>
      <c r="U26" s="9"/>
      <c r="V26" s="9"/>
      <c r="W26" s="9"/>
      <c r="X26" s="9"/>
      <c r="Y26" s="10"/>
      <c r="Z26" s="6"/>
      <c r="AB26" s="1" t="s">
        <v>30</v>
      </c>
      <c r="AC26" s="1"/>
      <c r="AD26" s="1"/>
      <c r="AE26" s="1"/>
    </row>
    <row r="27" spans="1:31" x14ac:dyDescent="0.25">
      <c r="AB27" s="1" t="s">
        <v>35</v>
      </c>
      <c r="AC27" s="1">
        <v>8.057500000000001</v>
      </c>
      <c r="AD27" s="1" t="s">
        <v>40</v>
      </c>
      <c r="AE27" s="1">
        <f>AC27+AB30</f>
        <v>8.7179750638014308</v>
      </c>
    </row>
    <row r="28" spans="1:31" x14ac:dyDescent="0.25">
      <c r="AB28" s="1" t="s">
        <v>34</v>
      </c>
      <c r="AC28" s="1">
        <v>10.315000000000001</v>
      </c>
      <c r="AD28" s="1" t="s">
        <v>41</v>
      </c>
      <c r="AE28" s="1">
        <f>AC28+AB30</f>
        <v>10.975475063801431</v>
      </c>
    </row>
    <row r="29" spans="1:31" x14ac:dyDescent="0.25">
      <c r="AB29" s="1" t="s">
        <v>33</v>
      </c>
      <c r="AC29" s="1">
        <v>10.955</v>
      </c>
      <c r="AD29" s="1" t="s">
        <v>41</v>
      </c>
      <c r="AE29" s="1">
        <f>AC29+AB30</f>
        <v>11.61547506380143</v>
      </c>
    </row>
    <row r="30" spans="1:31" x14ac:dyDescent="0.25">
      <c r="AB30" s="1">
        <v>0.66047506380142984</v>
      </c>
      <c r="AC30" s="1"/>
      <c r="AD30" s="1"/>
      <c r="AE30" s="1"/>
    </row>
    <row r="31" spans="1:31" x14ac:dyDescent="0.25">
      <c r="AB31" s="1" t="s">
        <v>31</v>
      </c>
      <c r="AC31" s="1"/>
      <c r="AD31" s="1"/>
      <c r="AE31" s="1"/>
    </row>
    <row r="32" spans="1:31" x14ac:dyDescent="0.25">
      <c r="AB32" s="1" t="s">
        <v>35</v>
      </c>
      <c r="AC32" s="1">
        <v>8.9475000000000016</v>
      </c>
      <c r="AD32" s="1" t="s">
        <v>41</v>
      </c>
      <c r="AE32" s="1"/>
    </row>
    <row r="33" spans="27:31" x14ac:dyDescent="0.25">
      <c r="AB33" s="1" t="s">
        <v>34</v>
      </c>
      <c r="AC33" s="1">
        <v>7.3225000000000007</v>
      </c>
      <c r="AD33" s="1" t="s">
        <v>40</v>
      </c>
      <c r="AE33" s="1">
        <f>AC33+AB30</f>
        <v>7.9829750638014305</v>
      </c>
    </row>
    <row r="34" spans="27:31" x14ac:dyDescent="0.25">
      <c r="AB34" s="1" t="s">
        <v>33</v>
      </c>
      <c r="AC34" s="1">
        <v>8.3224999999999998</v>
      </c>
      <c r="AD34" s="1" t="s">
        <v>40</v>
      </c>
      <c r="AE34" s="1">
        <f>AC34+AB30</f>
        <v>8.9829750638014296</v>
      </c>
    </row>
    <row r="36" spans="27:31" x14ac:dyDescent="0.25">
      <c r="AA36" s="1"/>
      <c r="AB36" s="1" t="s">
        <v>33</v>
      </c>
      <c r="AC36" s="1"/>
      <c r="AD36" s="1"/>
      <c r="AE36" s="1"/>
    </row>
    <row r="37" spans="27:31" x14ac:dyDescent="0.25">
      <c r="AA37" s="1"/>
      <c r="AB37" s="1" t="s">
        <v>31</v>
      </c>
      <c r="AC37" s="1">
        <v>8.3224999999999998</v>
      </c>
      <c r="AD37" s="1" t="s">
        <v>54</v>
      </c>
      <c r="AE37" s="1">
        <f>AC37+AB39</f>
        <v>9.1277968385884538</v>
      </c>
    </row>
    <row r="38" spans="27:31" x14ac:dyDescent="0.25">
      <c r="AA38" s="1"/>
      <c r="AB38" s="1" t="s">
        <v>30</v>
      </c>
      <c r="AC38" s="1">
        <v>10.955</v>
      </c>
      <c r="AD38" s="1" t="s">
        <v>54</v>
      </c>
      <c r="AE38" s="1">
        <f>AC38+AB39</f>
        <v>11.760296838588454</v>
      </c>
    </row>
    <row r="39" spans="27:31" x14ac:dyDescent="0.25">
      <c r="AA39" s="1"/>
      <c r="AB39" s="1">
        <v>0.80529683858845436</v>
      </c>
      <c r="AC39" s="1"/>
      <c r="AD39" s="1"/>
      <c r="AE39" s="1"/>
    </row>
    <row r="40" spans="27:31" x14ac:dyDescent="0.25">
      <c r="AA40" s="1" t="s">
        <v>34</v>
      </c>
      <c r="AB40" s="1" t="s">
        <v>31</v>
      </c>
      <c r="AC40" s="1">
        <v>7.3225000000000007</v>
      </c>
      <c r="AD40" s="1" t="s">
        <v>53</v>
      </c>
      <c r="AE40" s="1">
        <f>AC40+AB39</f>
        <v>8.1277968385884556</v>
      </c>
    </row>
    <row r="41" spans="27:31" x14ac:dyDescent="0.25">
      <c r="AA41" s="1"/>
      <c r="AB41" s="1" t="s">
        <v>30</v>
      </c>
      <c r="AC41" s="1">
        <v>10.315000000000001</v>
      </c>
      <c r="AD41" s="1" t="s">
        <v>54</v>
      </c>
      <c r="AE41" s="1">
        <f>AC41+AB39</f>
        <v>11.120296838588455</v>
      </c>
    </row>
    <row r="42" spans="27:31" x14ac:dyDescent="0.25">
      <c r="AA42" s="1"/>
      <c r="AB42" s="1"/>
      <c r="AC42" s="1"/>
      <c r="AD42" s="1"/>
      <c r="AE42" s="1"/>
    </row>
    <row r="43" spans="27:31" x14ac:dyDescent="0.25">
      <c r="AA43" s="1" t="s">
        <v>35</v>
      </c>
      <c r="AB43" s="1" t="s">
        <v>30</v>
      </c>
      <c r="AC43" s="1">
        <v>8.057500000000001</v>
      </c>
      <c r="AD43" s="1" t="s">
        <v>53</v>
      </c>
      <c r="AE43" s="1">
        <f>AC43+AB39</f>
        <v>8.862796838588455</v>
      </c>
    </row>
    <row r="44" spans="27:31" x14ac:dyDescent="0.25">
      <c r="AA44" s="1"/>
      <c r="AB44" s="1" t="s">
        <v>31</v>
      </c>
      <c r="AC44" s="1">
        <v>8.9475000000000016</v>
      </c>
      <c r="AD44" s="1" t="s">
        <v>54</v>
      </c>
      <c r="AE44" s="1">
        <f>AC44+AB39</f>
        <v>9.7527968385884556</v>
      </c>
    </row>
  </sheetData>
  <sortState ref="AB43:AC44">
    <sortCondition descending="1" ref="AB40"/>
  </sortState>
  <mergeCells count="16">
    <mergeCell ref="P22:P23"/>
    <mergeCell ref="Z22:Z23"/>
    <mergeCell ref="Q26:Y26"/>
    <mergeCell ref="Q22:Y22"/>
    <mergeCell ref="Q23:S23"/>
    <mergeCell ref="T23:V23"/>
    <mergeCell ref="W23:Y23"/>
    <mergeCell ref="Z24:Z26"/>
    <mergeCell ref="Q20:T20"/>
    <mergeCell ref="W19:AB19"/>
    <mergeCell ref="A2:A3"/>
    <mergeCell ref="B2:E2"/>
    <mergeCell ref="F2:F3"/>
    <mergeCell ref="G2:G3"/>
    <mergeCell ref="F16:F17"/>
    <mergeCell ref="E16:E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topLeftCell="A5" workbookViewId="0">
      <selection activeCell="J20" sqref="J20"/>
    </sheetView>
  </sheetViews>
  <sheetFormatPr defaultRowHeight="15" x14ac:dyDescent="0.25"/>
  <cols>
    <col min="1" max="1" width="14.42578125" customWidth="1"/>
    <col min="6" max="6" width="11.7109375" customWidth="1"/>
    <col min="9" max="9" width="12" customWidth="1"/>
  </cols>
  <sheetData>
    <row r="2" spans="1:16" x14ac:dyDescent="0.25">
      <c r="A2" s="5" t="s">
        <v>0</v>
      </c>
      <c r="B2" s="8" t="s">
        <v>1</v>
      </c>
      <c r="C2" s="9"/>
      <c r="D2" s="9"/>
      <c r="E2" s="10"/>
      <c r="F2" s="5" t="s">
        <v>18</v>
      </c>
      <c r="G2" s="5" t="s">
        <v>19</v>
      </c>
      <c r="I2" s="1" t="s">
        <v>26</v>
      </c>
      <c r="J2" s="1">
        <f>4</f>
        <v>4</v>
      </c>
    </row>
    <row r="3" spans="1:16" x14ac:dyDescent="0.25">
      <c r="A3" s="6"/>
      <c r="B3" s="1">
        <v>1</v>
      </c>
      <c r="C3" s="1">
        <v>2</v>
      </c>
      <c r="D3" s="1">
        <v>3</v>
      </c>
      <c r="E3" s="1">
        <v>4</v>
      </c>
      <c r="F3" s="6"/>
      <c r="G3" s="6"/>
      <c r="I3" s="1" t="s">
        <v>23</v>
      </c>
      <c r="J3" s="1">
        <v>2</v>
      </c>
    </row>
    <row r="4" spans="1:16" x14ac:dyDescent="0.25">
      <c r="A4" s="1" t="s">
        <v>2</v>
      </c>
      <c r="B4" s="1">
        <v>21</v>
      </c>
      <c r="C4" s="1">
        <v>25.46</v>
      </c>
      <c r="D4" s="1">
        <v>18.43</v>
      </c>
      <c r="E4" s="1">
        <v>12.6</v>
      </c>
      <c r="F4" s="1">
        <f>SUM(B4:E4)</f>
        <v>77.489999999999995</v>
      </c>
      <c r="G4" s="1">
        <f>AVERAGE(B4:E4)</f>
        <v>19.372499999999999</v>
      </c>
      <c r="I4" s="1" t="s">
        <v>24</v>
      </c>
      <c r="J4" s="1">
        <v>3</v>
      </c>
    </row>
    <row r="5" spans="1:16" x14ac:dyDescent="0.25">
      <c r="A5" s="1" t="s">
        <v>20</v>
      </c>
      <c r="B5" s="1">
        <v>29.56</v>
      </c>
      <c r="C5" s="1">
        <v>16.100000000000001</v>
      </c>
      <c r="D5" s="1">
        <v>16.059999999999999</v>
      </c>
      <c r="E5" s="1">
        <v>13.3</v>
      </c>
      <c r="F5" s="1">
        <f t="shared" ref="F5:F9" si="0">SUM(B5:E5)</f>
        <v>75.02</v>
      </c>
      <c r="G5" s="1">
        <f t="shared" ref="G5:G9" si="1">AVERAGE(B5:E5)</f>
        <v>18.754999999999999</v>
      </c>
      <c r="I5" s="1" t="s">
        <v>7</v>
      </c>
      <c r="J5" s="1">
        <f>F10^2/(J2*J3*J4)</f>
        <v>4835.9525999999996</v>
      </c>
    </row>
    <row r="6" spans="1:16" x14ac:dyDescent="0.25">
      <c r="A6" s="1" t="s">
        <v>3</v>
      </c>
      <c r="B6" s="1">
        <v>18.53</v>
      </c>
      <c r="C6" s="1">
        <v>15</v>
      </c>
      <c r="D6" s="1">
        <v>14.06</v>
      </c>
      <c r="E6" s="1">
        <v>14.26</v>
      </c>
      <c r="F6" s="1">
        <f t="shared" si="0"/>
        <v>61.85</v>
      </c>
      <c r="G6" s="1">
        <f t="shared" si="1"/>
        <v>15.4625</v>
      </c>
    </row>
    <row r="7" spans="1:16" x14ac:dyDescent="0.25">
      <c r="A7" s="1" t="s">
        <v>4</v>
      </c>
      <c r="B7" s="1">
        <v>10</v>
      </c>
      <c r="C7" s="1">
        <v>11.3</v>
      </c>
      <c r="D7" s="1">
        <v>12.73</v>
      </c>
      <c r="E7" s="1">
        <v>9.3000000000000007</v>
      </c>
      <c r="F7" s="1">
        <f t="shared" si="0"/>
        <v>43.33</v>
      </c>
      <c r="G7" s="1">
        <f t="shared" si="1"/>
        <v>10.8325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/>
      <c r="O7" s="1" t="s">
        <v>13</v>
      </c>
      <c r="P7" s="1" t="s">
        <v>14</v>
      </c>
    </row>
    <row r="8" spans="1:16" x14ac:dyDescent="0.25">
      <c r="A8" s="1" t="s">
        <v>5</v>
      </c>
      <c r="B8" s="1">
        <v>6.5</v>
      </c>
      <c r="C8" s="1">
        <v>11</v>
      </c>
      <c r="D8" s="1">
        <v>12.7</v>
      </c>
      <c r="E8" s="1">
        <v>9</v>
      </c>
      <c r="F8" s="1">
        <f t="shared" si="0"/>
        <v>39.200000000000003</v>
      </c>
      <c r="G8" s="1">
        <f t="shared" si="1"/>
        <v>9.8000000000000007</v>
      </c>
      <c r="I8" s="1" t="s">
        <v>28</v>
      </c>
      <c r="J8" s="1">
        <f>J2-1</f>
        <v>3</v>
      </c>
      <c r="K8" s="1">
        <f>SUMSQ(B10:E10)/(J3*J4)-J5</f>
        <v>66.439833333333809</v>
      </c>
      <c r="L8" s="1">
        <f t="shared" ref="L8:L13" si="2">K8/J8</f>
        <v>22.14661111111127</v>
      </c>
      <c r="M8" s="1">
        <f>L8/L13</f>
        <v>1.4321684875869214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6</v>
      </c>
      <c r="B9" s="1">
        <v>8.76</v>
      </c>
      <c r="C9" s="1">
        <v>12.8</v>
      </c>
      <c r="D9" s="1">
        <v>12</v>
      </c>
      <c r="E9" s="1">
        <v>10.23</v>
      </c>
      <c r="F9" s="1">
        <f t="shared" si="0"/>
        <v>43.790000000000006</v>
      </c>
      <c r="G9" s="1">
        <f t="shared" si="1"/>
        <v>10.947500000000002</v>
      </c>
      <c r="I9" s="1" t="s">
        <v>0</v>
      </c>
      <c r="J9" s="1">
        <f>J3*J4-1</f>
        <v>5</v>
      </c>
      <c r="K9" s="1">
        <f>SUMSQ(F4:F9)/J2-J5</f>
        <v>361.5014000000001</v>
      </c>
      <c r="L9" s="1">
        <f t="shared" si="2"/>
        <v>72.300280000000015</v>
      </c>
      <c r="M9" s="1">
        <f>L9/L13</f>
        <v>4.6754865627166033</v>
      </c>
      <c r="N9" s="1" t="str">
        <f>IF(M9&lt;O9,"TN",IF(M9&lt;P9,"*","**"))</f>
        <v>**</v>
      </c>
      <c r="O9" s="1">
        <f>FINV(5%,$J9,$J13)</f>
        <v>2.9012945362361564</v>
      </c>
      <c r="P9" s="1">
        <f>FINV(1%,$J9,$J13)</f>
        <v>4.5556139846530046</v>
      </c>
    </row>
    <row r="10" spans="1:16" x14ac:dyDescent="0.25">
      <c r="A10" s="1" t="s">
        <v>21</v>
      </c>
      <c r="B10" s="1">
        <f>SUM(B4:B9)</f>
        <v>94.350000000000009</v>
      </c>
      <c r="C10" s="1">
        <f>SUM(C4:C9)</f>
        <v>91.66</v>
      </c>
      <c r="D10" s="1">
        <f>SUM(D4:D9)</f>
        <v>85.98</v>
      </c>
      <c r="E10" s="1">
        <f>SUM(E4:E9)</f>
        <v>68.69</v>
      </c>
      <c r="F10" s="1">
        <f>SUM(F4:F9)</f>
        <v>340.68</v>
      </c>
      <c r="G10" s="1"/>
      <c r="I10" s="1" t="s">
        <v>23</v>
      </c>
      <c r="J10" s="1">
        <f>J3-1</f>
        <v>1</v>
      </c>
      <c r="K10" s="1">
        <f>SUMSQ(E18:E19)/(J2*J4)-J5</f>
        <v>322.96006666666653</v>
      </c>
      <c r="L10" s="1">
        <f t="shared" si="2"/>
        <v>322.96006666666653</v>
      </c>
      <c r="M10" s="1">
        <f>L10/L13</f>
        <v>20.885056765949695</v>
      </c>
      <c r="N10" s="1" t="str">
        <f t="shared" ref="N10:N12" si="3">IF(M10&lt;O10,"TN",IF(M10&lt;P10,"*","**"))</f>
        <v>**</v>
      </c>
      <c r="O10" s="1">
        <f>FINV(5%,$J10,$J13)</f>
        <v>4.5430771652669701</v>
      </c>
      <c r="P10" s="1">
        <f>FINV(1%,$J10,$J13)</f>
        <v>8.6831168176389504</v>
      </c>
    </row>
    <row r="11" spans="1:16" x14ac:dyDescent="0.25">
      <c r="A11" s="1" t="s">
        <v>22</v>
      </c>
      <c r="B11" s="1">
        <f>AVERAGE(B4:B9)</f>
        <v>15.725000000000001</v>
      </c>
      <c r="C11" s="1">
        <f>AVERAGE(C4:C9)</f>
        <v>15.276666666666666</v>
      </c>
      <c r="D11" s="1">
        <f>AVERAGE(D4:D9)</f>
        <v>14.33</v>
      </c>
      <c r="E11" s="1">
        <f>AVERAGE(E4:E9)</f>
        <v>11.448333333333332</v>
      </c>
      <c r="F11" s="1"/>
      <c r="G11" s="1"/>
      <c r="I11" s="1" t="s">
        <v>24</v>
      </c>
      <c r="J11" s="1">
        <f>J4-1</f>
        <v>2</v>
      </c>
      <c r="K11" s="1">
        <f>SUMSQ(B20:D20)/(J2*J3)-J5</f>
        <v>14.483700000000681</v>
      </c>
      <c r="L11" s="1">
        <f t="shared" si="2"/>
        <v>7.2418500000003405</v>
      </c>
      <c r="M11" s="1">
        <f>L11/L13</f>
        <v>0.46831315679843594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25</v>
      </c>
      <c r="J12" s="1">
        <f>J10*J11</f>
        <v>2</v>
      </c>
      <c r="K12" s="1">
        <f>K9-K10-K11</f>
        <v>24.057633333332888</v>
      </c>
      <c r="L12" s="1">
        <f t="shared" si="2"/>
        <v>12.028816666666444</v>
      </c>
      <c r="M12" s="1">
        <f>L12/L13</f>
        <v>0.7778748670182255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15</v>
      </c>
      <c r="J13" s="1">
        <f>J14-J9-J8</f>
        <v>15</v>
      </c>
      <c r="K13" s="1">
        <f>K14-K9-K8</f>
        <v>231.95536666666612</v>
      </c>
      <c r="L13" s="1">
        <f t="shared" si="2"/>
        <v>15.463691111111075</v>
      </c>
      <c r="M13" s="1"/>
      <c r="N13" s="1"/>
      <c r="O13" s="1"/>
      <c r="P13" s="1"/>
    </row>
    <row r="14" spans="1:16" x14ac:dyDescent="0.25">
      <c r="I14" s="1" t="s">
        <v>16</v>
      </c>
      <c r="J14" s="1">
        <f>(J2*J3*J4)-1</f>
        <v>23</v>
      </c>
      <c r="K14" s="1">
        <f>SUMSQ(B4:E9)-J5</f>
        <v>659.89660000000003</v>
      </c>
      <c r="L14" s="1"/>
      <c r="M14" s="1"/>
      <c r="N14" s="1"/>
      <c r="O14" s="1"/>
      <c r="P14" s="1"/>
    </row>
    <row r="16" spans="1:16" x14ac:dyDescent="0.25">
      <c r="A16" s="1" t="s">
        <v>23</v>
      </c>
      <c r="B16" s="1"/>
      <c r="C16" s="1" t="s">
        <v>24</v>
      </c>
      <c r="D16" s="1"/>
      <c r="E16" s="5" t="s">
        <v>18</v>
      </c>
      <c r="F16" s="3" t="s">
        <v>22</v>
      </c>
      <c r="I16" s="1" t="s">
        <v>0</v>
      </c>
      <c r="J16" s="1" t="s">
        <v>19</v>
      </c>
      <c r="K16" s="1" t="s">
        <v>29</v>
      </c>
    </row>
    <row r="17" spans="1:12" x14ac:dyDescent="0.25">
      <c r="A17" s="1"/>
      <c r="B17" s="1">
        <v>1</v>
      </c>
      <c r="C17" s="1">
        <v>2</v>
      </c>
      <c r="D17" s="1">
        <v>3</v>
      </c>
      <c r="E17" s="6"/>
      <c r="F17" s="4"/>
      <c r="I17" s="1" t="s">
        <v>23</v>
      </c>
      <c r="J17" s="1"/>
      <c r="K17" s="1"/>
    </row>
    <row r="18" spans="1:12" x14ac:dyDescent="0.25">
      <c r="A18" s="1">
        <v>1</v>
      </c>
      <c r="B18" s="1">
        <f>SUM(F4)</f>
        <v>77.489999999999995</v>
      </c>
      <c r="C18" s="1">
        <f>SUM(F5)</f>
        <v>75.02</v>
      </c>
      <c r="D18" s="1">
        <f>SUM(F6)</f>
        <v>61.85</v>
      </c>
      <c r="E18" s="1">
        <f>SUM(B18:D18)</f>
        <v>214.35999999999999</v>
      </c>
      <c r="F18" s="1">
        <f>E18/12</f>
        <v>17.863333333333333</v>
      </c>
      <c r="I18" s="1" t="s">
        <v>30</v>
      </c>
      <c r="J18" s="1">
        <f>F18</f>
        <v>17.863333333333333</v>
      </c>
      <c r="K18" s="1" t="s">
        <v>40</v>
      </c>
      <c r="L18">
        <f>J19+J20</f>
        <v>13.94356813627059</v>
      </c>
    </row>
    <row r="19" spans="1:12" x14ac:dyDescent="0.25">
      <c r="A19" s="1">
        <v>2</v>
      </c>
      <c r="B19" s="1">
        <f>SUM(F7)</f>
        <v>43.33</v>
      </c>
      <c r="C19" s="1">
        <f>SUM(F8)</f>
        <v>39.200000000000003</v>
      </c>
      <c r="D19" s="1">
        <f>SUM(F9)</f>
        <v>43.790000000000006</v>
      </c>
      <c r="E19" s="1">
        <f t="shared" ref="E19:E20" si="4">SUM(B19:D19)</f>
        <v>126.32000000000001</v>
      </c>
      <c r="F19" s="1">
        <f>E19/12</f>
        <v>10.526666666666667</v>
      </c>
      <c r="I19" s="1" t="s">
        <v>31</v>
      </c>
      <c r="J19" s="1">
        <f>F19</f>
        <v>10.526666666666667</v>
      </c>
      <c r="K19" s="1" t="s">
        <v>41</v>
      </c>
      <c r="L19">
        <f>J18+J20</f>
        <v>21.280234802937258</v>
      </c>
    </row>
    <row r="20" spans="1:12" x14ac:dyDescent="0.25">
      <c r="A20" s="1" t="s">
        <v>27</v>
      </c>
      <c r="B20" s="1">
        <f>SUM(B18:B19)</f>
        <v>120.82</v>
      </c>
      <c r="C20" s="1">
        <f>SUM(C18:C19)</f>
        <v>114.22</v>
      </c>
      <c r="D20" s="1">
        <f>SUM(D18:D19)</f>
        <v>105.64000000000001</v>
      </c>
      <c r="E20" s="1">
        <f t="shared" si="4"/>
        <v>340.68</v>
      </c>
      <c r="G20" t="s">
        <v>36</v>
      </c>
      <c r="H20">
        <v>3.01</v>
      </c>
      <c r="I20" s="1" t="s">
        <v>32</v>
      </c>
      <c r="J20" s="1">
        <f>H20*((L13/12)^0.5)</f>
        <v>3.4169014696039235</v>
      </c>
      <c r="K20" s="1"/>
    </row>
    <row r="21" spans="1:12" x14ac:dyDescent="0.25">
      <c r="A21" s="2" t="s">
        <v>22</v>
      </c>
      <c r="B21">
        <f>B20/8</f>
        <v>15.102499999999999</v>
      </c>
      <c r="C21">
        <f t="shared" ref="C21:D21" si="5">C20/8</f>
        <v>14.2775</v>
      </c>
      <c r="D21">
        <f t="shared" si="5"/>
        <v>13.205000000000002</v>
      </c>
      <c r="I21" s="1" t="s">
        <v>24</v>
      </c>
      <c r="J21" s="1"/>
      <c r="K21" s="1"/>
    </row>
    <row r="22" spans="1:12" x14ac:dyDescent="0.25">
      <c r="I22" s="1" t="s">
        <v>33</v>
      </c>
      <c r="J22" s="1">
        <f>B21</f>
        <v>15.102499999999999</v>
      </c>
      <c r="K22" s="1"/>
      <c r="L22">
        <f>J24+J25</f>
        <v>18.307437030557605</v>
      </c>
    </row>
    <row r="23" spans="1:12" x14ac:dyDescent="0.25">
      <c r="I23" s="1" t="s">
        <v>34</v>
      </c>
      <c r="J23" s="1">
        <f>C21</f>
        <v>14.2775</v>
      </c>
      <c r="K23" s="1"/>
      <c r="L23">
        <f>J23+J25</f>
        <v>19.379937030557603</v>
      </c>
    </row>
    <row r="24" spans="1:12" x14ac:dyDescent="0.25">
      <c r="I24" s="1" t="s">
        <v>35</v>
      </c>
      <c r="J24" s="1">
        <f>D21</f>
        <v>13.205000000000002</v>
      </c>
      <c r="K24" s="1"/>
      <c r="L24">
        <f>J22+J25</f>
        <v>20.204937030557602</v>
      </c>
    </row>
    <row r="25" spans="1:12" x14ac:dyDescent="0.25">
      <c r="G25" t="s">
        <v>37</v>
      </c>
      <c r="H25">
        <v>3.67</v>
      </c>
      <c r="I25" s="1" t="s">
        <v>32</v>
      </c>
      <c r="J25" s="1">
        <f>H25*((L13/8)^0.5)</f>
        <v>5.1024370305576037</v>
      </c>
      <c r="K25" s="1"/>
    </row>
  </sheetData>
  <mergeCells count="6">
    <mergeCell ref="A2:A3"/>
    <mergeCell ref="B2:E2"/>
    <mergeCell ref="F2:F3"/>
    <mergeCell ref="G2:G3"/>
    <mergeCell ref="F16:F17"/>
    <mergeCell ref="E16:E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rafikawn</dc:creator>
  <cp:lastModifiedBy>DARIAL</cp:lastModifiedBy>
  <dcterms:created xsi:type="dcterms:W3CDTF">2023-05-16T01:10:54Z</dcterms:created>
  <dcterms:modified xsi:type="dcterms:W3CDTF">2023-08-15T10:57:36Z</dcterms:modified>
</cp:coreProperties>
</file>