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. RIA\SKRIPSI\"/>
    </mc:Choice>
  </mc:AlternateContent>
  <bookViews>
    <workbookView xWindow="0" yWindow="0" windowWidth="20490" windowHeight="7755" tabRatio="875"/>
  </bookViews>
  <sheets>
    <sheet name="Data Check Sheet" sheetId="1" r:id="rId1"/>
    <sheet name="Histogram" sheetId="2" r:id="rId2"/>
    <sheet name="Diagram Pareto" sheetId="3" r:id="rId3"/>
    <sheet name="1" sheetId="6" r:id="rId4"/>
    <sheet name="2" sheetId="9" r:id="rId5"/>
    <sheet name="3" sheetId="10" r:id="rId6"/>
    <sheet name="4" sheetId="11" r:id="rId7"/>
    <sheet name="5" sheetId="12" r:id="rId8"/>
    <sheet name="6" sheetId="13" r:id="rId9"/>
    <sheet name="7" sheetId="14" r:id="rId10"/>
    <sheet name="8" sheetId="15" r:id="rId11"/>
    <sheet name="9" sheetId="16" r:id="rId12"/>
    <sheet name="10" sheetId="17" r:id="rId13"/>
    <sheet name="11" sheetId="18" r:id="rId14"/>
    <sheet name="12" sheetId="19" r:id="rId15"/>
    <sheet name="Peta kendali p" sheetId="20" r:id="rId16"/>
  </sheets>
  <definedNames>
    <definedName name="_xlnm.Print_Area" localSheetId="0">'Data Check Sheet'!$A$1:$I$17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2" l="1"/>
  <c r="D3" i="11"/>
  <c r="D7" i="19" l="1"/>
  <c r="B26" i="20"/>
  <c r="C26" i="20"/>
  <c r="A67" i="19"/>
  <c r="A55" i="19"/>
  <c r="B44" i="19"/>
  <c r="B62" i="19" s="1"/>
  <c r="D41" i="19"/>
  <c r="C38" i="19"/>
  <c r="F51" i="19" s="1"/>
  <c r="C37" i="19"/>
  <c r="D37" i="19" s="1"/>
  <c r="A67" i="18"/>
  <c r="A55" i="18"/>
  <c r="B44" i="18"/>
  <c r="B62" i="18" s="1"/>
  <c r="D41" i="18"/>
  <c r="C38" i="18"/>
  <c r="F51" i="18" s="1"/>
  <c r="C37" i="18"/>
  <c r="D37" i="18" s="1"/>
  <c r="A67" i="17"/>
  <c r="A55" i="17"/>
  <c r="F51" i="17"/>
  <c r="D41" i="17"/>
  <c r="B44" i="17" s="1"/>
  <c r="C38" i="17"/>
  <c r="D37" i="17"/>
  <c r="C37" i="17"/>
  <c r="C38" i="13"/>
  <c r="C37" i="13"/>
  <c r="A67" i="13"/>
  <c r="A55" i="13"/>
  <c r="B44" i="13"/>
  <c r="B62" i="13" s="1"/>
  <c r="D41" i="13"/>
  <c r="F51" i="13"/>
  <c r="D37" i="13"/>
  <c r="D37" i="12"/>
  <c r="C38" i="12"/>
  <c r="C37" i="12"/>
  <c r="A67" i="12"/>
  <c r="A55" i="12"/>
  <c r="B44" i="12"/>
  <c r="B62" i="12" s="1"/>
  <c r="D41" i="12"/>
  <c r="F51" i="12"/>
  <c r="D36" i="11"/>
  <c r="C37" i="11"/>
  <c r="C36" i="11"/>
  <c r="A66" i="11"/>
  <c r="A54" i="11"/>
  <c r="F50" i="11"/>
  <c r="B43" i="11"/>
  <c r="B61" i="11" s="1"/>
  <c r="D40" i="11"/>
  <c r="B67" i="6"/>
  <c r="B55" i="6"/>
  <c r="F53" i="6"/>
  <c r="F51" i="6"/>
  <c r="F50" i="6"/>
  <c r="E50" i="6"/>
  <c r="B50" i="6"/>
  <c r="D41" i="6"/>
  <c r="B44" i="6"/>
  <c r="E62" i="19" l="1"/>
  <c r="B65" i="19"/>
  <c r="B66" i="19" s="1"/>
  <c r="B67" i="19" s="1"/>
  <c r="D62" i="19"/>
  <c r="F62" i="19" s="1"/>
  <c r="F64" i="19" s="1"/>
  <c r="F65" i="19" s="1"/>
  <c r="C66" i="19" s="1"/>
  <c r="D50" i="19"/>
  <c r="B50" i="19"/>
  <c r="E50" i="19"/>
  <c r="E62" i="18"/>
  <c r="B65" i="18"/>
  <c r="B66" i="18" s="1"/>
  <c r="B67" i="18" s="1"/>
  <c r="D62" i="18"/>
  <c r="F62" i="18" s="1"/>
  <c r="F64" i="18" s="1"/>
  <c r="F65" i="18" s="1"/>
  <c r="C66" i="18" s="1"/>
  <c r="D50" i="18"/>
  <c r="B50" i="18"/>
  <c r="E50" i="18"/>
  <c r="D50" i="17"/>
  <c r="B62" i="17"/>
  <c r="E50" i="17"/>
  <c r="B50" i="17"/>
  <c r="E62" i="13"/>
  <c r="B65" i="13"/>
  <c r="B66" i="13" s="1"/>
  <c r="B67" i="13" s="1"/>
  <c r="D62" i="13"/>
  <c r="F62" i="13" s="1"/>
  <c r="F64" i="13" s="1"/>
  <c r="F65" i="13" s="1"/>
  <c r="C66" i="13" s="1"/>
  <c r="D50" i="13"/>
  <c r="B50" i="13"/>
  <c r="E50" i="13"/>
  <c r="E62" i="12"/>
  <c r="B65" i="12"/>
  <c r="B66" i="12" s="1"/>
  <c r="B67" i="12" s="1"/>
  <c r="D62" i="12"/>
  <c r="F62" i="12" s="1"/>
  <c r="F64" i="12" s="1"/>
  <c r="F65" i="12" s="1"/>
  <c r="C66" i="12" s="1"/>
  <c r="D50" i="12"/>
  <c r="B50" i="12"/>
  <c r="E50" i="12"/>
  <c r="E61" i="11"/>
  <c r="B64" i="11"/>
  <c r="B65" i="11" s="1"/>
  <c r="B66" i="11" s="1"/>
  <c r="D61" i="11"/>
  <c r="F61" i="11" s="1"/>
  <c r="F63" i="11" s="1"/>
  <c r="F64" i="11" s="1"/>
  <c r="C65" i="11" s="1"/>
  <c r="D49" i="11"/>
  <c r="B49" i="11"/>
  <c r="E49" i="11"/>
  <c r="F19" i="6"/>
  <c r="F50" i="19" l="1"/>
  <c r="F52" i="19" s="1"/>
  <c r="F53" i="19" s="1"/>
  <c r="C54" i="19" s="1"/>
  <c r="B54" i="19"/>
  <c r="B53" i="19"/>
  <c r="F50" i="18"/>
  <c r="F52" i="18" s="1"/>
  <c r="F53" i="18" s="1"/>
  <c r="C54" i="18" s="1"/>
  <c r="B54" i="18"/>
  <c r="B53" i="18"/>
  <c r="B54" i="17"/>
  <c r="B53" i="17"/>
  <c r="B65" i="17"/>
  <c r="B66" i="17" s="1"/>
  <c r="D62" i="17"/>
  <c r="F62" i="17" s="1"/>
  <c r="F64" i="17" s="1"/>
  <c r="F65" i="17" s="1"/>
  <c r="C66" i="17" s="1"/>
  <c r="E62" i="17"/>
  <c r="F50" i="17"/>
  <c r="F52" i="17" s="1"/>
  <c r="F53" i="17" s="1"/>
  <c r="C54" i="17" s="1"/>
  <c r="F50" i="13"/>
  <c r="F52" i="13" s="1"/>
  <c r="F53" i="13" s="1"/>
  <c r="C54" i="13" s="1"/>
  <c r="B54" i="13"/>
  <c r="B55" i="13" s="1"/>
  <c r="B53" i="13"/>
  <c r="F50" i="12"/>
  <c r="F52" i="12" s="1"/>
  <c r="F53" i="12" s="1"/>
  <c r="C54" i="12" s="1"/>
  <c r="B54" i="12"/>
  <c r="B53" i="12"/>
  <c r="F49" i="11"/>
  <c r="F51" i="11" s="1"/>
  <c r="F52" i="11" s="1"/>
  <c r="C53" i="11" s="1"/>
  <c r="B53" i="11"/>
  <c r="B52" i="11"/>
  <c r="F52" i="6"/>
  <c r="D50" i="6"/>
  <c r="A67" i="6"/>
  <c r="B65" i="6"/>
  <c r="B66" i="6" s="1"/>
  <c r="D62" i="6"/>
  <c r="B62" i="6"/>
  <c r="E62" i="6" s="1"/>
  <c r="A55" i="6"/>
  <c r="C54" i="6"/>
  <c r="B54" i="6"/>
  <c r="D37" i="6"/>
  <c r="B55" i="19" l="1"/>
  <c r="B55" i="18"/>
  <c r="B67" i="17"/>
  <c r="B55" i="17"/>
  <c r="B55" i="12"/>
  <c r="B54" i="11"/>
  <c r="F62" i="6"/>
  <c r="F64" i="6" s="1"/>
  <c r="F65" i="6" s="1"/>
  <c r="C66" i="6" s="1"/>
  <c r="B53" i="6"/>
  <c r="A33" i="19"/>
  <c r="A21" i="19"/>
  <c r="F17" i="19"/>
  <c r="B10" i="19"/>
  <c r="B28" i="19" s="1"/>
  <c r="D3" i="19"/>
  <c r="A33" i="18"/>
  <c r="A21" i="18"/>
  <c r="F17" i="18"/>
  <c r="B10" i="18"/>
  <c r="B28" i="18" s="1"/>
  <c r="D7" i="18"/>
  <c r="D3" i="18"/>
  <c r="A33" i="17"/>
  <c r="A21" i="17"/>
  <c r="F17" i="17"/>
  <c r="B10" i="17"/>
  <c r="B28" i="17" s="1"/>
  <c r="D7" i="17"/>
  <c r="D3" i="17"/>
  <c r="A33" i="16"/>
  <c r="A21" i="16"/>
  <c r="F17" i="16"/>
  <c r="B10" i="16"/>
  <c r="B28" i="16" s="1"/>
  <c r="D7" i="16"/>
  <c r="D3" i="16"/>
  <c r="A33" i="15"/>
  <c r="A21" i="15"/>
  <c r="F17" i="15"/>
  <c r="B10" i="15"/>
  <c r="B28" i="15" s="1"/>
  <c r="D7" i="15"/>
  <c r="D3" i="15"/>
  <c r="A33" i="14"/>
  <c r="A21" i="14"/>
  <c r="F17" i="14"/>
  <c r="B10" i="14"/>
  <c r="B28" i="14" s="1"/>
  <c r="D7" i="14"/>
  <c r="D3" i="14"/>
  <c r="A33" i="13"/>
  <c r="A21" i="13"/>
  <c r="F17" i="13"/>
  <c r="B10" i="13"/>
  <c r="B28" i="13" s="1"/>
  <c r="D7" i="13"/>
  <c r="D3" i="13"/>
  <c r="A33" i="12"/>
  <c r="A21" i="12"/>
  <c r="F17" i="12"/>
  <c r="B10" i="12"/>
  <c r="B28" i="12" s="1"/>
  <c r="D7" i="12"/>
  <c r="D3" i="12"/>
  <c r="A33" i="11"/>
  <c r="A21" i="11"/>
  <c r="F17" i="11"/>
  <c r="B10" i="11"/>
  <c r="B28" i="11" s="1"/>
  <c r="D7" i="11"/>
  <c r="A33" i="10"/>
  <c r="A21" i="10"/>
  <c r="F17" i="10"/>
  <c r="B10" i="10"/>
  <c r="B28" i="10" s="1"/>
  <c r="D7" i="10"/>
  <c r="D3" i="10"/>
  <c r="E28" i="19" l="1"/>
  <c r="B31" i="19"/>
  <c r="B32" i="19" s="1"/>
  <c r="B33" i="19" s="1"/>
  <c r="D28" i="19"/>
  <c r="F28" i="19" s="1"/>
  <c r="F30" i="19" s="1"/>
  <c r="F31" i="19" s="1"/>
  <c r="C32" i="19" s="1"/>
  <c r="D16" i="19"/>
  <c r="B16" i="19"/>
  <c r="E16" i="19"/>
  <c r="E28" i="18"/>
  <c r="B31" i="18"/>
  <c r="B32" i="18" s="1"/>
  <c r="D28" i="18"/>
  <c r="F28" i="18" s="1"/>
  <c r="F30" i="18" s="1"/>
  <c r="F31" i="18" s="1"/>
  <c r="C32" i="18" s="1"/>
  <c r="D16" i="18"/>
  <c r="B16" i="18"/>
  <c r="E16" i="18"/>
  <c r="E28" i="17"/>
  <c r="B31" i="17"/>
  <c r="B32" i="17" s="1"/>
  <c r="B33" i="17" s="1"/>
  <c r="D28" i="17"/>
  <c r="F28" i="17" s="1"/>
  <c r="F30" i="17" s="1"/>
  <c r="F31" i="17" s="1"/>
  <c r="C32" i="17" s="1"/>
  <c r="D16" i="17"/>
  <c r="B16" i="17"/>
  <c r="E16" i="17"/>
  <c r="E28" i="16"/>
  <c r="B31" i="16"/>
  <c r="B32" i="16" s="1"/>
  <c r="D28" i="16"/>
  <c r="F28" i="16" s="1"/>
  <c r="F30" i="16" s="1"/>
  <c r="F31" i="16" s="1"/>
  <c r="C32" i="16" s="1"/>
  <c r="D16" i="16"/>
  <c r="B16" i="16"/>
  <c r="E16" i="16"/>
  <c r="E28" i="15"/>
  <c r="B31" i="15"/>
  <c r="B32" i="15" s="1"/>
  <c r="D28" i="15"/>
  <c r="F28" i="15" s="1"/>
  <c r="F30" i="15" s="1"/>
  <c r="D16" i="15"/>
  <c r="B16" i="15"/>
  <c r="E16" i="15"/>
  <c r="E28" i="14"/>
  <c r="B31" i="14"/>
  <c r="B32" i="14" s="1"/>
  <c r="B33" i="14" s="1"/>
  <c r="D28" i="14"/>
  <c r="F28" i="14" s="1"/>
  <c r="F30" i="14" s="1"/>
  <c r="F31" i="14" s="1"/>
  <c r="C32" i="14" s="1"/>
  <c r="D16" i="14"/>
  <c r="B16" i="14"/>
  <c r="E16" i="14"/>
  <c r="E28" i="13"/>
  <c r="B31" i="13"/>
  <c r="B32" i="13" s="1"/>
  <c r="B33" i="13" s="1"/>
  <c r="D28" i="13"/>
  <c r="F28" i="13" s="1"/>
  <c r="F30" i="13" s="1"/>
  <c r="F31" i="13" s="1"/>
  <c r="C32" i="13" s="1"/>
  <c r="D16" i="13"/>
  <c r="B16" i="13"/>
  <c r="E16" i="13"/>
  <c r="E28" i="12"/>
  <c r="B31" i="12"/>
  <c r="B32" i="12" s="1"/>
  <c r="D28" i="12"/>
  <c r="F28" i="12" s="1"/>
  <c r="F31" i="12" s="1"/>
  <c r="C32" i="12" s="1"/>
  <c r="D16" i="12"/>
  <c r="B16" i="12"/>
  <c r="E16" i="12"/>
  <c r="E28" i="11"/>
  <c r="B31" i="11"/>
  <c r="B32" i="11" s="1"/>
  <c r="D28" i="11"/>
  <c r="F28" i="11" s="1"/>
  <c r="F30" i="11" s="1"/>
  <c r="F31" i="11" s="1"/>
  <c r="C32" i="11" s="1"/>
  <c r="D16" i="11"/>
  <c r="B16" i="11"/>
  <c r="E16" i="11"/>
  <c r="E28" i="10"/>
  <c r="B31" i="10"/>
  <c r="B32" i="10" s="1"/>
  <c r="D28" i="10"/>
  <c r="F28" i="10" s="1"/>
  <c r="F30" i="10" s="1"/>
  <c r="F31" i="10" s="1"/>
  <c r="C32" i="10" s="1"/>
  <c r="D16" i="10"/>
  <c r="B16" i="10"/>
  <c r="E16" i="10"/>
  <c r="A33" i="9"/>
  <c r="A21" i="9"/>
  <c r="F17" i="9"/>
  <c r="B10" i="9"/>
  <c r="B28" i="9" s="1"/>
  <c r="D7" i="9"/>
  <c r="D3" i="9"/>
  <c r="A33" i="6"/>
  <c r="B33" i="6"/>
  <c r="C32" i="6"/>
  <c r="B32" i="6"/>
  <c r="F31" i="6"/>
  <c r="B31" i="6"/>
  <c r="F30" i="6"/>
  <c r="F28" i="6"/>
  <c r="E28" i="6"/>
  <c r="D28" i="6"/>
  <c r="B28" i="6"/>
  <c r="B21" i="6"/>
  <c r="B19" i="6"/>
  <c r="F18" i="6"/>
  <c r="F16" i="6"/>
  <c r="E16" i="6"/>
  <c r="A21" i="6"/>
  <c r="C20" i="6"/>
  <c r="B20" i="6"/>
  <c r="F17" i="6"/>
  <c r="D16" i="6"/>
  <c r="B16" i="6"/>
  <c r="B10" i="6"/>
  <c r="D7" i="6"/>
  <c r="D3" i="6"/>
  <c r="B33" i="18" l="1"/>
  <c r="B33" i="16"/>
  <c r="C32" i="15"/>
  <c r="F31" i="15"/>
  <c r="B33" i="15"/>
  <c r="B33" i="12"/>
  <c r="B33" i="11"/>
  <c r="F16" i="19"/>
  <c r="F18" i="19" s="1"/>
  <c r="F19" i="19" s="1"/>
  <c r="C20" i="19" s="1"/>
  <c r="B20" i="19"/>
  <c r="B19" i="19"/>
  <c r="F16" i="18"/>
  <c r="F18" i="18" s="1"/>
  <c r="F19" i="18" s="1"/>
  <c r="C20" i="18" s="1"/>
  <c r="B20" i="18"/>
  <c r="B19" i="18"/>
  <c r="F16" i="17"/>
  <c r="F18" i="17" s="1"/>
  <c r="F19" i="17" s="1"/>
  <c r="C20" i="17" s="1"/>
  <c r="B20" i="17"/>
  <c r="B21" i="17" s="1"/>
  <c r="B19" i="17"/>
  <c r="F16" i="16"/>
  <c r="F18" i="16" s="1"/>
  <c r="F19" i="16" s="1"/>
  <c r="C20" i="16" s="1"/>
  <c r="B20" i="16"/>
  <c r="B19" i="16"/>
  <c r="F16" i="15"/>
  <c r="F18" i="15" s="1"/>
  <c r="F19" i="15" s="1"/>
  <c r="C20" i="15" s="1"/>
  <c r="B20" i="15"/>
  <c r="B21" i="15" s="1"/>
  <c r="B19" i="15"/>
  <c r="F16" i="14"/>
  <c r="F18" i="14" s="1"/>
  <c r="F19" i="14" s="1"/>
  <c r="C20" i="14" s="1"/>
  <c r="B20" i="14"/>
  <c r="B19" i="14"/>
  <c r="F16" i="13"/>
  <c r="F18" i="13" s="1"/>
  <c r="F19" i="13" s="1"/>
  <c r="C20" i="13" s="1"/>
  <c r="B20" i="13"/>
  <c r="B19" i="13"/>
  <c r="F16" i="12"/>
  <c r="F18" i="12" s="1"/>
  <c r="F19" i="12" s="1"/>
  <c r="C20" i="12" s="1"/>
  <c r="B20" i="12"/>
  <c r="B19" i="12"/>
  <c r="F16" i="11"/>
  <c r="F18" i="11" s="1"/>
  <c r="F19" i="11" s="1"/>
  <c r="C20" i="11" s="1"/>
  <c r="B20" i="11"/>
  <c r="B19" i="11"/>
  <c r="B20" i="10"/>
  <c r="B19" i="10"/>
  <c r="F16" i="10"/>
  <c r="F18" i="10" s="1"/>
  <c r="F19" i="10" s="1"/>
  <c r="C20" i="10" s="1"/>
  <c r="B33" i="10"/>
  <c r="E28" i="9"/>
  <c r="B31" i="9"/>
  <c r="B32" i="9" s="1"/>
  <c r="D28" i="9"/>
  <c r="F28" i="9" s="1"/>
  <c r="F30" i="9" s="1"/>
  <c r="F31" i="9" s="1"/>
  <c r="C32" i="9" s="1"/>
  <c r="D16" i="9"/>
  <c r="B16" i="9"/>
  <c r="E16" i="9"/>
  <c r="K5" i="1"/>
  <c r="K6" i="1"/>
  <c r="K7" i="1"/>
  <c r="K8" i="1"/>
  <c r="K9" i="1"/>
  <c r="K10" i="1"/>
  <c r="K11" i="1"/>
  <c r="K12" i="1"/>
  <c r="K13" i="1"/>
  <c r="K14" i="1"/>
  <c r="K15" i="1"/>
  <c r="K4" i="1"/>
  <c r="B33" i="9" l="1"/>
  <c r="B21" i="19"/>
  <c r="B21" i="12"/>
  <c r="B21" i="18"/>
  <c r="B21" i="16"/>
  <c r="B21" i="14"/>
  <c r="B21" i="13"/>
  <c r="B21" i="11"/>
  <c r="B21" i="10"/>
  <c r="F16" i="9"/>
  <c r="F18" i="9" s="1"/>
  <c r="F19" i="9" s="1"/>
  <c r="C20" i="9" s="1"/>
  <c r="B20" i="9"/>
  <c r="B21" i="9" s="1"/>
  <c r="B19" i="9"/>
  <c r="D4" i="3"/>
  <c r="B9" i="3"/>
  <c r="D7" i="3" s="1"/>
  <c r="C6" i="3"/>
  <c r="C7" i="3" s="1"/>
  <c r="C8" i="3" s="1"/>
  <c r="C5" i="3"/>
  <c r="I17" i="1"/>
  <c r="I16" i="1"/>
  <c r="C17" i="1"/>
  <c r="D17" i="1"/>
  <c r="E17" i="1"/>
  <c r="F17" i="1"/>
  <c r="G17" i="1"/>
  <c r="H17" i="1"/>
  <c r="B17" i="1"/>
  <c r="B16" i="1"/>
  <c r="C16" i="1"/>
  <c r="D16" i="1"/>
  <c r="E16" i="1"/>
  <c r="F16" i="1"/>
  <c r="G16" i="1"/>
  <c r="H4" i="1"/>
  <c r="H5" i="1"/>
  <c r="H6" i="1"/>
  <c r="I6" i="1" s="1"/>
  <c r="H7" i="1"/>
  <c r="H8" i="1"/>
  <c r="I8" i="1" s="1"/>
  <c r="H9" i="1"/>
  <c r="H10" i="1"/>
  <c r="I10" i="1" s="1"/>
  <c r="H11" i="1"/>
  <c r="H12" i="1"/>
  <c r="I12" i="1" s="1"/>
  <c r="H13" i="1"/>
  <c r="H14" i="1"/>
  <c r="I14" i="1" s="1"/>
  <c r="H15" i="1"/>
  <c r="H16" i="1"/>
  <c r="I5" i="1"/>
  <c r="I4" i="1"/>
  <c r="I7" i="1"/>
  <c r="I9" i="1"/>
  <c r="I11" i="1"/>
  <c r="I13" i="1"/>
  <c r="I15" i="1"/>
  <c r="D6" i="3" l="1"/>
  <c r="D8" i="3"/>
  <c r="D5" i="3"/>
  <c r="D9" i="3" l="1"/>
  <c r="E4" i="3"/>
  <c r="E5" i="3" s="1"/>
  <c r="E6" i="3" s="1"/>
  <c r="E7" i="3" s="1"/>
  <c r="E8" i="3" s="1"/>
</calcChain>
</file>

<file path=xl/sharedStrings.xml><?xml version="1.0" encoding="utf-8"?>
<sst xmlns="http://schemas.openxmlformats.org/spreadsheetml/2006/main" count="286" uniqueCount="69">
  <si>
    <t>Bulan</t>
  </si>
  <si>
    <t>Total Produksi (pasang)</t>
  </si>
  <si>
    <t>Kotor</t>
  </si>
  <si>
    <t>Kurang Bahan</t>
  </si>
  <si>
    <t>Warna Beda</t>
  </si>
  <si>
    <t>Tidak Matang</t>
  </si>
  <si>
    <t>Cuil</t>
  </si>
  <si>
    <t>Total Produk Cacat</t>
  </si>
  <si>
    <t>%</t>
  </si>
  <si>
    <t>Total</t>
  </si>
  <si>
    <t>Rata-rata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</si>
  <si>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</si>
  <si>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</si>
  <si>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</si>
  <si>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</si>
  <si>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</si>
  <si>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</si>
  <si>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</si>
  <si>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</si>
  <si>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</si>
  <si>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</si>
  <si>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</si>
  <si>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</si>
  <si>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Histogram</t>
  </si>
  <si>
    <t>Diagram Pareto</t>
  </si>
  <si>
    <t>Jenis Cacat</t>
  </si>
  <si>
    <t>Jumlah Cacat</t>
  </si>
  <si>
    <t>Frekuensi Kumulatif</t>
  </si>
  <si>
    <t>Persentase</t>
  </si>
  <si>
    <t>Akumulatif Persentase</t>
  </si>
  <si>
    <t>Akumulatif Persentase %</t>
  </si>
  <si>
    <t>Bulan Januari</t>
  </si>
  <si>
    <t>Menghitung Proporsi Kecacatan</t>
  </si>
  <si>
    <t>p1</t>
  </si>
  <si>
    <t>np1</t>
  </si>
  <si>
    <t>n1</t>
  </si>
  <si>
    <t>Menghitung garis pusat (Rata-rata kecacatan produk/ CL)</t>
  </si>
  <si>
    <t>CL</t>
  </si>
  <si>
    <t>UCL</t>
  </si>
  <si>
    <t>LCL</t>
  </si>
  <si>
    <r>
      <t xml:space="preserve">Menghitung </t>
    </r>
    <r>
      <rPr>
        <b/>
        <i/>
        <sz val="12"/>
        <color theme="1"/>
        <rFont val="Times New Roman"/>
        <family val="1"/>
      </rPr>
      <t xml:space="preserve">Upper Control Limit </t>
    </r>
    <r>
      <rPr>
        <b/>
        <sz val="12"/>
        <color theme="1"/>
        <rFont val="Times New Roman"/>
        <family val="1"/>
      </rPr>
      <t>(UCL) atau batas kendali atas</t>
    </r>
  </si>
  <si>
    <r>
      <rPr>
        <b/>
        <sz val="12"/>
        <color theme="1"/>
        <rFont val="Times New Roman"/>
        <family val="1"/>
      </rPr>
      <t xml:space="preserve">Menghitung </t>
    </r>
    <r>
      <rPr>
        <b/>
        <i/>
        <sz val="12"/>
        <color theme="1"/>
        <rFont val="Times New Roman"/>
        <family val="1"/>
      </rPr>
      <t xml:space="preserve">Lower Control Limit </t>
    </r>
    <r>
      <rPr>
        <b/>
        <sz val="12"/>
        <color theme="1"/>
        <rFont val="Times New Roman"/>
        <family val="1"/>
      </rPr>
      <t>(LCL) atau batas kendali bawah</t>
    </r>
  </si>
  <si>
    <t>Bulan Februari</t>
  </si>
  <si>
    <t>Bulan Maret</t>
  </si>
  <si>
    <t>Bulan April</t>
  </si>
  <si>
    <t>Bulan Mei</t>
  </si>
  <si>
    <t>Bulan Juni</t>
  </si>
  <si>
    <t>Bulan Juli</t>
  </si>
  <si>
    <t>Bulan Agustus</t>
  </si>
  <si>
    <t>Bulan September</t>
  </si>
  <si>
    <t>Bulan Oktober</t>
  </si>
  <si>
    <t>Bulan November</t>
  </si>
  <si>
    <t>Bulan Desember</t>
  </si>
  <si>
    <t>Perhitungan Peta Kendali p</t>
  </si>
  <si>
    <t>Bulan ke-</t>
  </si>
  <si>
    <t>Hasil Produksi</t>
  </si>
  <si>
    <t>Jumlah Cacat (Pasang)</t>
  </si>
  <si>
    <t>P</t>
  </si>
  <si>
    <t>Revisi</t>
  </si>
  <si>
    <t>Perhitungan Peta Kendali p Revisi</t>
  </si>
  <si>
    <t>total</t>
  </si>
  <si>
    <t>Bulam</t>
  </si>
  <si>
    <t>Jan</t>
  </si>
  <si>
    <t>Apr</t>
  </si>
  <si>
    <t>Jun</t>
  </si>
  <si>
    <t>Okt</t>
  </si>
  <si>
    <t>Nov</t>
  </si>
  <si>
    <t>Des</t>
  </si>
  <si>
    <r>
      <t xml:space="preserve">Tabel 4.2 Data </t>
    </r>
    <r>
      <rPr>
        <i/>
        <sz val="11"/>
        <color theme="1"/>
        <rFont val="Calibri"/>
        <family val="2"/>
        <scheme val="minor"/>
      </rPr>
      <t>Check Sheet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</si>
</sst>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0.000"/>
    <numFmt numFmtId="167" formatCode="0.000000"/>
    <numFmt numFmtId="168" formatCode="0.0000"/>
    <numFmt numFmtId="169" formatCode="0.0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3" fontId="3" fillId="0" borderId="1" xfId="0" applyNumberFormat="1" applyFont="1" applyBorder="1"/>
    <xf numFmtId="0" fontId="4" fillId="0" borderId="0" xfId="0" applyFont="1"/>
    <xf numFmtId="2" fontId="4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3" fontId="4" fillId="0" borderId="1" xfId="0" applyNumberFormat="1" applyFont="1" applyBorder="1"/>
    <xf numFmtId="164" fontId="4" fillId="0" borderId="1" xfId="0" applyNumberFormat="1" applyFont="1" applyBorder="1"/>
    <xf numFmtId="2" fontId="4" fillId="0" borderId="1" xfId="2" applyNumberFormat="1" applyFont="1" applyBorder="1"/>
    <xf numFmtId="165" fontId="4" fillId="0" borderId="0" xfId="1" applyNumberFormat="1" applyFont="1"/>
    <xf numFmtId="166" fontId="0" fillId="0" borderId="0" xfId="0" applyNumberFormat="1"/>
    <xf numFmtId="0" fontId="4" fillId="0" borderId="0" xfId="0" applyFont="1" applyAlignment="1">
      <alignment vertical="center"/>
    </xf>
    <xf numFmtId="167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166" fontId="5" fillId="0" borderId="0" xfId="0" applyNumberFormat="1" applyFont="1" applyAlignment="1">
      <alignment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5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Histogram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Histogram!$A$4:$A$15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Histogram!$B$4:$B$15</c:f>
              <c:numCache>
                <c:formatCode>#,##0</c:formatCode>
                <c:ptCount val="12"/>
                <c:pt idx="0">
                  <c:v>6034</c:v>
                </c:pt>
                <c:pt idx="1">
                  <c:v>4567</c:v>
                </c:pt>
                <c:pt idx="2">
                  <c:v>4601</c:v>
                </c:pt>
                <c:pt idx="3">
                  <c:v>5956</c:v>
                </c:pt>
                <c:pt idx="4">
                  <c:v>5821</c:v>
                </c:pt>
                <c:pt idx="5">
                  <c:v>6066</c:v>
                </c:pt>
                <c:pt idx="6">
                  <c:v>7489</c:v>
                </c:pt>
                <c:pt idx="7">
                  <c:v>6626</c:v>
                </c:pt>
                <c:pt idx="8">
                  <c:v>7988</c:v>
                </c:pt>
                <c:pt idx="9">
                  <c:v>6178</c:v>
                </c:pt>
                <c:pt idx="10">
                  <c:v>6125</c:v>
                </c:pt>
                <c:pt idx="11">
                  <c:v>6278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492176"/>
        <c:axId val="278085648"/>
      </c:barChart>
      <c:catAx>
        <c:axId val="4549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8085648"/>
        <c:crosses val="autoZero"/>
        <c:auto val="1"/>
        <c:lblAlgn val="ctr"/>
        <c:lblOffset val="100"/>
        <c:noMultiLvlLbl val="0"/>
      </c:catAx>
      <c:valAx>
        <c:axId val="27808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49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Diagram Pareto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Pareto'!$H$3</c:f>
              <c:strCache>
                <c:ptCount val="1"/>
                <c:pt idx="0">
                  <c:v>Jumlah Cacat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Pareto'!$G$4:$G$8</c:f>
              <c:strCache>
                <c:ptCount val="5"/>
                <c:pt idx="0">
                  <c:v>Kotor</c:v>
                </c:pt>
                <c:pt idx="1">
                  <c:v>Kurang Bahan</c:v>
                </c:pt>
                <c:pt idx="2">
                  <c:v>Warna Beda</c:v>
                </c:pt>
                <c:pt idx="3">
                  <c:v>Tidak Matang</c:v>
                </c:pt>
                <c:pt idx="4">
                  <c:v>Cuil</c:v>
                </c:pt>
              </c:strCache>
            </c:strRef>
          </c:cat>
          <c:val>
            <c:numRef>
              <c:f>'Diagram Pareto'!$H$4:$H$8</c:f>
              <c:numCache>
                <c:formatCode>_(* #,##0_);_(* \(#,##0\);_(* "-"??_);_(@_)</c:formatCode>
                <c:ptCount val="5"/>
                <c:pt idx="0">
                  <c:v>15796</c:v>
                </c:pt>
                <c:pt idx="1">
                  <c:v>16989</c:v>
                </c:pt>
                <c:pt idx="2">
                  <c:v>15902</c:v>
                </c:pt>
                <c:pt idx="3">
                  <c:v>13302</c:v>
                </c:pt>
                <c:pt idx="4">
                  <c:v>11740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8084864"/>
        <c:axId val="278085256"/>
      </c:barChart>
      <c:lineChart>
        <c:grouping val="standard"/>
        <c:varyColors val="0"/>
        <c:ser>
          <c:idx val="1"/>
          <c:order val="1"/>
          <c:tx>
            <c:strRef>
              <c:f>'Diagram Pareto'!$I$3</c:f>
              <c:strCache>
                <c:ptCount val="1"/>
                <c:pt idx="0">
                  <c:v>Akumulatif Persentase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Pareto'!$G$4:$G$8</c:f>
              <c:strCache>
                <c:ptCount val="5"/>
                <c:pt idx="0">
                  <c:v>Kotor</c:v>
                </c:pt>
                <c:pt idx="1">
                  <c:v>Kurang Bahan</c:v>
                </c:pt>
                <c:pt idx="2">
                  <c:v>Warna Beda</c:v>
                </c:pt>
                <c:pt idx="3">
                  <c:v>Tidak Matang</c:v>
                </c:pt>
                <c:pt idx="4">
                  <c:v>Cuil</c:v>
                </c:pt>
              </c:strCache>
            </c:strRef>
          </c:cat>
          <c:val>
            <c:numRef>
              <c:f>'Diagram Pareto'!$I$4:$I$8</c:f>
              <c:numCache>
                <c:formatCode>0.00</c:formatCode>
                <c:ptCount val="5"/>
                <c:pt idx="0">
                  <c:v>21.424405593457099</c:v>
                </c:pt>
                <c:pt idx="1">
                  <c:v>44.466899049220793</c:v>
                </c:pt>
                <c:pt idx="2">
                  <c:v>66.03507439406475</c:v>
                </c:pt>
                <c:pt idx="3">
                  <c:v>84.076821874703299</c:v>
                </c:pt>
                <c:pt idx="4" formatCode="General">
                  <c:v>100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78083296"/>
        <c:axId val="278086040"/>
      </c:lineChart>
      <c:catAx>
        <c:axId val="278084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Jenis Cacat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8085256"/>
        <c:crosses val="autoZero"/>
        <c:auto val="1"/>
        <c:lblAlgn val="ctr"/>
        <c:lblOffset val="100"/>
        <c:noMultiLvlLbl val="0"/>
      </c:catAx>
      <c:valAx>
        <c:axId val="278085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Jumlah Cacat</a:t>
                </a:r>
              </a:p>
            </c:rich>
          </c:tx>
          <c:layout>
            <c:manualLayout>
              <c:xMode val="edge"/>
              <c:yMode val="edge"/>
              <c:x val="0.15606936416184972"/>
              <c:y val="0.239242978343174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8084864"/>
        <c:crosses val="autoZero"/>
        <c:crossBetween val="between"/>
      </c:valAx>
      <c:valAx>
        <c:axId val="278086040"/>
        <c:scaling>
          <c:orientation val="minMax"/>
          <c:max val="100"/>
        </c:scaling>
        <c:delete val="0"/>
        <c:axPos val="r"/>
        <c:numFmt formatCode="#,##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8083296"/>
        <c:crosses val="max"/>
        <c:crossBetween val="between"/>
      </c:valAx>
      <c:catAx>
        <c:axId val="278083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808604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r>
              <a:rPr lang="en-US"/>
              <a:t>Peta Kendali 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'Peta kendali p'!$D$2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'Peta kendali p'!$D$3:$D$14</c:f>
              <c:numCache>
                <c:formatCode>General</c:formatCode>
                <c:ptCount val="12"/>
                <c:pt idx="0">
                  <c:v>0.106</c:v>
                </c:pt>
                <c:pt idx="1">
                  <c:v>8.5000000000000006E-2</c:v>
                </c:pt>
                <c:pt idx="2">
                  <c:v>8.1000000000000003E-2</c:v>
                </c:pt>
                <c:pt idx="3">
                  <c:v>0.106</c:v>
                </c:pt>
                <c:pt idx="4">
                  <c:v>0.106</c:v>
                </c:pt>
                <c:pt idx="5">
                  <c:v>0.106</c:v>
                </c:pt>
                <c:pt idx="6">
                  <c:v>0.127</c:v>
                </c:pt>
                <c:pt idx="7">
                  <c:v>0.123</c:v>
                </c:pt>
                <c:pt idx="8">
                  <c:v>0.13700000000000001</c:v>
                </c:pt>
                <c:pt idx="9">
                  <c:v>0.107</c:v>
                </c:pt>
                <c:pt idx="10">
                  <c:v>0.106</c:v>
                </c:pt>
                <c:pt idx="11">
                  <c:v>0.106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'Peta kendali p'!$E$2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'Peta kendali p'!$E$3:$E$14</c:f>
              <c:numCache>
                <c:formatCode>General</c:formatCode>
                <c:ptCount val="12"/>
                <c:pt idx="0">
                  <c:v>0.108</c:v>
                </c:pt>
                <c:pt idx="1">
                  <c:v>0.108</c:v>
                </c:pt>
                <c:pt idx="2">
                  <c:v>0.108</c:v>
                </c:pt>
                <c:pt idx="3">
                  <c:v>0.108</c:v>
                </c:pt>
                <c:pt idx="4">
                  <c:v>0.108</c:v>
                </c:pt>
                <c:pt idx="5">
                  <c:v>0.108</c:v>
                </c:pt>
                <c:pt idx="6">
                  <c:v>0.108</c:v>
                </c:pt>
                <c:pt idx="7">
                  <c:v>0.108</c:v>
                </c:pt>
                <c:pt idx="8">
                  <c:v>0.108</c:v>
                </c:pt>
                <c:pt idx="9">
                  <c:v>0.108</c:v>
                </c:pt>
                <c:pt idx="10">
                  <c:v>0.108</c:v>
                </c:pt>
                <c:pt idx="11">
                  <c:v>0.108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'Peta kendali p'!$F$2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'Peta kendali p'!$F$3:$F$14</c:f>
              <c:numCache>
                <c:formatCode>0.000</c:formatCode>
                <c:ptCount val="12"/>
                <c:pt idx="0">
                  <c:v>0.12</c:v>
                </c:pt>
                <c:pt idx="1">
                  <c:v>0.12</c:v>
                </c:pt>
                <c:pt idx="2">
                  <c:v>0.12</c:v>
                </c:pt>
                <c:pt idx="3">
                  <c:v>0.12</c:v>
                </c:pt>
                <c:pt idx="4">
                  <c:v>0.12</c:v>
                </c:pt>
                <c:pt idx="5">
                  <c:v>0.12</c:v>
                </c:pt>
                <c:pt idx="6">
                  <c:v>0.12</c:v>
                </c:pt>
                <c:pt idx="7">
                  <c:v>0.12</c:v>
                </c:pt>
                <c:pt idx="8">
                  <c:v>0.12</c:v>
                </c:pt>
                <c:pt idx="9">
                  <c:v>0.12</c:v>
                </c:pt>
                <c:pt idx="10">
                  <c:v>0.12</c:v>
                </c:pt>
                <c:pt idx="11">
                  <c:v>0.12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'Peta kendali p'!$G$2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'Peta kendali p'!$G$3:$G$14</c:f>
              <c:numCache>
                <c:formatCode>General</c:formatCode>
                <c:ptCount val="12"/>
                <c:pt idx="0">
                  <c:v>9.6000000000000002E-2</c:v>
                </c:pt>
                <c:pt idx="1">
                  <c:v>9.6000000000000002E-2</c:v>
                </c:pt>
                <c:pt idx="2">
                  <c:v>9.6000000000000002E-2</c:v>
                </c:pt>
                <c:pt idx="3">
                  <c:v>9.6000000000000002E-2</c:v>
                </c:pt>
                <c:pt idx="4">
                  <c:v>9.6000000000000002E-2</c:v>
                </c:pt>
                <c:pt idx="5">
                  <c:v>9.6000000000000002E-2</c:v>
                </c:pt>
                <c:pt idx="6">
                  <c:v>9.6000000000000002E-2</c:v>
                </c:pt>
                <c:pt idx="7">
                  <c:v>9.6000000000000002E-2</c:v>
                </c:pt>
                <c:pt idx="8">
                  <c:v>9.6000000000000002E-2</c:v>
                </c:pt>
                <c:pt idx="9">
                  <c:v>9.6000000000000002E-2</c:v>
                </c:pt>
                <c:pt idx="10">
                  <c:v>9.6000000000000002E-2</c:v>
                </c:pt>
                <c:pt idx="11">
                  <c:v>9.6000000000000002E-2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127048"/>
        <c:axId val="323122736"/>
      </c:lineChart>
      <c:catAx>
        <c:axId val="323127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23122736"/>
        <c:crosses val="autoZero"/>
        <c:auto val="1"/>
        <c:lblAlgn val="ctr"/>
        <c:lblOffset val="100"/>
        <c:noMultiLvlLbl val="0"/>
      </c:catAx>
      <c:valAx>
        <c:axId val="32312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23127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 sz="1200"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Peta Kendali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p Revisi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'Peta kendali p'!$B$28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'Peta kendali p'!$A$29:$A$35</c:f>
              <c:strCache>
                <c:ptCount val="7"/>
                <c:pt idx="0">
                  <c:v>Jan</c:v>
                </c:pt>
                <c:pt idx="1">
                  <c:v>Apr</c:v>
                </c:pt>
                <c:pt idx="2">
                  <c:v>Mei</c:v>
                </c:pt>
                <c:pt idx="3">
                  <c:v>Jun</c:v>
                </c:pt>
                <c:pt idx="4">
                  <c:v>Okt</c:v>
                </c:pt>
                <c:pt idx="5">
                  <c:v>Nov</c:v>
                </c:pt>
                <c:pt idx="6">
                  <c:v>Des</c:v>
                </c:pt>
              </c:strCache>
            </c:strRef>
          </c:cat>
          <c:val>
            <c:numRef>
              <c:f>'Peta kendali p'!$B$29:$B$35</c:f>
              <c:numCache>
                <c:formatCode>General</c:formatCode>
                <c:ptCount val="7"/>
                <c:pt idx="0">
                  <c:v>0.106</c:v>
                </c:pt>
                <c:pt idx="1">
                  <c:v>0.106</c:v>
                </c:pt>
                <c:pt idx="2">
                  <c:v>0.106</c:v>
                </c:pt>
                <c:pt idx="3">
                  <c:v>0.106</c:v>
                </c:pt>
                <c:pt idx="4">
                  <c:v>0.107</c:v>
                </c:pt>
                <c:pt idx="5">
                  <c:v>0.106</c:v>
                </c:pt>
                <c:pt idx="6">
                  <c:v>0.106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'Peta kendali p'!$C$28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'Peta kendali p'!$A$29:$A$35</c:f>
              <c:strCache>
                <c:ptCount val="7"/>
                <c:pt idx="0">
                  <c:v>Jan</c:v>
                </c:pt>
                <c:pt idx="1">
                  <c:v>Apr</c:v>
                </c:pt>
                <c:pt idx="2">
                  <c:v>Mei</c:v>
                </c:pt>
                <c:pt idx="3">
                  <c:v>Jun</c:v>
                </c:pt>
                <c:pt idx="4">
                  <c:v>Okt</c:v>
                </c:pt>
                <c:pt idx="5">
                  <c:v>Nov</c:v>
                </c:pt>
                <c:pt idx="6">
                  <c:v>Des</c:v>
                </c:pt>
              </c:strCache>
            </c:strRef>
          </c:cat>
          <c:val>
            <c:numRef>
              <c:f>'Peta kendali p'!$C$29:$C$35</c:f>
              <c:numCache>
                <c:formatCode>General</c:formatCode>
                <c:ptCount val="7"/>
                <c:pt idx="0">
                  <c:v>0.106</c:v>
                </c:pt>
                <c:pt idx="1">
                  <c:v>0.106</c:v>
                </c:pt>
                <c:pt idx="2">
                  <c:v>0.106</c:v>
                </c:pt>
                <c:pt idx="3">
                  <c:v>0.106</c:v>
                </c:pt>
                <c:pt idx="4">
                  <c:v>0.106</c:v>
                </c:pt>
                <c:pt idx="5">
                  <c:v>0.106</c:v>
                </c:pt>
                <c:pt idx="6">
                  <c:v>0.106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'Peta kendali p'!$D$28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'Peta kendali p'!$A$29:$A$35</c:f>
              <c:strCache>
                <c:ptCount val="7"/>
                <c:pt idx="0">
                  <c:v>Jan</c:v>
                </c:pt>
                <c:pt idx="1">
                  <c:v>Apr</c:v>
                </c:pt>
                <c:pt idx="2">
                  <c:v>Mei</c:v>
                </c:pt>
                <c:pt idx="3">
                  <c:v>Jun</c:v>
                </c:pt>
                <c:pt idx="4">
                  <c:v>Okt</c:v>
                </c:pt>
                <c:pt idx="5">
                  <c:v>Nov</c:v>
                </c:pt>
                <c:pt idx="6">
                  <c:v>Des</c:v>
                </c:pt>
              </c:strCache>
            </c:strRef>
          </c:cat>
          <c:val>
            <c:numRef>
              <c:f>'Peta kendali p'!$D$29:$D$35</c:f>
              <c:numCache>
                <c:formatCode>0.000</c:formatCode>
                <c:ptCount val="7"/>
                <c:pt idx="0">
                  <c:v>0.12</c:v>
                </c:pt>
                <c:pt idx="1">
                  <c:v>0.12</c:v>
                </c:pt>
                <c:pt idx="2">
                  <c:v>0.12</c:v>
                </c:pt>
                <c:pt idx="3">
                  <c:v>0.12</c:v>
                </c:pt>
                <c:pt idx="4">
                  <c:v>0.12</c:v>
                </c:pt>
                <c:pt idx="5">
                  <c:v>0.12</c:v>
                </c:pt>
                <c:pt idx="6">
                  <c:v>0.12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'Peta kendali p'!$E$28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'Peta kendali p'!$A$29:$A$35</c:f>
              <c:strCache>
                <c:ptCount val="7"/>
                <c:pt idx="0">
                  <c:v>Jan</c:v>
                </c:pt>
                <c:pt idx="1">
                  <c:v>Apr</c:v>
                </c:pt>
                <c:pt idx="2">
                  <c:v>Mei</c:v>
                </c:pt>
                <c:pt idx="3">
                  <c:v>Jun</c:v>
                </c:pt>
                <c:pt idx="4">
                  <c:v>Okt</c:v>
                </c:pt>
                <c:pt idx="5">
                  <c:v>Nov</c:v>
                </c:pt>
                <c:pt idx="6">
                  <c:v>Des</c:v>
                </c:pt>
              </c:strCache>
            </c:strRef>
          </c:cat>
          <c:val>
            <c:numRef>
              <c:f>'Peta kendali p'!$E$29:$E$35</c:f>
              <c:numCache>
                <c:formatCode>General</c:formatCode>
                <c:ptCount val="7"/>
                <c:pt idx="0">
                  <c:v>9.4E-2</c:v>
                </c:pt>
                <c:pt idx="1">
                  <c:v>9.4E-2</c:v>
                </c:pt>
                <c:pt idx="2">
                  <c:v>9.4E-2</c:v>
                </c:pt>
                <c:pt idx="3">
                  <c:v>9.4E-2</c:v>
                </c:pt>
                <c:pt idx="4">
                  <c:v>9.4E-2</c:v>
                </c:pt>
                <c:pt idx="5">
                  <c:v>9.4E-2</c:v>
                </c:pt>
                <c:pt idx="6">
                  <c:v>9.4E-2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123128"/>
        <c:axId val="323128224"/>
      </c:lineChart>
      <c:catAx>
        <c:axId val="32312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3128224"/>
        <c:crosses val="autoZero"/>
        <c:auto val="1"/>
        <c:lblAlgn val="ctr"/>
        <c:lblOffset val="100"/>
        <c:noMultiLvlLbl val="0"/>
      </c:catAx>
      <c:valAx>
        <c:axId val="32312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3123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5</xdr:row>
      <xdr:rowOff>4762</xdr:rowOff>
    </xdr:from>
    <xdr:to>
      <xdr:col>13</xdr:col>
      <xdr:colOff>85725</xdr:colOff>
      <xdr:row>19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39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40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39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46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57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39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40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39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46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57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39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40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39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46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57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52387</xdr:rowOff>
    </xdr:from>
    <xdr:to>
      <xdr:col>15</xdr:col>
      <xdr:colOff>428625</xdr:colOff>
      <xdr:row>13</xdr:row>
      <xdr:rowOff>185737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385761</xdr:colOff>
      <xdr:row>29</xdr:row>
      <xdr:rowOff>161925</xdr:rowOff>
    </xdr:from>
    <xdr:to>
      <xdr:col>14</xdr:col>
      <xdr:colOff>295274</xdr:colOff>
      <xdr:row>44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0</xdr:row>
      <xdr:rowOff>138112</xdr:rowOff>
    </xdr:from>
    <xdr:to>
      <xdr:col>20</xdr:col>
      <xdr:colOff>257175</xdr:colOff>
      <xdr:row>16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700" i="0">
                  <a:latin typeface="Cambria Math" panose="02040503050406030204" pitchFamily="18" charset="0"/>
                </a:rPr>
                <a:t>∑▒</a:t>
              </a:r>
              <a:r>
                <a:rPr lang="en-US" sz="700" b="0" i="0">
                  <a:latin typeface="Cambria Math" panose="02040503050406030204" pitchFamily="18" charset="0"/>
                </a:rPr>
                <a:t>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700" i="0">
                  <a:latin typeface="Cambria Math" panose="02040503050406030204" pitchFamily="18" charset="0"/>
                </a:rPr>
                <a:t>∑▒</a:t>
              </a:r>
              <a:r>
                <a:rPr lang="en-US" sz="700" b="0" i="0">
                  <a:latin typeface="Cambria Math" panose="02040503050406030204" pitchFamily="18" charset="0"/>
                </a:rPr>
                <a:t>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√(3&amp;(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704850" y="4567237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704850" y="4567237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√(3&amp;(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39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40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39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46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57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700" i="0">
                  <a:latin typeface="Cambria Math" panose="02040503050406030204" pitchFamily="18" charset="0"/>
                </a:rPr>
                <a:t>∑▒</a:t>
              </a:r>
              <a:r>
                <a:rPr lang="en-US" sz="700" b="0" i="0">
                  <a:latin typeface="Cambria Math" panose="02040503050406030204" pitchFamily="18" charset="0"/>
                </a:rPr>
                <a:t>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700" i="0">
                  <a:latin typeface="Cambria Math" panose="02040503050406030204" pitchFamily="18" charset="0"/>
                </a:rPr>
                <a:t>∑▒</a:t>
              </a:r>
              <a:r>
                <a:rPr lang="en-US" sz="700" b="0" i="0">
                  <a:latin typeface="Cambria Math" panose="02040503050406030204" pitchFamily="18" charset="0"/>
                </a:rPr>
                <a:t>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√(3&amp;(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√(3&amp;(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38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39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38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45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56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39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704850" y="77962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704850" y="77962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40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695325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695325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39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0" y="7796211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0" y="7796211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46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704850" y="9024937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704850" y="9024937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57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704850" y="11368087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704850" y="11368087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39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704850" y="799623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40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695325" y="819626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39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0" y="799623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46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704850" y="92249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57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704850" y="11568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5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𝑛𝑝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04850" y="1195387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▒𝑛𝑝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85725</xdr:colOff>
      <xdr:row>6</xdr:row>
      <xdr:rowOff>195262</xdr:rowOff>
    </xdr:from>
    <xdr:ext cx="447675" cy="2609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7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en-US" sz="7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nary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95325" y="1395412"/>
              <a:ext cx="447675" cy="2609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700" i="0">
                  <a:latin typeface="Cambria Math" panose="02040503050406030204" pitchFamily="18" charset="0"/>
                </a:rPr>
                <a:t>∑</a:t>
              </a:r>
              <a:r>
                <a:rPr lang="en-US" sz="700" b="0" i="0">
                  <a:latin typeface="Cambria Math" panose="02040503050406030204" pitchFamily="18" charset="0"/>
                </a:rPr>
                <a:t>▒𝑛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0</xdr:col>
      <xdr:colOff>0</xdr:colOff>
      <xdr:row>5</xdr:row>
      <xdr:rowOff>195261</xdr:rowOff>
    </xdr:from>
    <xdr:ext cx="495300" cy="23336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4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4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</m:oMath>
                </m:oMathPara>
              </a14:m>
              <a:endParaRPr lang="en-US" sz="7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0" y="1195386"/>
              <a:ext cx="495300" cy="2333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𝑝 ̅</a:t>
              </a:r>
              <a:endParaRPr lang="en-US" sz="700"/>
            </a:p>
          </xdr:txBody>
        </xdr:sp>
      </mc:Fallback>
    </mc:AlternateContent>
    <xdr:clientData/>
  </xdr:oneCellAnchor>
  <xdr:oneCellAnchor>
    <xdr:from>
      <xdr:col>1</xdr:col>
      <xdr:colOff>95250</xdr:colOff>
      <xdr:row>12</xdr:row>
      <xdr:rowOff>23812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04850" y="242411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̅+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95250</xdr:colOff>
      <xdr:row>23</xdr:row>
      <xdr:rowOff>166687</xdr:rowOff>
    </xdr:from>
    <xdr:ext cx="1015471" cy="545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</m:acc>
                    <m:r>
                      <a:rPr lang="en-US" sz="1200" b="0" i="1" baseline="0">
                        <a:latin typeface="Cambria Math" panose="02040503050406030204" pitchFamily="18" charset="0"/>
                      </a:rPr>
                      <m:t>−</m:t>
                    </m:r>
                    <m:rad>
                      <m:radPr>
                        <m:ctrlPr>
                          <a:rPr lang="en-US" sz="1200" i="1" baseline="0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n-US" sz="1200" i="1" baseline="0">
                            <a:latin typeface="Cambria Math" panose="02040503050406030204" pitchFamily="18" charset="0"/>
                          </a:rPr>
                          <m:t>3</m:t>
                        </m:r>
                      </m:deg>
                      <m:e>
                        <m:f>
                          <m:fPr>
                            <m:ctrlPr>
                              <a:rPr lang="en-US" sz="1200" i="1" baseline="0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acc>
                              <m:accPr>
                                <m:chr m:val="̅"/>
                                <m:ctrlPr>
                                  <a:rPr lang="en-US" sz="120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(1−</m:t>
                            </m:r>
                            <m:acc>
                              <m:accPr>
                                <m:chr m:val="̅"/>
                                <m:ctrlP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US" sz="1200" b="0" i="1" baseline="0">
                                    <a:latin typeface="Cambria Math" panose="02040503050406030204" pitchFamily="18" charset="0"/>
                                  </a:rPr>
                                  <m:t>𝑝</m:t>
                                </m:r>
                              </m:e>
                            </m:acc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)</m:t>
                            </m:r>
                          </m:num>
                          <m:den>
                            <m:r>
                              <a:rPr lang="en-US" sz="1200" b="0" i="1" baseline="0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04850" y="4767262"/>
              <a:ext cx="1015471" cy="545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200" b="0" i="0" baseline="0">
                  <a:latin typeface="Cambria Math" panose="02040503050406030204" pitchFamily="18" charset="0"/>
                </a:rPr>
                <a:t>𝑝 ̅−</a:t>
              </a:r>
              <a:r>
                <a:rPr lang="en-US" sz="1200" i="0" baseline="0">
                  <a:latin typeface="Cambria Math" panose="02040503050406030204" pitchFamily="18" charset="0"/>
                </a:rPr>
                <a:t>∛((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𝑝 ̅(1−𝑝 ̅))/𝑛)</a:t>
              </a:r>
              <a:endPara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/>
  </sheetViews>
  <sheetFormatPr defaultRowHeight="15" x14ac:dyDescent="0.25"/>
  <cols>
    <col min="2" max="2" width="10.5703125" customWidth="1"/>
  </cols>
  <sheetData>
    <row r="1" spans="1:11" x14ac:dyDescent="0.25">
      <c r="A1" t="s">
        <v>68</v>
      </c>
    </row>
    <row r="3" spans="1:11" ht="4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11" x14ac:dyDescent="0.25">
      <c r="A4" s="2">
        <v>1</v>
      </c>
      <c r="B4" s="3">
        <v>56934</v>
      </c>
      <c r="C4" s="3">
        <v>1204</v>
      </c>
      <c r="D4" s="3">
        <v>1410</v>
      </c>
      <c r="E4" s="3">
        <v>1123</v>
      </c>
      <c r="F4" s="3">
        <v>1254</v>
      </c>
      <c r="G4" s="3">
        <v>1043</v>
      </c>
      <c r="H4" s="3">
        <f>SUM(C4:G4)</f>
        <v>6034</v>
      </c>
      <c r="I4" s="4">
        <f>H4/B4*100</f>
        <v>10.598236554607089</v>
      </c>
      <c r="K4" s="17">
        <f>H4/B4</f>
        <v>0.10598236554607089</v>
      </c>
    </row>
    <row r="5" spans="1:11" x14ac:dyDescent="0.25">
      <c r="A5" s="2">
        <v>2</v>
      </c>
      <c r="B5" s="3">
        <v>53715</v>
      </c>
      <c r="C5" s="3">
        <v>904</v>
      </c>
      <c r="D5" s="3">
        <v>921</v>
      </c>
      <c r="E5" s="3">
        <v>913</v>
      </c>
      <c r="F5" s="3">
        <v>912</v>
      </c>
      <c r="G5" s="3">
        <v>917</v>
      </c>
      <c r="H5" s="3">
        <f t="shared" ref="H5:H16" si="0">SUM(C5:G5)</f>
        <v>4567</v>
      </c>
      <c r="I5" s="4">
        <f t="shared" ref="I5:I15" si="1">H5/B5*100</f>
        <v>8.5022805547798566</v>
      </c>
      <c r="K5" s="17">
        <f t="shared" ref="K5:K15" si="2">H5/B5</f>
        <v>8.5022805547798563E-2</v>
      </c>
    </row>
    <row r="6" spans="1:11" x14ac:dyDescent="0.25">
      <c r="A6" s="2">
        <v>3</v>
      </c>
      <c r="B6" s="3">
        <v>56841</v>
      </c>
      <c r="C6" s="3">
        <v>945</v>
      </c>
      <c r="D6" s="3">
        <v>944</v>
      </c>
      <c r="E6" s="3">
        <v>924</v>
      </c>
      <c r="F6" s="3">
        <v>843</v>
      </c>
      <c r="G6" s="3">
        <v>945</v>
      </c>
      <c r="H6" s="3">
        <f t="shared" si="0"/>
        <v>4601</v>
      </c>
      <c r="I6" s="4">
        <f t="shared" si="1"/>
        <v>8.0945092450871723</v>
      </c>
      <c r="K6" s="17">
        <f t="shared" si="2"/>
        <v>8.0945092450871725E-2</v>
      </c>
    </row>
    <row r="7" spans="1:11" x14ac:dyDescent="0.25">
      <c r="A7" s="2">
        <v>4</v>
      </c>
      <c r="B7" s="3">
        <v>55973</v>
      </c>
      <c r="C7" s="3">
        <v>1212</v>
      </c>
      <c r="D7" s="3">
        <v>1219</v>
      </c>
      <c r="E7" s="3">
        <v>1188</v>
      </c>
      <c r="F7" s="3">
        <v>1194</v>
      </c>
      <c r="G7" s="3">
        <v>1143</v>
      </c>
      <c r="H7" s="3">
        <f t="shared" si="0"/>
        <v>5956</v>
      </c>
      <c r="I7" s="4">
        <f t="shared" si="1"/>
        <v>10.640844692976971</v>
      </c>
      <c r="K7" s="17">
        <f t="shared" si="2"/>
        <v>0.10640844692976971</v>
      </c>
    </row>
    <row r="8" spans="1:11" x14ac:dyDescent="0.25">
      <c r="A8" s="2">
        <v>5</v>
      </c>
      <c r="B8" s="3">
        <v>54772</v>
      </c>
      <c r="C8" s="3">
        <v>1265</v>
      </c>
      <c r="D8" s="3">
        <v>1244</v>
      </c>
      <c r="E8" s="3">
        <v>1324</v>
      </c>
      <c r="F8" s="3">
        <v>1021</v>
      </c>
      <c r="G8" s="3">
        <v>967</v>
      </c>
      <c r="H8" s="3">
        <f t="shared" si="0"/>
        <v>5821</v>
      </c>
      <c r="I8" s="4">
        <f t="shared" si="1"/>
        <v>10.627692981815526</v>
      </c>
      <c r="K8" s="17">
        <f t="shared" si="2"/>
        <v>0.10627692981815526</v>
      </c>
    </row>
    <row r="9" spans="1:11" x14ac:dyDescent="0.25">
      <c r="A9" s="2">
        <v>6</v>
      </c>
      <c r="B9" s="3">
        <v>57336</v>
      </c>
      <c r="C9" s="3">
        <v>1232</v>
      </c>
      <c r="D9" s="3">
        <v>1684</v>
      </c>
      <c r="E9" s="3">
        <v>1163</v>
      </c>
      <c r="F9" s="3">
        <v>1044</v>
      </c>
      <c r="G9" s="3">
        <v>943</v>
      </c>
      <c r="H9" s="3">
        <f t="shared" si="0"/>
        <v>6066</v>
      </c>
      <c r="I9" s="4">
        <f t="shared" si="1"/>
        <v>10.579740477187109</v>
      </c>
      <c r="K9" s="17">
        <f t="shared" si="2"/>
        <v>0.10579740477187108</v>
      </c>
    </row>
    <row r="10" spans="1:11" x14ac:dyDescent="0.25">
      <c r="A10" s="2">
        <v>7</v>
      </c>
      <c r="B10" s="3">
        <v>59088</v>
      </c>
      <c r="C10" s="3">
        <v>1556</v>
      </c>
      <c r="D10" s="3">
        <v>1784</v>
      </c>
      <c r="E10" s="3">
        <v>1665</v>
      </c>
      <c r="F10" s="3">
        <v>1298</v>
      </c>
      <c r="G10" s="3">
        <v>1186</v>
      </c>
      <c r="H10" s="3">
        <f t="shared" si="0"/>
        <v>7489</v>
      </c>
      <c r="I10" s="4">
        <f t="shared" si="1"/>
        <v>12.674316274031952</v>
      </c>
      <c r="K10" s="17">
        <f t="shared" si="2"/>
        <v>0.12674316274031952</v>
      </c>
    </row>
    <row r="11" spans="1:11" x14ac:dyDescent="0.25">
      <c r="A11" s="2">
        <v>8</v>
      </c>
      <c r="B11" s="3">
        <v>54000</v>
      </c>
      <c r="C11" s="3">
        <v>1353</v>
      </c>
      <c r="D11" s="3">
        <v>1775</v>
      </c>
      <c r="E11" s="3">
        <v>1478</v>
      </c>
      <c r="F11" s="3">
        <v>1062</v>
      </c>
      <c r="G11" s="3">
        <v>958</v>
      </c>
      <c r="H11" s="3">
        <f t="shared" si="0"/>
        <v>6626</v>
      </c>
      <c r="I11" s="4">
        <f t="shared" si="1"/>
        <v>12.270370370370371</v>
      </c>
      <c r="K11" s="17">
        <f t="shared" si="2"/>
        <v>0.1227037037037037</v>
      </c>
    </row>
    <row r="12" spans="1:11" x14ac:dyDescent="0.25">
      <c r="A12" s="2">
        <v>9</v>
      </c>
      <c r="B12" s="3">
        <v>58248</v>
      </c>
      <c r="C12" s="3">
        <v>1665</v>
      </c>
      <c r="D12" s="3">
        <v>1864</v>
      </c>
      <c r="E12" s="3">
        <v>1991</v>
      </c>
      <c r="F12" s="3">
        <v>1273</v>
      </c>
      <c r="G12" s="3">
        <v>1195</v>
      </c>
      <c r="H12" s="3">
        <f t="shared" si="0"/>
        <v>7988</v>
      </c>
      <c r="I12" s="4">
        <f t="shared" si="1"/>
        <v>13.713775580277435</v>
      </c>
      <c r="K12" s="17">
        <f t="shared" si="2"/>
        <v>0.13713775580277435</v>
      </c>
    </row>
    <row r="13" spans="1:11" x14ac:dyDescent="0.25">
      <c r="A13" s="2">
        <v>10</v>
      </c>
      <c r="B13" s="3">
        <v>57982</v>
      </c>
      <c r="C13" s="3">
        <v>1423</v>
      </c>
      <c r="D13" s="3">
        <v>1255</v>
      </c>
      <c r="E13" s="3">
        <v>1423</v>
      </c>
      <c r="F13" s="3">
        <v>1223</v>
      </c>
      <c r="G13" s="3">
        <v>854</v>
      </c>
      <c r="H13" s="3">
        <f t="shared" si="0"/>
        <v>6178</v>
      </c>
      <c r="I13" s="4">
        <f t="shared" si="1"/>
        <v>10.655030871649823</v>
      </c>
      <c r="K13" s="17">
        <f t="shared" si="2"/>
        <v>0.10655030871649822</v>
      </c>
    </row>
    <row r="14" spans="1:11" x14ac:dyDescent="0.25">
      <c r="A14" s="2">
        <v>11</v>
      </c>
      <c r="B14" s="3">
        <v>58025</v>
      </c>
      <c r="C14" s="3">
        <v>1592</v>
      </c>
      <c r="D14" s="3">
        <v>1434</v>
      </c>
      <c r="E14" s="3">
        <v>1287</v>
      </c>
      <c r="F14" s="3">
        <v>1045</v>
      </c>
      <c r="G14" s="3">
        <v>767</v>
      </c>
      <c r="H14" s="3">
        <f t="shared" si="0"/>
        <v>6125</v>
      </c>
      <c r="I14" s="4">
        <f t="shared" si="1"/>
        <v>10.555794915984491</v>
      </c>
      <c r="K14" s="17">
        <f t="shared" si="2"/>
        <v>0.1055579491598449</v>
      </c>
    </row>
    <row r="15" spans="1:11" x14ac:dyDescent="0.25">
      <c r="A15" s="2">
        <v>12</v>
      </c>
      <c r="B15" s="3">
        <v>58988</v>
      </c>
      <c r="C15" s="3">
        <v>1445</v>
      </c>
      <c r="D15" s="3">
        <v>1455</v>
      </c>
      <c r="E15" s="3">
        <v>1423</v>
      </c>
      <c r="F15" s="3">
        <v>1133</v>
      </c>
      <c r="G15" s="3">
        <v>822</v>
      </c>
      <c r="H15" s="3">
        <f t="shared" si="0"/>
        <v>6278</v>
      </c>
      <c r="I15" s="4">
        <f t="shared" si="1"/>
        <v>10.64284261205669</v>
      </c>
      <c r="K15" s="17">
        <f t="shared" si="2"/>
        <v>0.1064284261205669</v>
      </c>
    </row>
    <row r="16" spans="1:11" x14ac:dyDescent="0.25">
      <c r="A16" s="2" t="s">
        <v>9</v>
      </c>
      <c r="B16" s="3">
        <f t="shared" ref="B16:G16" si="3">SUM(B4:B15)</f>
        <v>681902</v>
      </c>
      <c r="C16" s="3">
        <f t="shared" si="3"/>
        <v>15796</v>
      </c>
      <c r="D16" s="3">
        <f t="shared" si="3"/>
        <v>16989</v>
      </c>
      <c r="E16" s="3">
        <f t="shared" si="3"/>
        <v>15902</v>
      </c>
      <c r="F16" s="3">
        <f t="shared" si="3"/>
        <v>13302</v>
      </c>
      <c r="G16" s="3">
        <f t="shared" si="3"/>
        <v>11740</v>
      </c>
      <c r="H16" s="3">
        <f t="shared" si="0"/>
        <v>73729</v>
      </c>
      <c r="I16" s="4">
        <f>SUM(I4:I15)</f>
        <v>129.55543513082449</v>
      </c>
    </row>
    <row r="17" spans="1:9" x14ac:dyDescent="0.25">
      <c r="A17" s="2" t="s">
        <v>10</v>
      </c>
      <c r="B17" s="3">
        <f>B16/12</f>
        <v>56825.166666666664</v>
      </c>
      <c r="C17" s="3">
        <f t="shared" ref="C17:H17" si="4">C16/12</f>
        <v>1316.3333333333333</v>
      </c>
      <c r="D17" s="3">
        <f t="shared" si="4"/>
        <v>1415.75</v>
      </c>
      <c r="E17" s="3">
        <f t="shared" si="4"/>
        <v>1325.1666666666667</v>
      </c>
      <c r="F17" s="3">
        <f t="shared" si="4"/>
        <v>1108.5</v>
      </c>
      <c r="G17" s="3">
        <f t="shared" si="4"/>
        <v>978.33333333333337</v>
      </c>
      <c r="H17" s="3">
        <f t="shared" si="4"/>
        <v>6144.083333333333</v>
      </c>
      <c r="I17" s="4">
        <f>I16/12</f>
        <v>10.796286260902042</v>
      </c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B39" workbookViewId="0">
      <selection activeCell="G33" sqref="G33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47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7489</v>
      </c>
      <c r="D3" s="21">
        <f>C3/C4</f>
        <v>0.12674316274031952</v>
      </c>
    </row>
    <row r="4" spans="1:6" x14ac:dyDescent="0.25">
      <c r="B4" s="18" t="s">
        <v>35</v>
      </c>
      <c r="C4" s="18">
        <v>59088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59088</v>
      </c>
    </row>
    <row r="18" spans="1:7" x14ac:dyDescent="0.25">
      <c r="F18" s="22">
        <f>F16/F17</f>
        <v>1.6320079139107631E-6</v>
      </c>
      <c r="G18" s="19"/>
    </row>
    <row r="19" spans="1:7" x14ac:dyDescent="0.25">
      <c r="B19" s="21">
        <f>B16</f>
        <v>0.10812257479813815</v>
      </c>
      <c r="F19" s="20">
        <f>F18^(1/3)</f>
        <v>1.1773549664510181E-2</v>
      </c>
      <c r="G19" s="20"/>
    </row>
    <row r="20" spans="1:7" x14ac:dyDescent="0.25">
      <c r="B20" s="21">
        <f>B16</f>
        <v>0.10812257479813815</v>
      </c>
      <c r="C20" s="20">
        <f>F19</f>
        <v>1.1773549664510181E-2</v>
      </c>
    </row>
    <row r="21" spans="1:7" x14ac:dyDescent="0.25">
      <c r="A21" s="18" t="str">
        <f>A13</f>
        <v>UCL</v>
      </c>
      <c r="B21" s="21">
        <f>B20+C20</f>
        <v>0.11989612446264833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59088</v>
      </c>
    </row>
    <row r="30" spans="1:7" x14ac:dyDescent="0.25">
      <c r="B30" s="21"/>
      <c r="F30" s="22">
        <f>F28/F29</f>
        <v>1.6320079139107631E-6</v>
      </c>
    </row>
    <row r="31" spans="1:7" x14ac:dyDescent="0.25">
      <c r="B31" s="21">
        <f>B28</f>
        <v>0.10812257479813815</v>
      </c>
      <c r="F31" s="20">
        <f>F30^(1/3)</f>
        <v>1.1773549664510181E-2</v>
      </c>
    </row>
    <row r="32" spans="1:7" x14ac:dyDescent="0.25">
      <c r="B32" s="21">
        <f>B31</f>
        <v>0.10812257479813815</v>
      </c>
      <c r="C32" s="20">
        <f>F31</f>
        <v>1.1773549664510181E-2</v>
      </c>
    </row>
    <row r="33" spans="1:2" x14ac:dyDescent="0.25">
      <c r="A33" s="18" t="str">
        <f>A25</f>
        <v>LCL</v>
      </c>
      <c r="B33" s="21">
        <f>B32-C32</f>
        <v>9.6349025133627975E-2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22" workbookViewId="0">
      <selection activeCell="H36" sqref="H36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48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6626</v>
      </c>
      <c r="D3" s="21">
        <f>C3/C4</f>
        <v>0.1227037037037037</v>
      </c>
    </row>
    <row r="4" spans="1:6" x14ac:dyDescent="0.25">
      <c r="B4" s="18" t="s">
        <v>35</v>
      </c>
      <c r="C4" s="18">
        <v>54000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54000</v>
      </c>
    </row>
    <row r="18" spans="1:7" x14ac:dyDescent="0.25">
      <c r="F18" s="22">
        <f>F16/F17</f>
        <v>1.7857793262436883E-6</v>
      </c>
      <c r="G18" s="19"/>
    </row>
    <row r="19" spans="1:7" x14ac:dyDescent="0.25">
      <c r="B19" s="21">
        <f>B16</f>
        <v>0.10812257479813815</v>
      </c>
      <c r="F19" s="20">
        <f>F18^(1/3)</f>
        <v>1.2132284809278755E-2</v>
      </c>
      <c r="G19" s="20"/>
    </row>
    <row r="20" spans="1:7" x14ac:dyDescent="0.25">
      <c r="B20" s="21">
        <f>B16</f>
        <v>0.10812257479813815</v>
      </c>
      <c r="C20" s="20">
        <f>F19</f>
        <v>1.2132284809278755E-2</v>
      </c>
    </row>
    <row r="21" spans="1:7" x14ac:dyDescent="0.25">
      <c r="A21" s="18" t="str">
        <f>A13</f>
        <v>UCL</v>
      </c>
      <c r="B21" s="21">
        <f>B20+C20</f>
        <v>0.12025485960741691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56934</v>
      </c>
    </row>
    <row r="30" spans="1:7" x14ac:dyDescent="0.25">
      <c r="B30" s="21"/>
      <c r="F30" s="22">
        <f>F28/F29</f>
        <v>1.6937521273256607E-6</v>
      </c>
    </row>
    <row r="31" spans="1:7" x14ac:dyDescent="0.25">
      <c r="B31" s="21">
        <f>B28</f>
        <v>0.10812257479813815</v>
      </c>
      <c r="F31" s="20">
        <f>F30^(1/3)</f>
        <v>1.1920192929547567E-2</v>
      </c>
    </row>
    <row r="32" spans="1:7" x14ac:dyDescent="0.25">
      <c r="B32" s="21">
        <f>B31</f>
        <v>0.10812257479813815</v>
      </c>
      <c r="C32" s="20">
        <f>F31</f>
        <v>1.1920192929547567E-2</v>
      </c>
    </row>
    <row r="33" spans="1:2" x14ac:dyDescent="0.25">
      <c r="A33" s="18" t="str">
        <f>A25</f>
        <v>LCL</v>
      </c>
      <c r="B33" s="21">
        <f>B32-C32</f>
        <v>9.6202381868590592E-2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25" workbookViewId="0">
      <selection activeCell="F30" sqref="F30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49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7988</v>
      </c>
      <c r="D3" s="21">
        <f>C3/C4</f>
        <v>0.13713775580277435</v>
      </c>
    </row>
    <row r="4" spans="1:6" x14ac:dyDescent="0.25">
      <c r="B4" s="18" t="s">
        <v>35</v>
      </c>
      <c r="C4" s="18">
        <v>58248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58248</v>
      </c>
    </row>
    <row r="18" spans="1:7" x14ac:dyDescent="0.25">
      <c r="F18" s="22">
        <f>F16/F17</f>
        <v>1.6555432567154096E-6</v>
      </c>
      <c r="G18" s="19"/>
    </row>
    <row r="19" spans="1:7" x14ac:dyDescent="0.25">
      <c r="B19" s="21">
        <f>B16</f>
        <v>0.10812257479813815</v>
      </c>
      <c r="F19" s="20">
        <f>F18^(1/3)</f>
        <v>1.1829875595464135E-2</v>
      </c>
      <c r="G19" s="20"/>
    </row>
    <row r="20" spans="1:7" x14ac:dyDescent="0.25">
      <c r="B20" s="21">
        <f>B16</f>
        <v>0.10812257479813815</v>
      </c>
      <c r="C20" s="20">
        <f>F19</f>
        <v>1.1829875595464135E-2</v>
      </c>
    </row>
    <row r="21" spans="1:7" x14ac:dyDescent="0.25">
      <c r="A21" s="18" t="str">
        <f>A13</f>
        <v>UCL</v>
      </c>
      <c r="B21" s="21">
        <f>B20+C20</f>
        <v>0.11995245039360229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58248</v>
      </c>
    </row>
    <row r="30" spans="1:7" x14ac:dyDescent="0.25">
      <c r="B30" s="21"/>
      <c r="F30" s="22">
        <f>F28/F29</f>
        <v>1.6555432567154096E-6</v>
      </c>
    </row>
    <row r="31" spans="1:7" x14ac:dyDescent="0.25">
      <c r="B31" s="21">
        <f>B28</f>
        <v>0.10812257479813815</v>
      </c>
      <c r="F31" s="20">
        <f>F30^(1/3)</f>
        <v>1.1829875595464135E-2</v>
      </c>
    </row>
    <row r="32" spans="1:7" x14ac:dyDescent="0.25">
      <c r="B32" s="21">
        <f>B31</f>
        <v>0.10812257479813815</v>
      </c>
      <c r="C32" s="20">
        <f>F31</f>
        <v>1.1829875595464135E-2</v>
      </c>
    </row>
    <row r="33" spans="1:2" x14ac:dyDescent="0.25">
      <c r="A33" s="18" t="str">
        <f>A25</f>
        <v>LCL</v>
      </c>
      <c r="B33" s="21">
        <f>B32-C32</f>
        <v>9.6292699202674012E-2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opLeftCell="B54" workbookViewId="0">
      <selection activeCell="F64" sqref="F64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50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6178</v>
      </c>
      <c r="D3" s="21">
        <f>C3/C4</f>
        <v>0.10655030871649822</v>
      </c>
    </row>
    <row r="4" spans="1:6" x14ac:dyDescent="0.25">
      <c r="B4" s="18" t="s">
        <v>35</v>
      </c>
      <c r="C4" s="18">
        <v>57982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57982</v>
      </c>
    </row>
    <row r="18" spans="1:7" x14ac:dyDescent="0.25">
      <c r="F18" s="22">
        <f>F16/F17</f>
        <v>1.663138277692373E-6</v>
      </c>
      <c r="G18" s="19"/>
    </row>
    <row r="19" spans="1:7" x14ac:dyDescent="0.25">
      <c r="B19" s="21">
        <f>B16</f>
        <v>0.10812257479813815</v>
      </c>
      <c r="F19" s="20">
        <f>F18^(1/3)</f>
        <v>1.1847938368381342E-2</v>
      </c>
      <c r="G19" s="20"/>
    </row>
    <row r="20" spans="1:7" x14ac:dyDescent="0.25">
      <c r="B20" s="21">
        <f>B16</f>
        <v>0.10812257479813815</v>
      </c>
      <c r="C20" s="20">
        <f>F19</f>
        <v>1.1847938368381342E-2</v>
      </c>
    </row>
    <row r="21" spans="1:7" x14ac:dyDescent="0.25">
      <c r="A21" s="18" t="str">
        <f>A13</f>
        <v>UCL</v>
      </c>
      <c r="B21" s="21">
        <f>B20+C20</f>
        <v>0.11997051316651949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56934</v>
      </c>
    </row>
    <row r="30" spans="1:7" x14ac:dyDescent="0.25">
      <c r="B30" s="21"/>
      <c r="F30" s="22">
        <f>F28/F29</f>
        <v>1.6937521273256607E-6</v>
      </c>
    </row>
    <row r="31" spans="1:7" x14ac:dyDescent="0.25">
      <c r="B31" s="21">
        <f>B28</f>
        <v>0.10812257479813815</v>
      </c>
      <c r="F31" s="20">
        <f>F30^(1/3)</f>
        <v>1.1920192929547567E-2</v>
      </c>
    </row>
    <row r="32" spans="1:7" x14ac:dyDescent="0.25">
      <c r="B32" s="21">
        <f>B31</f>
        <v>0.10812257479813815</v>
      </c>
      <c r="C32" s="20">
        <f>F31</f>
        <v>1.1920192929547567E-2</v>
      </c>
    </row>
    <row r="33" spans="1:4" x14ac:dyDescent="0.25">
      <c r="A33" s="18" t="str">
        <f>A25</f>
        <v>LCL</v>
      </c>
      <c r="B33" s="21">
        <f>B32-C32</f>
        <v>9.6202381868590592E-2</v>
      </c>
    </row>
    <row r="35" spans="1:4" x14ac:dyDescent="0.25">
      <c r="A35" s="33" t="s">
        <v>58</v>
      </c>
    </row>
    <row r="36" spans="1:4" x14ac:dyDescent="0.25">
      <c r="A36" s="23" t="s">
        <v>32</v>
      </c>
    </row>
    <row r="37" spans="1:4" x14ac:dyDescent="0.25">
      <c r="A37" s="18" t="s">
        <v>33</v>
      </c>
      <c r="B37" s="18" t="s">
        <v>34</v>
      </c>
      <c r="C37" s="18">
        <f>C3</f>
        <v>6178</v>
      </c>
      <c r="D37" s="21">
        <f>C37/C38</f>
        <v>0.10655030871649822</v>
      </c>
    </row>
    <row r="38" spans="1:4" x14ac:dyDescent="0.25">
      <c r="B38" s="18" t="s">
        <v>35</v>
      </c>
      <c r="C38" s="18">
        <f>C4</f>
        <v>57982</v>
      </c>
    </row>
    <row r="40" spans="1:4" x14ac:dyDescent="0.25">
      <c r="A40" s="23" t="s">
        <v>36</v>
      </c>
    </row>
    <row r="41" spans="1:4" x14ac:dyDescent="0.25">
      <c r="C41" s="18">
        <v>42458</v>
      </c>
      <c r="D41" s="21">
        <f>C41/C42</f>
        <v>0.10614234644133896</v>
      </c>
    </row>
    <row r="42" spans="1:4" x14ac:dyDescent="0.25">
      <c r="C42" s="18">
        <v>400010</v>
      </c>
    </row>
    <row r="44" spans="1:4" x14ac:dyDescent="0.25">
      <c r="A44" s="18" t="s">
        <v>37</v>
      </c>
      <c r="B44" s="21">
        <f>D41</f>
        <v>0.10614234644133896</v>
      </c>
    </row>
    <row r="46" spans="1:4" x14ac:dyDescent="0.25">
      <c r="A46" s="24" t="s">
        <v>40</v>
      </c>
    </row>
    <row r="47" spans="1:4" x14ac:dyDescent="0.25">
      <c r="A47" s="18" t="s">
        <v>38</v>
      </c>
    </row>
    <row r="50" spans="1:6" x14ac:dyDescent="0.25">
      <c r="B50" s="21">
        <f>B44</f>
        <v>0.10614234644133896</v>
      </c>
      <c r="C50" s="18">
        <v>3</v>
      </c>
      <c r="D50" s="21">
        <f>B44</f>
        <v>0.10614234644133896</v>
      </c>
      <c r="E50" s="21">
        <f>1-B44</f>
        <v>0.89385765355866109</v>
      </c>
      <c r="F50" s="21">
        <f>D50*E50</f>
        <v>9.4876148733265747E-2</v>
      </c>
    </row>
    <row r="51" spans="1:6" x14ac:dyDescent="0.25">
      <c r="F51" s="18">
        <f>C38</f>
        <v>57982</v>
      </c>
    </row>
    <row r="52" spans="1:6" x14ac:dyDescent="0.25">
      <c r="F52" s="22">
        <f>F50/F51</f>
        <v>1.6363034861382108E-6</v>
      </c>
    </row>
    <row r="53" spans="1:6" x14ac:dyDescent="0.25">
      <c r="B53" s="21">
        <f>B50</f>
        <v>0.10614234644133896</v>
      </c>
      <c r="F53" s="20">
        <f>F52^(1/3)</f>
        <v>1.178387024886674E-2</v>
      </c>
    </row>
    <row r="54" spans="1:6" x14ac:dyDescent="0.25">
      <c r="B54" s="21">
        <f>B50</f>
        <v>0.10614234644133896</v>
      </c>
      <c r="C54" s="20">
        <f>F53</f>
        <v>1.178387024886674E-2</v>
      </c>
    </row>
    <row r="55" spans="1:6" x14ac:dyDescent="0.25">
      <c r="A55" s="18" t="str">
        <f>A47</f>
        <v>UCL</v>
      </c>
      <c r="B55" s="32">
        <f>B54+C54</f>
        <v>0.1179262166902057</v>
      </c>
    </row>
    <row r="56" spans="1:6" x14ac:dyDescent="0.25">
      <c r="B56" s="21"/>
    </row>
    <row r="57" spans="1:6" x14ac:dyDescent="0.25">
      <c r="A57" s="25" t="s">
        <v>41</v>
      </c>
      <c r="B57" s="26"/>
      <c r="C57" s="23"/>
      <c r="D57" s="23"/>
      <c r="E57" s="23"/>
      <c r="F57" s="23"/>
    </row>
    <row r="59" spans="1:6" x14ac:dyDescent="0.25">
      <c r="A59" s="18" t="s">
        <v>39</v>
      </c>
      <c r="B59" s="21"/>
      <c r="D59" s="21"/>
      <c r="E59" s="21"/>
      <c r="F59" s="21"/>
    </row>
    <row r="61" spans="1:6" x14ac:dyDescent="0.25">
      <c r="B61" s="22"/>
      <c r="F61" s="22"/>
    </row>
    <row r="62" spans="1:6" x14ac:dyDescent="0.25">
      <c r="B62" s="21">
        <f>B44</f>
        <v>0.10614234644133896</v>
      </c>
      <c r="C62" s="18">
        <v>3</v>
      </c>
      <c r="D62" s="21">
        <f>B62</f>
        <v>0.10614234644133896</v>
      </c>
      <c r="E62" s="21">
        <f>(1-B62)</f>
        <v>0.89385765355866109</v>
      </c>
      <c r="F62" s="20">
        <f>D62*E62</f>
        <v>9.4876148733265747E-2</v>
      </c>
    </row>
    <row r="63" spans="1:6" x14ac:dyDescent="0.25">
      <c r="B63" s="21"/>
      <c r="C63" s="20"/>
      <c r="F63" s="18">
        <v>57982</v>
      </c>
    </row>
    <row r="64" spans="1:6" x14ac:dyDescent="0.25">
      <c r="B64" s="21"/>
      <c r="F64" s="22">
        <f>F62/F63</f>
        <v>1.6363034861382108E-6</v>
      </c>
    </row>
    <row r="65" spans="1:6" x14ac:dyDescent="0.25">
      <c r="B65" s="21">
        <f>B62</f>
        <v>0.10614234644133896</v>
      </c>
      <c r="F65" s="20">
        <f>F64^(1/3)</f>
        <v>1.178387024886674E-2</v>
      </c>
    </row>
    <row r="66" spans="1:6" x14ac:dyDescent="0.25">
      <c r="B66" s="21">
        <f>B65</f>
        <v>0.10614234644133896</v>
      </c>
      <c r="C66" s="20">
        <f>F65</f>
        <v>1.178387024886674E-2</v>
      </c>
    </row>
    <row r="67" spans="1:6" x14ac:dyDescent="0.25">
      <c r="A67" s="18" t="str">
        <f>A59</f>
        <v>LCL</v>
      </c>
      <c r="B67" s="21">
        <f>B66-C66</f>
        <v>9.4358476192472229E-2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opLeftCell="A49" workbookViewId="0">
      <selection activeCell="F64" sqref="F64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51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6125</v>
      </c>
      <c r="D3" s="21">
        <f>C3/C4</f>
        <v>0.1055579491598449</v>
      </c>
    </row>
    <row r="4" spans="1:6" x14ac:dyDescent="0.25">
      <c r="B4" s="18" t="s">
        <v>35</v>
      </c>
      <c r="C4" s="18">
        <v>58025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58025</v>
      </c>
    </row>
    <row r="18" spans="1:7" x14ac:dyDescent="0.25">
      <c r="F18" s="22">
        <f>F16/F17</f>
        <v>1.6619057926266123E-6</v>
      </c>
      <c r="G18" s="19"/>
    </row>
    <row r="19" spans="1:7" x14ac:dyDescent="0.25">
      <c r="B19" s="21">
        <f>B16</f>
        <v>0.10812257479813815</v>
      </c>
      <c r="F19" s="20">
        <f>F18^(1/3)</f>
        <v>1.1845010967842483E-2</v>
      </c>
      <c r="G19" s="20"/>
    </row>
    <row r="20" spans="1:7" x14ac:dyDescent="0.25">
      <c r="B20" s="21">
        <f>B16</f>
        <v>0.10812257479813815</v>
      </c>
      <c r="C20" s="20">
        <f>F19</f>
        <v>1.1845010967842483E-2</v>
      </c>
    </row>
    <row r="21" spans="1:7" x14ac:dyDescent="0.25">
      <c r="A21" s="18" t="str">
        <f>A13</f>
        <v>UCL</v>
      </c>
      <c r="B21" s="21">
        <f>B20+C20</f>
        <v>0.11996758576598063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58025</v>
      </c>
    </row>
    <row r="30" spans="1:7" x14ac:dyDescent="0.25">
      <c r="B30" s="21"/>
      <c r="F30" s="22">
        <f>F28/F29</f>
        <v>1.6619057926266123E-6</v>
      </c>
    </row>
    <row r="31" spans="1:7" x14ac:dyDescent="0.25">
      <c r="B31" s="21">
        <f>B28</f>
        <v>0.10812257479813815</v>
      </c>
      <c r="F31" s="20">
        <f>F30^(1/3)</f>
        <v>1.1845010967842483E-2</v>
      </c>
    </row>
    <row r="32" spans="1:7" x14ac:dyDescent="0.25">
      <c r="B32" s="21">
        <f>B31</f>
        <v>0.10812257479813815</v>
      </c>
      <c r="C32" s="20">
        <f>F31</f>
        <v>1.1845010967842483E-2</v>
      </c>
    </row>
    <row r="33" spans="1:4" x14ac:dyDescent="0.25">
      <c r="A33" s="18" t="str">
        <f>A25</f>
        <v>LCL</v>
      </c>
      <c r="B33" s="21">
        <f>B32-C32</f>
        <v>9.6277563830295676E-2</v>
      </c>
    </row>
    <row r="35" spans="1:4" x14ac:dyDescent="0.25">
      <c r="A35" s="33" t="s">
        <v>58</v>
      </c>
    </row>
    <row r="36" spans="1:4" x14ac:dyDescent="0.25">
      <c r="A36" s="23" t="s">
        <v>32</v>
      </c>
    </row>
    <row r="37" spans="1:4" x14ac:dyDescent="0.25">
      <c r="A37" s="18" t="s">
        <v>33</v>
      </c>
      <c r="B37" s="18" t="s">
        <v>34</v>
      </c>
      <c r="C37" s="18">
        <f>C3</f>
        <v>6125</v>
      </c>
      <c r="D37" s="21">
        <f>C37/C38</f>
        <v>0.1055579491598449</v>
      </c>
    </row>
    <row r="38" spans="1:4" x14ac:dyDescent="0.25">
      <c r="B38" s="18" t="s">
        <v>35</v>
      </c>
      <c r="C38" s="18">
        <f>C4</f>
        <v>58025</v>
      </c>
    </row>
    <row r="40" spans="1:4" x14ac:dyDescent="0.25">
      <c r="A40" s="23" t="s">
        <v>36</v>
      </c>
    </row>
    <row r="41" spans="1:4" x14ac:dyDescent="0.25">
      <c r="C41" s="18">
        <v>42458</v>
      </c>
      <c r="D41" s="21">
        <f>C41/C42</f>
        <v>0.10614234644133896</v>
      </c>
    </row>
    <row r="42" spans="1:4" x14ac:dyDescent="0.25">
      <c r="C42" s="18">
        <v>400010</v>
      </c>
    </row>
    <row r="44" spans="1:4" x14ac:dyDescent="0.25">
      <c r="A44" s="18" t="s">
        <v>37</v>
      </c>
      <c r="B44" s="21">
        <f>D41</f>
        <v>0.10614234644133896</v>
      </c>
    </row>
    <row r="46" spans="1:4" x14ac:dyDescent="0.25">
      <c r="A46" s="24" t="s">
        <v>40</v>
      </c>
    </row>
    <row r="47" spans="1:4" x14ac:dyDescent="0.25">
      <c r="A47" s="18" t="s">
        <v>38</v>
      </c>
    </row>
    <row r="50" spans="1:6" x14ac:dyDescent="0.25">
      <c r="B50" s="21">
        <f>B44</f>
        <v>0.10614234644133896</v>
      </c>
      <c r="C50" s="18">
        <v>3</v>
      </c>
      <c r="D50" s="21">
        <f>B44</f>
        <v>0.10614234644133896</v>
      </c>
      <c r="E50" s="21">
        <f>1-B44</f>
        <v>0.89385765355866109</v>
      </c>
      <c r="F50" s="21">
        <f>D50*E50</f>
        <v>9.4876148733265747E-2</v>
      </c>
    </row>
    <row r="51" spans="1:6" x14ac:dyDescent="0.25">
      <c r="F51" s="18">
        <f>C38</f>
        <v>58025</v>
      </c>
    </row>
    <row r="52" spans="1:6" x14ac:dyDescent="0.25">
      <c r="F52" s="22">
        <f>F50/F51</f>
        <v>1.6350908872600731E-6</v>
      </c>
    </row>
    <row r="53" spans="1:6" x14ac:dyDescent="0.25">
      <c r="B53" s="21">
        <f>B50</f>
        <v>0.10614234644133896</v>
      </c>
      <c r="F53" s="20">
        <f>F52^(1/3)</f>
        <v>1.1780958678343355E-2</v>
      </c>
    </row>
    <row r="54" spans="1:6" x14ac:dyDescent="0.25">
      <c r="B54" s="21">
        <f>B50</f>
        <v>0.10614234644133896</v>
      </c>
      <c r="C54" s="20">
        <f>F53</f>
        <v>1.1780958678343355E-2</v>
      </c>
    </row>
    <row r="55" spans="1:6" x14ac:dyDescent="0.25">
      <c r="A55" s="18" t="str">
        <f>A47</f>
        <v>UCL</v>
      </c>
      <c r="B55" s="32">
        <f>B54+C54</f>
        <v>0.11792330511968233</v>
      </c>
    </row>
    <row r="56" spans="1:6" x14ac:dyDescent="0.25">
      <c r="B56" s="21"/>
    </row>
    <row r="57" spans="1:6" x14ac:dyDescent="0.25">
      <c r="A57" s="25" t="s">
        <v>41</v>
      </c>
      <c r="B57" s="26"/>
      <c r="C57" s="23"/>
      <c r="D57" s="23"/>
      <c r="E57" s="23"/>
      <c r="F57" s="23"/>
    </row>
    <row r="59" spans="1:6" x14ac:dyDescent="0.25">
      <c r="A59" s="18" t="s">
        <v>39</v>
      </c>
      <c r="B59" s="21"/>
      <c r="D59" s="21"/>
      <c r="E59" s="21"/>
      <c r="F59" s="21"/>
    </row>
    <row r="61" spans="1:6" x14ac:dyDescent="0.25">
      <c r="B61" s="22"/>
      <c r="F61" s="22"/>
    </row>
    <row r="62" spans="1:6" x14ac:dyDescent="0.25">
      <c r="B62" s="21">
        <f>B44</f>
        <v>0.10614234644133896</v>
      </c>
      <c r="C62" s="18">
        <v>3</v>
      </c>
      <c r="D62" s="21">
        <f>B62</f>
        <v>0.10614234644133896</v>
      </c>
      <c r="E62" s="21">
        <f>(1-B62)</f>
        <v>0.89385765355866109</v>
      </c>
      <c r="F62" s="20">
        <f>D62*E62</f>
        <v>9.4876148733265747E-2</v>
      </c>
    </row>
    <row r="63" spans="1:6" x14ac:dyDescent="0.25">
      <c r="B63" s="21"/>
      <c r="C63" s="20"/>
      <c r="F63" s="18">
        <v>58025</v>
      </c>
    </row>
    <row r="64" spans="1:6" x14ac:dyDescent="0.25">
      <c r="B64" s="21"/>
      <c r="F64" s="22">
        <f>F62/F63</f>
        <v>1.6350908872600731E-6</v>
      </c>
    </row>
    <row r="65" spans="1:6" x14ac:dyDescent="0.25">
      <c r="B65" s="21">
        <f>B62</f>
        <v>0.10614234644133896</v>
      </c>
      <c r="F65" s="20">
        <f>F64^(1/3)</f>
        <v>1.1780958678343355E-2</v>
      </c>
    </row>
    <row r="66" spans="1:6" x14ac:dyDescent="0.25">
      <c r="B66" s="21">
        <f>B65</f>
        <v>0.10614234644133896</v>
      </c>
      <c r="C66" s="20">
        <f>F65</f>
        <v>1.1780958678343355E-2</v>
      </c>
    </row>
    <row r="67" spans="1:6" x14ac:dyDescent="0.25">
      <c r="A67" s="18" t="str">
        <f>A59</f>
        <v>LCL</v>
      </c>
      <c r="B67" s="21">
        <f>B66-C66</f>
        <v>9.4361387762995602E-2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opLeftCell="A51" workbookViewId="0">
      <selection activeCell="F64" sqref="F64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52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6278</v>
      </c>
      <c r="D3" s="21">
        <f>C3/C4</f>
        <v>0.1064284261205669</v>
      </c>
    </row>
    <row r="4" spans="1:6" x14ac:dyDescent="0.25">
      <c r="B4" s="18" t="s">
        <v>35</v>
      </c>
      <c r="C4" s="18">
        <v>58988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58988</v>
      </c>
    </row>
    <row r="18" spans="1:7" x14ac:dyDescent="0.25">
      <c r="F18" s="22">
        <f>F16/F17</f>
        <v>1.6347745917332199E-6</v>
      </c>
      <c r="G18" s="19"/>
    </row>
    <row r="19" spans="1:7" x14ac:dyDescent="0.25">
      <c r="B19" s="21">
        <f>B16</f>
        <v>0.10812257479813815</v>
      </c>
      <c r="F19" s="20">
        <f>F18^(1/3)</f>
        <v>1.1780198984624572E-2</v>
      </c>
      <c r="G19" s="20"/>
    </row>
    <row r="20" spans="1:7" x14ac:dyDescent="0.25">
      <c r="B20" s="21">
        <f>B16</f>
        <v>0.10812257479813815</v>
      </c>
      <c r="C20" s="20">
        <f>F19</f>
        <v>1.1780198984624572E-2</v>
      </c>
    </row>
    <row r="21" spans="1:7" x14ac:dyDescent="0.25">
      <c r="A21" s="18" t="str">
        <f>A13</f>
        <v>UCL</v>
      </c>
      <c r="B21" s="21">
        <f>B20+C20</f>
        <v>0.11990277378276272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58988</v>
      </c>
    </row>
    <row r="30" spans="1:7" x14ac:dyDescent="0.25">
      <c r="B30" s="21"/>
      <c r="F30" s="22">
        <f>F28/F29</f>
        <v>1.6347745917332199E-6</v>
      </c>
    </row>
    <row r="31" spans="1:7" x14ac:dyDescent="0.25">
      <c r="B31" s="21">
        <f>B28</f>
        <v>0.10812257479813815</v>
      </c>
      <c r="F31" s="20">
        <f>F30^(1/3)</f>
        <v>1.1780198984624572E-2</v>
      </c>
    </row>
    <row r="32" spans="1:7" x14ac:dyDescent="0.25">
      <c r="B32" s="21">
        <f>B31</f>
        <v>0.10812257479813815</v>
      </c>
      <c r="C32" s="20">
        <f>F31</f>
        <v>1.1780198984624572E-2</v>
      </c>
    </row>
    <row r="33" spans="1:4" x14ac:dyDescent="0.25">
      <c r="A33" s="18" t="str">
        <f>A25</f>
        <v>LCL</v>
      </c>
      <c r="B33" s="21">
        <f>B32-C32</f>
        <v>9.6342375813513584E-2</v>
      </c>
    </row>
    <row r="35" spans="1:4" x14ac:dyDescent="0.25">
      <c r="A35" s="33" t="s">
        <v>58</v>
      </c>
    </row>
    <row r="36" spans="1:4" x14ac:dyDescent="0.25">
      <c r="A36" s="23" t="s">
        <v>32</v>
      </c>
    </row>
    <row r="37" spans="1:4" x14ac:dyDescent="0.25">
      <c r="A37" s="18" t="s">
        <v>33</v>
      </c>
      <c r="B37" s="18" t="s">
        <v>34</v>
      </c>
      <c r="C37" s="18">
        <f>C3</f>
        <v>6278</v>
      </c>
      <c r="D37" s="21">
        <f>C37/C38</f>
        <v>0.1064284261205669</v>
      </c>
    </row>
    <row r="38" spans="1:4" x14ac:dyDescent="0.25">
      <c r="B38" s="18" t="s">
        <v>35</v>
      </c>
      <c r="C38" s="18">
        <f>C4</f>
        <v>58988</v>
      </c>
    </row>
    <row r="40" spans="1:4" x14ac:dyDescent="0.25">
      <c r="A40" s="23" t="s">
        <v>36</v>
      </c>
    </row>
    <row r="41" spans="1:4" x14ac:dyDescent="0.25">
      <c r="C41" s="18">
        <v>42458</v>
      </c>
      <c r="D41" s="21">
        <f>C41/C42</f>
        <v>0.10614234644133896</v>
      </c>
    </row>
    <row r="42" spans="1:4" x14ac:dyDescent="0.25">
      <c r="C42" s="18">
        <v>400010</v>
      </c>
    </row>
    <row r="44" spans="1:4" x14ac:dyDescent="0.25">
      <c r="A44" s="18" t="s">
        <v>37</v>
      </c>
      <c r="B44" s="21">
        <f>D41</f>
        <v>0.10614234644133896</v>
      </c>
    </row>
    <row r="46" spans="1:4" x14ac:dyDescent="0.25">
      <c r="A46" s="24" t="s">
        <v>40</v>
      </c>
    </row>
    <row r="47" spans="1:4" x14ac:dyDescent="0.25">
      <c r="A47" s="18" t="s">
        <v>38</v>
      </c>
    </row>
    <row r="50" spans="1:6" x14ac:dyDescent="0.25">
      <c r="B50" s="21">
        <f>B44</f>
        <v>0.10614234644133896</v>
      </c>
      <c r="C50" s="18">
        <v>3</v>
      </c>
      <c r="D50" s="21">
        <f>B44</f>
        <v>0.10614234644133896</v>
      </c>
      <c r="E50" s="21">
        <f>1-B44</f>
        <v>0.89385765355866109</v>
      </c>
      <c r="F50" s="21">
        <f>D50*E50</f>
        <v>9.4876148733265747E-2</v>
      </c>
    </row>
    <row r="51" spans="1:6" x14ac:dyDescent="0.25">
      <c r="F51" s="18">
        <f>C38</f>
        <v>58988</v>
      </c>
    </row>
    <row r="52" spans="1:6" x14ac:dyDescent="0.25">
      <c r="F52" s="22">
        <f>F50/F51</f>
        <v>1.6083974491975614E-6</v>
      </c>
    </row>
    <row r="53" spans="1:6" x14ac:dyDescent="0.25">
      <c r="B53" s="21">
        <f>B50</f>
        <v>0.10614234644133896</v>
      </c>
      <c r="F53" s="20">
        <f>F52^(1/3)</f>
        <v>1.1716497168073369E-2</v>
      </c>
    </row>
    <row r="54" spans="1:6" x14ac:dyDescent="0.25">
      <c r="B54" s="21">
        <f>B50</f>
        <v>0.10614234644133896</v>
      </c>
      <c r="C54" s="20">
        <f>F53</f>
        <v>1.1716497168073369E-2</v>
      </c>
    </row>
    <row r="55" spans="1:6" x14ac:dyDescent="0.25">
      <c r="A55" s="18" t="str">
        <f>A47</f>
        <v>UCL</v>
      </c>
      <c r="B55" s="32">
        <f>B54+C54</f>
        <v>0.11785884360941233</v>
      </c>
    </row>
    <row r="56" spans="1:6" x14ac:dyDescent="0.25">
      <c r="B56" s="21"/>
    </row>
    <row r="57" spans="1:6" x14ac:dyDescent="0.25">
      <c r="A57" s="25" t="s">
        <v>41</v>
      </c>
      <c r="B57" s="26"/>
      <c r="C57" s="23"/>
      <c r="D57" s="23"/>
      <c r="E57" s="23"/>
      <c r="F57" s="23"/>
    </row>
    <row r="59" spans="1:6" x14ac:dyDescent="0.25">
      <c r="A59" s="18" t="s">
        <v>39</v>
      </c>
      <c r="B59" s="21"/>
      <c r="D59" s="21"/>
      <c r="E59" s="21"/>
      <c r="F59" s="21"/>
    </row>
    <row r="61" spans="1:6" x14ac:dyDescent="0.25">
      <c r="B61" s="22"/>
      <c r="F61" s="22"/>
    </row>
    <row r="62" spans="1:6" x14ac:dyDescent="0.25">
      <c r="B62" s="21">
        <f>B44</f>
        <v>0.10614234644133896</v>
      </c>
      <c r="C62" s="18">
        <v>3</v>
      </c>
      <c r="D62" s="21">
        <f>B62</f>
        <v>0.10614234644133896</v>
      </c>
      <c r="E62" s="21">
        <f>(1-B62)</f>
        <v>0.89385765355866109</v>
      </c>
      <c r="F62" s="20">
        <f>D62*E62</f>
        <v>9.4876148733265747E-2</v>
      </c>
    </row>
    <row r="63" spans="1:6" x14ac:dyDescent="0.25">
      <c r="B63" s="21"/>
      <c r="C63" s="20"/>
      <c r="F63" s="18">
        <v>58988</v>
      </c>
    </row>
    <row r="64" spans="1:6" x14ac:dyDescent="0.25">
      <c r="B64" s="21"/>
      <c r="F64" s="22">
        <f>F62/F63</f>
        <v>1.6083974491975614E-6</v>
      </c>
    </row>
    <row r="65" spans="1:6" x14ac:dyDescent="0.25">
      <c r="B65" s="21">
        <f>B62</f>
        <v>0.10614234644133896</v>
      </c>
      <c r="F65" s="20">
        <f>F64^(1/3)</f>
        <v>1.1716497168073369E-2</v>
      </c>
    </row>
    <row r="66" spans="1:6" x14ac:dyDescent="0.25">
      <c r="B66" s="21">
        <f>B65</f>
        <v>0.10614234644133896</v>
      </c>
      <c r="C66" s="20">
        <f>F65</f>
        <v>1.1716497168073369E-2</v>
      </c>
    </row>
    <row r="67" spans="1:6" x14ac:dyDescent="0.25">
      <c r="A67" s="18" t="str">
        <f>A59</f>
        <v>LCL</v>
      </c>
      <c r="B67" s="21">
        <f>B66-C66</f>
        <v>9.4425849273265597E-2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A36" sqref="A36"/>
    </sheetView>
  </sheetViews>
  <sheetFormatPr defaultRowHeight="15.75" x14ac:dyDescent="0.25"/>
  <cols>
    <col min="1" max="1" width="9.42578125" style="18" bestFit="1" customWidth="1"/>
    <col min="2" max="2" width="13.7109375" style="18" bestFit="1" customWidth="1"/>
    <col min="3" max="3" width="12.42578125" style="18" customWidth="1"/>
    <col min="4" max="16384" width="9.140625" style="18"/>
  </cols>
  <sheetData>
    <row r="1" spans="1:7" x14ac:dyDescent="0.25">
      <c r="A1" s="39" t="s">
        <v>53</v>
      </c>
      <c r="B1" s="39"/>
      <c r="C1" s="39"/>
      <c r="D1" s="39"/>
      <c r="E1" s="39"/>
      <c r="F1" s="39"/>
      <c r="G1" s="39"/>
    </row>
    <row r="2" spans="1:7" s="29" customFormat="1" ht="32.25" customHeight="1" x14ac:dyDescent="0.25">
      <c r="A2" s="28" t="s">
        <v>54</v>
      </c>
      <c r="B2" s="28" t="s">
        <v>55</v>
      </c>
      <c r="C2" s="11" t="s">
        <v>56</v>
      </c>
      <c r="D2" s="28" t="s">
        <v>57</v>
      </c>
      <c r="E2" s="28" t="s">
        <v>37</v>
      </c>
      <c r="F2" s="28" t="s">
        <v>38</v>
      </c>
      <c r="G2" s="28" t="s">
        <v>39</v>
      </c>
    </row>
    <row r="3" spans="1:7" x14ac:dyDescent="0.25">
      <c r="A3" s="28">
        <v>1</v>
      </c>
      <c r="B3" s="27">
        <v>56934</v>
      </c>
      <c r="C3" s="30">
        <v>6034</v>
      </c>
      <c r="D3" s="28">
        <v>0.106</v>
      </c>
      <c r="E3" s="28">
        <v>0.108</v>
      </c>
      <c r="F3" s="31">
        <v>0.12</v>
      </c>
      <c r="G3" s="28">
        <v>9.6000000000000002E-2</v>
      </c>
    </row>
    <row r="4" spans="1:7" x14ac:dyDescent="0.25">
      <c r="A4" s="34">
        <v>2</v>
      </c>
      <c r="B4" s="35">
        <v>53715</v>
      </c>
      <c r="C4" s="36">
        <v>4567</v>
      </c>
      <c r="D4" s="34">
        <v>8.5000000000000006E-2</v>
      </c>
      <c r="E4" s="34">
        <v>0.108</v>
      </c>
      <c r="F4" s="37">
        <v>0.12</v>
      </c>
      <c r="G4" s="34">
        <v>9.6000000000000002E-2</v>
      </c>
    </row>
    <row r="5" spans="1:7" x14ac:dyDescent="0.25">
      <c r="A5" s="34">
        <v>3</v>
      </c>
      <c r="B5" s="35">
        <v>56841</v>
      </c>
      <c r="C5" s="36">
        <v>4601</v>
      </c>
      <c r="D5" s="34">
        <v>8.1000000000000003E-2</v>
      </c>
      <c r="E5" s="34">
        <v>0.108</v>
      </c>
      <c r="F5" s="37">
        <v>0.12</v>
      </c>
      <c r="G5" s="34">
        <v>9.6000000000000002E-2</v>
      </c>
    </row>
    <row r="6" spans="1:7" x14ac:dyDescent="0.25">
      <c r="A6" s="28">
        <v>4</v>
      </c>
      <c r="B6" s="27">
        <v>55973</v>
      </c>
      <c r="C6" s="30">
        <v>5956</v>
      </c>
      <c r="D6" s="28">
        <v>0.106</v>
      </c>
      <c r="E6" s="28">
        <v>0.108</v>
      </c>
      <c r="F6" s="31">
        <v>0.12</v>
      </c>
      <c r="G6" s="28">
        <v>9.6000000000000002E-2</v>
      </c>
    </row>
    <row r="7" spans="1:7" x14ac:dyDescent="0.25">
      <c r="A7" s="28">
        <v>5</v>
      </c>
      <c r="B7" s="27">
        <v>54772</v>
      </c>
      <c r="C7" s="30">
        <v>5821</v>
      </c>
      <c r="D7" s="28">
        <v>0.106</v>
      </c>
      <c r="E7" s="28">
        <v>0.108</v>
      </c>
      <c r="F7" s="31">
        <v>0.12</v>
      </c>
      <c r="G7" s="28">
        <v>9.6000000000000002E-2</v>
      </c>
    </row>
    <row r="8" spans="1:7" x14ac:dyDescent="0.25">
      <c r="A8" s="28">
        <v>6</v>
      </c>
      <c r="B8" s="27">
        <v>57336</v>
      </c>
      <c r="C8" s="30">
        <v>6066</v>
      </c>
      <c r="D8" s="28">
        <v>0.106</v>
      </c>
      <c r="E8" s="28">
        <v>0.108</v>
      </c>
      <c r="F8" s="31">
        <v>0.12</v>
      </c>
      <c r="G8" s="28">
        <v>9.6000000000000002E-2</v>
      </c>
    </row>
    <row r="9" spans="1:7" x14ac:dyDescent="0.25">
      <c r="A9" s="34">
        <v>7</v>
      </c>
      <c r="B9" s="35">
        <v>59088</v>
      </c>
      <c r="C9" s="36">
        <v>7489</v>
      </c>
      <c r="D9" s="34">
        <v>0.127</v>
      </c>
      <c r="E9" s="34">
        <v>0.108</v>
      </c>
      <c r="F9" s="37">
        <v>0.12</v>
      </c>
      <c r="G9" s="34">
        <v>9.6000000000000002E-2</v>
      </c>
    </row>
    <row r="10" spans="1:7" x14ac:dyDescent="0.25">
      <c r="A10" s="34">
        <v>8</v>
      </c>
      <c r="B10" s="35">
        <v>54000</v>
      </c>
      <c r="C10" s="36">
        <v>6626</v>
      </c>
      <c r="D10" s="34">
        <v>0.123</v>
      </c>
      <c r="E10" s="34">
        <v>0.108</v>
      </c>
      <c r="F10" s="37">
        <v>0.12</v>
      </c>
      <c r="G10" s="34">
        <v>9.6000000000000002E-2</v>
      </c>
    </row>
    <row r="11" spans="1:7" x14ac:dyDescent="0.25">
      <c r="A11" s="34">
        <v>9</v>
      </c>
      <c r="B11" s="35">
        <v>58248</v>
      </c>
      <c r="C11" s="36">
        <v>7988</v>
      </c>
      <c r="D11" s="34">
        <v>0.13700000000000001</v>
      </c>
      <c r="E11" s="34">
        <v>0.108</v>
      </c>
      <c r="F11" s="37">
        <v>0.12</v>
      </c>
      <c r="G11" s="34">
        <v>9.6000000000000002E-2</v>
      </c>
    </row>
    <row r="12" spans="1:7" x14ac:dyDescent="0.25">
      <c r="A12" s="28">
        <v>10</v>
      </c>
      <c r="B12" s="27">
        <v>57982</v>
      </c>
      <c r="C12" s="30">
        <v>6178</v>
      </c>
      <c r="D12" s="28">
        <v>0.107</v>
      </c>
      <c r="E12" s="28">
        <v>0.108</v>
      </c>
      <c r="F12" s="31">
        <v>0.12</v>
      </c>
      <c r="G12" s="28">
        <v>9.6000000000000002E-2</v>
      </c>
    </row>
    <row r="13" spans="1:7" x14ac:dyDescent="0.25">
      <c r="A13" s="28">
        <v>11</v>
      </c>
      <c r="B13" s="27">
        <v>58025</v>
      </c>
      <c r="C13" s="30">
        <v>6125</v>
      </c>
      <c r="D13" s="28">
        <v>0.106</v>
      </c>
      <c r="E13" s="28">
        <v>0.108</v>
      </c>
      <c r="F13" s="31">
        <v>0.12</v>
      </c>
      <c r="G13" s="28">
        <v>9.6000000000000002E-2</v>
      </c>
    </row>
    <row r="14" spans="1:7" x14ac:dyDescent="0.25">
      <c r="A14" s="28">
        <v>12</v>
      </c>
      <c r="B14" s="27">
        <v>58988</v>
      </c>
      <c r="C14" s="30">
        <v>6278</v>
      </c>
      <c r="D14" s="28">
        <v>0.106</v>
      </c>
      <c r="E14" s="28">
        <v>0.108</v>
      </c>
      <c r="F14" s="31">
        <v>0.12</v>
      </c>
      <c r="G14" s="28">
        <v>9.6000000000000002E-2</v>
      </c>
    </row>
    <row r="17" spans="1:7" x14ac:dyDescent="0.25">
      <c r="A17" s="39" t="s">
        <v>59</v>
      </c>
      <c r="B17" s="39"/>
      <c r="C17" s="39"/>
      <c r="D17" s="39"/>
      <c r="E17" s="39"/>
      <c r="F17" s="39"/>
      <c r="G17" s="39"/>
    </row>
    <row r="18" spans="1:7" ht="47.25" x14ac:dyDescent="0.25">
      <c r="A18" s="28" t="s">
        <v>54</v>
      </c>
      <c r="B18" s="28" t="s">
        <v>55</v>
      </c>
      <c r="C18" s="11" t="s">
        <v>56</v>
      </c>
      <c r="D18" s="28" t="s">
        <v>57</v>
      </c>
      <c r="E18" s="28" t="s">
        <v>37</v>
      </c>
      <c r="F18" s="28" t="s">
        <v>38</v>
      </c>
      <c r="G18" s="28" t="s">
        <v>39</v>
      </c>
    </row>
    <row r="19" spans="1:7" x14ac:dyDescent="0.25">
      <c r="A19" s="28">
        <v>1</v>
      </c>
      <c r="B19" s="27">
        <v>56934</v>
      </c>
      <c r="C19" s="30">
        <v>6034</v>
      </c>
      <c r="D19" s="28">
        <v>0.106</v>
      </c>
      <c r="E19" s="28">
        <v>0.106</v>
      </c>
      <c r="F19" s="31">
        <v>0.12</v>
      </c>
      <c r="G19" s="28">
        <v>9.4E-2</v>
      </c>
    </row>
    <row r="20" spans="1:7" x14ac:dyDescent="0.25">
      <c r="A20" s="28">
        <v>4</v>
      </c>
      <c r="B20" s="27">
        <v>55973</v>
      </c>
      <c r="C20" s="30">
        <v>5956</v>
      </c>
      <c r="D20" s="28">
        <v>0.106</v>
      </c>
      <c r="E20" s="28">
        <v>0.106</v>
      </c>
      <c r="F20" s="31">
        <v>0.12</v>
      </c>
      <c r="G20" s="28">
        <v>9.4E-2</v>
      </c>
    </row>
    <row r="21" spans="1:7" x14ac:dyDescent="0.25">
      <c r="A21" s="28">
        <v>5</v>
      </c>
      <c r="B21" s="27">
        <v>54772</v>
      </c>
      <c r="C21" s="30">
        <v>5821</v>
      </c>
      <c r="D21" s="28">
        <v>0.106</v>
      </c>
      <c r="E21" s="28">
        <v>0.106</v>
      </c>
      <c r="F21" s="31">
        <v>0.12</v>
      </c>
      <c r="G21" s="28">
        <v>9.4E-2</v>
      </c>
    </row>
    <row r="22" spans="1:7" x14ac:dyDescent="0.25">
      <c r="A22" s="28">
        <v>6</v>
      </c>
      <c r="B22" s="27">
        <v>57336</v>
      </c>
      <c r="C22" s="30">
        <v>6066</v>
      </c>
      <c r="D22" s="28">
        <v>0.106</v>
      </c>
      <c r="E22" s="28">
        <v>0.106</v>
      </c>
      <c r="F22" s="31">
        <v>0.12</v>
      </c>
      <c r="G22" s="28">
        <v>9.4E-2</v>
      </c>
    </row>
    <row r="23" spans="1:7" x14ac:dyDescent="0.25">
      <c r="A23" s="28">
        <v>10</v>
      </c>
      <c r="B23" s="27">
        <v>57982</v>
      </c>
      <c r="C23" s="30">
        <v>6178</v>
      </c>
      <c r="D23" s="28">
        <v>0.106</v>
      </c>
      <c r="E23" s="28">
        <v>0.106</v>
      </c>
      <c r="F23" s="31">
        <v>0.12</v>
      </c>
      <c r="G23" s="28">
        <v>9.4E-2</v>
      </c>
    </row>
    <row r="24" spans="1:7" x14ac:dyDescent="0.25">
      <c r="A24" s="28">
        <v>11</v>
      </c>
      <c r="B24" s="27">
        <v>58025</v>
      </c>
      <c r="C24" s="30">
        <v>6125</v>
      </c>
      <c r="D24" s="28">
        <v>0.106</v>
      </c>
      <c r="E24" s="28">
        <v>0.106</v>
      </c>
      <c r="F24" s="31">
        <v>0.12</v>
      </c>
      <c r="G24" s="28">
        <v>9.4E-2</v>
      </c>
    </row>
    <row r="25" spans="1:7" x14ac:dyDescent="0.25">
      <c r="A25" s="28">
        <v>12</v>
      </c>
      <c r="B25" s="27">
        <v>58988</v>
      </c>
      <c r="C25" s="30">
        <v>6278</v>
      </c>
      <c r="D25" s="28">
        <v>0.106</v>
      </c>
      <c r="E25" s="28">
        <v>0.106</v>
      </c>
      <c r="F25" s="31">
        <v>0.12</v>
      </c>
      <c r="G25" s="28">
        <v>9.4E-2</v>
      </c>
    </row>
    <row r="26" spans="1:7" s="29" customFormat="1" x14ac:dyDescent="0.25">
      <c r="A26" s="29" t="s">
        <v>60</v>
      </c>
      <c r="B26" s="29">
        <f>SUM(B19:B25)</f>
        <v>400010</v>
      </c>
      <c r="C26" s="38">
        <f>SUM(C19:C25)</f>
        <v>42458</v>
      </c>
    </row>
    <row r="28" spans="1:7" x14ac:dyDescent="0.25">
      <c r="A28" s="28" t="s">
        <v>61</v>
      </c>
      <c r="B28" s="28" t="s">
        <v>57</v>
      </c>
      <c r="C28" s="28" t="s">
        <v>37</v>
      </c>
      <c r="D28" s="28" t="s">
        <v>38</v>
      </c>
      <c r="E28" s="28" t="s">
        <v>39</v>
      </c>
    </row>
    <row r="29" spans="1:7" x14ac:dyDescent="0.25">
      <c r="A29" s="28" t="s">
        <v>62</v>
      </c>
      <c r="B29" s="28">
        <v>0.106</v>
      </c>
      <c r="C29" s="28">
        <v>0.106</v>
      </c>
      <c r="D29" s="31">
        <v>0.12</v>
      </c>
      <c r="E29" s="28">
        <v>9.4E-2</v>
      </c>
    </row>
    <row r="30" spans="1:7" x14ac:dyDescent="0.25">
      <c r="A30" s="28" t="s">
        <v>63</v>
      </c>
      <c r="B30" s="28">
        <v>0.106</v>
      </c>
      <c r="C30" s="28">
        <v>0.106</v>
      </c>
      <c r="D30" s="31">
        <v>0.12</v>
      </c>
      <c r="E30" s="28">
        <v>9.4E-2</v>
      </c>
    </row>
    <row r="31" spans="1:7" x14ac:dyDescent="0.25">
      <c r="A31" s="28" t="s">
        <v>15</v>
      </c>
      <c r="B31" s="28">
        <v>0.106</v>
      </c>
      <c r="C31" s="28">
        <v>0.106</v>
      </c>
      <c r="D31" s="31">
        <v>0.12</v>
      </c>
      <c r="E31" s="28">
        <v>9.4E-2</v>
      </c>
    </row>
    <row r="32" spans="1:7" x14ac:dyDescent="0.25">
      <c r="A32" s="28" t="s">
        <v>64</v>
      </c>
      <c r="B32" s="28">
        <v>0.106</v>
      </c>
      <c r="C32" s="28">
        <v>0.106</v>
      </c>
      <c r="D32" s="31">
        <v>0.12</v>
      </c>
      <c r="E32" s="28">
        <v>9.4E-2</v>
      </c>
    </row>
    <row r="33" spans="1:5" x14ac:dyDescent="0.25">
      <c r="A33" s="28" t="s">
        <v>65</v>
      </c>
      <c r="B33" s="28">
        <v>0.107</v>
      </c>
      <c r="C33" s="28">
        <v>0.106</v>
      </c>
      <c r="D33" s="31">
        <v>0.12</v>
      </c>
      <c r="E33" s="28">
        <v>9.4E-2</v>
      </c>
    </row>
    <row r="34" spans="1:5" x14ac:dyDescent="0.25">
      <c r="A34" s="28" t="s">
        <v>66</v>
      </c>
      <c r="B34" s="28">
        <v>0.106</v>
      </c>
      <c r="C34" s="28">
        <v>0.106</v>
      </c>
      <c r="D34" s="31">
        <v>0.12</v>
      </c>
      <c r="E34" s="28">
        <v>9.4E-2</v>
      </c>
    </row>
    <row r="35" spans="1:5" x14ac:dyDescent="0.25">
      <c r="A35" s="28" t="s">
        <v>67</v>
      </c>
      <c r="B35" s="28">
        <v>0.106</v>
      </c>
      <c r="C35" s="28">
        <v>0.106</v>
      </c>
      <c r="D35" s="31">
        <v>0.12</v>
      </c>
      <c r="E35" s="28">
        <v>9.4E-2</v>
      </c>
    </row>
  </sheetData>
  <mergeCells count="2">
    <mergeCell ref="A1:G1"/>
    <mergeCell ref="A17:G17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M10" sqref="M10"/>
    </sheetView>
  </sheetViews>
  <sheetFormatPr defaultRowHeight="15" x14ac:dyDescent="0.25"/>
  <cols>
    <col min="1" max="1" width="10.85546875" style="5" bestFit="1" customWidth="1"/>
    <col min="2" max="2" width="17.5703125" style="5" bestFit="1" customWidth="1"/>
    <col min="3" max="16384" width="9.140625" style="5"/>
  </cols>
  <sheetData>
    <row r="1" spans="1:2" x14ac:dyDescent="0.25">
      <c r="A1" s="5" t="s">
        <v>23</v>
      </c>
    </row>
    <row r="3" spans="1:2" x14ac:dyDescent="0.25">
      <c r="A3" s="6" t="s">
        <v>0</v>
      </c>
      <c r="B3" s="6" t="s">
        <v>7</v>
      </c>
    </row>
    <row r="4" spans="1:2" x14ac:dyDescent="0.25">
      <c r="A4" s="6" t="s">
        <v>11</v>
      </c>
      <c r="B4" s="7">
        <v>6034</v>
      </c>
    </row>
    <row r="5" spans="1:2" x14ac:dyDescent="0.25">
      <c r="A5" s="6" t="s">
        <v>12</v>
      </c>
      <c r="B5" s="7">
        <v>4567</v>
      </c>
    </row>
    <row r="6" spans="1:2" x14ac:dyDescent="0.25">
      <c r="A6" s="6" t="s">
        <v>13</v>
      </c>
      <c r="B6" s="7">
        <v>4601</v>
      </c>
    </row>
    <row r="7" spans="1:2" x14ac:dyDescent="0.25">
      <c r="A7" s="6" t="s">
        <v>14</v>
      </c>
      <c r="B7" s="7">
        <v>5956</v>
      </c>
    </row>
    <row r="8" spans="1:2" x14ac:dyDescent="0.25">
      <c r="A8" s="6" t="s">
        <v>15</v>
      </c>
      <c r="B8" s="7">
        <v>5821</v>
      </c>
    </row>
    <row r="9" spans="1:2" x14ac:dyDescent="0.25">
      <c r="A9" s="6" t="s">
        <v>16</v>
      </c>
      <c r="B9" s="7">
        <v>6066</v>
      </c>
    </row>
    <row r="10" spans="1:2" x14ac:dyDescent="0.25">
      <c r="A10" s="6" t="s">
        <v>17</v>
      </c>
      <c r="B10" s="7">
        <v>7489</v>
      </c>
    </row>
    <row r="11" spans="1:2" x14ac:dyDescent="0.25">
      <c r="A11" s="6" t="s">
        <v>18</v>
      </c>
      <c r="B11" s="7">
        <v>6626</v>
      </c>
    </row>
    <row r="12" spans="1:2" x14ac:dyDescent="0.25">
      <c r="A12" s="6" t="s">
        <v>19</v>
      </c>
      <c r="B12" s="7">
        <v>7988</v>
      </c>
    </row>
    <row r="13" spans="1:2" x14ac:dyDescent="0.25">
      <c r="A13" s="6" t="s">
        <v>20</v>
      </c>
      <c r="B13" s="7">
        <v>6178</v>
      </c>
    </row>
    <row r="14" spans="1:2" x14ac:dyDescent="0.25">
      <c r="A14" s="6" t="s">
        <v>21</v>
      </c>
      <c r="B14" s="7">
        <v>6125</v>
      </c>
    </row>
    <row r="15" spans="1:2" x14ac:dyDescent="0.25">
      <c r="A15" s="6" t="s">
        <v>22</v>
      </c>
      <c r="B15" s="7">
        <v>6278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M10" sqref="M10"/>
    </sheetView>
  </sheetViews>
  <sheetFormatPr defaultRowHeight="15.75" x14ac:dyDescent="0.25"/>
  <cols>
    <col min="1" max="1" width="14.7109375" style="8" bestFit="1" customWidth="1"/>
    <col min="2" max="3" width="9.140625" style="8"/>
    <col min="4" max="4" width="10.7109375" style="8" bestFit="1" customWidth="1"/>
    <col min="5" max="5" width="11.140625" style="8" customWidth="1"/>
    <col min="6" max="7" width="9.140625" style="8"/>
    <col min="8" max="8" width="11.85546875" style="8" bestFit="1" customWidth="1"/>
    <col min="9" max="9" width="13.5703125" style="8" customWidth="1"/>
    <col min="10" max="16384" width="9.140625" style="8"/>
  </cols>
  <sheetData>
    <row r="1" spans="1:9" x14ac:dyDescent="0.25">
      <c r="A1" s="8" t="s">
        <v>24</v>
      </c>
    </row>
    <row r="3" spans="1:9" s="10" customFormat="1" ht="63" x14ac:dyDescent="0.25">
      <c r="A3" s="11" t="s">
        <v>25</v>
      </c>
      <c r="B3" s="11" t="s">
        <v>26</v>
      </c>
      <c r="C3" s="11" t="s">
        <v>27</v>
      </c>
      <c r="D3" s="11" t="s">
        <v>28</v>
      </c>
      <c r="E3" s="11" t="s">
        <v>29</v>
      </c>
      <c r="G3" s="10" t="s">
        <v>25</v>
      </c>
      <c r="H3" s="10" t="s">
        <v>26</v>
      </c>
      <c r="I3" s="10" t="s">
        <v>30</v>
      </c>
    </row>
    <row r="4" spans="1:9" x14ac:dyDescent="0.25">
      <c r="A4" s="12" t="s">
        <v>2</v>
      </c>
      <c r="B4" s="13">
        <v>15796</v>
      </c>
      <c r="C4" s="13">
        <v>15796</v>
      </c>
      <c r="D4" s="14">
        <f>B4/B9*100</f>
        <v>21.42440559345712</v>
      </c>
      <c r="E4" s="15">
        <f>D4</f>
        <v>21.42440559345712</v>
      </c>
      <c r="G4" s="8" t="s">
        <v>2</v>
      </c>
      <c r="H4" s="16">
        <v>15796</v>
      </c>
      <c r="I4" s="9">
        <v>21.424405593457099</v>
      </c>
    </row>
    <row r="5" spans="1:9" x14ac:dyDescent="0.25">
      <c r="A5" s="12" t="s">
        <v>3</v>
      </c>
      <c r="B5" s="13">
        <v>16989</v>
      </c>
      <c r="C5" s="13">
        <f>C4+B5</f>
        <v>32785</v>
      </c>
      <c r="D5" s="14">
        <f>B5/B9*100</f>
        <v>23.042493455763672</v>
      </c>
      <c r="E5" s="14">
        <f>E4+D5</f>
        <v>44.466899049220793</v>
      </c>
      <c r="G5" s="8" t="s">
        <v>3</v>
      </c>
      <c r="H5" s="16">
        <v>16989</v>
      </c>
      <c r="I5" s="9">
        <v>44.466899049220793</v>
      </c>
    </row>
    <row r="6" spans="1:9" x14ac:dyDescent="0.25">
      <c r="A6" s="12" t="s">
        <v>4</v>
      </c>
      <c r="B6" s="13">
        <v>15902</v>
      </c>
      <c r="C6" s="13">
        <f>C5+B6</f>
        <v>48687</v>
      </c>
      <c r="D6" s="14">
        <f>B6/B9*100</f>
        <v>21.568175344843958</v>
      </c>
      <c r="E6" s="14">
        <f>E5+D6</f>
        <v>66.03507439406475</v>
      </c>
      <c r="G6" s="8" t="s">
        <v>4</v>
      </c>
      <c r="H6" s="16">
        <v>15902</v>
      </c>
      <c r="I6" s="9">
        <v>66.03507439406475</v>
      </c>
    </row>
    <row r="7" spans="1:9" x14ac:dyDescent="0.25">
      <c r="A7" s="12" t="s">
        <v>5</v>
      </c>
      <c r="B7" s="13">
        <v>13302</v>
      </c>
      <c r="C7" s="13">
        <f>C6+B7</f>
        <v>61989</v>
      </c>
      <c r="D7" s="14">
        <f>B7/B9*100</f>
        <v>18.041747480638552</v>
      </c>
      <c r="E7" s="14">
        <f>E6+D7</f>
        <v>84.076821874703299</v>
      </c>
      <c r="G7" s="8" t="s">
        <v>5</v>
      </c>
      <c r="H7" s="16">
        <v>13302</v>
      </c>
      <c r="I7" s="9">
        <v>84.076821874703299</v>
      </c>
    </row>
    <row r="8" spans="1:9" x14ac:dyDescent="0.25">
      <c r="A8" s="12" t="s">
        <v>6</v>
      </c>
      <c r="B8" s="13">
        <v>11740</v>
      </c>
      <c r="C8" s="13">
        <f>C7+B8</f>
        <v>73729</v>
      </c>
      <c r="D8" s="14">
        <f>B8/B9*100</f>
        <v>15.923178125296694</v>
      </c>
      <c r="E8" s="14">
        <f>E7+D8</f>
        <v>100</v>
      </c>
      <c r="G8" s="8" t="s">
        <v>6</v>
      </c>
      <c r="H8" s="16">
        <v>11740</v>
      </c>
      <c r="I8" s="8">
        <v>100</v>
      </c>
    </row>
    <row r="9" spans="1:9" x14ac:dyDescent="0.25">
      <c r="A9" s="12" t="s">
        <v>9</v>
      </c>
      <c r="B9" s="13">
        <f>SUM(B4:B8)</f>
        <v>73729</v>
      </c>
      <c r="C9" s="13"/>
      <c r="D9" s="13">
        <f>SUM(D4:D8)</f>
        <v>100</v>
      </c>
      <c r="E9" s="14"/>
      <c r="G9" s="8" t="s">
        <v>9</v>
      </c>
      <c r="H9" s="16">
        <v>73729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55" workbookViewId="0">
      <selection activeCell="G55" sqref="G55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8" width="9.140625" style="18"/>
    <col min="9" max="9" width="14" style="18" bestFit="1" customWidth="1"/>
    <col min="10" max="16384" width="9.140625" style="18"/>
  </cols>
  <sheetData>
    <row r="1" spans="1:6" x14ac:dyDescent="0.25">
      <c r="A1" s="23" t="s">
        <v>31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6034</v>
      </c>
      <c r="D3" s="21">
        <f>C3/C4</f>
        <v>0.10598236554607089</v>
      </c>
    </row>
    <row r="4" spans="1:6" x14ac:dyDescent="0.25">
      <c r="B4" s="18" t="s">
        <v>35</v>
      </c>
      <c r="C4" s="18">
        <v>56934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9" x14ac:dyDescent="0.25">
      <c r="F17" s="18">
        <f>C4</f>
        <v>56934</v>
      </c>
    </row>
    <row r="18" spans="1:9" x14ac:dyDescent="0.25">
      <c r="F18" s="22">
        <f>F16/F17</f>
        <v>1.6937521273256607E-6</v>
      </c>
      <c r="G18" s="19"/>
    </row>
    <row r="19" spans="1:9" x14ac:dyDescent="0.25">
      <c r="B19" s="21">
        <f>B16</f>
        <v>0.10812257479813815</v>
      </c>
      <c r="F19" s="20">
        <f>F18^(1/3)</f>
        <v>1.1920192929547567E-2</v>
      </c>
      <c r="G19" s="20"/>
      <c r="H19" s="20"/>
      <c r="I19" s="22"/>
    </row>
    <row r="20" spans="1:9" x14ac:dyDescent="0.25">
      <c r="B20" s="21">
        <f>B16</f>
        <v>0.10812257479813815</v>
      </c>
      <c r="C20" s="20">
        <f>F19</f>
        <v>1.1920192929547567E-2</v>
      </c>
    </row>
    <row r="21" spans="1:9" x14ac:dyDescent="0.25">
      <c r="A21" s="18" t="str">
        <f>A13</f>
        <v>UCL</v>
      </c>
      <c r="B21" s="21">
        <f>B20+C20</f>
        <v>0.12004276772768571</v>
      </c>
    </row>
    <row r="22" spans="1:9" x14ac:dyDescent="0.25">
      <c r="B22" s="21"/>
    </row>
    <row r="23" spans="1:9" s="23" customFormat="1" x14ac:dyDescent="0.25">
      <c r="A23" s="25" t="s">
        <v>41</v>
      </c>
      <c r="B23" s="26"/>
    </row>
    <row r="25" spans="1:9" x14ac:dyDescent="0.25">
      <c r="A25" s="18" t="s">
        <v>39</v>
      </c>
      <c r="B25" s="21"/>
      <c r="D25" s="21"/>
      <c r="E25" s="21"/>
      <c r="F25" s="21"/>
    </row>
    <row r="27" spans="1:9" x14ac:dyDescent="0.25">
      <c r="B27" s="22"/>
      <c r="F27" s="22"/>
    </row>
    <row r="28" spans="1:9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9" x14ac:dyDescent="0.25">
      <c r="B29" s="21"/>
      <c r="C29" s="20"/>
      <c r="F29" s="18">
        <v>56934</v>
      </c>
    </row>
    <row r="30" spans="1:9" x14ac:dyDescent="0.25">
      <c r="B30" s="21"/>
      <c r="F30" s="22">
        <f>F28/F29</f>
        <v>1.6937521273256607E-6</v>
      </c>
    </row>
    <row r="31" spans="1:9" x14ac:dyDescent="0.25">
      <c r="B31" s="21">
        <f>B28</f>
        <v>0.10812257479813815</v>
      </c>
      <c r="F31" s="20">
        <f>F30^(1/3)</f>
        <v>1.1920192929547567E-2</v>
      </c>
    </row>
    <row r="32" spans="1:9" x14ac:dyDescent="0.25">
      <c r="B32" s="21">
        <f>B31</f>
        <v>0.10812257479813815</v>
      </c>
      <c r="C32" s="20">
        <f>F31</f>
        <v>1.1920192929547567E-2</v>
      </c>
    </row>
    <row r="33" spans="1:4" x14ac:dyDescent="0.25">
      <c r="A33" s="18" t="str">
        <f>A25</f>
        <v>LCL</v>
      </c>
      <c r="B33" s="21">
        <f>B32-C32</f>
        <v>9.6202381868590592E-2</v>
      </c>
    </row>
    <row r="35" spans="1:4" x14ac:dyDescent="0.25">
      <c r="A35" s="33" t="s">
        <v>58</v>
      </c>
    </row>
    <row r="36" spans="1:4" x14ac:dyDescent="0.25">
      <c r="A36" s="23" t="s">
        <v>32</v>
      </c>
    </row>
    <row r="37" spans="1:4" x14ac:dyDescent="0.25">
      <c r="A37" s="18" t="s">
        <v>33</v>
      </c>
      <c r="B37" s="18" t="s">
        <v>34</v>
      </c>
      <c r="C37" s="18">
        <v>6034</v>
      </c>
      <c r="D37" s="21">
        <f>C37/C38</f>
        <v>0.10598236554607089</v>
      </c>
    </row>
    <row r="38" spans="1:4" x14ac:dyDescent="0.25">
      <c r="B38" s="18" t="s">
        <v>35</v>
      </c>
      <c r="C38" s="18">
        <v>56934</v>
      </c>
    </row>
    <row r="40" spans="1:4" x14ac:dyDescent="0.25">
      <c r="A40" s="23" t="s">
        <v>36</v>
      </c>
    </row>
    <row r="41" spans="1:4" x14ac:dyDescent="0.25">
      <c r="C41" s="18">
        <v>42458</v>
      </c>
      <c r="D41" s="21">
        <f>C41/C42</f>
        <v>0.10614234644133896</v>
      </c>
    </row>
    <row r="42" spans="1:4" x14ac:dyDescent="0.25">
      <c r="C42" s="18">
        <v>400010</v>
      </c>
    </row>
    <row r="44" spans="1:4" x14ac:dyDescent="0.25">
      <c r="A44" s="18" t="s">
        <v>37</v>
      </c>
      <c r="B44" s="21">
        <f>D41</f>
        <v>0.10614234644133896</v>
      </c>
    </row>
    <row r="46" spans="1:4" x14ac:dyDescent="0.25">
      <c r="A46" s="24" t="s">
        <v>40</v>
      </c>
    </row>
    <row r="47" spans="1:4" x14ac:dyDescent="0.25">
      <c r="A47" s="18" t="s">
        <v>38</v>
      </c>
    </row>
    <row r="50" spans="1:6" x14ac:dyDescent="0.25">
      <c r="B50" s="21">
        <f>B44</f>
        <v>0.10614234644133896</v>
      </c>
      <c r="C50" s="18">
        <v>3</v>
      </c>
      <c r="D50" s="21">
        <f>B44</f>
        <v>0.10614234644133896</v>
      </c>
      <c r="E50" s="21">
        <f>1-B44</f>
        <v>0.89385765355866109</v>
      </c>
      <c r="F50" s="21">
        <f>D50*E50</f>
        <v>9.4876148733265747E-2</v>
      </c>
    </row>
    <row r="51" spans="1:6" x14ac:dyDescent="0.25">
      <c r="F51" s="18">
        <f>C38</f>
        <v>56934</v>
      </c>
    </row>
    <row r="52" spans="1:6" x14ac:dyDescent="0.25">
      <c r="F52" s="22">
        <f>F50/F51</f>
        <v>1.6664233802870999E-6</v>
      </c>
    </row>
    <row r="53" spans="1:6" x14ac:dyDescent="0.25">
      <c r="B53" s="21">
        <f>B50</f>
        <v>0.10614234644133896</v>
      </c>
      <c r="F53" s="20">
        <f>F52^(1/3)</f>
        <v>1.1855734091098058E-2</v>
      </c>
    </row>
    <row r="54" spans="1:6" x14ac:dyDescent="0.25">
      <c r="B54" s="21">
        <f>B50</f>
        <v>0.10614234644133896</v>
      </c>
      <c r="C54" s="20">
        <f>F53</f>
        <v>1.1855734091098058E-2</v>
      </c>
    </row>
    <row r="55" spans="1:6" x14ac:dyDescent="0.25">
      <c r="A55" s="18" t="str">
        <f>A47</f>
        <v>UCL</v>
      </c>
      <c r="B55" s="32">
        <f>B54+C54</f>
        <v>0.11799808053243702</v>
      </c>
    </row>
    <row r="56" spans="1:6" x14ac:dyDescent="0.25">
      <c r="B56" s="21"/>
    </row>
    <row r="57" spans="1:6" x14ac:dyDescent="0.25">
      <c r="A57" s="25" t="s">
        <v>41</v>
      </c>
      <c r="B57" s="26"/>
      <c r="C57" s="23"/>
      <c r="D57" s="23"/>
      <c r="E57" s="23"/>
      <c r="F57" s="23"/>
    </row>
    <row r="59" spans="1:6" x14ac:dyDescent="0.25">
      <c r="A59" s="18" t="s">
        <v>39</v>
      </c>
      <c r="B59" s="21"/>
      <c r="D59" s="21"/>
      <c r="E59" s="21"/>
      <c r="F59" s="21"/>
    </row>
    <row r="61" spans="1:6" x14ac:dyDescent="0.25">
      <c r="B61" s="22"/>
      <c r="F61" s="22"/>
    </row>
    <row r="62" spans="1:6" x14ac:dyDescent="0.25">
      <c r="B62" s="21">
        <f>B44</f>
        <v>0.10614234644133896</v>
      </c>
      <c r="C62" s="18">
        <v>3</v>
      </c>
      <c r="D62" s="21">
        <f>B62</f>
        <v>0.10614234644133896</v>
      </c>
      <c r="E62" s="21">
        <f>(1-B62)</f>
        <v>0.89385765355866109</v>
      </c>
      <c r="F62" s="20">
        <f>D62*E62</f>
        <v>9.4876148733265747E-2</v>
      </c>
    </row>
    <row r="63" spans="1:6" x14ac:dyDescent="0.25">
      <c r="B63" s="21"/>
      <c r="C63" s="20"/>
      <c r="F63" s="18">
        <v>56934</v>
      </c>
    </row>
    <row r="64" spans="1:6" x14ac:dyDescent="0.25">
      <c r="B64" s="21"/>
      <c r="F64" s="22">
        <f>F62/F63</f>
        <v>1.6664233802870999E-6</v>
      </c>
    </row>
    <row r="65" spans="1:6" x14ac:dyDescent="0.25">
      <c r="B65" s="21">
        <f>B62</f>
        <v>0.10614234644133896</v>
      </c>
      <c r="F65" s="20">
        <f>F64^(1/3)</f>
        <v>1.1855734091098058E-2</v>
      </c>
    </row>
    <row r="66" spans="1:6" x14ac:dyDescent="0.25">
      <c r="B66" s="21">
        <f>B65</f>
        <v>0.10614234644133896</v>
      </c>
      <c r="C66" s="20">
        <f>F65</f>
        <v>1.1855734091098058E-2</v>
      </c>
    </row>
    <row r="67" spans="1:6" x14ac:dyDescent="0.25">
      <c r="A67" s="18" t="str">
        <f>A59</f>
        <v>LCL</v>
      </c>
      <c r="B67" s="21">
        <f>B66-C66</f>
        <v>9.4286612350240911E-2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28" workbookViewId="0">
      <selection activeCell="F16" sqref="F16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42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4567</v>
      </c>
      <c r="D3" s="21">
        <f>C3/C4</f>
        <v>8.5022805547798563E-2</v>
      </c>
    </row>
    <row r="4" spans="1:6" x14ac:dyDescent="0.25">
      <c r="B4" s="18" t="s">
        <v>35</v>
      </c>
      <c r="C4" s="18">
        <v>53715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53715</v>
      </c>
    </row>
    <row r="18" spans="1:7" x14ac:dyDescent="0.25">
      <c r="F18" s="22">
        <f>F16/F17</f>
        <v>1.7952542793848863E-6</v>
      </c>
      <c r="G18" s="19"/>
    </row>
    <row r="19" spans="1:7" x14ac:dyDescent="0.25">
      <c r="B19" s="21">
        <f>B16</f>
        <v>0.10812257479813815</v>
      </c>
      <c r="F19" s="20">
        <f>F18^(1/3)</f>
        <v>1.2153704051979498E-2</v>
      </c>
      <c r="G19" s="20"/>
    </row>
    <row r="20" spans="1:7" x14ac:dyDescent="0.25">
      <c r="B20" s="21">
        <f>B16</f>
        <v>0.10812257479813815</v>
      </c>
      <c r="C20" s="20">
        <f>F19</f>
        <v>1.2153704051979498E-2</v>
      </c>
    </row>
    <row r="21" spans="1:7" x14ac:dyDescent="0.25">
      <c r="A21" s="18" t="str">
        <f>A13</f>
        <v>UCL</v>
      </c>
      <c r="B21" s="21">
        <f>B20+C20</f>
        <v>0.12027627885011766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53715</v>
      </c>
    </row>
    <row r="30" spans="1:7" x14ac:dyDescent="0.25">
      <c r="B30" s="21"/>
      <c r="F30" s="22">
        <f>F28/F29</f>
        <v>1.7952542793848863E-6</v>
      </c>
    </row>
    <row r="31" spans="1:7" x14ac:dyDescent="0.25">
      <c r="B31" s="21">
        <f>B28</f>
        <v>0.10812257479813815</v>
      </c>
      <c r="F31" s="20">
        <f>F30^(1/3)</f>
        <v>1.2153704051979498E-2</v>
      </c>
    </row>
    <row r="32" spans="1:7" x14ac:dyDescent="0.25">
      <c r="B32" s="21">
        <f>B31</f>
        <v>0.10812257479813815</v>
      </c>
      <c r="C32" s="20">
        <f>F31</f>
        <v>1.2153704051979498E-2</v>
      </c>
    </row>
    <row r="33" spans="1:2" x14ac:dyDescent="0.25">
      <c r="A33" s="18" t="str">
        <f>A25</f>
        <v>LCL</v>
      </c>
      <c r="B33" s="21">
        <f>B32-C32</f>
        <v>9.5968870746158647E-2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28" workbookViewId="0">
      <selection activeCell="F44" sqref="F44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43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4601</v>
      </c>
      <c r="D3" s="21">
        <f>C3/C4</f>
        <v>8.0945092450871725E-2</v>
      </c>
    </row>
    <row r="4" spans="1:6" x14ac:dyDescent="0.25">
      <c r="B4" s="18" t="s">
        <v>35</v>
      </c>
      <c r="C4" s="18">
        <v>56841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56841</v>
      </c>
    </row>
    <row r="18" spans="1:7" x14ac:dyDescent="0.25">
      <c r="F18" s="22">
        <f>F16/F17</f>
        <v>1.6965233478854906E-6</v>
      </c>
      <c r="G18" s="19"/>
    </row>
    <row r="19" spans="1:7" x14ac:dyDescent="0.25">
      <c r="B19" s="21">
        <f>B16</f>
        <v>0.10812257479813815</v>
      </c>
      <c r="F19" s="20">
        <f>F18^(1/3)</f>
        <v>1.192669043366191E-2</v>
      </c>
      <c r="G19" s="20"/>
    </row>
    <row r="20" spans="1:7" x14ac:dyDescent="0.25">
      <c r="B20" s="21">
        <f>B16</f>
        <v>0.10812257479813815</v>
      </c>
      <c r="C20" s="20">
        <f>F19</f>
        <v>1.192669043366191E-2</v>
      </c>
    </row>
    <row r="21" spans="1:7" x14ac:dyDescent="0.25">
      <c r="A21" s="18" t="str">
        <f>A13</f>
        <v>UCL</v>
      </c>
      <c r="B21" s="21">
        <f>B20+C20</f>
        <v>0.12004926523180007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56934</v>
      </c>
    </row>
    <row r="30" spans="1:7" x14ac:dyDescent="0.25">
      <c r="B30" s="21"/>
      <c r="F30" s="22">
        <f>F28/F29</f>
        <v>1.6937521273256607E-6</v>
      </c>
    </row>
    <row r="31" spans="1:7" x14ac:dyDescent="0.25">
      <c r="B31" s="21">
        <f>B28</f>
        <v>0.10812257479813815</v>
      </c>
      <c r="F31" s="20">
        <f>F30^(1/3)</f>
        <v>1.1920192929547567E-2</v>
      </c>
    </row>
    <row r="32" spans="1:7" x14ac:dyDescent="0.25">
      <c r="B32" s="21">
        <f>B31</f>
        <v>0.10812257479813815</v>
      </c>
      <c r="C32" s="20">
        <f>F31</f>
        <v>1.1920192929547567E-2</v>
      </c>
    </row>
    <row r="33" spans="1:2" x14ac:dyDescent="0.25">
      <c r="A33" s="18" t="str">
        <f>A25</f>
        <v>LCL</v>
      </c>
      <c r="B33" s="21">
        <f>B32-C32</f>
        <v>9.6202381868590592E-2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52" workbookViewId="0">
      <selection activeCell="F63" sqref="F63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44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5956</v>
      </c>
      <c r="D3" s="21">
        <f>C3/C4</f>
        <v>0.10640844692976971</v>
      </c>
    </row>
    <row r="4" spans="1:6" x14ac:dyDescent="0.25">
      <c r="B4" s="18" t="s">
        <v>35</v>
      </c>
      <c r="C4" s="18">
        <v>55973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55973</v>
      </c>
    </row>
    <row r="18" spans="1:7" x14ac:dyDescent="0.25">
      <c r="F18" s="22">
        <f>F16/F17</f>
        <v>1.7228321443760237E-6</v>
      </c>
      <c r="G18" s="19"/>
    </row>
    <row r="19" spans="1:7" x14ac:dyDescent="0.25">
      <c r="B19" s="21">
        <f>B16</f>
        <v>0.10812257479813815</v>
      </c>
      <c r="F19" s="20">
        <f>F18^(1/3)</f>
        <v>1.1988025426013576E-2</v>
      </c>
      <c r="G19" s="20"/>
    </row>
    <row r="20" spans="1:7" x14ac:dyDescent="0.25">
      <c r="B20" s="21">
        <f>B16</f>
        <v>0.10812257479813815</v>
      </c>
      <c r="C20" s="20">
        <f>F19</f>
        <v>1.1988025426013576E-2</v>
      </c>
    </row>
    <row r="21" spans="1:7" x14ac:dyDescent="0.25">
      <c r="A21" s="18" t="str">
        <f>A13</f>
        <v>UCL</v>
      </c>
      <c r="B21" s="21">
        <f>B20+C20</f>
        <v>0.12011060022415172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55973</v>
      </c>
    </row>
    <row r="30" spans="1:7" x14ac:dyDescent="0.25">
      <c r="B30" s="21"/>
      <c r="F30" s="22">
        <f>F28/F29</f>
        <v>1.7228321443760237E-6</v>
      </c>
    </row>
    <row r="31" spans="1:7" x14ac:dyDescent="0.25">
      <c r="B31" s="21">
        <f>B28</f>
        <v>0.10812257479813815</v>
      </c>
      <c r="F31" s="20">
        <f>F30^(1/3)</f>
        <v>1.1988025426013576E-2</v>
      </c>
    </row>
    <row r="32" spans="1:7" x14ac:dyDescent="0.25">
      <c r="B32" s="21">
        <f>B31</f>
        <v>0.10812257479813815</v>
      </c>
      <c r="C32" s="20">
        <f>F31</f>
        <v>1.1988025426013576E-2</v>
      </c>
    </row>
    <row r="33" spans="1:4" x14ac:dyDescent="0.25">
      <c r="A33" s="18" t="str">
        <f>A25</f>
        <v>LCL</v>
      </c>
      <c r="B33" s="21">
        <f>B32-C32</f>
        <v>9.6134549372124581E-2</v>
      </c>
    </row>
    <row r="34" spans="1:4" x14ac:dyDescent="0.25">
      <c r="A34" s="33" t="s">
        <v>58</v>
      </c>
    </row>
    <row r="35" spans="1:4" x14ac:dyDescent="0.25">
      <c r="A35" s="23" t="s">
        <v>32</v>
      </c>
    </row>
    <row r="36" spans="1:4" x14ac:dyDescent="0.25">
      <c r="A36" s="18" t="s">
        <v>33</v>
      </c>
      <c r="B36" s="18" t="s">
        <v>34</v>
      </c>
      <c r="C36" s="18">
        <f>C3</f>
        <v>5956</v>
      </c>
      <c r="D36" s="21">
        <f>C36/C37</f>
        <v>0.10640844692976971</v>
      </c>
    </row>
    <row r="37" spans="1:4" x14ac:dyDescent="0.25">
      <c r="B37" s="18" t="s">
        <v>35</v>
      </c>
      <c r="C37" s="18">
        <f>C4</f>
        <v>55973</v>
      </c>
    </row>
    <row r="39" spans="1:4" x14ac:dyDescent="0.25">
      <c r="A39" s="23" t="s">
        <v>36</v>
      </c>
    </row>
    <row r="40" spans="1:4" x14ac:dyDescent="0.25">
      <c r="C40" s="18">
        <v>42458</v>
      </c>
      <c r="D40" s="21">
        <f>C40/C41</f>
        <v>0.10614234644133896</v>
      </c>
    </row>
    <row r="41" spans="1:4" x14ac:dyDescent="0.25">
      <c r="C41" s="18">
        <v>400010</v>
      </c>
    </row>
    <row r="43" spans="1:4" x14ac:dyDescent="0.25">
      <c r="A43" s="18" t="s">
        <v>37</v>
      </c>
      <c r="B43" s="21">
        <f>D40</f>
        <v>0.10614234644133896</v>
      </c>
    </row>
    <row r="45" spans="1:4" x14ac:dyDescent="0.25">
      <c r="A45" s="24" t="s">
        <v>40</v>
      </c>
    </row>
    <row r="46" spans="1:4" x14ac:dyDescent="0.25">
      <c r="A46" s="18" t="s">
        <v>38</v>
      </c>
    </row>
    <row r="49" spans="1:6" x14ac:dyDescent="0.25">
      <c r="B49" s="21">
        <f>B43</f>
        <v>0.10614234644133896</v>
      </c>
      <c r="C49" s="18">
        <v>3</v>
      </c>
      <c r="D49" s="21">
        <f>B43</f>
        <v>0.10614234644133896</v>
      </c>
      <c r="E49" s="21">
        <f>1-B43</f>
        <v>0.89385765355866109</v>
      </c>
      <c r="F49" s="21">
        <f>D49*E49</f>
        <v>9.4876148733265747E-2</v>
      </c>
    </row>
    <row r="50" spans="1:6" x14ac:dyDescent="0.25">
      <c r="F50" s="18">
        <f>C37</f>
        <v>55973</v>
      </c>
    </row>
    <row r="51" spans="1:6" x14ac:dyDescent="0.25">
      <c r="F51" s="22">
        <f>F49/F50</f>
        <v>1.6950341902929224E-6</v>
      </c>
    </row>
    <row r="52" spans="1:6" x14ac:dyDescent="0.25">
      <c r="B52" s="21">
        <f>B49</f>
        <v>0.10614234644133896</v>
      </c>
      <c r="F52" s="20">
        <f>F51^(1/3)</f>
        <v>1.1923199781090616E-2</v>
      </c>
    </row>
    <row r="53" spans="1:6" x14ac:dyDescent="0.25">
      <c r="B53" s="21">
        <f>B49</f>
        <v>0.10614234644133896</v>
      </c>
      <c r="C53" s="20">
        <f>F52</f>
        <v>1.1923199781090616E-2</v>
      </c>
    </row>
    <row r="54" spans="1:6" x14ac:dyDescent="0.25">
      <c r="A54" s="18" t="str">
        <f>A46</f>
        <v>UCL</v>
      </c>
      <c r="B54" s="32">
        <f>B53+C53</f>
        <v>0.11806554622242958</v>
      </c>
    </row>
    <row r="55" spans="1:6" x14ac:dyDescent="0.25">
      <c r="B55" s="21"/>
    </row>
    <row r="56" spans="1:6" x14ac:dyDescent="0.25">
      <c r="A56" s="25" t="s">
        <v>41</v>
      </c>
      <c r="B56" s="26"/>
      <c r="C56" s="23"/>
      <c r="D56" s="23"/>
      <c r="E56" s="23"/>
      <c r="F56" s="23"/>
    </row>
    <row r="58" spans="1:6" x14ac:dyDescent="0.25">
      <c r="A58" s="18" t="s">
        <v>39</v>
      </c>
      <c r="B58" s="21"/>
      <c r="D58" s="21"/>
      <c r="E58" s="21"/>
      <c r="F58" s="21"/>
    </row>
    <row r="60" spans="1:6" x14ac:dyDescent="0.25">
      <c r="B60" s="22"/>
      <c r="F60" s="22"/>
    </row>
    <row r="61" spans="1:6" x14ac:dyDescent="0.25">
      <c r="B61" s="21">
        <f>B43</f>
        <v>0.10614234644133896</v>
      </c>
      <c r="C61" s="18">
        <v>3</v>
      </c>
      <c r="D61" s="21">
        <f>B61</f>
        <v>0.10614234644133896</v>
      </c>
      <c r="E61" s="21">
        <f>(1-B61)</f>
        <v>0.89385765355866109</v>
      </c>
      <c r="F61" s="20">
        <f>D61*E61</f>
        <v>9.4876148733265747E-2</v>
      </c>
    </row>
    <row r="62" spans="1:6" x14ac:dyDescent="0.25">
      <c r="B62" s="21"/>
      <c r="C62" s="20"/>
      <c r="F62" s="18">
        <v>55973</v>
      </c>
    </row>
    <row r="63" spans="1:6" x14ac:dyDescent="0.25">
      <c r="B63" s="21"/>
      <c r="F63" s="22">
        <f>F61/F62</f>
        <v>1.6950341902929224E-6</v>
      </c>
    </row>
    <row r="64" spans="1:6" x14ac:dyDescent="0.25">
      <c r="B64" s="21">
        <f>B61</f>
        <v>0.10614234644133896</v>
      </c>
      <c r="F64" s="20">
        <f>F63^(1/3)</f>
        <v>1.1923199781090616E-2</v>
      </c>
    </row>
    <row r="65" spans="1:3" x14ac:dyDescent="0.25">
      <c r="B65" s="21">
        <f>B64</f>
        <v>0.10614234644133896</v>
      </c>
      <c r="C65" s="20">
        <f>F64</f>
        <v>1.1923199781090616E-2</v>
      </c>
    </row>
    <row r="66" spans="1:3" x14ac:dyDescent="0.25">
      <c r="A66" s="18" t="str">
        <f>A58</f>
        <v>LCL</v>
      </c>
      <c r="B66" s="21">
        <f>B65-C65</f>
        <v>9.4219146660248346E-2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opLeftCell="A54" workbookViewId="0">
      <selection activeCell="F64" sqref="F64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45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5821</v>
      </c>
      <c r="D3" s="21">
        <f>C3/C4</f>
        <v>0.10637403603669457</v>
      </c>
    </row>
    <row r="4" spans="1:6" x14ac:dyDescent="0.25">
      <c r="B4" s="18" t="s">
        <v>35</v>
      </c>
      <c r="C4" s="18">
        <v>54722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54722</v>
      </c>
    </row>
    <row r="18" spans="1:7" x14ac:dyDescent="0.25">
      <c r="F18" s="22">
        <f>F16/F17</f>
        <v>1.7622178212996449E-6</v>
      </c>
      <c r="G18" s="19"/>
    </row>
    <row r="19" spans="1:7" x14ac:dyDescent="0.25">
      <c r="B19" s="21">
        <f>B16</f>
        <v>0.10812257479813815</v>
      </c>
      <c r="F19" s="20">
        <f>F18^(1/3)</f>
        <v>1.2078690771931834E-2</v>
      </c>
      <c r="G19" s="20"/>
    </row>
    <row r="20" spans="1:7" x14ac:dyDescent="0.25">
      <c r="B20" s="21">
        <f>B16</f>
        <v>0.10812257479813815</v>
      </c>
      <c r="C20" s="20">
        <f>F19</f>
        <v>1.2078690771931834E-2</v>
      </c>
    </row>
    <row r="21" spans="1:7" x14ac:dyDescent="0.25">
      <c r="A21" s="18" t="str">
        <f>A13</f>
        <v>UCL</v>
      </c>
      <c r="B21" s="21">
        <f>B20+C20</f>
        <v>0.12020126557006999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54722</v>
      </c>
    </row>
    <row r="30" spans="1:7" x14ac:dyDescent="0.25">
      <c r="B30" s="21"/>
      <c r="F30" s="22">
        <f>F28/F29</f>
        <v>1.7622178212996449E-6</v>
      </c>
    </row>
    <row r="31" spans="1:7" x14ac:dyDescent="0.25">
      <c r="B31" s="21">
        <f>B28</f>
        <v>0.10812257479813815</v>
      </c>
      <c r="F31" s="20">
        <f>F30^(1/3)</f>
        <v>1.2078690771931834E-2</v>
      </c>
    </row>
    <row r="32" spans="1:7" x14ac:dyDescent="0.25">
      <c r="B32" s="21">
        <f>B31</f>
        <v>0.10812257479813815</v>
      </c>
      <c r="C32" s="20">
        <f>F31</f>
        <v>1.2078690771931834E-2</v>
      </c>
    </row>
    <row r="33" spans="1:4" x14ac:dyDescent="0.25">
      <c r="A33" s="18" t="str">
        <f>A25</f>
        <v>LCL</v>
      </c>
      <c r="B33" s="21">
        <f>B32-C32</f>
        <v>9.6043884026206311E-2</v>
      </c>
    </row>
    <row r="35" spans="1:4" x14ac:dyDescent="0.25">
      <c r="A35" s="33" t="s">
        <v>58</v>
      </c>
    </row>
    <row r="36" spans="1:4" x14ac:dyDescent="0.25">
      <c r="A36" s="23" t="s">
        <v>32</v>
      </c>
    </row>
    <row r="37" spans="1:4" x14ac:dyDescent="0.25">
      <c r="A37" s="18" t="s">
        <v>33</v>
      </c>
      <c r="B37" s="18" t="s">
        <v>34</v>
      </c>
      <c r="C37" s="18">
        <f>C3</f>
        <v>5821</v>
      </c>
      <c r="D37" s="21">
        <f>C37/C38</f>
        <v>0.10637403603669457</v>
      </c>
    </row>
    <row r="38" spans="1:4" x14ac:dyDescent="0.25">
      <c r="B38" s="18" t="s">
        <v>35</v>
      </c>
      <c r="C38" s="18">
        <f>C4</f>
        <v>54722</v>
      </c>
    </row>
    <row r="40" spans="1:4" x14ac:dyDescent="0.25">
      <c r="A40" s="23" t="s">
        <v>36</v>
      </c>
    </row>
    <row r="41" spans="1:4" x14ac:dyDescent="0.25">
      <c r="C41" s="18">
        <v>42458</v>
      </c>
      <c r="D41" s="21">
        <f>C41/C42</f>
        <v>0.10614234644133896</v>
      </c>
    </row>
    <row r="42" spans="1:4" x14ac:dyDescent="0.25">
      <c r="C42" s="18">
        <v>400010</v>
      </c>
    </row>
    <row r="44" spans="1:4" x14ac:dyDescent="0.25">
      <c r="A44" s="18" t="s">
        <v>37</v>
      </c>
      <c r="B44" s="21">
        <f>D41</f>
        <v>0.10614234644133896</v>
      </c>
    </row>
    <row r="46" spans="1:4" x14ac:dyDescent="0.25">
      <c r="A46" s="24" t="s">
        <v>40</v>
      </c>
    </row>
    <row r="47" spans="1:4" x14ac:dyDescent="0.25">
      <c r="A47" s="18" t="s">
        <v>38</v>
      </c>
    </row>
    <row r="50" spans="1:6" x14ac:dyDescent="0.25">
      <c r="B50" s="21">
        <f>B44</f>
        <v>0.10614234644133896</v>
      </c>
      <c r="C50" s="18">
        <v>3</v>
      </c>
      <c r="D50" s="21">
        <f>B44</f>
        <v>0.10614234644133896</v>
      </c>
      <c r="E50" s="21">
        <f>1-B44</f>
        <v>0.89385765355866109</v>
      </c>
      <c r="F50" s="21">
        <f>D50*E50</f>
        <v>9.4876148733265747E-2</v>
      </c>
    </row>
    <row r="51" spans="1:6" x14ac:dyDescent="0.25">
      <c r="F51" s="18">
        <f>C38</f>
        <v>54722</v>
      </c>
    </row>
    <row r="52" spans="1:6" x14ac:dyDescent="0.25">
      <c r="F52" s="22">
        <f>F50/F51</f>
        <v>1.7337843780063914E-6</v>
      </c>
    </row>
    <row r="53" spans="1:6" x14ac:dyDescent="0.25">
      <c r="B53" s="21">
        <f>B50</f>
        <v>0.10614234644133896</v>
      </c>
      <c r="F53" s="20">
        <f>F52^(1/3)</f>
        <v>1.2013374851145037E-2</v>
      </c>
    </row>
    <row r="54" spans="1:6" x14ac:dyDescent="0.25">
      <c r="B54" s="21">
        <f>B50</f>
        <v>0.10614234644133896</v>
      </c>
      <c r="C54" s="20">
        <f>F53</f>
        <v>1.2013374851145037E-2</v>
      </c>
    </row>
    <row r="55" spans="1:6" x14ac:dyDescent="0.25">
      <c r="A55" s="18" t="str">
        <f>A47</f>
        <v>UCL</v>
      </c>
      <c r="B55" s="32">
        <f>B54+C54</f>
        <v>0.118155721292484</v>
      </c>
    </row>
    <row r="56" spans="1:6" x14ac:dyDescent="0.25">
      <c r="B56" s="21"/>
    </row>
    <row r="57" spans="1:6" x14ac:dyDescent="0.25">
      <c r="A57" s="25" t="s">
        <v>41</v>
      </c>
      <c r="B57" s="26"/>
      <c r="C57" s="23"/>
      <c r="D57" s="23"/>
      <c r="E57" s="23"/>
      <c r="F57" s="23"/>
    </row>
    <row r="59" spans="1:6" x14ac:dyDescent="0.25">
      <c r="A59" s="18" t="s">
        <v>39</v>
      </c>
      <c r="B59" s="21"/>
      <c r="D59" s="21"/>
      <c r="E59" s="21"/>
      <c r="F59" s="21"/>
    </row>
    <row r="61" spans="1:6" x14ac:dyDescent="0.25">
      <c r="B61" s="22"/>
      <c r="F61" s="22"/>
    </row>
    <row r="62" spans="1:6" x14ac:dyDescent="0.25">
      <c r="B62" s="21">
        <f>B44</f>
        <v>0.10614234644133896</v>
      </c>
      <c r="C62" s="18">
        <v>3</v>
      </c>
      <c r="D62" s="21">
        <f>B62</f>
        <v>0.10614234644133896</v>
      </c>
      <c r="E62" s="21">
        <f>(1-B62)</f>
        <v>0.89385765355866109</v>
      </c>
      <c r="F62" s="20">
        <f>D62*E62</f>
        <v>9.4876148733265747E-2</v>
      </c>
    </row>
    <row r="63" spans="1:6" x14ac:dyDescent="0.25">
      <c r="B63" s="21"/>
      <c r="C63" s="20"/>
      <c r="F63" s="18">
        <v>54722</v>
      </c>
    </row>
    <row r="64" spans="1:6" x14ac:dyDescent="0.25">
      <c r="B64" s="21"/>
      <c r="F64" s="22">
        <f>F62/F63</f>
        <v>1.7337843780063914E-6</v>
      </c>
    </row>
    <row r="65" spans="1:6" x14ac:dyDescent="0.25">
      <c r="B65" s="21">
        <f>B62</f>
        <v>0.10614234644133896</v>
      </c>
      <c r="F65" s="20">
        <f>F64^(1/3)</f>
        <v>1.2013374851145037E-2</v>
      </c>
    </row>
    <row r="66" spans="1:6" x14ac:dyDescent="0.25">
      <c r="B66" s="21">
        <f>B65</f>
        <v>0.10614234644133896</v>
      </c>
      <c r="C66" s="20">
        <f>F65</f>
        <v>1.2013374851145037E-2</v>
      </c>
    </row>
    <row r="67" spans="1:6" x14ac:dyDescent="0.25">
      <c r="A67" s="18" t="str">
        <f>A59</f>
        <v>LCL</v>
      </c>
      <c r="B67" s="21">
        <f>B66-C66</f>
        <v>9.4128971590193927E-2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opLeftCell="A49" workbookViewId="0">
      <selection activeCell="F64" sqref="F64"/>
    </sheetView>
  </sheetViews>
  <sheetFormatPr defaultRowHeight="15.75" x14ac:dyDescent="0.25"/>
  <cols>
    <col min="1" max="1" width="9.140625" style="18"/>
    <col min="2" max="2" width="21.42578125" style="18" bestFit="1" customWidth="1"/>
    <col min="3" max="3" width="9.140625" style="18"/>
    <col min="4" max="4" width="9.5703125" style="18" bestFit="1" customWidth="1"/>
    <col min="5" max="5" width="9.140625" style="18"/>
    <col min="6" max="7" width="14.28515625" style="18" bestFit="1" customWidth="1"/>
    <col min="8" max="16384" width="9.140625" style="18"/>
  </cols>
  <sheetData>
    <row r="1" spans="1:6" x14ac:dyDescent="0.25">
      <c r="A1" s="23" t="s">
        <v>46</v>
      </c>
    </row>
    <row r="2" spans="1:6" x14ac:dyDescent="0.25">
      <c r="A2" s="23" t="s">
        <v>32</v>
      </c>
    </row>
    <row r="3" spans="1:6" x14ac:dyDescent="0.25">
      <c r="A3" s="18" t="s">
        <v>33</v>
      </c>
      <c r="B3" s="18" t="s">
        <v>34</v>
      </c>
      <c r="C3" s="18">
        <v>6066</v>
      </c>
      <c r="D3" s="21">
        <f>C3/C4</f>
        <v>0.10579740477187108</v>
      </c>
    </row>
    <row r="4" spans="1:6" x14ac:dyDescent="0.25">
      <c r="B4" s="18" t="s">
        <v>35</v>
      </c>
      <c r="C4" s="18">
        <v>57336</v>
      </c>
    </row>
    <row r="6" spans="1:6" x14ac:dyDescent="0.25">
      <c r="A6" s="23" t="s">
        <v>36</v>
      </c>
    </row>
    <row r="7" spans="1:6" x14ac:dyDescent="0.25">
      <c r="C7" s="18">
        <v>73729</v>
      </c>
      <c r="D7" s="21">
        <f>C7/C8</f>
        <v>0.10812257479813815</v>
      </c>
    </row>
    <row r="8" spans="1:6" x14ac:dyDescent="0.25">
      <c r="C8" s="18">
        <v>681902</v>
      </c>
    </row>
    <row r="10" spans="1:6" x14ac:dyDescent="0.25">
      <c r="A10" s="18" t="s">
        <v>37</v>
      </c>
      <c r="B10" s="21">
        <f>D7</f>
        <v>0.10812257479813815</v>
      </c>
    </row>
    <row r="12" spans="1:6" x14ac:dyDescent="0.25">
      <c r="A12" s="24" t="s">
        <v>40</v>
      </c>
    </row>
    <row r="13" spans="1:6" x14ac:dyDescent="0.25">
      <c r="A13" s="18" t="s">
        <v>38</v>
      </c>
    </row>
    <row r="16" spans="1:6" x14ac:dyDescent="0.25">
      <c r="B16" s="21">
        <f>B10</f>
        <v>0.10812257479813815</v>
      </c>
      <c r="C16" s="18">
        <v>3</v>
      </c>
      <c r="D16" s="21">
        <f>B10</f>
        <v>0.10812257479813815</v>
      </c>
      <c r="E16" s="21">
        <f>1-B10</f>
        <v>0.89187742520186186</v>
      </c>
      <c r="F16" s="21">
        <f>D16*E16</f>
        <v>9.6432083617159173E-2</v>
      </c>
    </row>
    <row r="17" spans="1:7" x14ac:dyDescent="0.25">
      <c r="F17" s="18">
        <f>C4</f>
        <v>57336</v>
      </c>
    </row>
    <row r="18" spans="1:7" x14ac:dyDescent="0.25">
      <c r="F18" s="22">
        <f>F16/F17</f>
        <v>1.6818767199867304E-6</v>
      </c>
      <c r="G18" s="19"/>
    </row>
    <row r="19" spans="1:7" x14ac:dyDescent="0.25">
      <c r="B19" s="21">
        <f>B16</f>
        <v>0.10812257479813815</v>
      </c>
      <c r="F19" s="20">
        <f>F18^(1/3)</f>
        <v>1.1892268876138602E-2</v>
      </c>
      <c r="G19" s="20"/>
    </row>
    <row r="20" spans="1:7" x14ac:dyDescent="0.25">
      <c r="B20" s="21">
        <f>B16</f>
        <v>0.10812257479813815</v>
      </c>
      <c r="C20" s="20">
        <f>F19</f>
        <v>1.1892268876138602E-2</v>
      </c>
    </row>
    <row r="21" spans="1:7" x14ac:dyDescent="0.25">
      <c r="A21" s="18" t="str">
        <f>A13</f>
        <v>UCL</v>
      </c>
      <c r="B21" s="21">
        <f>B20+C20</f>
        <v>0.12001484367427676</v>
      </c>
    </row>
    <row r="22" spans="1:7" x14ac:dyDescent="0.25">
      <c r="B22" s="21"/>
    </row>
    <row r="23" spans="1:7" s="23" customFormat="1" x14ac:dyDescent="0.25">
      <c r="A23" s="25" t="s">
        <v>41</v>
      </c>
      <c r="B23" s="26"/>
    </row>
    <row r="25" spans="1:7" x14ac:dyDescent="0.25">
      <c r="A25" s="18" t="s">
        <v>39</v>
      </c>
      <c r="B25" s="21"/>
      <c r="D25" s="21"/>
      <c r="E25" s="21"/>
      <c r="F25" s="21"/>
    </row>
    <row r="27" spans="1:7" x14ac:dyDescent="0.25">
      <c r="B27" s="22"/>
      <c r="F27" s="22"/>
    </row>
    <row r="28" spans="1:7" x14ac:dyDescent="0.25">
      <c r="B28" s="21">
        <f>B10</f>
        <v>0.10812257479813815</v>
      </c>
      <c r="C28" s="18">
        <v>3</v>
      </c>
      <c r="D28" s="21">
        <f>B28</f>
        <v>0.10812257479813815</v>
      </c>
      <c r="E28" s="21">
        <f>(1-B28)</f>
        <v>0.89187742520186186</v>
      </c>
      <c r="F28" s="20">
        <f>D28*E28</f>
        <v>9.6432083617159173E-2</v>
      </c>
    </row>
    <row r="29" spans="1:7" x14ac:dyDescent="0.25">
      <c r="B29" s="21"/>
      <c r="C29" s="20"/>
      <c r="F29" s="18">
        <v>57336</v>
      </c>
    </row>
    <row r="30" spans="1:7" x14ac:dyDescent="0.25">
      <c r="B30" s="21"/>
      <c r="F30" s="22">
        <f>F28/F29</f>
        <v>1.6818767199867304E-6</v>
      </c>
    </row>
    <row r="31" spans="1:7" x14ac:dyDescent="0.25">
      <c r="B31" s="21">
        <f>B28</f>
        <v>0.10812257479813815</v>
      </c>
      <c r="F31" s="20">
        <f>F30^(1/3)</f>
        <v>1.1892268876138602E-2</v>
      </c>
    </row>
    <row r="32" spans="1:7" x14ac:dyDescent="0.25">
      <c r="B32" s="21">
        <f>B31</f>
        <v>0.10812257479813815</v>
      </c>
      <c r="C32" s="20">
        <f>F31</f>
        <v>1.1892268876138602E-2</v>
      </c>
    </row>
    <row r="33" spans="1:4" x14ac:dyDescent="0.25">
      <c r="A33" s="18" t="str">
        <f>A25</f>
        <v>LCL</v>
      </c>
      <c r="B33" s="21">
        <f>B32-C32</f>
        <v>9.6230305921999548E-2</v>
      </c>
    </row>
    <row r="35" spans="1:4" x14ac:dyDescent="0.25">
      <c r="A35" s="33" t="s">
        <v>58</v>
      </c>
    </row>
    <row r="36" spans="1:4" x14ac:dyDescent="0.25">
      <c r="A36" s="23" t="s">
        <v>32</v>
      </c>
    </row>
    <row r="37" spans="1:4" x14ac:dyDescent="0.25">
      <c r="A37" s="18" t="s">
        <v>33</v>
      </c>
      <c r="B37" s="18" t="s">
        <v>34</v>
      </c>
      <c r="C37" s="18">
        <f>C3</f>
        <v>6066</v>
      </c>
      <c r="D37" s="21">
        <f>C37/C38</f>
        <v>0.10579740477187108</v>
      </c>
    </row>
    <row r="38" spans="1:4" x14ac:dyDescent="0.25">
      <c r="B38" s="18" t="s">
        <v>35</v>
      </c>
      <c r="C38" s="18">
        <f>C4</f>
        <v>57336</v>
      </c>
    </row>
    <row r="40" spans="1:4" x14ac:dyDescent="0.25">
      <c r="A40" s="23" t="s">
        <v>36</v>
      </c>
    </row>
    <row r="41" spans="1:4" x14ac:dyDescent="0.25">
      <c r="C41" s="18">
        <v>42458</v>
      </c>
      <c r="D41" s="21">
        <f>C41/C42</f>
        <v>0.10614234644133896</v>
      </c>
    </row>
    <row r="42" spans="1:4" x14ac:dyDescent="0.25">
      <c r="C42" s="18">
        <v>400010</v>
      </c>
    </row>
    <row r="44" spans="1:4" x14ac:dyDescent="0.25">
      <c r="A44" s="18" t="s">
        <v>37</v>
      </c>
      <c r="B44" s="21">
        <f>D41</f>
        <v>0.10614234644133896</v>
      </c>
    </row>
    <row r="46" spans="1:4" x14ac:dyDescent="0.25">
      <c r="A46" s="24" t="s">
        <v>40</v>
      </c>
    </row>
    <row r="47" spans="1:4" x14ac:dyDescent="0.25">
      <c r="A47" s="18" t="s">
        <v>38</v>
      </c>
    </row>
    <row r="50" spans="1:6" x14ac:dyDescent="0.25">
      <c r="B50" s="21">
        <f>B44</f>
        <v>0.10614234644133896</v>
      </c>
      <c r="C50" s="18">
        <v>3</v>
      </c>
      <c r="D50" s="21">
        <f>B44</f>
        <v>0.10614234644133896</v>
      </c>
      <c r="E50" s="21">
        <f>1-B44</f>
        <v>0.89385765355866109</v>
      </c>
      <c r="F50" s="21">
        <f>D50*E50</f>
        <v>9.4876148733265747E-2</v>
      </c>
    </row>
    <row r="51" spans="1:6" x14ac:dyDescent="0.25">
      <c r="F51" s="18">
        <f>C38</f>
        <v>57336</v>
      </c>
    </row>
    <row r="52" spans="1:6" x14ac:dyDescent="0.25">
      <c r="F52" s="22">
        <f>F50/F51</f>
        <v>1.6547395830414704E-6</v>
      </c>
    </row>
    <row r="53" spans="1:6" x14ac:dyDescent="0.25">
      <c r="B53" s="21">
        <f>B50</f>
        <v>0.10614234644133896</v>
      </c>
      <c r="F53" s="20">
        <f>F52^(1/3)</f>
        <v>1.1827961037933651E-2</v>
      </c>
    </row>
    <row r="54" spans="1:6" x14ac:dyDescent="0.25">
      <c r="B54" s="21">
        <f>B50</f>
        <v>0.10614234644133896</v>
      </c>
      <c r="C54" s="20">
        <f>F53</f>
        <v>1.1827961037933651E-2</v>
      </c>
    </row>
    <row r="55" spans="1:6" x14ac:dyDescent="0.25">
      <c r="A55" s="18" t="str">
        <f>A47</f>
        <v>UCL</v>
      </c>
      <c r="B55" s="32">
        <f>B54+C54</f>
        <v>0.11797030747927262</v>
      </c>
    </row>
    <row r="56" spans="1:6" x14ac:dyDescent="0.25">
      <c r="B56" s="21"/>
    </row>
    <row r="57" spans="1:6" x14ac:dyDescent="0.25">
      <c r="A57" s="25" t="s">
        <v>41</v>
      </c>
      <c r="B57" s="26"/>
      <c r="C57" s="23"/>
      <c r="D57" s="23"/>
      <c r="E57" s="23"/>
      <c r="F57" s="23"/>
    </row>
    <row r="59" spans="1:6" x14ac:dyDescent="0.25">
      <c r="A59" s="18" t="s">
        <v>39</v>
      </c>
      <c r="B59" s="21"/>
      <c r="D59" s="21"/>
      <c r="E59" s="21"/>
      <c r="F59" s="21"/>
    </row>
    <row r="61" spans="1:6" x14ac:dyDescent="0.25">
      <c r="B61" s="22"/>
      <c r="F61" s="22"/>
    </row>
    <row r="62" spans="1:6" x14ac:dyDescent="0.25">
      <c r="B62" s="21">
        <f>B44</f>
        <v>0.10614234644133896</v>
      </c>
      <c r="C62" s="18">
        <v>3</v>
      </c>
      <c r="D62" s="21">
        <f>B62</f>
        <v>0.10614234644133896</v>
      </c>
      <c r="E62" s="21">
        <f>(1-B62)</f>
        <v>0.89385765355866109</v>
      </c>
      <c r="F62" s="20">
        <f>D62*E62</f>
        <v>9.4876148733265747E-2</v>
      </c>
    </row>
    <row r="63" spans="1:6" x14ac:dyDescent="0.25">
      <c r="B63" s="21"/>
      <c r="C63" s="20"/>
      <c r="F63" s="18">
        <v>57336</v>
      </c>
    </row>
    <row r="64" spans="1:6" x14ac:dyDescent="0.25">
      <c r="B64" s="21"/>
      <c r="F64" s="22">
        <f>F62/F63</f>
        <v>1.6547395830414704E-6</v>
      </c>
    </row>
    <row r="65" spans="1:6" x14ac:dyDescent="0.25">
      <c r="B65" s="21">
        <f>B62</f>
        <v>0.10614234644133896</v>
      </c>
      <c r="F65" s="20">
        <f>F64^(1/3)</f>
        <v>1.1827961037933651E-2</v>
      </c>
    </row>
    <row r="66" spans="1:6" x14ac:dyDescent="0.25">
      <c r="B66" s="21">
        <f>B65</f>
        <v>0.10614234644133896</v>
      </c>
      <c r="C66" s="20">
        <f>F65</f>
        <v>1.1827961037933651E-2</v>
      </c>
    </row>
    <row r="67" spans="1:6" x14ac:dyDescent="0.25">
      <c r="A67" s="18" t="str">
        <f>A59</f>
        <v>LCL</v>
      </c>
      <c r="B67" s="21">
        <f>B66-C66</f>
        <v>9.431438540340531E-2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Data Check Sheet</vt:lpstr>
      <vt:lpstr>Histogram</vt:lpstr>
      <vt:lpstr>Diagram Pareto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Peta kendali p</vt:lpstr>
      <vt:lpstr>'Data Check Sheet'!Print_Area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2023-07-06T01:56:49Z</cp:lastPrinted>
  <dcterms:created xsi:type="dcterms:W3CDTF">2023-02-06T12:30:54Z</dcterms:created>
  <dcterms:modified xsi:type="dcterms:W3CDTF">2023-08-13T09:05:42Z</dcterms:modified>
</cp:coreProperties>
</file>