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codeName="ThisWorkbook" defaultThemeVersion="124226"/>
  <bookViews>
    <workbookView xWindow="10260" yWindow="-45" windowWidth="10215" windowHeight="8055" firstSheet="3" activeTab="4"/>
  </bookViews>
  <sheets>
    <sheet name="kuisioner" sheetId="1" r:id="rId1"/>
    <sheet name="HASIL KUISIONER" sheetId="2" r:id="rId2"/>
    <sheet name="MATRIKS" sheetId="3" r:id="rId3"/>
    <sheet name="PERHTUNGAN SUBKRITERIA" sheetId="5" r:id="rId4"/>
    <sheet name="HASIL AHP" sheetId="8" r:id="rId5"/>
    <sheet name="Taguchi Loss " sheetId="6" r:id="rId6"/>
    <sheet name="Sheet2" sheetId="7" r:id="rId7"/>
  </sheets>
  <calcPr calcId="144525"/>
</workbook>
</file>

<file path=xl/calcChain.xml><?xml version="1.0" encoding="utf-8"?>
<calcChain xmlns="http://schemas.openxmlformats.org/spreadsheetml/2006/main">
  <c r="O40" i="8" l="1"/>
  <c r="L46" i="8"/>
  <c r="L45" i="8"/>
  <c r="O41" i="8"/>
  <c r="M41" i="8"/>
  <c r="L41" i="8"/>
  <c r="L42" i="8" s="1"/>
  <c r="M40" i="8"/>
  <c r="L40" i="8"/>
  <c r="O39" i="8"/>
  <c r="M39" i="8"/>
  <c r="L39" i="8"/>
  <c r="O38" i="8"/>
  <c r="M38" i="8"/>
  <c r="L38" i="8"/>
  <c r="O37" i="8"/>
  <c r="M37" i="8"/>
  <c r="L37" i="8"/>
  <c r="O36" i="8"/>
  <c r="M36" i="8"/>
  <c r="L36" i="8"/>
  <c r="M42" i="8"/>
  <c r="M30" i="8"/>
  <c r="M28" i="8"/>
  <c r="M25" i="8"/>
  <c r="L29" i="8"/>
  <c r="L26" i="8"/>
  <c r="O42" i="8" l="1"/>
  <c r="L47" i="8" s="1"/>
  <c r="J66" i="2" l="1"/>
  <c r="D39" i="6" l="1"/>
  <c r="E8" i="7" l="1"/>
  <c r="J67" i="6"/>
  <c r="I67" i="6"/>
  <c r="E67" i="6"/>
  <c r="D67" i="6"/>
  <c r="J66" i="6"/>
  <c r="I66" i="6"/>
  <c r="E66" i="6"/>
  <c r="D66" i="6"/>
  <c r="J65" i="6"/>
  <c r="I65" i="6"/>
  <c r="E65" i="6"/>
  <c r="D65" i="6"/>
  <c r="J61" i="6"/>
  <c r="I61" i="6"/>
  <c r="E61" i="6"/>
  <c r="D61" i="6"/>
  <c r="J60" i="6"/>
  <c r="I60" i="6"/>
  <c r="E60" i="6"/>
  <c r="D60" i="6"/>
  <c r="J59" i="6"/>
  <c r="I59" i="6"/>
  <c r="E59" i="6"/>
  <c r="D59" i="6"/>
  <c r="J55" i="6"/>
  <c r="I55" i="6"/>
  <c r="E55" i="6"/>
  <c r="D55" i="6"/>
  <c r="J54" i="6"/>
  <c r="I54" i="6"/>
  <c r="E54" i="6"/>
  <c r="D54" i="6"/>
  <c r="J53" i="6"/>
  <c r="I53" i="6"/>
  <c r="E53" i="6"/>
  <c r="D53" i="6"/>
  <c r="O52" i="6"/>
  <c r="Q51" i="6"/>
  <c r="P51" i="6"/>
  <c r="O51" i="6"/>
  <c r="Q50" i="6"/>
  <c r="P50" i="6"/>
  <c r="O50" i="6"/>
  <c r="Q49" i="6"/>
  <c r="P49" i="6"/>
  <c r="O49" i="6"/>
  <c r="D44" i="6"/>
  <c r="D43" i="6"/>
  <c r="P42" i="6"/>
  <c r="O42" i="6"/>
  <c r="N42" i="6"/>
  <c r="M42" i="6"/>
  <c r="L42" i="6"/>
  <c r="K42" i="6"/>
  <c r="D42" i="6"/>
  <c r="P41" i="6"/>
  <c r="O41" i="6"/>
  <c r="N41" i="6"/>
  <c r="M41" i="6"/>
  <c r="L41" i="6"/>
  <c r="K41" i="6"/>
  <c r="D41" i="6"/>
  <c r="P40" i="6"/>
  <c r="O40" i="6"/>
  <c r="N40" i="6"/>
  <c r="M40" i="6"/>
  <c r="L40" i="6"/>
  <c r="K40" i="6"/>
  <c r="D40" i="6"/>
  <c r="P35" i="6"/>
  <c r="O35" i="6"/>
  <c r="N35" i="6"/>
  <c r="M35" i="6"/>
  <c r="L35" i="6"/>
  <c r="K35" i="6"/>
  <c r="D35" i="6"/>
  <c r="P34" i="6"/>
  <c r="O34" i="6"/>
  <c r="N34" i="6"/>
  <c r="M34" i="6"/>
  <c r="L34" i="6"/>
  <c r="K34" i="6"/>
  <c r="D34" i="6"/>
  <c r="P33" i="6"/>
  <c r="O33" i="6"/>
  <c r="N33" i="6"/>
  <c r="M33" i="6"/>
  <c r="L33" i="6"/>
  <c r="K33" i="6"/>
  <c r="D33" i="6"/>
  <c r="D32" i="6"/>
  <c r="D31" i="6"/>
  <c r="M27" i="6"/>
  <c r="L27" i="6"/>
  <c r="M26" i="6"/>
  <c r="L26" i="6"/>
  <c r="M25" i="6"/>
  <c r="L25" i="6"/>
  <c r="M23" i="6"/>
  <c r="L23" i="6"/>
  <c r="M22" i="6"/>
  <c r="L22" i="6"/>
  <c r="M21" i="6"/>
  <c r="L21" i="6"/>
  <c r="E21" i="6"/>
  <c r="M19" i="6"/>
  <c r="L19" i="6"/>
  <c r="M18" i="6"/>
  <c r="L18" i="6"/>
  <c r="M17" i="6"/>
  <c r="L17" i="6"/>
  <c r="M15" i="6"/>
  <c r="L15" i="6"/>
  <c r="M14" i="6"/>
  <c r="L14" i="6"/>
  <c r="M13" i="6"/>
  <c r="L13" i="6"/>
  <c r="C12" i="6"/>
  <c r="M11" i="6"/>
  <c r="L11" i="6"/>
  <c r="K11" i="6"/>
  <c r="J11" i="6"/>
  <c r="I11" i="6"/>
  <c r="C11" i="6"/>
  <c r="M10" i="6"/>
  <c r="L10" i="6"/>
  <c r="K10" i="6"/>
  <c r="J10" i="6"/>
  <c r="I10" i="6"/>
  <c r="M9" i="6"/>
  <c r="L9" i="6"/>
  <c r="K9" i="6"/>
  <c r="J9" i="6"/>
  <c r="I9" i="6"/>
  <c r="D8" i="6"/>
  <c r="M7" i="6"/>
  <c r="L7" i="6"/>
  <c r="D7" i="6"/>
  <c r="M6" i="6"/>
  <c r="L6" i="6"/>
  <c r="M5" i="6"/>
  <c r="L5" i="6"/>
  <c r="F4" i="6"/>
  <c r="E37" i="8"/>
  <c r="E34" i="8"/>
  <c r="E31" i="8"/>
  <c r="E28" i="8"/>
  <c r="E25" i="8"/>
  <c r="M14" i="8" s="1"/>
  <c r="E22" i="8"/>
  <c r="M20" i="8"/>
  <c r="E19" i="8"/>
  <c r="M17" i="8"/>
  <c r="E16" i="8"/>
  <c r="E13" i="8"/>
  <c r="M11" i="8"/>
  <c r="M10" i="8"/>
  <c r="E10" i="8"/>
  <c r="M7" i="8" s="1"/>
  <c r="E7" i="8"/>
  <c r="E4" i="8"/>
  <c r="N146" i="5"/>
  <c r="M146" i="5"/>
  <c r="L146" i="5"/>
  <c r="K146" i="5"/>
  <c r="J146" i="5"/>
  <c r="I146" i="5"/>
  <c r="H146" i="5"/>
  <c r="E146" i="5"/>
  <c r="D146" i="5"/>
  <c r="C146" i="5"/>
  <c r="R145" i="5"/>
  <c r="N145" i="5"/>
  <c r="M145" i="5"/>
  <c r="L145" i="5"/>
  <c r="K145" i="5"/>
  <c r="J145" i="5"/>
  <c r="I145" i="5"/>
  <c r="H145" i="5"/>
  <c r="D145" i="5"/>
  <c r="C145" i="5"/>
  <c r="R144" i="5"/>
  <c r="N144" i="5"/>
  <c r="M144" i="5"/>
  <c r="L144" i="5"/>
  <c r="K144" i="5"/>
  <c r="J144" i="5"/>
  <c r="I144" i="5"/>
  <c r="H144" i="5"/>
  <c r="E144" i="5"/>
  <c r="C144" i="5"/>
  <c r="R143" i="5"/>
  <c r="Q143" i="5"/>
  <c r="P143" i="5"/>
  <c r="O143" i="5"/>
  <c r="N143" i="5"/>
  <c r="M143" i="5"/>
  <c r="L143" i="5"/>
  <c r="K143" i="5"/>
  <c r="J143" i="5"/>
  <c r="I143" i="5"/>
  <c r="H143" i="5"/>
  <c r="E143" i="5"/>
  <c r="D143" i="5"/>
  <c r="N139" i="5"/>
  <c r="M139" i="5"/>
  <c r="L139" i="5"/>
  <c r="K139" i="5"/>
  <c r="J139" i="5"/>
  <c r="I139" i="5"/>
  <c r="H139" i="5"/>
  <c r="E139" i="5"/>
  <c r="D139" i="5"/>
  <c r="C139" i="5"/>
  <c r="R138" i="5"/>
  <c r="N138" i="5"/>
  <c r="M138" i="5"/>
  <c r="L138" i="5"/>
  <c r="K138" i="5"/>
  <c r="J138" i="5"/>
  <c r="I138" i="5"/>
  <c r="H138" i="5"/>
  <c r="D138" i="5"/>
  <c r="C138" i="5"/>
  <c r="R137" i="5"/>
  <c r="N137" i="5"/>
  <c r="M137" i="5"/>
  <c r="L137" i="5"/>
  <c r="K137" i="5"/>
  <c r="J137" i="5"/>
  <c r="I137" i="5"/>
  <c r="H137" i="5"/>
  <c r="E137" i="5"/>
  <c r="C137" i="5"/>
  <c r="R136" i="5"/>
  <c r="Q136" i="5"/>
  <c r="P136" i="5"/>
  <c r="O136" i="5"/>
  <c r="N136" i="5"/>
  <c r="M136" i="5"/>
  <c r="L136" i="5"/>
  <c r="K136" i="5"/>
  <c r="J136" i="5"/>
  <c r="I136" i="5"/>
  <c r="H136" i="5"/>
  <c r="E136" i="5"/>
  <c r="D136" i="5"/>
  <c r="N130" i="5"/>
  <c r="M130" i="5"/>
  <c r="L130" i="5"/>
  <c r="K130" i="5"/>
  <c r="J130" i="5"/>
  <c r="I130" i="5"/>
  <c r="H130" i="5"/>
  <c r="E130" i="5"/>
  <c r="D130" i="5"/>
  <c r="C130" i="5"/>
  <c r="R129" i="5"/>
  <c r="N129" i="5"/>
  <c r="M129" i="5"/>
  <c r="L129" i="5"/>
  <c r="K129" i="5"/>
  <c r="J129" i="5"/>
  <c r="I129" i="5"/>
  <c r="H129" i="5"/>
  <c r="D129" i="5"/>
  <c r="C129" i="5"/>
  <c r="R128" i="5"/>
  <c r="N128" i="5"/>
  <c r="M128" i="5"/>
  <c r="L128" i="5"/>
  <c r="K128" i="5"/>
  <c r="J128" i="5"/>
  <c r="I128" i="5"/>
  <c r="H128" i="5"/>
  <c r="E128" i="5"/>
  <c r="C128" i="5"/>
  <c r="R127" i="5"/>
  <c r="Q127" i="5"/>
  <c r="P127" i="5"/>
  <c r="O127" i="5"/>
  <c r="N127" i="5"/>
  <c r="M127" i="5"/>
  <c r="L127" i="5"/>
  <c r="K127" i="5"/>
  <c r="J127" i="5"/>
  <c r="I127" i="5"/>
  <c r="H127" i="5"/>
  <c r="E127" i="5"/>
  <c r="D127" i="5"/>
  <c r="N123" i="5"/>
  <c r="M123" i="5"/>
  <c r="L123" i="5"/>
  <c r="K123" i="5"/>
  <c r="J123" i="5"/>
  <c r="I123" i="5"/>
  <c r="H123" i="5"/>
  <c r="E123" i="5"/>
  <c r="D123" i="5"/>
  <c r="C123" i="5"/>
  <c r="R122" i="5"/>
  <c r="N122" i="5"/>
  <c r="M122" i="5"/>
  <c r="L122" i="5"/>
  <c r="K122" i="5"/>
  <c r="J122" i="5"/>
  <c r="I122" i="5"/>
  <c r="H122" i="5"/>
  <c r="D122" i="5"/>
  <c r="C122" i="5"/>
  <c r="R121" i="5"/>
  <c r="N121" i="5"/>
  <c r="M121" i="5"/>
  <c r="L121" i="5"/>
  <c r="K121" i="5"/>
  <c r="J121" i="5"/>
  <c r="I121" i="5"/>
  <c r="H121" i="5"/>
  <c r="E121" i="5"/>
  <c r="C121" i="5"/>
  <c r="R120" i="5"/>
  <c r="Q120" i="5"/>
  <c r="P120" i="5"/>
  <c r="O120" i="5"/>
  <c r="N120" i="5"/>
  <c r="M120" i="5"/>
  <c r="L120" i="5"/>
  <c r="K120" i="5"/>
  <c r="J120" i="5"/>
  <c r="I120" i="5"/>
  <c r="H120" i="5"/>
  <c r="E120" i="5"/>
  <c r="D120" i="5"/>
  <c r="N114" i="5"/>
  <c r="M114" i="5"/>
  <c r="L114" i="5"/>
  <c r="K114" i="5"/>
  <c r="J114" i="5"/>
  <c r="I114" i="5"/>
  <c r="H114" i="5"/>
  <c r="E114" i="5"/>
  <c r="D114" i="5"/>
  <c r="C114" i="5"/>
  <c r="R113" i="5"/>
  <c r="N113" i="5"/>
  <c r="M113" i="5"/>
  <c r="L113" i="5"/>
  <c r="K113" i="5"/>
  <c r="J113" i="5"/>
  <c r="I113" i="5"/>
  <c r="H113" i="5"/>
  <c r="D113" i="5"/>
  <c r="C113" i="5"/>
  <c r="R112" i="5"/>
  <c r="N112" i="5"/>
  <c r="M112" i="5"/>
  <c r="L112" i="5"/>
  <c r="K112" i="5"/>
  <c r="J112" i="5"/>
  <c r="I112" i="5"/>
  <c r="H112" i="5"/>
  <c r="E112" i="5"/>
  <c r="C112" i="5"/>
  <c r="R111" i="5"/>
  <c r="Q111" i="5"/>
  <c r="P111" i="5"/>
  <c r="O111" i="5"/>
  <c r="N111" i="5"/>
  <c r="M111" i="5"/>
  <c r="L111" i="5"/>
  <c r="K111" i="5"/>
  <c r="J111" i="5"/>
  <c r="I111" i="5"/>
  <c r="H111" i="5"/>
  <c r="E111" i="5"/>
  <c r="D111" i="5"/>
  <c r="N107" i="5"/>
  <c r="M107" i="5"/>
  <c r="L107" i="5"/>
  <c r="K107" i="5"/>
  <c r="J107" i="5"/>
  <c r="I107" i="5"/>
  <c r="H107" i="5"/>
  <c r="E107" i="5"/>
  <c r="D107" i="5"/>
  <c r="C107" i="5"/>
  <c r="R106" i="5"/>
  <c r="N106" i="5"/>
  <c r="M106" i="5"/>
  <c r="L106" i="5"/>
  <c r="K106" i="5"/>
  <c r="J106" i="5"/>
  <c r="I106" i="5"/>
  <c r="H106" i="5"/>
  <c r="D106" i="5"/>
  <c r="C106" i="5"/>
  <c r="R105" i="5"/>
  <c r="N105" i="5"/>
  <c r="M105" i="5"/>
  <c r="L105" i="5"/>
  <c r="K105" i="5"/>
  <c r="J105" i="5"/>
  <c r="I105" i="5"/>
  <c r="H105" i="5"/>
  <c r="E105" i="5"/>
  <c r="C105" i="5"/>
  <c r="R104" i="5"/>
  <c r="Q104" i="5"/>
  <c r="P104" i="5"/>
  <c r="O104" i="5"/>
  <c r="N104" i="5"/>
  <c r="M104" i="5"/>
  <c r="L104" i="5"/>
  <c r="K104" i="5"/>
  <c r="J104" i="5"/>
  <c r="I104" i="5"/>
  <c r="H104" i="5"/>
  <c r="E104" i="5"/>
  <c r="D104" i="5"/>
  <c r="N98" i="5"/>
  <c r="M98" i="5"/>
  <c r="L98" i="5"/>
  <c r="K98" i="5"/>
  <c r="J98" i="5"/>
  <c r="I98" i="5"/>
  <c r="H98" i="5"/>
  <c r="E98" i="5"/>
  <c r="D98" i="5"/>
  <c r="C98" i="5"/>
  <c r="R97" i="5"/>
  <c r="N97" i="5"/>
  <c r="M97" i="5"/>
  <c r="L97" i="5"/>
  <c r="K97" i="5"/>
  <c r="J97" i="5"/>
  <c r="I97" i="5"/>
  <c r="H97" i="5"/>
  <c r="D97" i="5"/>
  <c r="C97" i="5"/>
  <c r="R96" i="5"/>
  <c r="N96" i="5"/>
  <c r="M96" i="5"/>
  <c r="L96" i="5"/>
  <c r="K96" i="5"/>
  <c r="J96" i="5"/>
  <c r="I96" i="5"/>
  <c r="H96" i="5"/>
  <c r="E96" i="5"/>
  <c r="C96" i="5"/>
  <c r="R95" i="5"/>
  <c r="Q95" i="5"/>
  <c r="P95" i="5"/>
  <c r="O95" i="5"/>
  <c r="N95" i="5"/>
  <c r="M95" i="5"/>
  <c r="L95" i="5"/>
  <c r="K95" i="5"/>
  <c r="J95" i="5"/>
  <c r="I95" i="5"/>
  <c r="H95" i="5"/>
  <c r="E95" i="5"/>
  <c r="D95" i="5"/>
  <c r="N91" i="5"/>
  <c r="M91" i="5"/>
  <c r="L91" i="5"/>
  <c r="K91" i="5"/>
  <c r="J91" i="5"/>
  <c r="I91" i="5"/>
  <c r="H91" i="5"/>
  <c r="E91" i="5"/>
  <c r="D91" i="5"/>
  <c r="C91" i="5"/>
  <c r="R90" i="5"/>
  <c r="N90" i="5"/>
  <c r="M90" i="5"/>
  <c r="L90" i="5"/>
  <c r="K90" i="5"/>
  <c r="J90" i="5"/>
  <c r="I90" i="5"/>
  <c r="H90" i="5"/>
  <c r="D90" i="5"/>
  <c r="C90" i="5"/>
  <c r="R89" i="5"/>
  <c r="N89" i="5"/>
  <c r="M89" i="5"/>
  <c r="L89" i="5"/>
  <c r="K89" i="5"/>
  <c r="J89" i="5"/>
  <c r="I89" i="5"/>
  <c r="H89" i="5"/>
  <c r="E89" i="5"/>
  <c r="C89" i="5"/>
  <c r="R88" i="5"/>
  <c r="Q88" i="5"/>
  <c r="P88" i="5"/>
  <c r="O88" i="5"/>
  <c r="N88" i="5"/>
  <c r="M88" i="5"/>
  <c r="L88" i="5"/>
  <c r="K88" i="5"/>
  <c r="J88" i="5"/>
  <c r="I88" i="5"/>
  <c r="H88" i="5"/>
  <c r="E88" i="5"/>
  <c r="D88" i="5"/>
  <c r="N82" i="5"/>
  <c r="M82" i="5"/>
  <c r="L82" i="5"/>
  <c r="K82" i="5"/>
  <c r="J82" i="5"/>
  <c r="I82" i="5"/>
  <c r="H82" i="5"/>
  <c r="E82" i="5"/>
  <c r="D82" i="5"/>
  <c r="C82" i="5"/>
  <c r="R81" i="5"/>
  <c r="N81" i="5"/>
  <c r="M81" i="5"/>
  <c r="L81" i="5"/>
  <c r="K81" i="5"/>
  <c r="J81" i="5"/>
  <c r="I81" i="5"/>
  <c r="H81" i="5"/>
  <c r="D81" i="5"/>
  <c r="C81" i="5"/>
  <c r="R80" i="5"/>
  <c r="N80" i="5"/>
  <c r="M80" i="5"/>
  <c r="L80" i="5"/>
  <c r="K80" i="5"/>
  <c r="J80" i="5"/>
  <c r="I80" i="5"/>
  <c r="H80" i="5"/>
  <c r="E80" i="5"/>
  <c r="C80" i="5"/>
  <c r="R79" i="5"/>
  <c r="Q79" i="5"/>
  <c r="P79" i="5"/>
  <c r="O79" i="5"/>
  <c r="N79" i="5"/>
  <c r="M79" i="5"/>
  <c r="L79" i="5"/>
  <c r="K79" i="5"/>
  <c r="J79" i="5"/>
  <c r="I79" i="5"/>
  <c r="H79" i="5"/>
  <c r="E79" i="5"/>
  <c r="D79" i="5"/>
  <c r="N75" i="5"/>
  <c r="M75" i="5"/>
  <c r="L75" i="5"/>
  <c r="K75" i="5"/>
  <c r="J75" i="5"/>
  <c r="I75" i="5"/>
  <c r="H75" i="5"/>
  <c r="E75" i="5"/>
  <c r="D75" i="5"/>
  <c r="C75" i="5"/>
  <c r="R74" i="5"/>
  <c r="N74" i="5"/>
  <c r="M74" i="5"/>
  <c r="L74" i="5"/>
  <c r="K74" i="5"/>
  <c r="J74" i="5"/>
  <c r="I74" i="5"/>
  <c r="H74" i="5"/>
  <c r="D74" i="5"/>
  <c r="C74" i="5"/>
  <c r="R73" i="5"/>
  <c r="N73" i="5"/>
  <c r="M73" i="5"/>
  <c r="L73" i="5"/>
  <c r="K73" i="5"/>
  <c r="J73" i="5"/>
  <c r="I73" i="5"/>
  <c r="H73" i="5"/>
  <c r="E73" i="5"/>
  <c r="C73" i="5"/>
  <c r="R72" i="5"/>
  <c r="Q72" i="5"/>
  <c r="P72" i="5"/>
  <c r="O72" i="5"/>
  <c r="N72" i="5"/>
  <c r="M72" i="5"/>
  <c r="L72" i="5"/>
  <c r="K72" i="5"/>
  <c r="J72" i="5"/>
  <c r="I72" i="5"/>
  <c r="H72" i="5"/>
  <c r="E72" i="5"/>
  <c r="D72" i="5"/>
  <c r="N66" i="5"/>
  <c r="M66" i="5"/>
  <c r="L66" i="5"/>
  <c r="K66" i="5"/>
  <c r="J66" i="5"/>
  <c r="I66" i="5"/>
  <c r="H66" i="5"/>
  <c r="E66" i="5"/>
  <c r="D66" i="5"/>
  <c r="C66" i="5"/>
  <c r="R65" i="5"/>
  <c r="N65" i="5"/>
  <c r="M65" i="5"/>
  <c r="L65" i="5"/>
  <c r="K65" i="5"/>
  <c r="J65" i="5"/>
  <c r="I65" i="5"/>
  <c r="H65" i="5"/>
  <c r="D65" i="5"/>
  <c r="C65" i="5"/>
  <c r="R64" i="5"/>
  <c r="N64" i="5"/>
  <c r="M64" i="5"/>
  <c r="L64" i="5"/>
  <c r="K64" i="5"/>
  <c r="J64" i="5"/>
  <c r="I64" i="5"/>
  <c r="H64" i="5"/>
  <c r="E64" i="5"/>
  <c r="C64" i="5"/>
  <c r="R63" i="5"/>
  <c r="Q63" i="5"/>
  <c r="P63" i="5"/>
  <c r="O63" i="5"/>
  <c r="N63" i="5"/>
  <c r="M63" i="5"/>
  <c r="L63" i="5"/>
  <c r="K63" i="5"/>
  <c r="J63" i="5"/>
  <c r="I63" i="5"/>
  <c r="H63" i="5"/>
  <c r="E63" i="5"/>
  <c r="D63" i="5"/>
  <c r="N59" i="5"/>
  <c r="M59" i="5"/>
  <c r="L59" i="5"/>
  <c r="K59" i="5"/>
  <c r="J59" i="5"/>
  <c r="I59" i="5"/>
  <c r="H59" i="5"/>
  <c r="E59" i="5"/>
  <c r="D59" i="5"/>
  <c r="C59" i="5"/>
  <c r="R58" i="5"/>
  <c r="N58" i="5"/>
  <c r="M58" i="5"/>
  <c r="L58" i="5"/>
  <c r="K58" i="5"/>
  <c r="J58" i="5"/>
  <c r="I58" i="5"/>
  <c r="H58" i="5"/>
  <c r="D58" i="5"/>
  <c r="C58" i="5"/>
  <c r="R57" i="5"/>
  <c r="N57" i="5"/>
  <c r="M57" i="5"/>
  <c r="L57" i="5"/>
  <c r="K57" i="5"/>
  <c r="J57" i="5"/>
  <c r="I57" i="5"/>
  <c r="H57" i="5"/>
  <c r="E57" i="5"/>
  <c r="C57" i="5"/>
  <c r="R56" i="5"/>
  <c r="Q56" i="5"/>
  <c r="P56" i="5"/>
  <c r="O56" i="5"/>
  <c r="N56" i="5"/>
  <c r="M56" i="5"/>
  <c r="L56" i="5"/>
  <c r="K56" i="5"/>
  <c r="J56" i="5"/>
  <c r="I56" i="5"/>
  <c r="H56" i="5"/>
  <c r="E56" i="5"/>
  <c r="D56" i="5"/>
  <c r="M49" i="5"/>
  <c r="L49" i="5"/>
  <c r="K49" i="5"/>
  <c r="J49" i="5"/>
  <c r="I49" i="5"/>
  <c r="H49" i="5"/>
  <c r="D49" i="5"/>
  <c r="C49" i="5"/>
  <c r="Q48" i="5"/>
  <c r="M48" i="5"/>
  <c r="L48" i="5"/>
  <c r="K48" i="5"/>
  <c r="J48" i="5"/>
  <c r="I48" i="5"/>
  <c r="H48" i="5"/>
  <c r="C48" i="5"/>
  <c r="Q47" i="5"/>
  <c r="P47" i="5"/>
  <c r="O47" i="5"/>
  <c r="N47" i="5"/>
  <c r="M47" i="5"/>
  <c r="L47" i="5"/>
  <c r="K47" i="5"/>
  <c r="J47" i="5"/>
  <c r="I47" i="5"/>
  <c r="H47" i="5"/>
  <c r="D47" i="5"/>
  <c r="M41" i="5"/>
  <c r="L41" i="5"/>
  <c r="K41" i="5"/>
  <c r="J41" i="5"/>
  <c r="I41" i="5"/>
  <c r="H41" i="5"/>
  <c r="D41" i="5"/>
  <c r="C41" i="5"/>
  <c r="Q40" i="5"/>
  <c r="M40" i="5"/>
  <c r="L40" i="5"/>
  <c r="K40" i="5"/>
  <c r="J40" i="5"/>
  <c r="I40" i="5"/>
  <c r="H40" i="5"/>
  <c r="C40" i="5"/>
  <c r="Q39" i="5"/>
  <c r="P39" i="5"/>
  <c r="O39" i="5"/>
  <c r="N39" i="5"/>
  <c r="M39" i="5"/>
  <c r="L39" i="5"/>
  <c r="K39" i="5"/>
  <c r="J39" i="5"/>
  <c r="I39" i="5"/>
  <c r="H39" i="5"/>
  <c r="D39" i="5"/>
  <c r="M33" i="5"/>
  <c r="L33" i="5"/>
  <c r="K33" i="5"/>
  <c r="J33" i="5"/>
  <c r="I33" i="5"/>
  <c r="H33" i="5"/>
  <c r="D33" i="5"/>
  <c r="C33" i="5"/>
  <c r="Q32" i="5"/>
  <c r="M32" i="5"/>
  <c r="L32" i="5"/>
  <c r="K32" i="5"/>
  <c r="J32" i="5"/>
  <c r="I32" i="5"/>
  <c r="H32" i="5"/>
  <c r="C32" i="5"/>
  <c r="Q31" i="5"/>
  <c r="P31" i="5"/>
  <c r="O31" i="5"/>
  <c r="N31" i="5"/>
  <c r="M31" i="5"/>
  <c r="L31" i="5"/>
  <c r="K31" i="5"/>
  <c r="J31" i="5"/>
  <c r="I31" i="5"/>
  <c r="H31" i="5"/>
  <c r="D31" i="5"/>
  <c r="M25" i="5"/>
  <c r="L25" i="5"/>
  <c r="K25" i="5"/>
  <c r="J25" i="5"/>
  <c r="I25" i="5"/>
  <c r="H25" i="5"/>
  <c r="D25" i="5"/>
  <c r="C25" i="5"/>
  <c r="Q24" i="5"/>
  <c r="M24" i="5"/>
  <c r="L24" i="5"/>
  <c r="K24" i="5"/>
  <c r="J24" i="5"/>
  <c r="I24" i="5"/>
  <c r="H24" i="5"/>
  <c r="C24" i="5"/>
  <c r="Q23" i="5"/>
  <c r="P23" i="5"/>
  <c r="O23" i="5"/>
  <c r="N23" i="5"/>
  <c r="M23" i="5"/>
  <c r="L23" i="5"/>
  <c r="K23" i="5"/>
  <c r="J23" i="5"/>
  <c r="I23" i="5"/>
  <c r="H23" i="5"/>
  <c r="D23" i="5"/>
  <c r="M17" i="5"/>
  <c r="L17" i="5"/>
  <c r="K17" i="5"/>
  <c r="J17" i="5"/>
  <c r="I17" i="5"/>
  <c r="H17" i="5"/>
  <c r="D17" i="5"/>
  <c r="C17" i="5"/>
  <c r="Q16" i="5"/>
  <c r="M16" i="5"/>
  <c r="L16" i="5"/>
  <c r="K16" i="5"/>
  <c r="J16" i="5"/>
  <c r="I16" i="5"/>
  <c r="H16" i="5"/>
  <c r="C16" i="5"/>
  <c r="Q15" i="5"/>
  <c r="P15" i="5"/>
  <c r="O15" i="5"/>
  <c r="N15" i="5"/>
  <c r="M15" i="5"/>
  <c r="L15" i="5"/>
  <c r="K15" i="5"/>
  <c r="J15" i="5"/>
  <c r="I15" i="5"/>
  <c r="H15" i="5"/>
  <c r="D15" i="5"/>
  <c r="M9" i="5"/>
  <c r="L9" i="5"/>
  <c r="K9" i="5"/>
  <c r="J9" i="5"/>
  <c r="I9" i="5"/>
  <c r="H9" i="5"/>
  <c r="D9" i="5"/>
  <c r="C9" i="5"/>
  <c r="Q8" i="5"/>
  <c r="M8" i="5"/>
  <c r="L8" i="5"/>
  <c r="K8" i="5"/>
  <c r="J8" i="5"/>
  <c r="I8" i="5"/>
  <c r="H8" i="5"/>
  <c r="C8" i="5"/>
  <c r="Q7" i="5"/>
  <c r="P7" i="5"/>
  <c r="O7" i="5"/>
  <c r="N7" i="5"/>
  <c r="M7" i="5"/>
  <c r="L7" i="5"/>
  <c r="K7" i="5"/>
  <c r="J7" i="5"/>
  <c r="I7" i="5"/>
  <c r="H7" i="5"/>
  <c r="D7" i="5"/>
  <c r="O16" i="3"/>
  <c r="O14" i="3"/>
  <c r="O13" i="3"/>
  <c r="X12" i="3"/>
  <c r="W12" i="3"/>
  <c r="V12" i="3"/>
  <c r="U12" i="3"/>
  <c r="T12" i="3"/>
  <c r="S12" i="3"/>
  <c r="R12" i="3"/>
  <c r="Q12" i="3"/>
  <c r="P12" i="3"/>
  <c r="H12" i="3"/>
  <c r="G12" i="3"/>
  <c r="F12" i="3"/>
  <c r="E12" i="3"/>
  <c r="D12" i="3"/>
  <c r="C12" i="3"/>
  <c r="X11" i="3"/>
  <c r="W11" i="3"/>
  <c r="V11" i="3"/>
  <c r="U11" i="3"/>
  <c r="T11" i="3"/>
  <c r="S11" i="3"/>
  <c r="R11" i="3"/>
  <c r="Q11" i="3"/>
  <c r="P11" i="3"/>
  <c r="O11" i="3"/>
  <c r="G11" i="3"/>
  <c r="F11" i="3"/>
  <c r="E11" i="3"/>
  <c r="D11" i="3"/>
  <c r="C11" i="3"/>
  <c r="X10" i="3"/>
  <c r="W10" i="3"/>
  <c r="V10" i="3"/>
  <c r="U10" i="3"/>
  <c r="T10" i="3"/>
  <c r="S10" i="3"/>
  <c r="R10" i="3"/>
  <c r="Q10" i="3"/>
  <c r="P10" i="3"/>
  <c r="O10" i="3"/>
  <c r="H10" i="3"/>
  <c r="F10" i="3"/>
  <c r="E10" i="3"/>
  <c r="D10" i="3"/>
  <c r="C10" i="3"/>
  <c r="X9" i="3"/>
  <c r="W9" i="3"/>
  <c r="V9" i="3"/>
  <c r="U9" i="3"/>
  <c r="T9" i="3"/>
  <c r="S9" i="3"/>
  <c r="R9" i="3"/>
  <c r="Q9" i="3"/>
  <c r="P9" i="3"/>
  <c r="O9" i="3"/>
  <c r="H9" i="3"/>
  <c r="G9" i="3"/>
  <c r="E9" i="3"/>
  <c r="D9" i="3"/>
  <c r="C9" i="3"/>
  <c r="X8" i="3"/>
  <c r="W8" i="3"/>
  <c r="V8" i="3"/>
  <c r="U8" i="3"/>
  <c r="T8" i="3"/>
  <c r="S8" i="3"/>
  <c r="R8" i="3"/>
  <c r="Q8" i="3"/>
  <c r="P8" i="3"/>
  <c r="O8" i="3"/>
  <c r="H8" i="3"/>
  <c r="G8" i="3"/>
  <c r="F8" i="3"/>
  <c r="D8" i="3"/>
  <c r="C8" i="3"/>
  <c r="X7" i="3"/>
  <c r="W7" i="3"/>
  <c r="V7" i="3"/>
  <c r="U7" i="3"/>
  <c r="T7" i="3"/>
  <c r="S7" i="3"/>
  <c r="R7" i="3"/>
  <c r="Q7" i="3"/>
  <c r="P7" i="3"/>
  <c r="O7" i="3"/>
  <c r="H7" i="3"/>
  <c r="G7" i="3"/>
  <c r="F7" i="3"/>
  <c r="E7" i="3"/>
  <c r="C7" i="3"/>
  <c r="X6" i="3"/>
  <c r="W6" i="3"/>
  <c r="V6" i="3"/>
  <c r="U6" i="3"/>
  <c r="T6" i="3"/>
  <c r="S6" i="3"/>
  <c r="R6" i="3"/>
  <c r="Q6" i="3"/>
  <c r="P6" i="3"/>
  <c r="O6" i="3"/>
  <c r="H6" i="3"/>
  <c r="G6" i="3"/>
  <c r="F6" i="3"/>
  <c r="E6" i="3"/>
  <c r="D6" i="3"/>
  <c r="H142" i="2"/>
  <c r="H141" i="2"/>
  <c r="H140" i="2"/>
  <c r="H135" i="2"/>
  <c r="H134" i="2"/>
  <c r="H133" i="2"/>
  <c r="H127" i="2"/>
  <c r="H126" i="2"/>
  <c r="H125" i="2"/>
  <c r="H120" i="2"/>
  <c r="H119" i="2"/>
  <c r="H118" i="2"/>
  <c r="H112" i="2"/>
  <c r="H111" i="2"/>
  <c r="H110" i="2"/>
  <c r="H105" i="2"/>
  <c r="H104" i="2"/>
  <c r="H103" i="2"/>
  <c r="H97" i="2"/>
  <c r="H96" i="2"/>
  <c r="H95" i="2"/>
  <c r="H90" i="2"/>
  <c r="H89" i="2"/>
  <c r="H88" i="2"/>
  <c r="H82" i="2"/>
  <c r="H81" i="2"/>
  <c r="H80" i="2"/>
  <c r="H75" i="2"/>
  <c r="H74" i="2"/>
  <c r="H73" i="2"/>
  <c r="H67" i="2"/>
  <c r="H66" i="2"/>
  <c r="H65" i="2"/>
  <c r="H60" i="2"/>
  <c r="H59" i="2"/>
  <c r="H58" i="2"/>
  <c r="H50" i="2"/>
  <c r="H45" i="2"/>
  <c r="H40" i="2"/>
  <c r="H35" i="2"/>
  <c r="H30" i="2"/>
  <c r="H25" i="2"/>
  <c r="H19" i="2"/>
  <c r="G19" i="2"/>
  <c r="F19" i="2"/>
  <c r="E19" i="2"/>
  <c r="D19" i="2"/>
  <c r="B19" i="2"/>
  <c r="H18" i="2"/>
  <c r="G18" i="2"/>
  <c r="F18" i="2"/>
  <c r="E18" i="2"/>
  <c r="D18" i="2"/>
  <c r="B18" i="2"/>
  <c r="H17" i="2"/>
  <c r="G17" i="2"/>
  <c r="F17" i="2"/>
  <c r="E17" i="2"/>
  <c r="D17" i="2"/>
  <c r="B17" i="2"/>
  <c r="H16" i="2"/>
  <c r="G16" i="2"/>
  <c r="F16" i="2"/>
  <c r="E16" i="2"/>
  <c r="D16" i="2"/>
  <c r="B16" i="2"/>
  <c r="H15" i="2"/>
  <c r="G15" i="2"/>
  <c r="F15" i="2"/>
  <c r="E15" i="2"/>
  <c r="D15" i="2"/>
  <c r="B15" i="2"/>
  <c r="H14" i="2"/>
  <c r="G14" i="2"/>
  <c r="F14" i="2"/>
  <c r="E14" i="2"/>
  <c r="D14" i="2"/>
  <c r="B14" i="2"/>
  <c r="H13" i="2"/>
  <c r="G13" i="2"/>
  <c r="F13" i="2"/>
  <c r="E13" i="2"/>
  <c r="D13" i="2"/>
  <c r="B13" i="2"/>
  <c r="H12" i="2"/>
  <c r="G12" i="2"/>
  <c r="F12" i="2"/>
  <c r="E12" i="2"/>
  <c r="D12" i="2"/>
  <c r="B12" i="2"/>
  <c r="H11" i="2"/>
  <c r="G11" i="2"/>
  <c r="F11" i="2"/>
  <c r="E11" i="2"/>
  <c r="D11" i="2"/>
  <c r="B11" i="2"/>
  <c r="H10" i="2"/>
  <c r="G10" i="2"/>
  <c r="F10" i="2"/>
  <c r="E10" i="2"/>
  <c r="D10" i="2"/>
  <c r="B10" i="2"/>
  <c r="H9" i="2"/>
  <c r="G9" i="2"/>
  <c r="F9" i="2"/>
  <c r="E9" i="2"/>
  <c r="D9" i="2"/>
  <c r="B9" i="2"/>
  <c r="H8" i="2"/>
  <c r="G8" i="2"/>
  <c r="F8" i="2"/>
  <c r="E8" i="2"/>
  <c r="D8" i="2"/>
  <c r="B8" i="2"/>
  <c r="H7" i="2"/>
  <c r="G7" i="2"/>
  <c r="F7" i="2"/>
  <c r="E7" i="2"/>
  <c r="D7" i="2"/>
  <c r="B7" i="2"/>
  <c r="H6" i="2"/>
  <c r="G6" i="2"/>
  <c r="F6" i="2"/>
  <c r="E6" i="2"/>
  <c r="D6" i="2"/>
  <c r="B6" i="2"/>
  <c r="H5" i="2"/>
  <c r="G5" i="2"/>
  <c r="F5" i="2"/>
  <c r="E5" i="2"/>
  <c r="D5" i="2"/>
  <c r="B5" i="2"/>
  <c r="B84" i="1"/>
  <c r="B83" i="1"/>
  <c r="B82" i="1"/>
  <c r="B81" i="1"/>
  <c r="B80" i="1"/>
  <c r="B79" i="1"/>
  <c r="B78" i="1"/>
  <c r="B77" i="1"/>
  <c r="B76" i="1"/>
  <c r="B75" i="1"/>
  <c r="B74" i="1"/>
  <c r="B73" i="1"/>
  <c r="B72" i="1"/>
  <c r="B71" i="1"/>
  <c r="B70" i="1"/>
  <c r="B63" i="1"/>
  <c r="B62" i="1"/>
  <c r="B61" i="1"/>
  <c r="B60" i="1"/>
  <c r="B59" i="1"/>
  <c r="B58" i="1"/>
  <c r="B57" i="1"/>
  <c r="B56" i="1"/>
  <c r="B55" i="1"/>
  <c r="B54" i="1"/>
  <c r="B53" i="1"/>
  <c r="B52" i="1"/>
  <c r="B51" i="1"/>
  <c r="B50" i="1"/>
  <c r="B49" i="1"/>
  <c r="B42" i="1"/>
  <c r="B41" i="1"/>
  <c r="B40" i="1"/>
  <c r="B39" i="1"/>
  <c r="B38" i="1"/>
  <c r="B37" i="1"/>
  <c r="B36" i="1"/>
  <c r="B35" i="1"/>
  <c r="B34" i="1"/>
  <c r="B33" i="1"/>
  <c r="B32" i="1"/>
  <c r="B31" i="1"/>
  <c r="B30" i="1"/>
  <c r="B29" i="1"/>
  <c r="B28" i="1"/>
  <c r="B21" i="1"/>
  <c r="B20" i="1"/>
  <c r="B19" i="1"/>
  <c r="B18" i="1"/>
  <c r="B17" i="1"/>
  <c r="B16" i="1"/>
  <c r="B15" i="1"/>
  <c r="B14" i="1"/>
  <c r="B13" i="1"/>
  <c r="B12" i="1"/>
  <c r="B11" i="1"/>
  <c r="B10" i="1"/>
  <c r="B9" i="1"/>
  <c r="B8" i="1"/>
  <c r="B7" i="1"/>
  <c r="G4" i="8" l="1"/>
  <c r="O4" i="8" s="1"/>
  <c r="G5" i="8"/>
  <c r="Q4" i="8" s="1"/>
  <c r="G6" i="8"/>
  <c r="M19" i="8"/>
  <c r="G35" i="8"/>
  <c r="Q19" i="8" s="1"/>
  <c r="G34" i="8"/>
  <c r="G36" i="8"/>
  <c r="M4" i="8"/>
  <c r="M5" i="8"/>
  <c r="G9" i="8"/>
  <c r="S5" i="8" s="1"/>
  <c r="G8" i="8"/>
  <c r="Q5" i="8" s="1"/>
  <c r="G7" i="8"/>
  <c r="M13" i="8"/>
  <c r="G23" i="8"/>
  <c r="Q13" i="8" s="1"/>
  <c r="G24" i="8"/>
  <c r="G22" i="8"/>
  <c r="G28" i="8"/>
  <c r="O16" i="8" s="1"/>
  <c r="G29" i="8"/>
  <c r="Q16" i="8" s="1"/>
  <c r="G30" i="8"/>
  <c r="S16" i="8" s="1"/>
  <c r="G16" i="8"/>
  <c r="G17" i="8"/>
  <c r="O10" i="8" s="1"/>
  <c r="G18" i="8"/>
  <c r="S10" i="8" s="1"/>
  <c r="G32" i="8"/>
  <c r="G33" i="8"/>
  <c r="G31" i="8"/>
  <c r="O17" i="8" s="1"/>
  <c r="G39" i="8"/>
  <c r="S20" i="8" s="1"/>
  <c r="G38" i="8"/>
  <c r="Q20" i="8" s="1"/>
  <c r="G37" i="8"/>
  <c r="O20" i="8" s="1"/>
  <c r="G11" i="8"/>
  <c r="G12" i="8"/>
  <c r="G10" i="8"/>
  <c r="O7" i="8" s="1"/>
  <c r="M8" i="8"/>
  <c r="G14" i="8"/>
  <c r="Q8" i="8" s="1"/>
  <c r="G15" i="8"/>
  <c r="S8" i="8" s="1"/>
  <c r="G13" i="8"/>
  <c r="O8" i="8" s="1"/>
  <c r="M16" i="8"/>
  <c r="G21" i="8"/>
  <c r="G20" i="8"/>
  <c r="G19" i="8"/>
  <c r="G26" i="8"/>
  <c r="Q14" i="8" s="1"/>
  <c r="G25" i="8"/>
  <c r="O14" i="8" s="1"/>
  <c r="G27" i="8"/>
  <c r="S14" i="8" s="1"/>
  <c r="Q10" i="8"/>
  <c r="S17" i="8" l="1"/>
  <c r="O29" i="8"/>
  <c r="Q17" i="8"/>
  <c r="M29" i="8"/>
  <c r="S19" i="8"/>
  <c r="O30" i="8"/>
  <c r="O19" i="8"/>
  <c r="L30" i="8"/>
  <c r="S13" i="8"/>
  <c r="O28" i="8"/>
  <c r="O13" i="8"/>
  <c r="L28" i="8"/>
  <c r="Q11" i="8"/>
  <c r="M27" i="8"/>
  <c r="O11" i="8"/>
  <c r="L27" i="8"/>
  <c r="S11" i="8"/>
  <c r="O27" i="8"/>
  <c r="S7" i="8"/>
  <c r="O26" i="8"/>
  <c r="Q7" i="8"/>
  <c r="Q21" i="8" s="1"/>
  <c r="M26" i="8"/>
  <c r="O5" i="8"/>
  <c r="L25" i="8"/>
  <c r="L31" i="8" s="1"/>
  <c r="S4" i="8"/>
  <c r="O25" i="8"/>
  <c r="O31" i="8" s="1"/>
  <c r="S21" i="8"/>
  <c r="M31" i="8" l="1"/>
  <c r="O21" i="8"/>
</calcChain>
</file>

<file path=xl/comments1.xml><?xml version="1.0" encoding="utf-8"?>
<comments xmlns="http://schemas.openxmlformats.org/spreadsheetml/2006/main">
  <authors>
    <author>user</author>
  </authors>
  <commentList>
    <comment ref="W5" authorId="0">
      <text>
        <r>
          <rPr>
            <b/>
            <sz val="9"/>
            <color indexed="81"/>
            <rFont val="Tahoma"/>
            <family val="2"/>
          </rPr>
          <t>user:</t>
        </r>
        <r>
          <rPr>
            <sz val="9"/>
            <color indexed="81"/>
            <rFont val="Tahoma"/>
            <family val="2"/>
          </rPr>
          <t xml:space="preserve">
kalo pengisian kanan maka penilaian 1/nilai. Kalo pengisian kiri maka nilai itu sendiri. </t>
        </r>
      </text>
    </comment>
    <comment ref="W26" authorId="0">
      <text>
        <r>
          <rPr>
            <b/>
            <sz val="9"/>
            <color indexed="81"/>
            <rFont val="Tahoma"/>
            <family val="2"/>
          </rPr>
          <t>user:</t>
        </r>
        <r>
          <rPr>
            <sz val="9"/>
            <color indexed="81"/>
            <rFont val="Tahoma"/>
            <family val="2"/>
          </rPr>
          <t xml:space="preserve">
kalo pengisian kanan maka penilaian 1/nilai. Kalo pengisian kiri maka nilai itu sendiri. </t>
        </r>
      </text>
    </comment>
    <comment ref="W47" authorId="0">
      <text>
        <r>
          <rPr>
            <b/>
            <sz val="9"/>
            <color indexed="81"/>
            <rFont val="Tahoma"/>
            <family val="2"/>
          </rPr>
          <t>user:</t>
        </r>
        <r>
          <rPr>
            <sz val="9"/>
            <color indexed="81"/>
            <rFont val="Tahoma"/>
            <family val="2"/>
          </rPr>
          <t xml:space="preserve">
kalo pengisian kanan maka penilaian 1/nilai. Kalo pengisian kiri maka nilai itu sendiri. </t>
        </r>
      </text>
    </comment>
    <comment ref="W68" authorId="0">
      <text>
        <r>
          <rPr>
            <b/>
            <sz val="9"/>
            <color indexed="81"/>
            <rFont val="Tahoma"/>
            <family val="2"/>
          </rPr>
          <t>user:</t>
        </r>
        <r>
          <rPr>
            <sz val="9"/>
            <color indexed="81"/>
            <rFont val="Tahoma"/>
            <family val="2"/>
          </rPr>
          <t xml:space="preserve">
kalo pengisian kanan maka penilaian 1/nilai. Kalo pengisian kiri maka nilai itu sendiri. </t>
        </r>
      </text>
    </comment>
  </commentList>
</comments>
</file>

<file path=xl/comments2.xml><?xml version="1.0" encoding="utf-8"?>
<comments xmlns="http://schemas.openxmlformats.org/spreadsheetml/2006/main">
  <authors>
    <author>user</author>
  </authors>
  <commentList>
    <comment ref="V5" authorId="0">
      <text>
        <r>
          <rPr>
            <b/>
            <sz val="9"/>
            <color indexed="81"/>
            <rFont val="Tahoma"/>
            <family val="2"/>
          </rPr>
          <t>user:</t>
        </r>
        <r>
          <rPr>
            <sz val="9"/>
            <color indexed="81"/>
            <rFont val="Tahoma"/>
            <family val="2"/>
          </rPr>
          <t xml:space="preserve">
Jumlah/banyaknya kriteria (6)
</t>
        </r>
      </text>
    </comment>
    <comment ref="N15" authorId="0">
      <text>
        <r>
          <rPr>
            <b/>
            <sz val="9"/>
            <color indexed="81"/>
            <rFont val="Tahoma"/>
            <family val="2"/>
          </rPr>
          <t>user:</t>
        </r>
        <r>
          <rPr>
            <sz val="9"/>
            <color indexed="81"/>
            <rFont val="Tahoma"/>
            <family val="2"/>
          </rPr>
          <t xml:space="preserve">
Ketentuan, untuk jumlah kriteria 6 maka IR = 1,24</t>
        </r>
      </text>
    </comment>
    <comment ref="N16" authorId="0">
      <text>
        <r>
          <rPr>
            <b/>
            <sz val="9"/>
            <color indexed="81"/>
            <rFont val="Tahoma"/>
            <family val="2"/>
          </rPr>
          <t>user:</t>
        </r>
        <r>
          <rPr>
            <sz val="9"/>
            <color indexed="81"/>
            <rFont val="Tahoma"/>
            <family val="2"/>
          </rPr>
          <t xml:space="preserve">
Nilai CR harus dibawah 0,1 Jika nilai CR &gt; 0,1 maka data tidak konsisten, maka harus diulang dari awal.</t>
        </r>
      </text>
    </comment>
  </commentList>
</comments>
</file>

<file path=xl/comments3.xml><?xml version="1.0" encoding="utf-8"?>
<comments xmlns="http://schemas.openxmlformats.org/spreadsheetml/2006/main">
  <authors>
    <author>user</author>
  </authors>
  <commentList>
    <comment ref="O21" authorId="0">
      <text>
        <r>
          <rPr>
            <b/>
            <sz val="9"/>
            <color indexed="81"/>
            <rFont val="Tahoma"/>
            <family val="2"/>
          </rPr>
          <t>user:</t>
        </r>
        <r>
          <rPr>
            <sz val="9"/>
            <color indexed="81"/>
            <rFont val="Tahoma"/>
            <family val="2"/>
          </rPr>
          <t xml:space="preserve">
Ambil nilai bobot dari supplier dilihat dari jumlah atau dari rumus yang saya pakai di atas</t>
        </r>
      </text>
    </comment>
  </commentList>
</comments>
</file>

<file path=xl/comments4.xml><?xml version="1.0" encoding="utf-8"?>
<comments xmlns="http://schemas.openxmlformats.org/spreadsheetml/2006/main">
  <authors>
    <author>user</author>
  </authors>
  <commentList>
    <comment ref="E21" authorId="0">
      <text>
        <r>
          <rPr>
            <b/>
            <sz val="9"/>
            <color indexed="81"/>
            <rFont val="Tahoma"/>
            <family val="2"/>
          </rPr>
          <t>user:</t>
        </r>
        <r>
          <rPr>
            <sz val="9"/>
            <color indexed="81"/>
            <rFont val="Tahoma"/>
            <family val="2"/>
          </rPr>
          <t xml:space="preserve">
Toleransi 7%
</t>
        </r>
      </text>
    </comment>
    <comment ref="E23" authorId="0">
      <text>
        <r>
          <rPr>
            <b/>
            <sz val="9"/>
            <color indexed="81"/>
            <rFont val="Tahoma"/>
            <family val="2"/>
          </rPr>
          <t>user:</t>
        </r>
        <r>
          <rPr>
            <sz val="9"/>
            <color indexed="81"/>
            <rFont val="Tahoma"/>
            <family val="2"/>
          </rPr>
          <t xml:space="preserve">
Seharusnya 2 hari </t>
        </r>
      </text>
    </comment>
    <comment ref="C29" authorId="0">
      <text>
        <r>
          <rPr>
            <b/>
            <sz val="9"/>
            <color indexed="81"/>
            <rFont val="Tahoma"/>
            <family val="2"/>
          </rPr>
          <t>user:</t>
        </r>
        <r>
          <rPr>
            <sz val="9"/>
            <color indexed="81"/>
            <rFont val="Tahoma"/>
            <family val="2"/>
          </rPr>
          <t xml:space="preserve">
Masih perlu dipertanyakan dapat data darimana ? 
</t>
        </r>
      </text>
    </comment>
    <comment ref="C40" authorId="0">
      <text>
        <r>
          <rPr>
            <b/>
            <sz val="9"/>
            <color indexed="81"/>
            <rFont val="Tahoma"/>
            <family val="2"/>
          </rPr>
          <t>user:</t>
        </r>
        <r>
          <rPr>
            <sz val="9"/>
            <color indexed="81"/>
            <rFont val="Tahoma"/>
            <family val="2"/>
          </rPr>
          <t xml:space="preserve">
Biaya kerugian harga bergantung pada selisih harga yang ditargetkan perusahaan (harga penawaran)</t>
        </r>
      </text>
    </comment>
  </commentList>
</comments>
</file>

<file path=xl/sharedStrings.xml><?xml version="1.0" encoding="utf-8"?>
<sst xmlns="http://schemas.openxmlformats.org/spreadsheetml/2006/main" count="1424" uniqueCount="316">
  <si>
    <t>No</t>
  </si>
  <si>
    <t>Criteria</t>
  </si>
  <si>
    <t>Rating</t>
  </si>
  <si>
    <r>
      <rPr>
        <sz val="12"/>
        <color theme="0"/>
        <rFont val="Calibri"/>
        <family val="2"/>
        <scheme val="minor"/>
      </rPr>
      <t>Dalam memilih supplier terbaik, kriteria manakah yang lebih penting dibandingkan dengan kriteria yang lain</t>
    </r>
    <r>
      <rPr>
        <sz val="11"/>
        <color theme="0"/>
        <rFont val="Calibri"/>
        <family val="2"/>
        <scheme val="minor"/>
      </rPr>
      <t xml:space="preserve"> : </t>
    </r>
  </si>
  <si>
    <t xml:space="preserve">Expert-1 : Bapak </t>
  </si>
  <si>
    <t>Kualitas</t>
  </si>
  <si>
    <t xml:space="preserve">Kualitas </t>
  </si>
  <si>
    <t xml:space="preserve">Harga </t>
  </si>
  <si>
    <t xml:space="preserve">Pengiriman </t>
  </si>
  <si>
    <t xml:space="preserve">Kebijakan Jaminan </t>
  </si>
  <si>
    <t>Data untuk Geomean</t>
  </si>
  <si>
    <t xml:space="preserve">Tata Cara Pengisian </t>
  </si>
  <si>
    <t>1. Terdapat penilaian 1-9 ke kiri dan ke kanan, artinya semakin kekanan maka yang kanan akan semakin lebih penting daripada yang kiri. Sebaliknya, jika semakin ke kiri maka yang kiri akan semakin penting daripada yang kanan. "Diusahakan menghindari pilihan 1"</t>
  </si>
  <si>
    <t>2. Isi pilihan yang diinginkan dengan memberikan tanda "v" pada kolom yang sudah ada</t>
  </si>
  <si>
    <t>Pengiriman</t>
  </si>
  <si>
    <t xml:space="preserve">Respon Terhadap Klaim </t>
  </si>
  <si>
    <t>ketepatan jumlah barang</t>
  </si>
  <si>
    <t>Respon terhadap klaim</t>
  </si>
  <si>
    <t xml:space="preserve">No. </t>
  </si>
  <si>
    <t>Expert</t>
  </si>
  <si>
    <t>Geomean</t>
  </si>
  <si>
    <t xml:space="preserve">Ketepatan Jumlah Barang </t>
  </si>
  <si>
    <t>MATRIKS PERBANDINGAN KRITERIA</t>
  </si>
  <si>
    <t xml:space="preserve">Jumlah </t>
  </si>
  <si>
    <t>Ketepatan jumlah barang</t>
  </si>
  <si>
    <t>Jumlah</t>
  </si>
  <si>
    <t>Menghitung CR Kriteria</t>
  </si>
  <si>
    <t>CI</t>
  </si>
  <si>
    <t>RI</t>
  </si>
  <si>
    <t>CR</t>
  </si>
  <si>
    <t>λ Maks</t>
  </si>
  <si>
    <t>Normalisasi</t>
  </si>
  <si>
    <t>KONSISTEN</t>
  </si>
  <si>
    <t xml:space="preserve">K1 </t>
  </si>
  <si>
    <t>K2</t>
  </si>
  <si>
    <t>K1</t>
  </si>
  <si>
    <t>Subkriteria</t>
  </si>
  <si>
    <t>Matriks Perbandingan berpasangan Subkriteria Kualitas</t>
  </si>
  <si>
    <t xml:space="preserve">Eigen Value </t>
  </si>
  <si>
    <t>Eigen Value</t>
  </si>
  <si>
    <t>Vektor Konsistensi</t>
  </si>
  <si>
    <t xml:space="preserve">Vektor Konsistensi </t>
  </si>
  <si>
    <t xml:space="preserve">λ maks </t>
  </si>
  <si>
    <t xml:space="preserve">CI </t>
  </si>
  <si>
    <t xml:space="preserve">CR </t>
  </si>
  <si>
    <t xml:space="preserve">Global Priority </t>
  </si>
  <si>
    <t>Normalisasi Perbandingan berpasangan Subkriteria Kualitas</t>
  </si>
  <si>
    <t>Matriks Perbandingan berpasangan Subkriteria Harga</t>
  </si>
  <si>
    <t xml:space="preserve">Normalisasi Perbandingan berpasangan Subkriteria Harga </t>
  </si>
  <si>
    <t>Matriks Perbandingan berpasangan Subkriteria Pengiriman</t>
  </si>
  <si>
    <t xml:space="preserve">Normalisasi Perbandingan berpasangan Subkriteria Pengiriman </t>
  </si>
  <si>
    <t xml:space="preserve">Matriks Perbandingan berpasangan Subkriteria Kebijakan Jaminan </t>
  </si>
  <si>
    <t xml:space="preserve">Normalisasi Perbandingan berpasangan Subkriteria Kebijakan Jaminan </t>
  </si>
  <si>
    <t xml:space="preserve">Matriks Perbandingan berpasangan Subkriteria Respon thdp Klaim </t>
  </si>
  <si>
    <t xml:space="preserve">Normalisasi Perbandingan berpasangan Subkriteria Respon thdp Klaim </t>
  </si>
  <si>
    <t xml:space="preserve">Matriks Perbandingan berpasangan Subkriteria Ketepatan Jumlah Barang </t>
  </si>
  <si>
    <t xml:space="preserve">Normalisasi Perbandingan berpasangan Subkriteria Ketepatan Jumlah Barang  </t>
  </si>
  <si>
    <t xml:space="preserve">Altenatif </t>
  </si>
  <si>
    <t xml:space="preserve">PT. Wira Bumi </t>
  </si>
  <si>
    <t>PT. Mergo Bopo</t>
  </si>
  <si>
    <t xml:space="preserve">PT. Mergo Bopo </t>
  </si>
  <si>
    <t>PT. Wira Bumi</t>
  </si>
  <si>
    <t xml:space="preserve">MATRIKS PERBANDINGAN BERPASANGAN ANTAR ALTERNATIF (SUPPLIER) KRITERIA HARGA </t>
  </si>
  <si>
    <t>MATRIKS PERBANDINGAN BERPASANGAN ANTAR ALTERNATIF (SUPPLIER) KRITERIA PENGIRIMAN</t>
  </si>
  <si>
    <t>MATRIKS PERBANDINGAN BERPASANGAN ANTAR ALTERNATIF (SUPPLIER) KRITERIA KEBIJAKAN JAMINAN</t>
  </si>
  <si>
    <r>
      <t>MATRIKS PERBANDINGAN BERPASANGAN ANTAR ALTERNATIF (</t>
    </r>
    <r>
      <rPr>
        <b/>
        <i/>
        <sz val="16"/>
        <color theme="1"/>
        <rFont val="Times New Roman"/>
        <family val="1"/>
      </rPr>
      <t>SUPPLIER</t>
    </r>
    <r>
      <rPr>
        <b/>
        <sz val="16"/>
        <color theme="1"/>
        <rFont val="Times New Roman"/>
        <family val="1"/>
      </rPr>
      <t>) KRITERIA KETEPATAN JUMLAH BARANG</t>
    </r>
  </si>
  <si>
    <r>
      <t>MATRIKS PERBANDINGAN BERPASANGAN ANTAR ALTERNATIF (</t>
    </r>
    <r>
      <rPr>
        <b/>
        <i/>
        <sz val="16"/>
        <color theme="1"/>
        <rFont val="Times New Roman"/>
        <family val="1"/>
      </rPr>
      <t>SUPPLIER</t>
    </r>
    <r>
      <rPr>
        <b/>
        <sz val="16"/>
        <color theme="1"/>
        <rFont val="Times New Roman"/>
        <family val="1"/>
      </rPr>
      <t>) KRITERIA RESPON THDP KLAIM</t>
    </r>
  </si>
  <si>
    <t>Nilai Perbandingan antar Subkriteria Kualitas</t>
  </si>
  <si>
    <t>Sub kriteria</t>
  </si>
  <si>
    <t xml:space="preserve">Kriteria </t>
  </si>
  <si>
    <t>Nilai Perbandingan Subkriteria Kualitas</t>
  </si>
  <si>
    <t>Nilai Perbandingan Subkriteria Harga</t>
  </si>
  <si>
    <t>Nilai Perbandingan Subkriteria Pengiriman</t>
  </si>
  <si>
    <t>Nilai Perbandingan Subkriteria Kebijakan Jaminan</t>
  </si>
  <si>
    <t>Nilai Perbandingan Subkriteria Respon thdp Klaim</t>
  </si>
  <si>
    <t xml:space="preserve">Nilai Perbandingan Subkriteria Ketepatan Jumlah Barang </t>
  </si>
  <si>
    <t xml:space="preserve">Alternatif </t>
  </si>
  <si>
    <t>Nilai Perbandingan antar Alternatif thdp Kriteria Harga</t>
  </si>
  <si>
    <t xml:space="preserve">Nilai Perbandingan antar Alternatif thdp Kriteria Kualitas </t>
  </si>
  <si>
    <t xml:space="preserve">Nilai Perbandingan antar Alternatif thdp Kriteria Pengiriman </t>
  </si>
  <si>
    <t>Nilai Perbandingan antar Alternatif thdp Kriteria Kebijakan Jaminan</t>
  </si>
  <si>
    <t>Nilai Perbandingan antar Alternatif thdp Kriteria Respon Klaim</t>
  </si>
  <si>
    <t>Nilai Perbandingan antar Alternatif thdp Kriteria Ketepatan Jumlah Produk</t>
  </si>
  <si>
    <t>Ketepatan Produk</t>
  </si>
  <si>
    <t>Kualitas yang konsisten</t>
  </si>
  <si>
    <t xml:space="preserve">Durability </t>
  </si>
  <si>
    <t xml:space="preserve">Harga Produk </t>
  </si>
  <si>
    <t>Kemudahan pembayaran</t>
  </si>
  <si>
    <t>Ketepatan waktu pengiriman</t>
  </si>
  <si>
    <t xml:space="preserve">Pemenuhan permintaan </t>
  </si>
  <si>
    <t>Jaminan atau garansi material</t>
  </si>
  <si>
    <t xml:space="preserve">Fleksibilitas pengiriman </t>
  </si>
  <si>
    <t xml:space="preserve">Responsif </t>
  </si>
  <si>
    <t>Ketepatan spesifikasi material</t>
  </si>
  <si>
    <t xml:space="preserve">Sistem komunikasi </t>
  </si>
  <si>
    <t xml:space="preserve">Kesesuaian jumlah permintaan </t>
  </si>
  <si>
    <t xml:space="preserve">H1 </t>
  </si>
  <si>
    <t>H2</t>
  </si>
  <si>
    <t>H1</t>
  </si>
  <si>
    <t xml:space="preserve">P1 </t>
  </si>
  <si>
    <t>P2</t>
  </si>
  <si>
    <t>P1</t>
  </si>
  <si>
    <t xml:space="preserve">KJ1 </t>
  </si>
  <si>
    <t>KJ2</t>
  </si>
  <si>
    <t>KJ1</t>
  </si>
  <si>
    <t xml:space="preserve">R1 </t>
  </si>
  <si>
    <t>R2</t>
  </si>
  <si>
    <t>R1</t>
  </si>
  <si>
    <t xml:space="preserve">KB1 </t>
  </si>
  <si>
    <t>KB2</t>
  </si>
  <si>
    <t>KB1</t>
  </si>
  <si>
    <r>
      <t>MATRIKS PERBANDINGAN BERPASANGAN ANTAR ALTERNATIF (</t>
    </r>
    <r>
      <rPr>
        <b/>
        <i/>
        <sz val="16"/>
        <color theme="1"/>
        <rFont val="Times New Roman"/>
        <family val="1"/>
      </rPr>
      <t>SUPPLIER</t>
    </r>
    <r>
      <rPr>
        <b/>
        <sz val="16"/>
        <color theme="1"/>
        <rFont val="Times New Roman"/>
        <family val="1"/>
      </rPr>
      <t xml:space="preserve">) KRITERIA KUALITAS </t>
    </r>
  </si>
  <si>
    <t xml:space="preserve"> </t>
  </si>
  <si>
    <t>Nilai Perbandingan Subkriteria Durability</t>
  </si>
  <si>
    <t xml:space="preserve">Nilai Perbandingan Subkriteria Kualitas yang Konsisten </t>
  </si>
  <si>
    <t xml:space="preserve">Nilai Perbandingan Subkriteria Harga Produk </t>
  </si>
  <si>
    <t xml:space="preserve">Nilai Perbandingan Subkriteria Kemudahan Pembayaran </t>
  </si>
  <si>
    <t>Nilai Perbandingan Subkriteria Ketepatan Waktu Pengiriman</t>
  </si>
  <si>
    <t xml:space="preserve">Nilai Perbandingan Subkriteria Fleksibilitas Pengiriman </t>
  </si>
  <si>
    <t xml:space="preserve">Nilai Perbandingan Subkriteria Jaminan/Garansi pada material </t>
  </si>
  <si>
    <t xml:space="preserve">Nilai Perbandingan Subkriteria Pemenuhan permintaan </t>
  </si>
  <si>
    <t>Nilai Perbandingan Subkriteria Sistem komunikasi</t>
  </si>
  <si>
    <t xml:space="preserve">Nilai Perbandingan Subkriteria Responsif </t>
  </si>
  <si>
    <t xml:space="preserve">Nilai Perbandingan Subkriteria Kesesuaian jumlah permintaan </t>
  </si>
  <si>
    <t xml:space="preserve">Nilai Perbandingan Subkriteria Ketepatan spesifikasi material </t>
  </si>
  <si>
    <r>
      <t>Priority Vector (</t>
    </r>
    <r>
      <rPr>
        <b/>
        <i/>
        <sz val="12"/>
        <color theme="1"/>
        <rFont val="Times New Roman"/>
        <family val="1"/>
      </rPr>
      <t>Vector Eigen</t>
    </r>
    <r>
      <rPr>
        <b/>
        <sz val="12"/>
        <color theme="1"/>
        <rFont val="Times New Roman"/>
        <family val="1"/>
      </rPr>
      <t>)</t>
    </r>
  </si>
  <si>
    <t>Vector Eigen</t>
  </si>
  <si>
    <t>MATRIKS PERBANDINGAN ANTAR SUBKRITERIA KRITERIA KUALITAS</t>
  </si>
  <si>
    <t>MATRIKS PERBANDINGAN ANTAR SUBKRITERIA KRITERIA HARGA</t>
  </si>
  <si>
    <t>MATRIKS PERBANDINGAN ANTAR SUBKRITERIA KRITERIA PENGIRIMAN</t>
  </si>
  <si>
    <t>MATRIKS PERBANDINGAN ANTAR SUBKRITERIA KRITERIA KEBIJAKAN JAMINAN</t>
  </si>
  <si>
    <t>MATRIKS PERBANDINGAN ANTAR SUBKRITERIA KRITERIA RESPON THDP KLAIM</t>
  </si>
  <si>
    <t>MATRIKS PERBANDINGAN ANTAR SUBKRITERIA KRITERIA KETEPATAN PRODUK</t>
  </si>
  <si>
    <t>Kriteria</t>
  </si>
  <si>
    <t xml:space="preserve">Subkriteria </t>
  </si>
  <si>
    <t xml:space="preserve">Kualitas yang Konsisten </t>
  </si>
  <si>
    <t>Harga Produk</t>
  </si>
  <si>
    <t xml:space="preserve">Kemudahan Pembayaran </t>
  </si>
  <si>
    <t>Kesesuaian Jumlah permintaan</t>
  </si>
  <si>
    <t xml:space="preserve">Ketepatan spesifikasi material </t>
  </si>
  <si>
    <t>Sistem Komunikasi</t>
  </si>
  <si>
    <t xml:space="preserve">Jaminan pada material </t>
  </si>
  <si>
    <t xml:space="preserve">Pemenuhan Permintaan </t>
  </si>
  <si>
    <t xml:space="preserve">Ketepatan Waktu Pengiriman </t>
  </si>
  <si>
    <t xml:space="preserve">Fleksibilitas Pembayaran </t>
  </si>
  <si>
    <t xml:space="preserve">Dalam memilih supplier subkriteria ketepatan produk manakah yang lebih penting </t>
  </si>
  <si>
    <t xml:space="preserve">Dalam memilih supplier subkriteria respon thdp klaim manakah yang lebih penting </t>
  </si>
  <si>
    <t xml:space="preserve">Dalam memilih supplier subkriteria kebijakan jaminan manakah yang lebih penting </t>
  </si>
  <si>
    <t xml:space="preserve">Dalam memilih supplier subkriteria pengiriman manakah yang lebih penting </t>
  </si>
  <si>
    <t xml:space="preserve">Dalam memilih supplier subkriteria harga manakah yang lebih penting </t>
  </si>
  <si>
    <t xml:space="preserve">Dalam memilih supplier subkriteria kualitas manakah yang lebih penting </t>
  </si>
  <si>
    <t>Alternatif Supplier</t>
  </si>
  <si>
    <t xml:space="preserve">Kriteria kualitas </t>
  </si>
  <si>
    <t>Kriteria Harga</t>
  </si>
  <si>
    <t>Subkriteria Harga Produk</t>
  </si>
  <si>
    <t>Subkriteria Kemudahan Pembayaran</t>
  </si>
  <si>
    <t>Subkriteria Kualitas yang Konsisten</t>
  </si>
  <si>
    <t xml:space="preserve">Subkriteria Durability </t>
  </si>
  <si>
    <t xml:space="preserve">Subkriteria Ketepatan Waktu Pengiriman </t>
  </si>
  <si>
    <t xml:space="preserve">Subkriteria Fleksibilitas Pengiriman </t>
  </si>
  <si>
    <t>Subkriteria Jaminan atau Garansi pada Material</t>
  </si>
  <si>
    <t xml:space="preserve">Subkriteria Pemenuhan Permintaan </t>
  </si>
  <si>
    <t xml:space="preserve">Subkriteria Sistem Komunikasi dengan Supplier </t>
  </si>
  <si>
    <t>Subkriteria Responsif</t>
  </si>
  <si>
    <t xml:space="preserve">Subkriteria Kesesuaian Jumlah Permintaan </t>
  </si>
  <si>
    <t xml:space="preserve">Subkriteria Ketepatan Spesifikasi Material </t>
  </si>
  <si>
    <r>
      <t xml:space="preserve">Data harga pasir </t>
    </r>
    <r>
      <rPr>
        <i/>
        <sz val="12"/>
        <color theme="1"/>
        <rFont val="Times New Roman"/>
        <family val="1"/>
      </rPr>
      <t>supplier</t>
    </r>
  </si>
  <si>
    <t xml:space="preserve">Nama Supplier </t>
  </si>
  <si>
    <r>
      <t>Harga(/m</t>
    </r>
    <r>
      <rPr>
        <sz val="8"/>
        <color theme="1"/>
        <rFont val="Times New Roman"/>
        <family val="1"/>
      </rPr>
      <t>3</t>
    </r>
    <r>
      <rPr>
        <sz val="12"/>
        <color theme="1"/>
        <rFont val="Times New Roman"/>
        <family val="1"/>
      </rPr>
      <t>)</t>
    </r>
  </si>
  <si>
    <t>PT. Bumi Makmur</t>
  </si>
  <si>
    <t xml:space="preserve">PT. Bumi Makmur </t>
  </si>
  <si>
    <t xml:space="preserve">Wira Bumi </t>
  </si>
  <si>
    <t xml:space="preserve">Selisih </t>
  </si>
  <si>
    <t>Rata-rata</t>
  </si>
  <si>
    <t xml:space="preserve">Harga Penawaran </t>
  </si>
  <si>
    <t xml:space="preserve">Keterangan Penyimpangan </t>
  </si>
  <si>
    <t xml:space="preserve">Tipe Quality Loss Function </t>
  </si>
  <si>
    <t>Rumus</t>
  </si>
  <si>
    <t xml:space="preserve">Keterlambatan pengiriman </t>
  </si>
  <si>
    <t>Harga bahan baku yang fluktuatif, serta adanya perbedaan dengan harga penawaran</t>
  </si>
  <si>
    <t xml:space="preserve">Produk yang dikirim tidak sesuai dengan pesanan atau permintaan </t>
  </si>
  <si>
    <t xml:space="preserve">Kurang tanggap dalam merespon ketika terdapat komplain atas penyimpangan yang dilakukan supplier </t>
  </si>
  <si>
    <t>Jaminan atau garansi yang diberikan tidak sesuai dengan perjanjian</t>
  </si>
  <si>
    <t>Terdapat ketidaksesuaian standar kualitas pasir yaitu persentase kadar lumpur harus 5%</t>
  </si>
  <si>
    <t>Larger the better</t>
  </si>
  <si>
    <r>
      <rPr>
        <i/>
        <sz val="12"/>
        <color theme="1"/>
        <rFont val="Times New Roman"/>
        <family val="1"/>
      </rPr>
      <t>L = k (y</t>
    </r>
    <r>
      <rPr>
        <i/>
        <sz val="12"/>
        <color theme="1"/>
        <rFont val="Calibri"/>
        <family val="2"/>
      </rPr>
      <t>²</t>
    </r>
    <r>
      <rPr>
        <i/>
        <sz val="14.4"/>
        <color theme="1"/>
        <rFont val="Times New Roman"/>
        <family val="1"/>
      </rPr>
      <t>)</t>
    </r>
  </si>
  <si>
    <r>
      <rPr>
        <i/>
        <sz val="12"/>
        <color theme="1"/>
        <rFont val="Times New Roman"/>
        <family val="1"/>
      </rPr>
      <t>L = k [S</t>
    </r>
    <r>
      <rPr>
        <i/>
        <sz val="12"/>
        <color theme="1"/>
        <rFont val="Calibri"/>
        <family val="2"/>
      </rPr>
      <t>²</t>
    </r>
    <r>
      <rPr>
        <i/>
        <sz val="14.4"/>
        <color theme="1"/>
        <rFont val="Times New Roman"/>
        <family val="1"/>
      </rPr>
      <t xml:space="preserve"> + (y</t>
    </r>
    <r>
      <rPr>
        <i/>
        <sz val="14.4"/>
        <color theme="1"/>
        <rFont val="Calibri"/>
        <family val="2"/>
      </rPr>
      <t>̅²</t>
    </r>
    <r>
      <rPr>
        <i/>
        <sz val="14.4"/>
        <color theme="1"/>
        <rFont val="Times New Roman"/>
        <family val="1"/>
      </rPr>
      <t>)</t>
    </r>
    <r>
      <rPr>
        <i/>
        <sz val="12"/>
        <color theme="1"/>
        <rFont val="Times New Roman"/>
        <family val="1"/>
      </rPr>
      <t>]</t>
    </r>
  </si>
  <si>
    <t xml:space="preserve">L = k </t>
  </si>
  <si>
    <t>Data Penyimpangan Supplier</t>
  </si>
  <si>
    <t>Nama Supplier</t>
  </si>
  <si>
    <t>PO bulan 1</t>
  </si>
  <si>
    <t xml:space="preserve">PO bulan 2 </t>
  </si>
  <si>
    <t xml:space="preserve">PO bulan 3 </t>
  </si>
  <si>
    <t>Selisih harga penawaran</t>
  </si>
  <si>
    <t xml:space="preserve">Tidak adanya jaminan atau garansi </t>
  </si>
  <si>
    <t>Respon yang kurang</t>
  </si>
  <si>
    <t>Jumlah produk tidak sesuai dengan permintaan</t>
  </si>
  <si>
    <t>Total</t>
  </si>
  <si>
    <t xml:space="preserve">Nilai Target dan Toleransi </t>
  </si>
  <si>
    <t>Target</t>
  </si>
  <si>
    <t xml:space="preserve">Toleransi </t>
  </si>
  <si>
    <t>Harga</t>
  </si>
  <si>
    <t>Ketepatan produk</t>
  </si>
  <si>
    <t>Kadar lumpur 5%</t>
  </si>
  <si>
    <t>Intensitas Kepentingan</t>
  </si>
  <si>
    <t>Keterangan</t>
  </si>
  <si>
    <t>2,4,6,8</t>
  </si>
  <si>
    <t>Sama pentingnya. Dua elemen mempunyai kontribusi yang sama pada sasaran</t>
  </si>
  <si>
    <t xml:space="preserve">Suatu elemen mempunyai kepentingan yang sedikit lebih kuat dibandingkan dengan elemen yang lainnya dalam kerangka pencapaian sasaran </t>
  </si>
  <si>
    <t>Elemen yang satu lebih kuat dari pada elemen yang lainnya</t>
  </si>
  <si>
    <t>Satu elemen sangat lebih kuat dari pada elemen yang lainnya</t>
  </si>
  <si>
    <t>Satu elemen mmepunyai kepentingan yang dominan dari pada elemen yang lainnya</t>
  </si>
  <si>
    <t xml:space="preserve">Nilai-nilai yang berada di antara nilai-nilai yang telah disebutkan sebelumnya. </t>
  </si>
  <si>
    <t>Level 1</t>
  </si>
  <si>
    <t>Level 2</t>
  </si>
  <si>
    <t>Level 3</t>
  </si>
  <si>
    <t>Local priority</t>
  </si>
  <si>
    <t>Bobot</t>
  </si>
  <si>
    <t>Alternatif</t>
  </si>
  <si>
    <t>Goal</t>
  </si>
  <si>
    <t>kriteria</t>
  </si>
  <si>
    <t>Supplier prioritas</t>
  </si>
  <si>
    <t>K 2</t>
  </si>
  <si>
    <t>RK1</t>
  </si>
  <si>
    <t>RK2</t>
  </si>
  <si>
    <t>KP1</t>
  </si>
  <si>
    <t>KP2</t>
  </si>
  <si>
    <t>Pengiriman (0,175)</t>
  </si>
  <si>
    <t>Kebijakan Jaminan (0,064)</t>
  </si>
  <si>
    <t>Respon Terhadap Klaim (0,045)</t>
  </si>
  <si>
    <t>Ketepatan Produk (0,241)</t>
  </si>
  <si>
    <t>Harga  (0,092)</t>
  </si>
  <si>
    <t>Kualitas (0,383)</t>
  </si>
  <si>
    <t>Kriteria/Sub Kriteria</t>
  </si>
  <si>
    <t>Kebijakan Jaminan</t>
  </si>
  <si>
    <t>Respon Terhadap Klaim</t>
  </si>
  <si>
    <t>Durability</t>
  </si>
  <si>
    <t xml:space="preserve">Kualitas yang  konsisten </t>
  </si>
  <si>
    <t>Harga produk</t>
  </si>
  <si>
    <t xml:space="preserve">Waktu pengiriman </t>
  </si>
  <si>
    <t>Fleksibilitas Pengiriman</t>
  </si>
  <si>
    <t>Pemenuhan permntaan</t>
  </si>
  <si>
    <t>Sistem komunikasi</t>
  </si>
  <si>
    <t>Responsif</t>
  </si>
  <si>
    <t>Wira Bumi</t>
  </si>
  <si>
    <t>Nilai berbobot</t>
  </si>
  <si>
    <t>Supplier</t>
  </si>
  <si>
    <t xml:space="preserve">Bobot </t>
  </si>
  <si>
    <t>Rank</t>
  </si>
  <si>
    <t>Respon thdp klaim</t>
  </si>
  <si>
    <t xml:space="preserve">Keterangan </t>
  </si>
  <si>
    <t xml:space="preserve">Konsekuensi Biaya </t>
  </si>
  <si>
    <t xml:space="preserve">Rata-rata kerugian </t>
  </si>
  <si>
    <t>Rata-rata biaya kerugian (A0)</t>
  </si>
  <si>
    <t xml:space="preserve">Supplier </t>
  </si>
  <si>
    <t>Rata-rata nilai yang terukur (ӯ)</t>
  </si>
  <si>
    <t>Variasi (S²)</t>
  </si>
  <si>
    <t>Supplier 1</t>
  </si>
  <si>
    <t>Supplier 2</t>
  </si>
  <si>
    <t>Supplier 3</t>
  </si>
  <si>
    <t>Nilai (ӯ) dan (S²) pada kriteria Kebijakan Jaminan</t>
  </si>
  <si>
    <t xml:space="preserve">Respon thdp Klaim </t>
  </si>
  <si>
    <t>Loss Function</t>
  </si>
  <si>
    <t>Smaller the better</t>
  </si>
  <si>
    <t xml:space="preserve">Presentase kerugian </t>
  </si>
  <si>
    <t xml:space="preserve">Total kerugian </t>
  </si>
  <si>
    <t>Normalisasi Durability</t>
  </si>
  <si>
    <t>Matriks perbandingan Durability</t>
  </si>
  <si>
    <t>Matriks perbandingan Kualitas yg konsisten</t>
  </si>
  <si>
    <t>Normalisasi Kualitas yg konsisten</t>
  </si>
  <si>
    <t>Matriks perbandingan Harga Produk</t>
  </si>
  <si>
    <t>Normalisasi Harga Produk</t>
  </si>
  <si>
    <t>Matriks Perbandingan Kemudahan Pembayaran</t>
  </si>
  <si>
    <t xml:space="preserve">Normalisasi matriks kemudahan pembayaran </t>
  </si>
  <si>
    <t xml:space="preserve">Matriks Perbandingan Ketepatan waktu pengiriman </t>
  </si>
  <si>
    <t xml:space="preserve">Normalisasi matriks ketepatan waktu pengiriman </t>
  </si>
  <si>
    <t xml:space="preserve">Matriks Perbandingan Fleksibilitas pengiriman </t>
  </si>
  <si>
    <t xml:space="preserve">Normalisasi matriks fleksibilitas pengiriman </t>
  </si>
  <si>
    <t xml:space="preserve">Matriks Perbandingan Jaminan atau garansi </t>
  </si>
  <si>
    <t>Normalisasi matriks Jaminan atau garansi</t>
  </si>
  <si>
    <t>Matriks Perbandingan Pemenuhan permintaan</t>
  </si>
  <si>
    <t>Normalisasi matriks Pemenuhan permintaan</t>
  </si>
  <si>
    <t>Matriks Perbandingan Sistem Komunikasi</t>
  </si>
  <si>
    <t>Normalisasi matriks Sistem Komunikasi</t>
  </si>
  <si>
    <t>Matriks Perbandingan Responsif</t>
  </si>
  <si>
    <t>Normalisasi matriks Responsif</t>
  </si>
  <si>
    <t>Matriks Perbandingan Kesesuaian jumlah permintaan</t>
  </si>
  <si>
    <t>Normalisasi matriks Kesesuaian jumlah permintaan</t>
  </si>
  <si>
    <t>Matriks Perbandingan Ketepatan spesifikasi</t>
  </si>
  <si>
    <t>Normalisasi matriks Ketepatan spesifikasi</t>
  </si>
  <si>
    <t>List perntanyaan</t>
  </si>
  <si>
    <t xml:space="preserve">1. Perbedaan local priority dan bobot kemudian fungsinya sebenernya apa </t>
  </si>
  <si>
    <t>2. Bobot diambil dari vektor eigen atau global priority</t>
  </si>
  <si>
    <t>Nilai (ӯ) dan (S²) pada kriteria harga</t>
  </si>
  <si>
    <t>Nilai (ӯ) dan (S²) pada kriteria kualitas</t>
  </si>
  <si>
    <t>Nilai (ӯ) dan (S²) pada kriteria pengiriman</t>
  </si>
  <si>
    <t>Nilai (ӯ) dan (S²) pada kriteria Respon yang kurang</t>
  </si>
  <si>
    <t>Nilai (ӯ) dan (S²) pada kriteria ketepatan produk</t>
  </si>
  <si>
    <t>Rata-rata kerugian</t>
  </si>
  <si>
    <t xml:space="preserve">Selisih harga antara supplier </t>
  </si>
  <si>
    <t>Rata rata harga pasir x 10%</t>
  </si>
  <si>
    <t>Biaya kerugian pengiriman</t>
  </si>
  <si>
    <t>Biaya pengiriman dalam sekali pengiriman</t>
  </si>
  <si>
    <t xml:space="preserve">12% x rata rata harga pasir </t>
  </si>
  <si>
    <t>Kadar lumpur dalam setiap pemesanan</t>
  </si>
  <si>
    <t xml:space="preserve">Tepat waktu </t>
  </si>
  <si>
    <t>x</t>
  </si>
  <si>
    <t>Rata rata biaya kerugian harga x (toleransi x kapasitas dumptruk)</t>
  </si>
  <si>
    <t>ketepatan produk</t>
  </si>
  <si>
    <t>`</t>
  </si>
  <si>
    <t>Weighted Taguchi Loss</t>
  </si>
  <si>
    <t>Nilai</t>
  </si>
  <si>
    <t>Skala</t>
  </si>
  <si>
    <t>Respon thdp Klaim</t>
  </si>
  <si>
    <t xml:space="preserve">Total </t>
  </si>
  <si>
    <t xml:space="preserve">Rekapitulasi pembobotan akhir tiap supplier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</si>
</sst>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quot;Rp&quot;* #,##0_);_(&quot;Rp&quot;* \(#,##0\);_(&quot;Rp&quot;* &quot;-&quot;_);_(@_)"/>
    <numFmt numFmtId="41" formatCode="_(* #,##0_);_(* \(#,##0\);_(* &quot;-&quot;_);_(@_)"/>
    <numFmt numFmtId="164" formatCode="0.000"/>
    <numFmt numFmtId="165" formatCode="0.000;[Red]0.000"/>
    <numFmt numFmtId="166" formatCode="_([$Rp-421]* #,##0_);_([$Rp-421]* \(#,##0\);_([$Rp-421]* &quot;-&quot;??_);_(@_)"/>
    <numFmt numFmtId="167" formatCode="0.0000"/>
    <numFmt numFmtId="168" formatCode="0.0"/>
    <numFmt numFmtId="169" formatCode="_([$Rp-421]* #,##0.0_);_([$Rp-421]* \(#,##0.0\);_([$Rp-421]* &quot;-&quot;??_);_(@_)"/>
    <numFmt numFmtId="170" formatCode="0.0000000"/>
    <numFmt numFmtId="171" formatCode="_(&quot;Rp&quot;* #,##0.0000000_);_(&quot;Rp&quot;* \(#,##0.0000000\);_(&quot;Rp&quot;* &quot;-&quot;???????_);_(@_)"/>
    <numFmt numFmtId="172" formatCode="0.000000"/>
    <numFmt numFmtId="173" formatCode="_(&quot;Rp&quot;* #,##0.00_);_(&quot;Rp&quot;* \(#,##0.00\);_(&quot;Rp&quot;* &quot;-&quot;??????_);_(@_)"/>
    <numFmt numFmtId="174" formatCode="_(&quot;Rp&quot;* #,##0.000000000_);_(&quot;Rp&quot;* \(#,##0.000000000\);_(&quot;Rp&quot;* &quot;-&quot;_);_(@_)"/>
    <numFmt numFmtId="175" formatCode="_(* #,##0.000_);_(* \(#,##0.000\);_(* &quot;-&quot;_);_(@_)"/>
    <numFmt numFmtId="176" formatCode="_(&quot;Rp&quot;* #,##0.0000_);_(&quot;Rp&quot;* \(#,##0.0000\);_(&quot;Rp&quot;* &quot;-&quot;????_);_(@_)"/>
    <numFmt numFmtId="177" formatCode="_([$Rp-421]* #,##0_);_([$Rp-421]* \(#,##0\);_([$Rp-421]* &quot;-&quot;????_);_(@_)"/>
    <numFmt numFmtId="178" formatCode="_(* #,##0.0000_);_(* \(#,##0.0000\);_(* &quot;-&quot;_);_(@_)"/>
  </numFmts>
  <fonts count="29" x14ac:knownFonts="1">
    <font>
      <sz val="11"/>
      <color theme="1"/>
      <name val="Calibri"/>
      <family val="2"/>
      <charset val="1"/>
      <scheme val="minor"/>
    </font>
    <font>
      <sz val="11"/>
      <color theme="0"/>
      <name val="Calibri"/>
      <family val="2"/>
      <scheme val="minor"/>
    </font>
    <font>
      <sz val="12"/>
      <color theme="0"/>
      <name val="Calibri"/>
      <family val="2"/>
      <scheme val="minor"/>
    </font>
    <font>
      <sz val="11"/>
      <name val="Calibri"/>
      <family val="2"/>
      <charset val="1"/>
      <scheme val="minor"/>
    </font>
    <font>
      <b/>
      <sz val="12"/>
      <name val="Times New Roman"/>
      <family val="1"/>
    </font>
    <font>
      <b/>
      <sz val="12"/>
      <color theme="1"/>
      <name val="Times New Roman"/>
      <family val="1"/>
    </font>
    <font>
      <sz val="12"/>
      <color theme="1"/>
      <name val="Times New Roman"/>
      <family val="1"/>
    </font>
    <font>
      <sz val="9"/>
      <color indexed="81"/>
      <name val="Tahoma"/>
      <family val="2"/>
    </font>
    <font>
      <b/>
      <sz val="9"/>
      <color indexed="81"/>
      <name val="Tahoma"/>
      <family val="2"/>
    </font>
    <font>
      <sz val="12"/>
      <color rgb="FFFF0000"/>
      <name val="Times New Roman"/>
      <family val="1"/>
    </font>
    <font>
      <b/>
      <sz val="14"/>
      <color theme="1"/>
      <name val="Times New Roman"/>
      <family val="1"/>
    </font>
    <font>
      <sz val="16"/>
      <color theme="1"/>
      <name val="Times New Roman"/>
      <family val="1"/>
    </font>
    <font>
      <b/>
      <sz val="16"/>
      <color theme="0"/>
      <name val="Times New Roman"/>
      <family val="1"/>
    </font>
    <font>
      <sz val="12"/>
      <name val="Times New Roman"/>
      <family val="1"/>
    </font>
    <font>
      <b/>
      <i/>
      <sz val="12"/>
      <color theme="1"/>
      <name val="Times New Roman"/>
      <family val="1"/>
    </font>
    <font>
      <b/>
      <sz val="16"/>
      <color theme="1"/>
      <name val="Times New Roman"/>
      <family val="1"/>
    </font>
    <font>
      <b/>
      <i/>
      <sz val="16"/>
      <color theme="1"/>
      <name val="Times New Roman"/>
      <family val="1"/>
    </font>
    <font>
      <i/>
      <sz val="12"/>
      <color theme="1"/>
      <name val="Times New Roman"/>
      <family val="1"/>
    </font>
    <font>
      <b/>
      <sz val="12"/>
      <color theme="1"/>
      <name val="Calibri"/>
      <family val="2"/>
      <charset val="1"/>
      <scheme val="minor"/>
    </font>
    <font>
      <sz val="11"/>
      <color theme="1"/>
      <name val="Calibri"/>
      <family val="2"/>
      <charset val="1"/>
      <scheme val="minor"/>
    </font>
    <font>
      <sz val="8"/>
      <color theme="1"/>
      <name val="Times New Roman"/>
      <family val="1"/>
    </font>
    <font>
      <i/>
      <sz val="12"/>
      <color theme="1"/>
      <name val="Calibri"/>
      <family val="2"/>
    </font>
    <font>
      <i/>
      <sz val="14.4"/>
      <color theme="1"/>
      <name val="Times New Roman"/>
      <family val="1"/>
    </font>
    <font>
      <i/>
      <sz val="14.4"/>
      <color theme="1"/>
      <name val="Calibri"/>
      <family val="2"/>
    </font>
    <font>
      <sz val="11"/>
      <color theme="1"/>
      <name val="Times New Roman"/>
      <family val="1"/>
    </font>
    <font>
      <b/>
      <sz val="11"/>
      <color theme="1"/>
      <name val="Times New Roman"/>
      <family val="1"/>
    </font>
    <font>
      <sz val="10"/>
      <color theme="1"/>
      <name val="Calibri"/>
      <family val="2"/>
      <scheme val="minor"/>
    </font>
    <font>
      <b/>
      <sz val="11"/>
      <color theme="1"/>
      <name val="Calibri"/>
      <family val="2"/>
      <charset val="1"/>
      <scheme val="minor"/>
    </font>
    <font>
      <b/>
      <sz val="11"/>
      <color theme="1"/>
      <name val="Calibri"/>
      <family val="2"/>
      <scheme val="minor"/>
    </font>
  </fonts>
  <fills count="20">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rgb="FFFFC0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7"/>
        <bgColor indexed="64"/>
      </patternFill>
    </fill>
    <fill>
      <patternFill patternType="solid">
        <fgColor theme="5" tint="0.39997558519241921"/>
        <bgColor indexed="64"/>
      </patternFill>
    </fill>
    <fill>
      <patternFill patternType="solid">
        <fgColor theme="5"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rgb="FF000000"/>
      </top>
      <bottom style="thin">
        <color rgb="FF000000"/>
      </bottom>
      <diagonal/>
    </border>
    <border>
      <left/>
      <right/>
      <top/>
      <bottom style="thin">
        <color rgb="FF000000"/>
      </bottom>
      <diagonal/>
    </border>
  </borders>
  <cellStyleXfs count="4">
    <xf numFmtId="0" fontId="0" fillId="0" borderId="0"/>
    <xf numFmtId="42" fontId="19" fillId="0" borderId="0" applyFont="0" applyFill="0" applyBorder="0" applyAlignment="0" applyProtection="0"/>
    <xf numFmtId="41" fontId="19" fillId="0" borderId="0" applyFont="0" applyFill="0" applyBorder="0" applyAlignment="0" applyProtection="0"/>
    <xf numFmtId="9" fontId="19" fillId="0" borderId="0" applyFont="0" applyFill="0" applyBorder="0" applyAlignment="0" applyProtection="0"/>
  </cellStyleXfs>
  <cellXfs count="322">
    <xf numFmtId="0" fontId="0" fillId="0" borderId="0" xfId="0"/>
    <xf numFmtId="0" fontId="0" fillId="2" borderId="0" xfId="0" applyFill="1"/>
    <xf numFmtId="0" fontId="0" fillId="0" borderId="0" xfId="0" applyAlignment="1">
      <alignment horizontal="center" vertical="center"/>
    </xf>
    <xf numFmtId="0" fontId="6" fillId="0" borderId="1" xfId="0" applyFont="1" applyBorder="1" applyAlignment="1">
      <alignment horizontal="center"/>
    </xf>
    <xf numFmtId="0" fontId="6" fillId="0" borderId="1" xfId="0" applyFont="1" applyBorder="1" applyAlignment="1">
      <alignment horizontal="left" vertical="center"/>
    </xf>
    <xf numFmtId="0" fontId="6" fillId="0" borderId="1" xfId="0" applyFont="1" applyBorder="1"/>
    <xf numFmtId="0" fontId="6" fillId="0" borderId="1" xfId="0" applyFont="1" applyBorder="1" applyAlignment="1">
      <alignment horizontal="center" vertical="center"/>
    </xf>
    <xf numFmtId="0" fontId="0" fillId="5" borderId="0" xfId="0" applyFill="1"/>
    <xf numFmtId="0" fontId="6" fillId="8" borderId="1" xfId="0" applyFont="1" applyFill="1" applyBorder="1" applyAlignment="1">
      <alignment horizontal="center" vertical="center"/>
    </xf>
    <xf numFmtId="0" fontId="6" fillId="8" borderId="1" xfId="0" applyFont="1" applyFill="1" applyBorder="1" applyAlignment="1">
      <alignment horizontal="left" vertical="center"/>
    </xf>
    <xf numFmtId="0" fontId="6" fillId="8" borderId="1" xfId="0" applyFont="1" applyFill="1" applyBorder="1"/>
    <xf numFmtId="0" fontId="5" fillId="6" borderId="1" xfId="0" applyFont="1" applyFill="1" applyBorder="1" applyAlignment="1">
      <alignment horizontal="center" vertical="center"/>
    </xf>
    <xf numFmtId="2" fontId="6" fillId="7" borderId="1" xfId="0" applyNumberFormat="1" applyFont="1" applyFill="1" applyBorder="1" applyAlignment="1">
      <alignment horizontal="center" vertical="center"/>
    </xf>
    <xf numFmtId="0" fontId="5" fillId="6" borderId="1" xfId="0" applyFont="1" applyFill="1" applyBorder="1" applyAlignment="1">
      <alignment horizontal="center" vertical="center" wrapText="1"/>
    </xf>
    <xf numFmtId="2" fontId="6" fillId="7" borderId="3" xfId="0" applyNumberFormat="1"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0" xfId="0" applyFont="1"/>
    <xf numFmtId="0" fontId="6" fillId="0" borderId="0" xfId="0" applyFont="1"/>
    <xf numFmtId="2" fontId="4" fillId="0" borderId="1" xfId="0" applyNumberFormat="1" applyFont="1" applyBorder="1" applyAlignment="1">
      <alignment horizontal="center" vertical="center"/>
    </xf>
    <xf numFmtId="2" fontId="5" fillId="8" borderId="3" xfId="0" applyNumberFormat="1" applyFont="1" applyFill="1" applyBorder="1" applyAlignment="1">
      <alignment horizontal="center" vertical="center" wrapText="1"/>
    </xf>
    <xf numFmtId="2" fontId="5" fillId="8" borderId="1" xfId="0" applyNumberFormat="1" applyFont="1" applyFill="1" applyBorder="1" applyAlignment="1">
      <alignment horizontal="center" vertical="center"/>
    </xf>
    <xf numFmtId="2" fontId="6" fillId="0" borderId="3" xfId="0" applyNumberFormat="1" applyFont="1" applyBorder="1" applyAlignment="1">
      <alignment horizontal="center" vertical="center" wrapText="1"/>
    </xf>
    <xf numFmtId="0" fontId="5" fillId="10" borderId="1" xfId="0" applyFont="1" applyFill="1" applyBorder="1" applyAlignment="1">
      <alignment horizontal="center" vertical="center"/>
    </xf>
    <xf numFmtId="2" fontId="6" fillId="0" borderId="1" xfId="0" applyNumberFormat="1" applyFont="1" applyBorder="1" applyAlignment="1">
      <alignment horizontal="center" vertical="center" wrapText="1"/>
    </xf>
    <xf numFmtId="2" fontId="6" fillId="5" borderId="0" xfId="0" applyNumberFormat="1" applyFont="1" applyFill="1" applyAlignment="1">
      <alignment horizontal="center" vertical="center"/>
    </xf>
    <xf numFmtId="2" fontId="6" fillId="11" borderId="1" xfId="0" applyNumberFormat="1" applyFont="1" applyFill="1" applyBorder="1" applyAlignment="1">
      <alignment horizontal="center" vertical="center"/>
    </xf>
    <xf numFmtId="0" fontId="6" fillId="11" borderId="1" xfId="0" applyFont="1" applyFill="1" applyBorder="1" applyAlignment="1">
      <alignment horizontal="center" vertical="center"/>
    </xf>
    <xf numFmtId="2" fontId="6" fillId="2" borderId="1" xfId="0" applyNumberFormat="1" applyFont="1" applyFill="1" applyBorder="1" applyAlignment="1">
      <alignment horizontal="center" vertical="center"/>
    </xf>
    <xf numFmtId="1" fontId="6" fillId="0" borderId="1" xfId="0" applyNumberFormat="1" applyFont="1" applyBorder="1" applyAlignment="1">
      <alignment horizontal="center" vertical="center"/>
    </xf>
    <xf numFmtId="2" fontId="0" fillId="5" borderId="0" xfId="0" applyNumberFormat="1" applyFill="1"/>
    <xf numFmtId="2" fontId="5" fillId="5" borderId="0" xfId="0" applyNumberFormat="1" applyFont="1" applyFill="1" applyAlignment="1">
      <alignment horizontal="center" vertical="center"/>
    </xf>
    <xf numFmtId="164" fontId="6" fillId="10" borderId="1" xfId="0" applyNumberFormat="1" applyFont="1" applyFill="1" applyBorder="1" applyAlignment="1">
      <alignment horizontal="center" vertical="center"/>
    </xf>
    <xf numFmtId="164" fontId="6" fillId="12" borderId="3" xfId="0" applyNumberFormat="1" applyFont="1" applyFill="1" applyBorder="1" applyAlignment="1">
      <alignment horizontal="center" vertical="center" wrapText="1"/>
    </xf>
    <xf numFmtId="164" fontId="6" fillId="12" borderId="1" xfId="0" applyNumberFormat="1" applyFont="1" applyFill="1" applyBorder="1" applyAlignment="1">
      <alignment horizontal="center" vertical="center" wrapText="1"/>
    </xf>
    <xf numFmtId="0" fontId="6" fillId="12" borderId="1" xfId="0" applyFont="1" applyFill="1" applyBorder="1" applyAlignment="1">
      <alignment horizontal="center"/>
    </xf>
    <xf numFmtId="0" fontId="14" fillId="6" borderId="1" xfId="0" applyFont="1" applyFill="1" applyBorder="1" applyAlignment="1">
      <alignment horizontal="center" vertical="center" wrapText="1"/>
    </xf>
    <xf numFmtId="164" fontId="6" fillId="0" borderId="1" xfId="0" applyNumberFormat="1" applyFont="1" applyBorder="1" applyAlignment="1">
      <alignment horizontal="center" vertical="center"/>
    </xf>
    <xf numFmtId="164" fontId="6" fillId="5" borderId="0" xfId="0" applyNumberFormat="1" applyFont="1" applyFill="1" applyAlignment="1">
      <alignment horizontal="center" vertical="center"/>
    </xf>
    <xf numFmtId="0" fontId="6" fillId="12" borderId="1" xfId="0" applyFont="1" applyFill="1" applyBorder="1" applyAlignment="1">
      <alignment horizontal="center" vertical="center"/>
    </xf>
    <xf numFmtId="0" fontId="0" fillId="14" borderId="0" xfId="0" applyFill="1"/>
    <xf numFmtId="0" fontId="0" fillId="2" borderId="0" xfId="0" applyFill="1" applyAlignment="1">
      <alignment horizontal="center" vertical="center"/>
    </xf>
    <xf numFmtId="0" fontId="6" fillId="2" borderId="0" xfId="0" applyFont="1" applyFill="1"/>
    <xf numFmtId="0" fontId="6" fillId="0" borderId="0" xfId="0" applyFont="1" applyAlignment="1">
      <alignment horizontal="center"/>
    </xf>
    <xf numFmtId="0" fontId="0" fillId="15" borderId="0" xfId="0" applyFill="1"/>
    <xf numFmtId="0" fontId="0" fillId="0" borderId="1" xfId="0" applyBorder="1"/>
    <xf numFmtId="0" fontId="6" fillId="15" borderId="0" xfId="0" applyFont="1" applyFill="1"/>
    <xf numFmtId="0" fontId="6" fillId="5" borderId="10" xfId="0" applyFont="1" applyFill="1" applyBorder="1" applyAlignment="1">
      <alignment vertical="center"/>
    </xf>
    <xf numFmtId="164" fontId="6" fillId="0" borderId="1" xfId="0" applyNumberFormat="1" applyFont="1" applyBorder="1" applyAlignment="1">
      <alignment horizontal="center"/>
    </xf>
    <xf numFmtId="0" fontId="17" fillId="12" borderId="1" xfId="0" applyFont="1" applyFill="1" applyBorder="1" applyAlignment="1">
      <alignment horizontal="center" vertical="center"/>
    </xf>
    <xf numFmtId="164" fontId="4" fillId="0" borderId="1" xfId="0" applyNumberFormat="1" applyFont="1" applyBorder="1" applyAlignment="1">
      <alignment horizontal="center" vertical="center"/>
    </xf>
    <xf numFmtId="164" fontId="6" fillId="8" borderId="1" xfId="0" applyNumberFormat="1" applyFont="1" applyFill="1" applyBorder="1" applyAlignment="1">
      <alignment horizontal="left" vertical="center"/>
    </xf>
    <xf numFmtId="164" fontId="6" fillId="8" borderId="1" xfId="0" applyNumberFormat="1" applyFont="1" applyFill="1" applyBorder="1"/>
    <xf numFmtId="164" fontId="6" fillId="5" borderId="0" xfId="0" applyNumberFormat="1" applyFont="1" applyFill="1" applyAlignment="1">
      <alignment horizontal="left" vertical="center"/>
    </xf>
    <xf numFmtId="164" fontId="4" fillId="5" borderId="0" xfId="0" applyNumberFormat="1" applyFont="1" applyFill="1" applyAlignment="1">
      <alignment horizontal="center" vertical="center"/>
    </xf>
    <xf numFmtId="164" fontId="6" fillId="5" borderId="0" xfId="0" applyNumberFormat="1" applyFont="1" applyFill="1"/>
    <xf numFmtId="164" fontId="0" fillId="5" borderId="0" xfId="0" applyNumberFormat="1" applyFill="1"/>
    <xf numFmtId="1" fontId="6" fillId="8" borderId="1" xfId="0" applyNumberFormat="1" applyFont="1" applyFill="1" applyBorder="1" applyAlignment="1">
      <alignment horizontal="center" vertical="center"/>
    </xf>
    <xf numFmtId="165" fontId="6" fillId="0" borderId="1" xfId="0" applyNumberFormat="1" applyFont="1" applyBorder="1" applyAlignment="1">
      <alignment horizontal="center"/>
    </xf>
    <xf numFmtId="165" fontId="6" fillId="12" borderId="1" xfId="0" applyNumberFormat="1" applyFont="1" applyFill="1" applyBorder="1" applyAlignment="1">
      <alignment horizontal="center"/>
    </xf>
    <xf numFmtId="165" fontId="6" fillId="12" borderId="1" xfId="0" applyNumberFormat="1" applyFont="1" applyFill="1" applyBorder="1" applyAlignment="1">
      <alignment horizontal="center" vertical="center"/>
    </xf>
    <xf numFmtId="165" fontId="17" fillId="12" borderId="1" xfId="0" applyNumberFormat="1" applyFont="1" applyFill="1" applyBorder="1" applyAlignment="1">
      <alignment horizontal="center" vertical="center"/>
    </xf>
    <xf numFmtId="165" fontId="6" fillId="2" borderId="1" xfId="0" applyNumberFormat="1" applyFont="1" applyFill="1" applyBorder="1" applyAlignment="1">
      <alignment horizontal="center" vertical="center"/>
    </xf>
    <xf numFmtId="165" fontId="6" fillId="0" borderId="0" xfId="0" applyNumberFormat="1" applyFont="1" applyAlignment="1">
      <alignment horizontal="center"/>
    </xf>
    <xf numFmtId="164" fontId="6" fillId="12" borderId="1" xfId="0" applyNumberFormat="1" applyFont="1" applyFill="1" applyBorder="1" applyAlignment="1">
      <alignment horizontal="center"/>
    </xf>
    <xf numFmtId="164" fontId="6" fillId="12" borderId="1" xfId="0" applyNumberFormat="1" applyFont="1" applyFill="1" applyBorder="1" applyAlignment="1">
      <alignment horizontal="center" vertical="center"/>
    </xf>
    <xf numFmtId="164" fontId="17" fillId="12" borderId="1" xfId="0" applyNumberFormat="1" applyFont="1" applyFill="1" applyBorder="1" applyAlignment="1">
      <alignment horizontal="center" vertical="center"/>
    </xf>
    <xf numFmtId="164" fontId="6" fillId="2" borderId="1" xfId="0" applyNumberFormat="1" applyFont="1" applyFill="1" applyBorder="1" applyAlignment="1">
      <alignment horizontal="center" vertical="center"/>
    </xf>
    <xf numFmtId="164" fontId="6" fillId="0" borderId="0" xfId="0" applyNumberFormat="1" applyFont="1" applyAlignment="1">
      <alignment horizontal="center"/>
    </xf>
    <xf numFmtId="165" fontId="6" fillId="0" borderId="1" xfId="0" applyNumberFormat="1" applyFont="1" applyBorder="1" applyAlignment="1">
      <alignment horizontal="center" vertical="center"/>
    </xf>
    <xf numFmtId="165" fontId="4" fillId="0" borderId="1" xfId="0" applyNumberFormat="1" applyFont="1" applyBorder="1" applyAlignment="1">
      <alignment horizontal="center" vertical="center"/>
    </xf>
    <xf numFmtId="0" fontId="10" fillId="15" borderId="0" xfId="0" applyFont="1" applyFill="1"/>
    <xf numFmtId="0" fontId="11" fillId="15" borderId="0" xfId="0" applyFont="1" applyFill="1"/>
    <xf numFmtId="165" fontId="5" fillId="0" borderId="1" xfId="0" applyNumberFormat="1" applyFont="1" applyBorder="1" applyAlignment="1">
      <alignment horizontal="center"/>
    </xf>
    <xf numFmtId="165" fontId="0" fillId="0" borderId="0" xfId="0" applyNumberFormat="1"/>
    <xf numFmtId="0" fontId="15" fillId="15" borderId="0" xfId="0" applyFont="1" applyFill="1" applyAlignment="1">
      <alignment vertical="center"/>
    </xf>
    <xf numFmtId="0" fontId="15" fillId="15" borderId="0" xfId="0" applyFont="1" applyFill="1"/>
    <xf numFmtId="0" fontId="11" fillId="0" borderId="0" xfId="0" applyFont="1" applyAlignment="1">
      <alignment horizontal="center" vertical="center"/>
    </xf>
    <xf numFmtId="0" fontId="15" fillId="0" borderId="0" xfId="0" applyFont="1" applyAlignment="1">
      <alignment horizontal="center" vertical="center"/>
    </xf>
    <xf numFmtId="0" fontId="0" fillId="16" borderId="0" xfId="0" applyFill="1"/>
    <xf numFmtId="0" fontId="6" fillId="0" borderId="0" xfId="0" applyFont="1" applyAlignment="1">
      <alignment horizontal="center" vertical="center"/>
    </xf>
    <xf numFmtId="0" fontId="6" fillId="0" borderId="5" xfId="0" applyFont="1" applyBorder="1" applyAlignment="1">
      <alignment horizontal="center" vertical="center"/>
    </xf>
    <xf numFmtId="42" fontId="6" fillId="0" borderId="0" xfId="0" applyNumberFormat="1" applyFont="1"/>
    <xf numFmtId="0" fontId="6" fillId="0" borderId="10" xfId="0" applyFont="1" applyBorder="1" applyAlignment="1">
      <alignment horizontal="center"/>
    </xf>
    <xf numFmtId="0" fontId="6" fillId="0" borderId="8" xfId="0" applyFont="1" applyBorder="1" applyAlignment="1">
      <alignment horizontal="center"/>
    </xf>
    <xf numFmtId="42" fontId="6" fillId="0" borderId="10" xfId="1" applyFont="1" applyBorder="1"/>
    <xf numFmtId="42" fontId="6" fillId="0" borderId="0" xfId="1" applyFont="1" applyBorder="1"/>
    <xf numFmtId="42" fontId="6" fillId="0" borderId="8" xfId="1" applyFont="1" applyBorder="1"/>
    <xf numFmtId="42" fontId="6" fillId="0" borderId="0" xfId="1" applyFont="1"/>
    <xf numFmtId="0" fontId="6" fillId="0" borderId="1" xfId="0" applyFont="1" applyBorder="1" applyAlignment="1">
      <alignment horizontal="center" vertical="center" wrapText="1"/>
    </xf>
    <xf numFmtId="0" fontId="6" fillId="0" borderId="1" xfId="0" applyFont="1" applyBorder="1" applyAlignment="1">
      <alignment wrapText="1"/>
    </xf>
    <xf numFmtId="0" fontId="17"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8" xfId="0" applyFont="1" applyBorder="1" applyAlignment="1">
      <alignment horizontal="center" vertical="center"/>
    </xf>
    <xf numFmtId="0" fontId="6" fillId="0" borderId="8" xfId="0" applyFont="1" applyBorder="1"/>
    <xf numFmtId="0" fontId="5" fillId="0" borderId="5" xfId="0" applyFont="1" applyBorder="1" applyAlignment="1">
      <alignment horizontal="center" vertical="center"/>
    </xf>
    <xf numFmtId="164" fontId="6" fillId="0" borderId="0" xfId="0" applyNumberFormat="1" applyFont="1" applyAlignment="1">
      <alignment horizontal="center" vertical="center"/>
    </xf>
    <xf numFmtId="164" fontId="6" fillId="0" borderId="5" xfId="0" applyNumberFormat="1" applyFont="1" applyBorder="1" applyAlignment="1">
      <alignment horizontal="center" vertical="center"/>
    </xf>
    <xf numFmtId="164" fontId="6" fillId="0" borderId="8" xfId="0" applyNumberFormat="1" applyFont="1" applyBorder="1" applyAlignment="1">
      <alignment horizontal="center" vertical="center"/>
    </xf>
    <xf numFmtId="166" fontId="6" fillId="0" borderId="0" xfId="0" applyNumberFormat="1" applyFont="1" applyAlignment="1">
      <alignment horizontal="center"/>
    </xf>
    <xf numFmtId="0" fontId="5" fillId="0" borderId="5" xfId="0" applyFont="1" applyBorder="1" applyAlignment="1">
      <alignment horizontal="center" vertical="center" wrapText="1"/>
    </xf>
    <xf numFmtId="42" fontId="6" fillId="0" borderId="5" xfId="1" applyFont="1" applyBorder="1" applyAlignment="1">
      <alignment wrapText="1"/>
    </xf>
    <xf numFmtId="42" fontId="6" fillId="0" borderId="8" xfId="1" applyFont="1" applyBorder="1" applyAlignment="1">
      <alignment wrapText="1"/>
    </xf>
    <xf numFmtId="0" fontId="6" fillId="0" borderId="5" xfId="0" applyFont="1" applyBorder="1" applyAlignment="1">
      <alignment wrapText="1"/>
    </xf>
    <xf numFmtId="0" fontId="0" fillId="0" borderId="0" xfId="0" applyAlignment="1">
      <alignment horizontal="center"/>
    </xf>
    <xf numFmtId="0" fontId="6" fillId="0" borderId="0" xfId="0" applyFont="1" applyAlignment="1">
      <alignment horizontal="center" vertical="center"/>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 xfId="0" applyFont="1" applyBorder="1" applyAlignment="1">
      <alignment horizontal="center"/>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5" xfId="0" applyFont="1" applyBorder="1" applyAlignment="1">
      <alignment horizontal="center"/>
    </xf>
    <xf numFmtId="0" fontId="26" fillId="0" borderId="0" xfId="0" applyFont="1" applyAlignment="1">
      <alignment horizontal="center" vertical="center"/>
    </xf>
    <xf numFmtId="0" fontId="6" fillId="0" borderId="11" xfId="0" applyFont="1" applyBorder="1" applyAlignment="1">
      <alignment horizontal="center" vertical="center"/>
    </xf>
    <xf numFmtId="2" fontId="6" fillId="0" borderId="0" xfId="0" applyNumberFormat="1" applyFont="1" applyAlignment="1">
      <alignment horizontal="center" vertical="center"/>
    </xf>
    <xf numFmtId="1" fontId="6" fillId="0" borderId="0" xfId="0" applyNumberFormat="1" applyFont="1"/>
    <xf numFmtId="167" fontId="6" fillId="0" borderId="0" xfId="0" applyNumberFormat="1" applyFont="1"/>
    <xf numFmtId="1" fontId="0" fillId="0" borderId="0" xfId="0" applyNumberFormat="1" applyAlignment="1">
      <alignment horizontal="center" vertical="center"/>
    </xf>
    <xf numFmtId="9" fontId="0" fillId="0" borderId="0" xfId="3" applyFont="1" applyAlignment="1">
      <alignment horizontal="center" vertical="center"/>
    </xf>
    <xf numFmtId="0" fontId="6" fillId="0" borderId="8" xfId="0" applyFont="1" applyBorder="1" applyAlignment="1">
      <alignment horizontal="center" vertical="center"/>
    </xf>
    <xf numFmtId="165" fontId="10" fillId="0" borderId="0" xfId="0" applyNumberFormat="1" applyFont="1" applyAlignment="1">
      <alignment horizontal="center"/>
    </xf>
    <xf numFmtId="0" fontId="27" fillId="0" borderId="0" xfId="0" applyFont="1"/>
    <xf numFmtId="0" fontId="6" fillId="0" borderId="0" xfId="0" applyFont="1" applyBorder="1" applyAlignment="1">
      <alignment horizontal="center" vertical="center"/>
    </xf>
    <xf numFmtId="164" fontId="6" fillId="0" borderId="0" xfId="0" applyNumberFormat="1" applyFont="1" applyBorder="1" applyAlignment="1">
      <alignment horizontal="center" vertical="center"/>
    </xf>
    <xf numFmtId="2" fontId="6" fillId="0" borderId="0" xfId="0" applyNumberFormat="1" applyFont="1" applyBorder="1" applyAlignment="1">
      <alignment horizontal="center" vertical="center"/>
    </xf>
    <xf numFmtId="0" fontId="6" fillId="0" borderId="5" xfId="0" applyFont="1" applyBorder="1"/>
    <xf numFmtId="169" fontId="6" fillId="0" borderId="0" xfId="0" applyNumberFormat="1" applyFont="1"/>
    <xf numFmtId="169" fontId="6" fillId="0" borderId="8" xfId="0" applyNumberFormat="1" applyFont="1" applyBorder="1"/>
    <xf numFmtId="168" fontId="6" fillId="0" borderId="0" xfId="0" applyNumberFormat="1" applyFont="1" applyAlignment="1">
      <alignment horizontal="left" vertical="center" indent="1"/>
    </xf>
    <xf numFmtId="1" fontId="6" fillId="0" borderId="0" xfId="0" applyNumberFormat="1" applyFont="1" applyAlignment="1">
      <alignment horizontal="center" vertical="center"/>
    </xf>
    <xf numFmtId="9" fontId="6" fillId="0" borderId="0" xfId="0" applyNumberFormat="1" applyFont="1" applyAlignment="1">
      <alignment horizontal="center" vertical="center"/>
    </xf>
    <xf numFmtId="9" fontId="6" fillId="0" borderId="5" xfId="0" applyNumberFormat="1" applyFont="1" applyBorder="1" applyAlignment="1">
      <alignment horizontal="center" vertical="center"/>
    </xf>
    <xf numFmtId="42" fontId="6" fillId="0" borderId="0" xfId="1" applyFont="1" applyAlignment="1">
      <alignment horizontal="center"/>
    </xf>
    <xf numFmtId="164" fontId="6" fillId="0" borderId="0" xfId="2" quotePrefix="1" applyNumberFormat="1" applyFont="1" applyAlignment="1">
      <alignment horizontal="center" vertical="center"/>
    </xf>
    <xf numFmtId="9" fontId="6" fillId="0" borderId="0" xfId="0" applyNumberFormat="1" applyFont="1" applyAlignment="1">
      <alignment horizontal="center"/>
    </xf>
    <xf numFmtId="42" fontId="6" fillId="0" borderId="0" xfId="1" applyFont="1" applyAlignment="1">
      <alignment horizontal="left" vertical="center" indent="1"/>
    </xf>
    <xf numFmtId="42" fontId="6" fillId="0" borderId="5" xfId="1" applyFont="1" applyBorder="1" applyAlignment="1">
      <alignment horizontal="center" vertical="center"/>
    </xf>
    <xf numFmtId="170" fontId="6" fillId="0" borderId="0" xfId="0" applyNumberFormat="1" applyFont="1"/>
    <xf numFmtId="171" fontId="6" fillId="0" borderId="0" xfId="0" applyNumberFormat="1" applyFont="1"/>
    <xf numFmtId="0" fontId="6" fillId="0" borderId="0" xfId="0" applyFont="1" applyAlignment="1">
      <alignment horizontal="left"/>
    </xf>
    <xf numFmtId="42" fontId="6" fillId="0" borderId="0" xfId="0" applyNumberFormat="1" applyFont="1" applyAlignment="1">
      <alignment horizontal="left"/>
    </xf>
    <xf numFmtId="0" fontId="6" fillId="0" borderId="0" xfId="0" applyFont="1" applyAlignment="1">
      <alignment horizontal="center" vertical="center"/>
    </xf>
    <xf numFmtId="0" fontId="6" fillId="0" borderId="8" xfId="0" applyFont="1" applyBorder="1" applyAlignment="1">
      <alignment horizontal="center" vertical="center"/>
    </xf>
    <xf numFmtId="42" fontId="6" fillId="0" borderId="8" xfId="1" applyFont="1" applyBorder="1" applyAlignment="1">
      <alignment horizontal="center"/>
    </xf>
    <xf numFmtId="0" fontId="6" fillId="0" borderId="0" xfId="0" applyFont="1" applyAlignment="1">
      <alignment horizontal="center"/>
    </xf>
    <xf numFmtId="164" fontId="6" fillId="0" borderId="1" xfId="0" applyNumberFormat="1" applyFont="1" applyBorder="1" applyAlignment="1">
      <alignment horizontal="center" vertical="center"/>
    </xf>
    <xf numFmtId="167" fontId="6" fillId="0" borderId="0" xfId="0" applyNumberFormat="1" applyFont="1" applyAlignment="1">
      <alignment horizontal="center" vertical="center"/>
    </xf>
    <xf numFmtId="167"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9" fontId="6" fillId="0" borderId="0" xfId="3" applyFont="1" applyAlignment="1">
      <alignment horizontal="center"/>
    </xf>
    <xf numFmtId="164" fontId="6" fillId="0" borderId="0" xfId="0" applyNumberFormat="1" applyFont="1"/>
    <xf numFmtId="172" fontId="6" fillId="0" borderId="0" xfId="0" applyNumberFormat="1" applyFont="1"/>
    <xf numFmtId="173" fontId="6" fillId="0" borderId="0" xfId="0" applyNumberFormat="1" applyFont="1"/>
    <xf numFmtId="164" fontId="6" fillId="0" borderId="1" xfId="0" applyNumberFormat="1" applyFont="1" applyBorder="1" applyAlignment="1">
      <alignment horizontal="center" vertical="center"/>
    </xf>
    <xf numFmtId="174" fontId="6" fillId="0" borderId="0" xfId="0" applyNumberFormat="1" applyFont="1"/>
    <xf numFmtId="175" fontId="6" fillId="0" borderId="0" xfId="2" applyNumberFormat="1" applyFont="1"/>
    <xf numFmtId="168" fontId="6" fillId="0" borderId="0" xfId="0" applyNumberFormat="1" applyFont="1" applyAlignment="1">
      <alignment horizontal="center" vertical="center"/>
    </xf>
    <xf numFmtId="164" fontId="6" fillId="0" borderId="8" xfId="0" applyNumberFormat="1" applyFont="1" applyBorder="1" applyAlignment="1">
      <alignment horizontal="center"/>
    </xf>
    <xf numFmtId="168" fontId="6" fillId="0" borderId="8" xfId="0" applyNumberFormat="1" applyFont="1" applyBorder="1" applyAlignment="1">
      <alignment horizontal="center"/>
    </xf>
    <xf numFmtId="168" fontId="6" fillId="0" borderId="8" xfId="0" applyNumberFormat="1" applyFont="1" applyBorder="1" applyAlignment="1">
      <alignment horizontal="center" vertical="center"/>
    </xf>
    <xf numFmtId="167" fontId="6" fillId="0" borderId="0" xfId="0" applyNumberFormat="1" applyFont="1" applyBorder="1" applyAlignment="1">
      <alignment horizontal="center" vertical="center"/>
    </xf>
    <xf numFmtId="176" fontId="6" fillId="0" borderId="0" xfId="0" applyNumberFormat="1" applyFont="1"/>
    <xf numFmtId="177" fontId="6" fillId="0" borderId="0" xfId="0" applyNumberFormat="1" applyFont="1"/>
    <xf numFmtId="177" fontId="6" fillId="0" borderId="8" xfId="0" applyNumberFormat="1" applyFont="1" applyBorder="1"/>
    <xf numFmtId="2" fontId="6" fillId="0" borderId="0" xfId="2" applyNumberFormat="1" applyFont="1" applyAlignment="1">
      <alignment horizontal="center" vertical="center"/>
    </xf>
    <xf numFmtId="166" fontId="6" fillId="0" borderId="0" xfId="0" applyNumberFormat="1" applyFont="1"/>
    <xf numFmtId="166" fontId="6" fillId="0" borderId="8" xfId="0" applyNumberFormat="1" applyFont="1" applyBorder="1"/>
    <xf numFmtId="2" fontId="6" fillId="5" borderId="0" xfId="0" applyNumberFormat="1" applyFont="1" applyFill="1" applyAlignment="1">
      <alignment horizontal="center"/>
    </xf>
    <xf numFmtId="0" fontId="6" fillId="0" borderId="1" xfId="0" applyFont="1" applyBorder="1" applyAlignment="1">
      <alignment horizontal="center" vertical="center"/>
    </xf>
    <xf numFmtId="164" fontId="6" fillId="0" borderId="1" xfId="0" applyNumberFormat="1" applyFont="1" applyBorder="1" applyAlignment="1">
      <alignment horizontal="center"/>
    </xf>
    <xf numFmtId="0" fontId="0" fillId="18" borderId="1" xfId="0" applyFill="1" applyBorder="1" applyAlignment="1">
      <alignment horizontal="center" vertical="center"/>
    </xf>
    <xf numFmtId="16" fontId="0" fillId="5" borderId="0" xfId="0" applyNumberFormat="1" applyFill="1"/>
    <xf numFmtId="178" fontId="0" fillId="5" borderId="0" xfId="2" applyNumberFormat="1" applyFont="1" applyFill="1"/>
    <xf numFmtId="0" fontId="5" fillId="14" borderId="8" xfId="0" applyFont="1" applyFill="1" applyBorder="1" applyAlignment="1">
      <alignment horizont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15" fillId="16" borderId="0" xfId="0" applyFont="1" applyFill="1" applyAlignment="1">
      <alignment horizontal="center" vertical="center"/>
    </xf>
    <xf numFmtId="0" fontId="5" fillId="2" borderId="8" xfId="0" applyFont="1" applyFill="1" applyBorder="1" applyAlignment="1">
      <alignment horizontal="center"/>
    </xf>
    <xf numFmtId="0" fontId="18" fillId="2" borderId="8" xfId="0" applyFont="1" applyFill="1" applyBorder="1" applyAlignment="1">
      <alignment horizontal="center"/>
    </xf>
    <xf numFmtId="0" fontId="5" fillId="2" borderId="8" xfId="0" applyFont="1" applyFill="1" applyBorder="1" applyAlignment="1">
      <alignment horizontal="center" vertical="center"/>
    </xf>
    <xf numFmtId="0" fontId="6" fillId="2" borderId="0" xfId="0" applyFont="1" applyFill="1" applyAlignment="1">
      <alignment horizontal="center" vertical="center" wrapText="1"/>
    </xf>
    <xf numFmtId="0" fontId="5" fillId="0" borderId="1" xfId="0" applyFont="1" applyBorder="1" applyAlignment="1">
      <alignment horizontal="center" vertical="center"/>
    </xf>
    <xf numFmtId="0" fontId="1" fillId="3" borderId="0" xfId="0" applyFont="1" applyFill="1" applyAlignment="1">
      <alignment horizontal="center" vertical="center"/>
    </xf>
    <xf numFmtId="0" fontId="0" fillId="3" borderId="0" xfId="0" applyFill="1" applyAlignment="1">
      <alignment horizontal="center" vertical="center"/>
    </xf>
    <xf numFmtId="0" fontId="6" fillId="2" borderId="8" xfId="0" applyFont="1" applyFill="1" applyBorder="1" applyAlignment="1">
      <alignment horizontal="center" vertical="center" wrapText="1"/>
    </xf>
    <xf numFmtId="0" fontId="1" fillId="3" borderId="8" xfId="0" applyFont="1" applyFill="1" applyBorder="1" applyAlignment="1">
      <alignment horizontal="center" vertical="center"/>
    </xf>
    <xf numFmtId="0" fontId="5" fillId="0" borderId="0" xfId="0" applyFont="1" applyAlignment="1">
      <alignment horizontal="center" vertical="center" wrapText="1"/>
    </xf>
    <xf numFmtId="0" fontId="6" fillId="0" borderId="0" xfId="0" applyFont="1" applyAlignment="1">
      <alignment horizontal="center" vertical="center"/>
    </xf>
    <xf numFmtId="0" fontId="2" fillId="3" borderId="0" xfId="0" applyFont="1" applyFill="1" applyAlignment="1">
      <alignment horizontal="center" vertical="center"/>
    </xf>
    <xf numFmtId="0" fontId="5" fillId="0" borderId="0" xfId="0" applyFont="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xf>
    <xf numFmtId="0" fontId="6" fillId="0" borderId="3" xfId="0" applyFont="1" applyBorder="1" applyAlignment="1">
      <alignment horizontal="center"/>
    </xf>
    <xf numFmtId="0" fontId="9" fillId="0" borderId="0" xfId="0" applyFont="1" applyAlignment="1">
      <alignment horizontal="center" vertical="center"/>
    </xf>
    <xf numFmtId="0" fontId="6" fillId="4" borderId="1" xfId="0" applyFont="1" applyFill="1" applyBorder="1" applyAlignment="1">
      <alignment horizontal="center"/>
    </xf>
    <xf numFmtId="0" fontId="6" fillId="4" borderId="1" xfId="0" applyFont="1" applyFill="1" applyBorder="1" applyAlignment="1">
      <alignment horizontal="left" vertical="top" wrapText="1"/>
    </xf>
    <xf numFmtId="0" fontId="4" fillId="2" borderId="0" xfId="0" applyFont="1" applyFill="1" applyAlignment="1">
      <alignment horizontal="center"/>
    </xf>
    <xf numFmtId="0" fontId="3" fillId="2" borderId="0" xfId="0" applyFont="1" applyFill="1" applyAlignment="1">
      <alignment horizontal="center"/>
    </xf>
    <xf numFmtId="0" fontId="5" fillId="7" borderId="4" xfId="0" applyFont="1" applyFill="1" applyBorder="1" applyAlignment="1">
      <alignment horizontal="center" vertical="center"/>
    </xf>
    <xf numFmtId="0" fontId="5" fillId="7" borderId="5" xfId="0" applyFont="1" applyFill="1" applyBorder="1" applyAlignment="1">
      <alignment horizontal="center" vertical="center"/>
    </xf>
    <xf numFmtId="0" fontId="5" fillId="7" borderId="6"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5" fillId="15" borderId="8" xfId="0" applyFont="1" applyFill="1" applyBorder="1" applyAlignment="1">
      <alignment horizontal="center" vertical="center"/>
    </xf>
    <xf numFmtId="0" fontId="6" fillId="15" borderId="8" xfId="0" applyFont="1" applyFill="1" applyBorder="1" applyAlignment="1">
      <alignment horizontal="center" vertical="center"/>
    </xf>
    <xf numFmtId="164" fontId="5" fillId="7" borderId="1" xfId="0" applyNumberFormat="1" applyFont="1" applyFill="1" applyBorder="1" applyAlignment="1">
      <alignment horizontal="center" vertical="center"/>
    </xf>
    <xf numFmtId="164" fontId="5" fillId="6" borderId="1" xfId="0" applyNumberFormat="1" applyFont="1" applyFill="1" applyBorder="1" applyAlignment="1">
      <alignment horizontal="center" vertical="center"/>
    </xf>
    <xf numFmtId="164" fontId="5" fillId="6" borderId="4" xfId="0" applyNumberFormat="1" applyFont="1" applyFill="1" applyBorder="1" applyAlignment="1">
      <alignment horizontal="center" vertical="center"/>
    </xf>
    <xf numFmtId="164" fontId="5" fillId="6" borderId="5" xfId="0" applyNumberFormat="1" applyFont="1" applyFill="1" applyBorder="1" applyAlignment="1">
      <alignment horizontal="center" vertical="center"/>
    </xf>
    <xf numFmtId="164" fontId="5" fillId="6" borderId="6" xfId="0" applyNumberFormat="1" applyFont="1" applyFill="1" applyBorder="1" applyAlignment="1">
      <alignment horizontal="center" vertical="center"/>
    </xf>
    <xf numFmtId="164" fontId="5" fillId="6" borderId="2" xfId="0" applyNumberFormat="1" applyFont="1" applyFill="1" applyBorder="1" applyAlignment="1">
      <alignment horizontal="center" vertical="center"/>
    </xf>
    <xf numFmtId="164" fontId="5" fillId="6" borderId="3" xfId="0" applyNumberFormat="1" applyFont="1" applyFill="1" applyBorder="1" applyAlignment="1">
      <alignment horizontal="center" vertical="center"/>
    </xf>
    <xf numFmtId="0" fontId="5" fillId="7" borderId="1" xfId="0" applyFont="1" applyFill="1" applyBorder="1" applyAlignment="1">
      <alignment horizontal="center" vertical="center"/>
    </xf>
    <xf numFmtId="0" fontId="5" fillId="6" borderId="1" xfId="0" applyFont="1" applyFill="1" applyBorder="1" applyAlignment="1">
      <alignment horizontal="center" vertical="center"/>
    </xf>
    <xf numFmtId="0" fontId="10" fillId="7" borderId="1" xfId="0" applyFont="1" applyFill="1" applyBorder="1" applyAlignment="1">
      <alignment horizontal="center" vertical="center"/>
    </xf>
    <xf numFmtId="0" fontId="12" fillId="9" borderId="0" xfId="0" applyFont="1" applyFill="1" applyAlignment="1">
      <alignment horizontal="center" vertical="center"/>
    </xf>
    <xf numFmtId="0" fontId="11" fillId="9" borderId="0" xfId="0" applyFont="1" applyFill="1" applyAlignment="1">
      <alignment horizontal="center" vertical="center"/>
    </xf>
    <xf numFmtId="0" fontId="13" fillId="7" borderId="1" xfId="0" applyFont="1" applyFill="1" applyBorder="1" applyAlignment="1">
      <alignment horizontal="center" vertical="center"/>
    </xf>
    <xf numFmtId="165" fontId="6" fillId="0" borderId="2" xfId="0" applyNumberFormat="1" applyFont="1" applyBorder="1" applyAlignment="1">
      <alignment horizontal="center" vertical="center"/>
    </xf>
    <xf numFmtId="165" fontId="6" fillId="0" borderId="9" xfId="0" applyNumberFormat="1" applyFont="1" applyBorder="1" applyAlignment="1">
      <alignment horizontal="center" vertical="center"/>
    </xf>
    <xf numFmtId="165" fontId="6" fillId="0" borderId="3" xfId="0" applyNumberFormat="1" applyFont="1" applyBorder="1" applyAlignment="1">
      <alignment horizontal="center" vertical="center"/>
    </xf>
    <xf numFmtId="165" fontId="10" fillId="13" borderId="8" xfId="0" applyNumberFormat="1" applyFont="1" applyFill="1" applyBorder="1" applyAlignment="1">
      <alignment horizontal="center" vertical="center"/>
    </xf>
    <xf numFmtId="0" fontId="15" fillId="15" borderId="0" xfId="0" applyFont="1" applyFill="1" applyAlignment="1">
      <alignment horizontal="center" vertical="center"/>
    </xf>
    <xf numFmtId="165" fontId="15" fillId="13" borderId="8" xfId="0" applyNumberFormat="1" applyFont="1" applyFill="1" applyBorder="1" applyAlignment="1">
      <alignment horizontal="center" vertical="center"/>
    </xf>
    <xf numFmtId="165" fontId="11" fillId="13" borderId="8" xfId="0" applyNumberFormat="1" applyFont="1" applyFill="1" applyBorder="1" applyAlignment="1">
      <alignment horizontal="center" vertical="center"/>
    </xf>
    <xf numFmtId="165" fontId="15" fillId="13" borderId="8" xfId="0" applyNumberFormat="1" applyFont="1" applyFill="1" applyBorder="1" applyAlignment="1">
      <alignment horizontal="center"/>
    </xf>
    <xf numFmtId="164" fontId="6" fillId="0" borderId="2" xfId="0" applyNumberFormat="1" applyFont="1" applyBorder="1" applyAlignment="1">
      <alignment horizontal="center" vertical="center"/>
    </xf>
    <xf numFmtId="164" fontId="6" fillId="0" borderId="9" xfId="0" applyNumberFormat="1" applyFont="1" applyBorder="1" applyAlignment="1">
      <alignment horizontal="center" vertical="center"/>
    </xf>
    <xf numFmtId="164" fontId="6" fillId="0" borderId="3" xfId="0" applyNumberFormat="1" applyFont="1" applyBorder="1" applyAlignment="1">
      <alignment horizontal="center" vertical="center"/>
    </xf>
    <xf numFmtId="164" fontId="6" fillId="13" borderId="4" xfId="0" applyNumberFormat="1" applyFont="1" applyFill="1" applyBorder="1" applyAlignment="1">
      <alignment horizontal="center" vertical="center" wrapText="1"/>
    </xf>
    <xf numFmtId="164" fontId="6" fillId="13" borderId="5" xfId="0" applyNumberFormat="1" applyFont="1" applyFill="1" applyBorder="1" applyAlignment="1">
      <alignment horizontal="center" vertical="center" wrapText="1"/>
    </xf>
    <xf numFmtId="164" fontId="6" fillId="13" borderId="6" xfId="0" applyNumberFormat="1" applyFont="1" applyFill="1" applyBorder="1" applyAlignment="1">
      <alignment horizontal="center" vertical="center" wrapText="1"/>
    </xf>
    <xf numFmtId="164" fontId="6" fillId="13" borderId="7" xfId="0" applyNumberFormat="1" applyFont="1" applyFill="1" applyBorder="1" applyAlignment="1">
      <alignment horizontal="center" vertical="center"/>
    </xf>
    <xf numFmtId="164" fontId="6" fillId="13" borderId="8" xfId="0" applyNumberFormat="1" applyFont="1" applyFill="1" applyBorder="1" applyAlignment="1">
      <alignment horizontal="center" vertical="center"/>
    </xf>
    <xf numFmtId="0" fontId="15" fillId="14" borderId="0" xfId="0" applyFont="1" applyFill="1" applyAlignment="1">
      <alignment horizontal="center" vertical="center"/>
    </xf>
    <xf numFmtId="0" fontId="15" fillId="14" borderId="0" xfId="0" applyFont="1" applyFill="1" applyAlignment="1">
      <alignment horizontal="center"/>
    </xf>
    <xf numFmtId="0" fontId="11" fillId="14" borderId="0" xfId="0" applyFont="1" applyFill="1" applyAlignment="1">
      <alignment horizontal="center"/>
    </xf>
    <xf numFmtId="165" fontId="6" fillId="13" borderId="4" xfId="0" applyNumberFormat="1" applyFont="1" applyFill="1" applyBorder="1" applyAlignment="1">
      <alignment horizontal="center" vertical="center" wrapText="1"/>
    </xf>
    <xf numFmtId="165" fontId="6" fillId="13" borderId="5" xfId="0" applyNumberFormat="1" applyFont="1" applyFill="1" applyBorder="1" applyAlignment="1">
      <alignment horizontal="center" vertical="center" wrapText="1"/>
    </xf>
    <xf numFmtId="165" fontId="6" fillId="13" borderId="6" xfId="0" applyNumberFormat="1" applyFont="1" applyFill="1" applyBorder="1" applyAlignment="1">
      <alignment horizontal="center" vertical="center" wrapText="1"/>
    </xf>
    <xf numFmtId="165" fontId="6" fillId="13" borderId="7" xfId="0" applyNumberFormat="1" applyFont="1" applyFill="1" applyBorder="1" applyAlignment="1">
      <alignment horizontal="center" vertical="center"/>
    </xf>
    <xf numFmtId="165" fontId="6" fillId="13" borderId="8" xfId="0" applyNumberFormat="1" applyFont="1" applyFill="1" applyBorder="1" applyAlignment="1">
      <alignment horizontal="center" vertical="center"/>
    </xf>
    <xf numFmtId="0" fontId="6" fillId="13" borderId="1" xfId="0" applyFont="1" applyFill="1" applyBorder="1" applyAlignment="1">
      <alignment horizontal="center" vertical="center"/>
    </xf>
    <xf numFmtId="0" fontId="6" fillId="13" borderId="7" xfId="0" applyFont="1" applyFill="1" applyBorder="1" applyAlignment="1">
      <alignment horizontal="center" vertical="center"/>
    </xf>
    <xf numFmtId="0" fontId="6" fillId="13" borderId="8" xfId="0" applyFont="1" applyFill="1" applyBorder="1" applyAlignment="1">
      <alignment horizontal="center" vertical="center"/>
    </xf>
    <xf numFmtId="0" fontId="6" fillId="0" borderId="9" xfId="0" applyFont="1" applyBorder="1" applyAlignment="1">
      <alignment horizontal="center" vertical="center"/>
    </xf>
    <xf numFmtId="0" fontId="6" fillId="13" borderId="4" xfId="0" applyFont="1" applyFill="1" applyBorder="1" applyAlignment="1">
      <alignment horizontal="center" vertical="center"/>
    </xf>
    <xf numFmtId="0" fontId="6" fillId="13" borderId="5" xfId="0" applyFont="1" applyFill="1" applyBorder="1" applyAlignment="1">
      <alignment horizontal="center" vertical="center"/>
    </xf>
    <xf numFmtId="0" fontId="6" fillId="13" borderId="6" xfId="0" applyFont="1" applyFill="1" applyBorder="1" applyAlignment="1">
      <alignment horizontal="center" vertical="center"/>
    </xf>
    <xf numFmtId="0" fontId="9" fillId="0" borderId="0" xfId="0" applyFont="1" applyAlignment="1">
      <alignment horizontal="center"/>
    </xf>
    <xf numFmtId="0" fontId="9" fillId="0" borderId="0" xfId="0" applyFont="1" applyAlignment="1">
      <alignment horizontal="center" vertical="center" wrapText="1"/>
    </xf>
    <xf numFmtId="0" fontId="0" fillId="0" borderId="1" xfId="0" applyBorder="1" applyAlignment="1">
      <alignment horizontal="center" vertical="center"/>
    </xf>
    <xf numFmtId="0" fontId="6" fillId="2" borderId="1" xfId="0" applyFont="1" applyFill="1" applyBorder="1" applyAlignment="1">
      <alignment horizontal="center"/>
    </xf>
    <xf numFmtId="0" fontId="0" fillId="18" borderId="1" xfId="0" applyFill="1" applyBorder="1" applyAlignment="1">
      <alignment horizontal="center" vertical="center"/>
    </xf>
    <xf numFmtId="0" fontId="6" fillId="0" borderId="1" xfId="0" applyFont="1" applyBorder="1" applyAlignment="1">
      <alignment horizontal="center"/>
    </xf>
    <xf numFmtId="164"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24" fillId="17" borderId="4" xfId="0" applyFont="1" applyFill="1" applyBorder="1" applyAlignment="1">
      <alignment horizontal="center" vertical="center"/>
    </xf>
    <xf numFmtId="0" fontId="24" fillId="17" borderId="5" xfId="0" applyFont="1" applyFill="1" applyBorder="1" applyAlignment="1">
      <alignment horizontal="center" vertical="center"/>
    </xf>
    <xf numFmtId="0" fontId="24" fillId="17" borderId="6" xfId="0" applyFont="1" applyFill="1" applyBorder="1" applyAlignment="1">
      <alignment horizontal="center" vertical="center"/>
    </xf>
    <xf numFmtId="0" fontId="24" fillId="17" borderId="1" xfId="0" applyFont="1" applyFill="1" applyBorder="1" applyAlignment="1">
      <alignment horizontal="center" vertical="center"/>
    </xf>
    <xf numFmtId="0" fontId="0" fillId="17" borderId="1" xfId="0" applyFill="1" applyBorder="1" applyAlignment="1">
      <alignment horizontal="center"/>
    </xf>
    <xf numFmtId="0" fontId="25" fillId="0" borderId="4" xfId="0" applyFont="1" applyBorder="1" applyAlignment="1">
      <alignment horizontal="left"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164" fontId="25" fillId="0" borderId="1" xfId="0" applyNumberFormat="1" applyFont="1" applyBorder="1" applyAlignment="1">
      <alignment horizontal="left" vertical="center"/>
    </xf>
    <xf numFmtId="0" fontId="25" fillId="0" borderId="1" xfId="0" applyFont="1" applyBorder="1" applyAlignment="1">
      <alignment horizontal="left" vertical="center"/>
    </xf>
    <xf numFmtId="0" fontId="24" fillId="0" borderId="1" xfId="0" applyFont="1" applyBorder="1" applyAlignment="1">
      <alignment horizontal="center" vertical="center"/>
    </xf>
    <xf numFmtId="164" fontId="24" fillId="0" borderId="1" xfId="0" applyNumberFormat="1" applyFont="1" applyBorder="1" applyAlignment="1">
      <alignment horizontal="center" vertical="center"/>
    </xf>
    <xf numFmtId="164" fontId="6" fillId="0" borderId="1" xfId="0" applyNumberFormat="1" applyFont="1" applyBorder="1" applyAlignment="1">
      <alignment horizontal="center"/>
    </xf>
    <xf numFmtId="0" fontId="17"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xf>
    <xf numFmtId="0" fontId="17" fillId="2" borderId="1" xfId="0" applyFont="1" applyFill="1" applyBorder="1" applyAlignment="1">
      <alignment horizontal="center" vertical="center"/>
    </xf>
    <xf numFmtId="0" fontId="24" fillId="0" borderId="4" xfId="0" applyFont="1" applyBorder="1" applyAlignment="1">
      <alignment horizontal="center" vertical="center"/>
    </xf>
    <xf numFmtId="0" fontId="24" fillId="0" borderId="5" xfId="0" applyFont="1" applyBorder="1" applyAlignment="1">
      <alignment horizontal="center" vertical="center"/>
    </xf>
    <xf numFmtId="0" fontId="24" fillId="0" borderId="6" xfId="0" applyFont="1" applyBorder="1" applyAlignment="1">
      <alignment horizontal="center" vertical="center"/>
    </xf>
    <xf numFmtId="0" fontId="0" fillId="0" borderId="1" xfId="0" applyBorder="1" applyAlignment="1">
      <alignment horizontal="center"/>
    </xf>
    <xf numFmtId="42" fontId="6" fillId="0" borderId="10" xfId="1" applyFont="1" applyBorder="1" applyAlignment="1">
      <alignment horizontal="center" vertical="center"/>
    </xf>
    <xf numFmtId="42" fontId="6" fillId="0" borderId="0" xfId="1" applyFont="1" applyBorder="1" applyAlignment="1">
      <alignment horizontal="center" vertical="center"/>
    </xf>
    <xf numFmtId="42" fontId="6" fillId="0" borderId="8" xfId="1" applyFont="1" applyBorder="1" applyAlignment="1">
      <alignment horizontal="center" vertic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5" xfId="0" applyFont="1" applyBorder="1" applyAlignment="1">
      <alignment horizontal="center" wrapText="1"/>
    </xf>
    <xf numFmtId="42" fontId="6" fillId="0" borderId="10" xfId="0" applyNumberFormat="1"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14" fillId="0" borderId="0" xfId="0" applyFont="1" applyAlignment="1">
      <alignment horizontal="center" vertical="center"/>
    </xf>
    <xf numFmtId="0" fontId="6" fillId="0" borderId="0" xfId="0" applyFont="1" applyAlignment="1">
      <alignment horizontal="center"/>
    </xf>
    <xf numFmtId="0" fontId="6" fillId="0" borderId="0" xfId="0" applyFont="1" applyAlignment="1">
      <alignment horizontal="left"/>
    </xf>
    <xf numFmtId="0" fontId="6" fillId="0" borderId="0" xfId="0" applyFont="1" applyBorder="1" applyAlignment="1">
      <alignment horizontal="left"/>
    </xf>
    <xf numFmtId="0" fontId="6" fillId="0" borderId="12" xfId="0" applyFont="1" applyBorder="1" applyAlignment="1">
      <alignment horizontal="center" vertical="center"/>
    </xf>
    <xf numFmtId="1" fontId="6" fillId="0" borderId="1" xfId="0" applyNumberFormat="1" applyFont="1" applyBorder="1" applyAlignment="1">
      <alignment horizontal="center"/>
    </xf>
    <xf numFmtId="164" fontId="24" fillId="0" borderId="1" xfId="0" applyNumberFormat="1" applyFont="1" applyBorder="1" applyAlignment="1">
      <alignment horizontal="center"/>
    </xf>
    <xf numFmtId="0" fontId="24" fillId="0" borderId="1" xfId="0" applyFont="1" applyBorder="1" applyAlignment="1">
      <alignment horizontal="center"/>
    </xf>
    <xf numFmtId="0" fontId="24" fillId="0" borderId="1" xfId="0" applyFont="1" applyBorder="1" applyAlignment="1">
      <alignment horizontal="center"/>
    </xf>
    <xf numFmtId="164" fontId="24" fillId="0" borderId="1" xfId="0" applyNumberFormat="1" applyFont="1" applyBorder="1" applyAlignment="1">
      <alignment horizontal="center"/>
    </xf>
    <xf numFmtId="0" fontId="6" fillId="16" borderId="1" xfId="0" applyFont="1" applyFill="1" applyBorder="1" applyAlignment="1">
      <alignment horizontal="center" vertical="center" wrapText="1"/>
    </xf>
    <xf numFmtId="0" fontId="6" fillId="16" borderId="1" xfId="0" applyFont="1" applyFill="1" applyBorder="1" applyAlignment="1">
      <alignment horizontal="center"/>
    </xf>
    <xf numFmtId="0" fontId="6" fillId="19" borderId="1" xfId="0" applyFont="1" applyFill="1" applyBorder="1" applyAlignment="1">
      <alignment horizontal="center" vertical="center"/>
    </xf>
    <xf numFmtId="0" fontId="6" fillId="19" borderId="1" xfId="0" applyFont="1" applyFill="1" applyBorder="1" applyAlignment="1">
      <alignment horizontal="center" vertical="center"/>
    </xf>
    <xf numFmtId="0" fontId="24" fillId="2" borderId="1" xfId="0" applyFont="1" applyFill="1" applyBorder="1" applyAlignment="1">
      <alignment horizontal="center" vertical="center"/>
    </xf>
    <xf numFmtId="164" fontId="24" fillId="2" borderId="1" xfId="0" applyNumberFormat="1" applyFont="1" applyFill="1" applyBorder="1" applyAlignment="1">
      <alignment horizontal="center" vertical="center"/>
    </xf>
    <xf numFmtId="164" fontId="24" fillId="2" borderId="4" xfId="0" applyNumberFormat="1" applyFont="1" applyFill="1" applyBorder="1" applyAlignment="1">
      <alignment horizontal="center" vertical="center"/>
    </xf>
    <xf numFmtId="164" fontId="24" fillId="2" borderId="6"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xf>
    <xf numFmtId="0" fontId="6" fillId="0" borderId="0" xfId="0" applyFont="1" applyFill="1" applyBorder="1" applyAlignment="1">
      <alignment horizontal="center"/>
    </xf>
    <xf numFmtId="164" fontId="24" fillId="0" borderId="0" xfId="0" applyNumberFormat="1" applyFont="1" applyFill="1" applyBorder="1" applyAlignment="1">
      <alignment horizontal="center"/>
    </xf>
    <xf numFmtId="0" fontId="24" fillId="0" borderId="0" xfId="0" applyFont="1" applyFill="1" applyBorder="1" applyAlignment="1">
      <alignment horizontal="center"/>
    </xf>
    <xf numFmtId="0" fontId="28" fillId="0" borderId="8" xfId="0" applyFont="1" applyBorder="1" applyAlignment="1">
      <alignment horizontal="center"/>
    </xf>
  </cellXfs>
  <cellStyles count="4">
    <cellStyle name="Comma [0]" xfId="2" builtinId="6"/>
    <cellStyle name="Currency [0]" xfId="1" builtinId="7"/>
    <cellStyle name="Normal" xfId="0" builtinId="0"/>
    <cellStyle name="Percent" xfId="3" builtinId="5"/>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198437</xdr:colOff>
      <xdr:row>6</xdr:row>
      <xdr:rowOff>313531</xdr:rowOff>
    </xdr:from>
    <xdr:to>
      <xdr:col>11</xdr:col>
      <xdr:colOff>504031</xdr:colOff>
      <xdr:row>7</xdr:row>
      <xdr:rowOff>539750</xdr:rowOff>
    </xdr:to>
    <xdr:sp macro="" textlink="">
      <xdr:nvSpPr>
        <xdr:cNvPr id="2" name="Right Arrow 1">
          <a:extLst>
            <a:ext uri="{FF2B5EF4-FFF2-40B4-BE49-F238E27FC236}">
              <a16:creationId xmlns:a16="http://schemas.microsoft.com/office/drawing/2014/main" xmlns="" id="{00000000-0008-0000-0200-000002000000}"/>
            </a:ext>
          </a:extLst>
        </xdr:cNvPr>
        <xdr:cNvSpPr/>
      </xdr:nvSpPr>
      <xdr:spPr>
        <a:xfrm>
          <a:off x="9977437" y="2631281"/>
          <a:ext cx="1512094" cy="781844"/>
        </a:xfrm>
        <a:prstGeom prst="rightArrow">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id-ID"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757236</xdr:colOff>
      <xdr:row>6</xdr:row>
      <xdr:rowOff>316704</xdr:rowOff>
    </xdr:from>
    <xdr:ext cx="449264" cy="374718"/>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xmlns="" id="{00000000-0008-0000-0600-000002000000}"/>
                </a:ext>
              </a:extLst>
            </xdr:cNvPr>
            <xdr:cNvSpPr txBox="1"/>
          </xdr:nvSpPr>
          <xdr:spPr>
            <a:xfrm>
              <a:off x="6059486" y="3356767"/>
              <a:ext cx="449264" cy="374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id-ID" sz="900"/>
                <a:t> (</a:t>
              </a:r>
              <a14:m>
                <m:oMath xmlns:m="http://schemas.openxmlformats.org/officeDocument/2006/math">
                  <m:f>
                    <m:fPr>
                      <m:ctrlPr>
                        <a:rPr lang="id-ID" sz="1200" i="1">
                          <a:latin typeface="Cambria Math"/>
                        </a:rPr>
                      </m:ctrlPr>
                    </m:fPr>
                    <m:num>
                      <m:r>
                        <a:rPr lang="id-ID" sz="1200" b="0" i="1">
                          <a:latin typeface="Cambria Math"/>
                        </a:rPr>
                        <m:t>1</m:t>
                      </m:r>
                    </m:num>
                    <m:den>
                      <m:sSup>
                        <m:sSupPr>
                          <m:ctrlPr>
                            <a:rPr lang="id-ID" sz="1200" i="1">
                              <a:latin typeface="Cambria Math"/>
                            </a:rPr>
                          </m:ctrlPr>
                        </m:sSupPr>
                        <m:e>
                          <m:r>
                            <a:rPr lang="id-ID" sz="1200" b="0" i="1">
                              <a:latin typeface="Cambria Math"/>
                            </a:rPr>
                            <m:t>𝑦</m:t>
                          </m:r>
                        </m:e>
                        <m:sup>
                          <m:r>
                            <a:rPr lang="id-ID" sz="1200" b="0" i="1">
                              <a:latin typeface="Cambria Math"/>
                            </a:rPr>
                            <m:t>2</m:t>
                          </m:r>
                        </m:sup>
                      </m:sSup>
                    </m:den>
                  </m:f>
                </m:oMath>
              </a14:m>
              <a:r>
                <a:rPr lang="id-ID" sz="900"/>
                <a:t>)</a:t>
              </a:r>
            </a:p>
          </xdr:txBody>
        </xdr:sp>
      </mc:Choice>
      <mc:Fallback xmlns="">
        <xdr:sp macro="" textlink="">
          <xdr:nvSpPr>
            <xdr:cNvPr id="2" name="TextBox 1"/>
            <xdr:cNvSpPr txBox="1"/>
          </xdr:nvSpPr>
          <xdr:spPr>
            <a:xfrm>
              <a:off x="6059486" y="3356767"/>
              <a:ext cx="449264" cy="374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id-ID" sz="900"/>
                <a:t> (</a:t>
              </a:r>
              <a:r>
                <a:rPr lang="id-ID" sz="1200" b="0" i="0">
                  <a:latin typeface="Cambria Math"/>
                </a:rPr>
                <a:t>1/𝑦^2 </a:t>
              </a:r>
              <a:r>
                <a:rPr lang="id-ID" sz="900"/>
                <a:t>)</a:t>
              </a:r>
            </a:p>
          </xdr:txBody>
        </xdr:sp>
      </mc:Fallback>
    </mc:AlternateContent>
    <xdr:clientData/>
  </xdr:oneCellAnchor>
  <xdr:oneCellAnchor>
    <xdr:from>
      <xdr:col>4</xdr:col>
      <xdr:colOff>765174</xdr:colOff>
      <xdr:row>5</xdr:row>
      <xdr:rowOff>126206</xdr:rowOff>
    </xdr:from>
    <xdr:ext cx="449264" cy="374718"/>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xmlns="" id="{00000000-0008-0000-0600-000003000000}"/>
                </a:ext>
              </a:extLst>
            </xdr:cNvPr>
            <xdr:cNvSpPr txBox="1"/>
          </xdr:nvSpPr>
          <xdr:spPr>
            <a:xfrm>
              <a:off x="6067424" y="2563019"/>
              <a:ext cx="449264" cy="374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id-ID" sz="900"/>
                <a:t> (</a:t>
              </a:r>
              <a14:m>
                <m:oMath xmlns:m="http://schemas.openxmlformats.org/officeDocument/2006/math">
                  <m:f>
                    <m:fPr>
                      <m:ctrlPr>
                        <a:rPr lang="id-ID" sz="1200" i="1">
                          <a:latin typeface="Cambria Math"/>
                        </a:rPr>
                      </m:ctrlPr>
                    </m:fPr>
                    <m:num>
                      <m:r>
                        <a:rPr lang="id-ID" sz="1200" b="0" i="1">
                          <a:latin typeface="Cambria Math"/>
                        </a:rPr>
                        <m:t>1</m:t>
                      </m:r>
                    </m:num>
                    <m:den>
                      <m:sSup>
                        <m:sSupPr>
                          <m:ctrlPr>
                            <a:rPr lang="id-ID" sz="1200" i="1">
                              <a:latin typeface="Cambria Math"/>
                            </a:rPr>
                          </m:ctrlPr>
                        </m:sSupPr>
                        <m:e>
                          <m:r>
                            <a:rPr lang="id-ID" sz="1200" b="0" i="1">
                              <a:latin typeface="Cambria Math"/>
                            </a:rPr>
                            <m:t>𝑦</m:t>
                          </m:r>
                        </m:e>
                        <m:sup>
                          <m:r>
                            <a:rPr lang="id-ID" sz="1200" b="0" i="1">
                              <a:latin typeface="Cambria Math"/>
                            </a:rPr>
                            <m:t>2</m:t>
                          </m:r>
                        </m:sup>
                      </m:sSup>
                    </m:den>
                  </m:f>
                </m:oMath>
              </a14:m>
              <a:r>
                <a:rPr lang="id-ID" sz="900"/>
                <a:t>)</a:t>
              </a:r>
            </a:p>
          </xdr:txBody>
        </xdr:sp>
      </mc:Choice>
      <mc:Fallback xmlns="">
        <xdr:sp macro="" textlink="">
          <xdr:nvSpPr>
            <xdr:cNvPr id="3" name="TextBox 2"/>
            <xdr:cNvSpPr txBox="1"/>
          </xdr:nvSpPr>
          <xdr:spPr>
            <a:xfrm>
              <a:off x="6067424" y="2563019"/>
              <a:ext cx="449264" cy="374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id-ID" sz="900"/>
                <a:t> (</a:t>
              </a:r>
              <a:r>
                <a:rPr lang="id-ID" sz="1200" b="0" i="0">
                  <a:latin typeface="Cambria Math"/>
                </a:rPr>
                <a:t>1/𝑦^2 </a:t>
              </a:r>
              <a:r>
                <a:rPr lang="id-ID" sz="900"/>
                <a:t>)</a:t>
              </a:r>
            </a:p>
          </xdr:txBody>
        </xdr:sp>
      </mc:Fallback>
    </mc:AlternateContent>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4" tint="0.39997558519241921"/>
  </sheetPr>
  <dimension ref="B2:AU209"/>
  <sheetViews>
    <sheetView workbookViewId="0">
      <selection activeCell="R77" sqref="R77"/>
    </sheetView>
  </sheetViews>
  <sheetFormatPr defaultRowHeight="15" x14ac:dyDescent="0.25"/>
  <cols>
    <col min="1" max="1" width="18.140625" customWidth="1"/>
    <col min="2" max="2" width="5" customWidth="1"/>
    <col min="3" max="3" width="29.42578125" customWidth="1"/>
    <col min="4" max="13" width="3.140625" customWidth="1"/>
    <col min="14" max="14" width="3.28515625" customWidth="1"/>
    <col min="15" max="20" width="3.140625" customWidth="1"/>
    <col min="21" max="21" width="29.42578125" customWidth="1"/>
    <col min="23" max="23" width="15.28515625" customWidth="1"/>
    <col min="25" max="25" width="27" customWidth="1"/>
    <col min="26" max="26" width="39.7109375" customWidth="1"/>
    <col min="28" max="28" width="24.28515625" customWidth="1"/>
    <col min="29" max="29" width="14.85546875" customWidth="1"/>
    <col min="30" max="30" width="5.7109375" customWidth="1"/>
    <col min="31" max="32" width="5.5703125" customWidth="1"/>
    <col min="33" max="33" width="5.7109375" customWidth="1"/>
    <col min="34" max="34" width="5.5703125" customWidth="1"/>
    <col min="35" max="35" width="5.7109375" customWidth="1"/>
    <col min="36" max="36" width="6" customWidth="1"/>
    <col min="37" max="45" width="5.7109375" customWidth="1"/>
    <col min="46" max="46" width="6" customWidth="1"/>
    <col min="47" max="47" width="22.85546875" customWidth="1"/>
  </cols>
  <sheetData>
    <row r="2" spans="2:47" s="1" customFormat="1" ht="15.75" x14ac:dyDescent="0.25">
      <c r="D2" s="200" t="s">
        <v>4</v>
      </c>
      <c r="E2" s="201"/>
      <c r="F2" s="201"/>
      <c r="G2" s="201"/>
      <c r="H2" s="201"/>
      <c r="I2" s="201"/>
      <c r="J2" s="201"/>
      <c r="K2" s="201"/>
      <c r="L2" s="201"/>
      <c r="M2" s="201"/>
      <c r="N2" s="201"/>
      <c r="O2" s="201"/>
      <c r="P2" s="201"/>
      <c r="Q2" s="201"/>
      <c r="R2" s="201"/>
      <c r="S2" s="201"/>
      <c r="T2" s="201"/>
    </row>
    <row r="3" spans="2:47" x14ac:dyDescent="0.25">
      <c r="B3" s="185" t="s">
        <v>3</v>
      </c>
      <c r="C3" s="186"/>
      <c r="D3" s="186"/>
      <c r="E3" s="186"/>
      <c r="F3" s="186"/>
      <c r="G3" s="186"/>
      <c r="H3" s="186"/>
      <c r="I3" s="186"/>
      <c r="J3" s="186"/>
      <c r="K3" s="186"/>
      <c r="L3" s="186"/>
      <c r="M3" s="186"/>
      <c r="N3" s="186"/>
      <c r="O3" s="186"/>
      <c r="P3" s="186"/>
      <c r="Q3" s="186"/>
      <c r="R3" s="186"/>
      <c r="S3" s="186"/>
      <c r="T3" s="186"/>
      <c r="U3" s="186"/>
    </row>
    <row r="4" spans="2:47" ht="15.75" x14ac:dyDescent="0.25">
      <c r="B4" s="186"/>
      <c r="C4" s="186"/>
      <c r="D4" s="186"/>
      <c r="E4" s="186"/>
      <c r="F4" s="186"/>
      <c r="G4" s="186"/>
      <c r="H4" s="186"/>
      <c r="I4" s="186"/>
      <c r="J4" s="186"/>
      <c r="K4" s="186"/>
      <c r="L4" s="186"/>
      <c r="M4" s="186"/>
      <c r="N4" s="186"/>
      <c r="O4" s="186"/>
      <c r="P4" s="186"/>
      <c r="Q4" s="186"/>
      <c r="R4" s="186"/>
      <c r="S4" s="186"/>
      <c r="T4" s="186"/>
      <c r="U4" s="186"/>
      <c r="Y4" s="198" t="s">
        <v>11</v>
      </c>
      <c r="Z4" s="198"/>
      <c r="AB4" s="191" t="s">
        <v>67</v>
      </c>
      <c r="AC4" s="186"/>
      <c r="AD4" s="186"/>
      <c r="AE4" s="186"/>
      <c r="AF4" s="186"/>
      <c r="AG4" s="186"/>
      <c r="AH4" s="186"/>
      <c r="AI4" s="186"/>
      <c r="AJ4" s="186"/>
      <c r="AK4" s="186"/>
      <c r="AL4" s="186"/>
      <c r="AM4" s="186"/>
      <c r="AN4" s="186"/>
      <c r="AO4" s="186"/>
      <c r="AP4" s="186"/>
      <c r="AQ4" s="186"/>
      <c r="AR4" s="186"/>
      <c r="AS4" s="186"/>
      <c r="AT4" s="186"/>
      <c r="AU4" s="186"/>
    </row>
    <row r="5" spans="2:47" ht="15.75" x14ac:dyDescent="0.25">
      <c r="B5" s="174" t="s">
        <v>0</v>
      </c>
      <c r="C5" s="174" t="s">
        <v>133</v>
      </c>
      <c r="D5" s="176" t="s">
        <v>2</v>
      </c>
      <c r="E5" s="177"/>
      <c r="F5" s="177"/>
      <c r="G5" s="177"/>
      <c r="H5" s="177"/>
      <c r="I5" s="177"/>
      <c r="J5" s="177"/>
      <c r="K5" s="177"/>
      <c r="L5" s="177"/>
      <c r="M5" s="177"/>
      <c r="N5" s="177"/>
      <c r="O5" s="177"/>
      <c r="P5" s="177"/>
      <c r="Q5" s="177"/>
      <c r="R5" s="177"/>
      <c r="S5" s="177"/>
      <c r="T5" s="178"/>
      <c r="U5" s="184" t="s">
        <v>133</v>
      </c>
      <c r="W5" s="183" t="s">
        <v>10</v>
      </c>
      <c r="Y5" s="199" t="s">
        <v>12</v>
      </c>
      <c r="Z5" s="199"/>
      <c r="AB5" s="186"/>
      <c r="AC5" s="186"/>
      <c r="AD5" s="186"/>
      <c r="AE5" s="186"/>
      <c r="AF5" s="186"/>
      <c r="AG5" s="186"/>
      <c r="AH5" s="186"/>
      <c r="AI5" s="186"/>
      <c r="AJ5" s="186"/>
      <c r="AK5" s="186"/>
      <c r="AL5" s="186"/>
      <c r="AM5" s="186"/>
      <c r="AN5" s="186"/>
      <c r="AO5" s="186"/>
      <c r="AP5" s="186"/>
      <c r="AQ5" s="186"/>
      <c r="AR5" s="186"/>
      <c r="AS5" s="186"/>
      <c r="AT5" s="186"/>
      <c r="AU5" s="186"/>
    </row>
    <row r="6" spans="2:47" ht="15.75" x14ac:dyDescent="0.25">
      <c r="B6" s="175"/>
      <c r="C6" s="175"/>
      <c r="D6" s="3">
        <v>9</v>
      </c>
      <c r="E6" s="3">
        <v>8</v>
      </c>
      <c r="F6" s="3">
        <v>7</v>
      </c>
      <c r="G6" s="3">
        <v>6</v>
      </c>
      <c r="H6" s="3">
        <v>5</v>
      </c>
      <c r="I6" s="3">
        <v>4</v>
      </c>
      <c r="J6" s="3">
        <v>3</v>
      </c>
      <c r="K6" s="3">
        <v>2</v>
      </c>
      <c r="L6" s="3">
        <v>1</v>
      </c>
      <c r="M6" s="3">
        <v>2</v>
      </c>
      <c r="N6" s="3">
        <v>3</v>
      </c>
      <c r="O6" s="3">
        <v>4</v>
      </c>
      <c r="P6" s="3">
        <v>5</v>
      </c>
      <c r="Q6" s="3">
        <v>6</v>
      </c>
      <c r="R6" s="3">
        <v>7</v>
      </c>
      <c r="S6" s="3">
        <v>8</v>
      </c>
      <c r="T6" s="3">
        <v>9</v>
      </c>
      <c r="U6" s="184"/>
      <c r="W6" s="183"/>
      <c r="Y6" s="199"/>
      <c r="Z6" s="199"/>
      <c r="AB6" s="192"/>
      <c r="AC6" s="184" t="s">
        <v>36</v>
      </c>
      <c r="AD6" s="176" t="s">
        <v>2</v>
      </c>
      <c r="AE6" s="177"/>
      <c r="AF6" s="177"/>
      <c r="AG6" s="177"/>
      <c r="AH6" s="177"/>
      <c r="AI6" s="177"/>
      <c r="AJ6" s="177"/>
      <c r="AK6" s="177"/>
      <c r="AL6" s="177"/>
      <c r="AM6" s="177"/>
      <c r="AN6" s="177"/>
      <c r="AO6" s="177"/>
      <c r="AP6" s="177"/>
      <c r="AQ6" s="177"/>
      <c r="AR6" s="177"/>
      <c r="AS6" s="177"/>
      <c r="AT6" s="178"/>
      <c r="AU6" s="184" t="s">
        <v>1</v>
      </c>
    </row>
    <row r="7" spans="2:47" ht="15.75" x14ac:dyDescent="0.25">
      <c r="B7" s="3">
        <f t="shared" ref="B7:B21" si="0">ROW(A1)</f>
        <v>1</v>
      </c>
      <c r="C7" s="4" t="s">
        <v>5</v>
      </c>
      <c r="D7" s="6"/>
      <c r="E7" s="6"/>
      <c r="F7" s="6"/>
      <c r="G7" s="6"/>
      <c r="H7" s="6" t="s">
        <v>306</v>
      </c>
      <c r="I7" s="6"/>
      <c r="J7" s="6"/>
      <c r="K7" s="6"/>
      <c r="L7" s="6"/>
      <c r="M7" s="6"/>
      <c r="N7" s="6"/>
      <c r="O7" s="6"/>
      <c r="P7" s="6"/>
      <c r="Q7" s="6"/>
      <c r="R7" s="6"/>
      <c r="S7" s="6"/>
      <c r="T7" s="6"/>
      <c r="U7" s="5" t="s">
        <v>7</v>
      </c>
      <c r="W7" s="153">
        <v>5</v>
      </c>
      <c r="Y7" s="199"/>
      <c r="Z7" s="199"/>
      <c r="AB7" s="192"/>
      <c r="AC7" s="184"/>
      <c r="AD7" s="3">
        <v>9</v>
      </c>
      <c r="AE7" s="3">
        <v>8</v>
      </c>
      <c r="AF7" s="3">
        <v>7</v>
      </c>
      <c r="AG7" s="3">
        <v>6</v>
      </c>
      <c r="AH7" s="3">
        <v>5</v>
      </c>
      <c r="AI7" s="3">
        <v>4</v>
      </c>
      <c r="AJ7" s="3">
        <v>3</v>
      </c>
      <c r="AK7" s="3">
        <v>2</v>
      </c>
      <c r="AL7" s="3">
        <v>1</v>
      </c>
      <c r="AM7" s="3">
        <v>2</v>
      </c>
      <c r="AN7" s="3">
        <v>3</v>
      </c>
      <c r="AO7" s="3">
        <v>4</v>
      </c>
      <c r="AP7" s="3">
        <v>5</v>
      </c>
      <c r="AQ7" s="3">
        <v>6</v>
      </c>
      <c r="AR7" s="3">
        <v>7</v>
      </c>
      <c r="AS7" s="3">
        <v>8</v>
      </c>
      <c r="AT7" s="3">
        <v>9</v>
      </c>
      <c r="AU7" s="184"/>
    </row>
    <row r="8" spans="2:47" ht="15.75" x14ac:dyDescent="0.25">
      <c r="B8" s="3">
        <f t="shared" si="0"/>
        <v>2</v>
      </c>
      <c r="C8" s="4" t="s">
        <v>5</v>
      </c>
      <c r="D8" s="6"/>
      <c r="E8" s="6"/>
      <c r="F8" s="6"/>
      <c r="G8" s="6"/>
      <c r="H8" s="6"/>
      <c r="I8" s="6"/>
      <c r="J8" s="6" t="s">
        <v>306</v>
      </c>
      <c r="K8" s="6"/>
      <c r="L8" s="6"/>
      <c r="M8" s="6"/>
      <c r="N8" s="6"/>
      <c r="O8" s="6"/>
      <c r="P8" s="6"/>
      <c r="Q8" s="6"/>
      <c r="R8" s="6"/>
      <c r="S8" s="6"/>
      <c r="T8" s="6"/>
      <c r="U8" s="5" t="s">
        <v>8</v>
      </c>
      <c r="W8" s="153">
        <v>3</v>
      </c>
      <c r="Y8" s="199"/>
      <c r="Z8" s="199"/>
      <c r="AB8" s="42"/>
      <c r="AC8" s="193"/>
      <c r="AD8" s="6"/>
      <c r="AE8" s="6"/>
      <c r="AF8" s="6"/>
      <c r="AG8" s="6"/>
      <c r="AH8" s="6"/>
      <c r="AI8" s="6"/>
      <c r="AJ8" s="6"/>
      <c r="AK8" s="6"/>
      <c r="AL8" s="6"/>
      <c r="AM8" s="6"/>
      <c r="AN8" s="6"/>
      <c r="AO8" s="6"/>
      <c r="AP8" s="6"/>
      <c r="AQ8" s="6"/>
      <c r="AR8" s="6"/>
      <c r="AS8" s="6"/>
      <c r="AT8" s="6"/>
      <c r="AU8" s="195"/>
    </row>
    <row r="9" spans="2:47" ht="15.75" customHeight="1" x14ac:dyDescent="0.25">
      <c r="B9" s="3">
        <f t="shared" si="0"/>
        <v>3</v>
      </c>
      <c r="C9" s="4" t="s">
        <v>5</v>
      </c>
      <c r="D9" s="6"/>
      <c r="E9" s="6"/>
      <c r="F9" s="6"/>
      <c r="G9" s="6"/>
      <c r="H9" s="6" t="s">
        <v>306</v>
      </c>
      <c r="I9" s="6"/>
      <c r="J9" s="6"/>
      <c r="K9" s="6"/>
      <c r="L9" s="6"/>
      <c r="M9" s="6"/>
      <c r="N9" s="6"/>
      <c r="O9" s="6"/>
      <c r="P9" s="6"/>
      <c r="Q9" s="6"/>
      <c r="R9" s="6"/>
      <c r="S9" s="6"/>
      <c r="T9" s="6"/>
      <c r="U9" s="5" t="s">
        <v>9</v>
      </c>
      <c r="W9" s="153">
        <v>5</v>
      </c>
      <c r="Y9" s="199" t="s">
        <v>13</v>
      </c>
      <c r="Z9" s="199"/>
      <c r="AB9" s="42"/>
      <c r="AC9" s="194"/>
      <c r="AD9" s="6"/>
      <c r="AE9" s="6"/>
      <c r="AF9" s="6"/>
      <c r="AG9" s="6"/>
      <c r="AH9" s="6"/>
      <c r="AI9" s="6"/>
      <c r="AJ9" s="6"/>
      <c r="AK9" s="6"/>
      <c r="AL9" s="6"/>
      <c r="AM9" s="6"/>
      <c r="AN9" s="6"/>
      <c r="AO9" s="6"/>
      <c r="AP9" s="6"/>
      <c r="AQ9" s="6"/>
      <c r="AR9" s="6"/>
      <c r="AS9" s="6"/>
      <c r="AT9" s="6"/>
      <c r="AU9" s="196"/>
    </row>
    <row r="10" spans="2:47" ht="15.75" x14ac:dyDescent="0.25">
      <c r="B10" s="3">
        <f t="shared" si="0"/>
        <v>4</v>
      </c>
      <c r="C10" s="4" t="s">
        <v>5</v>
      </c>
      <c r="D10" s="6"/>
      <c r="E10" s="6"/>
      <c r="F10" s="6" t="s">
        <v>306</v>
      </c>
      <c r="G10" s="6"/>
      <c r="H10" s="6"/>
      <c r="I10" s="6"/>
      <c r="J10" s="6"/>
      <c r="K10" s="6"/>
      <c r="L10" s="6"/>
      <c r="M10" s="6"/>
      <c r="N10" s="6"/>
      <c r="O10" s="6"/>
      <c r="P10" s="6"/>
      <c r="Q10" s="6"/>
      <c r="R10" s="6"/>
      <c r="S10" s="6"/>
      <c r="T10" s="6"/>
      <c r="U10" s="5" t="s">
        <v>17</v>
      </c>
      <c r="W10" s="153">
        <v>7</v>
      </c>
      <c r="Y10" s="199"/>
      <c r="Z10" s="199"/>
      <c r="AB10" s="42"/>
      <c r="AC10" s="193"/>
      <c r="AD10" s="6"/>
      <c r="AE10" s="6"/>
      <c r="AF10" s="6"/>
      <c r="AG10" s="6"/>
      <c r="AH10" s="6"/>
      <c r="AI10" s="6"/>
      <c r="AJ10" s="6"/>
      <c r="AK10" s="6"/>
      <c r="AL10" s="6"/>
      <c r="AM10" s="6"/>
      <c r="AN10" s="6"/>
      <c r="AO10" s="6"/>
      <c r="AP10" s="6"/>
      <c r="AQ10" s="6"/>
      <c r="AR10" s="6"/>
      <c r="AS10" s="6"/>
      <c r="AT10" s="6"/>
      <c r="AU10" s="195"/>
    </row>
    <row r="11" spans="2:47" ht="15.75" x14ac:dyDescent="0.25">
      <c r="B11" s="3">
        <f t="shared" si="0"/>
        <v>5</v>
      </c>
      <c r="C11" s="4" t="s">
        <v>5</v>
      </c>
      <c r="D11" s="6"/>
      <c r="E11" s="6"/>
      <c r="F11" s="6"/>
      <c r="G11" s="6"/>
      <c r="H11" s="6"/>
      <c r="I11" s="6"/>
      <c r="J11" s="6" t="s">
        <v>306</v>
      </c>
      <c r="K11" s="6"/>
      <c r="L11" s="6"/>
      <c r="M11" s="6"/>
      <c r="N11" s="6"/>
      <c r="O11" s="6"/>
      <c r="P11" s="6"/>
      <c r="Q11" s="6"/>
      <c r="R11" s="6"/>
      <c r="S11" s="6"/>
      <c r="T11" s="6"/>
      <c r="U11" s="5" t="s">
        <v>83</v>
      </c>
      <c r="W11" s="153">
        <v>3</v>
      </c>
      <c r="AB11" s="42"/>
      <c r="AC11" s="194"/>
      <c r="AD11" s="6"/>
      <c r="AE11" s="6"/>
      <c r="AF11" s="6"/>
      <c r="AG11" s="6"/>
      <c r="AH11" s="6"/>
      <c r="AI11" s="6"/>
      <c r="AJ11" s="6"/>
      <c r="AK11" s="6"/>
      <c r="AL11" s="6"/>
      <c r="AM11" s="6"/>
      <c r="AN11" s="6"/>
      <c r="AO11" s="6"/>
      <c r="AP11" s="6"/>
      <c r="AQ11" s="6"/>
      <c r="AR11" s="6"/>
      <c r="AS11" s="6"/>
      <c r="AT11" s="6"/>
      <c r="AU11" s="196"/>
    </row>
    <row r="12" spans="2:47" ht="15.75" x14ac:dyDescent="0.25">
      <c r="B12" s="3">
        <f t="shared" si="0"/>
        <v>6</v>
      </c>
      <c r="C12" s="5" t="s">
        <v>7</v>
      </c>
      <c r="D12" s="6"/>
      <c r="E12" s="6"/>
      <c r="F12" s="6"/>
      <c r="G12" s="6"/>
      <c r="H12" s="6"/>
      <c r="I12" s="6"/>
      <c r="J12" s="6"/>
      <c r="K12" s="6"/>
      <c r="L12" s="6"/>
      <c r="M12" s="6"/>
      <c r="N12" s="6" t="s">
        <v>306</v>
      </c>
      <c r="O12" s="6"/>
      <c r="P12" s="6"/>
      <c r="Q12" s="6"/>
      <c r="R12" s="6"/>
      <c r="S12" s="6"/>
      <c r="T12" s="6"/>
      <c r="U12" s="5" t="s">
        <v>8</v>
      </c>
      <c r="W12" s="153">
        <v>0.33333333333333331</v>
      </c>
      <c r="AB12" s="16"/>
      <c r="AC12" s="17"/>
      <c r="AD12" s="17"/>
      <c r="AE12" s="17"/>
      <c r="AF12" s="17"/>
      <c r="AG12" s="17"/>
      <c r="AH12" s="17"/>
    </row>
    <row r="13" spans="2:47" ht="15.75" x14ac:dyDescent="0.25">
      <c r="B13" s="3">
        <f t="shared" si="0"/>
        <v>7</v>
      </c>
      <c r="C13" s="5" t="s">
        <v>7</v>
      </c>
      <c r="D13" s="6"/>
      <c r="E13" s="6"/>
      <c r="F13" s="6"/>
      <c r="G13" s="6"/>
      <c r="H13" s="6"/>
      <c r="I13" s="6"/>
      <c r="J13" s="6" t="s">
        <v>306</v>
      </c>
      <c r="K13" s="6"/>
      <c r="L13" s="6"/>
      <c r="M13" s="6"/>
      <c r="N13" s="6"/>
      <c r="O13" s="6"/>
      <c r="P13" s="6"/>
      <c r="Q13" s="6"/>
      <c r="R13" s="6"/>
      <c r="S13" s="6"/>
      <c r="T13" s="6"/>
      <c r="U13" s="5" t="s">
        <v>9</v>
      </c>
      <c r="W13" s="153">
        <v>3</v>
      </c>
    </row>
    <row r="14" spans="2:47" ht="15.75" x14ac:dyDescent="0.25">
      <c r="B14" s="3">
        <f t="shared" si="0"/>
        <v>8</v>
      </c>
      <c r="C14" s="5" t="s">
        <v>7</v>
      </c>
      <c r="D14" s="6"/>
      <c r="E14" s="6"/>
      <c r="F14" s="6"/>
      <c r="G14" s="6"/>
      <c r="H14" s="6"/>
      <c r="I14" s="6"/>
      <c r="J14" s="6" t="s">
        <v>306</v>
      </c>
      <c r="K14" s="6"/>
      <c r="L14" s="6"/>
      <c r="M14" s="6"/>
      <c r="N14" s="6"/>
      <c r="O14" s="6"/>
      <c r="P14" s="6"/>
      <c r="Q14" s="6"/>
      <c r="R14" s="6"/>
      <c r="S14" s="6"/>
      <c r="T14" s="6"/>
      <c r="U14" s="5" t="s">
        <v>17</v>
      </c>
      <c r="W14" s="153">
        <v>3</v>
      </c>
    </row>
    <row r="15" spans="2:47" ht="15.75" x14ac:dyDescent="0.25">
      <c r="B15" s="3">
        <f t="shared" si="0"/>
        <v>9</v>
      </c>
      <c r="C15" s="5" t="s">
        <v>7</v>
      </c>
      <c r="D15" s="6"/>
      <c r="E15" s="6"/>
      <c r="F15" s="6"/>
      <c r="G15" s="6"/>
      <c r="H15" s="6"/>
      <c r="I15" s="6"/>
      <c r="J15" s="6"/>
      <c r="K15" s="6"/>
      <c r="L15" s="6"/>
      <c r="M15" s="6"/>
      <c r="N15" s="6"/>
      <c r="O15" s="6"/>
      <c r="P15" s="6" t="s">
        <v>306</v>
      </c>
      <c r="Q15" s="6"/>
      <c r="R15" s="6"/>
      <c r="S15" s="6"/>
      <c r="T15" s="6"/>
      <c r="U15" s="5" t="s">
        <v>83</v>
      </c>
      <c r="W15" s="153">
        <v>0.2</v>
      </c>
    </row>
    <row r="16" spans="2:47" ht="15.75" x14ac:dyDescent="0.25">
      <c r="B16" s="3">
        <f t="shared" si="0"/>
        <v>10</v>
      </c>
      <c r="C16" s="5" t="s">
        <v>8</v>
      </c>
      <c r="D16" s="6"/>
      <c r="E16" s="6"/>
      <c r="F16" s="6"/>
      <c r="G16" s="6"/>
      <c r="H16" s="6" t="s">
        <v>306</v>
      </c>
      <c r="I16" s="6"/>
      <c r="J16" s="6"/>
      <c r="K16" s="6"/>
      <c r="L16" s="6"/>
      <c r="M16" s="6"/>
      <c r="N16" s="6"/>
      <c r="O16" s="6"/>
      <c r="P16" s="6"/>
      <c r="Q16" s="6"/>
      <c r="R16" s="6"/>
      <c r="S16" s="6"/>
      <c r="T16" s="6"/>
      <c r="U16" s="5" t="s">
        <v>9</v>
      </c>
      <c r="W16" s="153">
        <v>5</v>
      </c>
    </row>
    <row r="17" spans="2:31" ht="15.75" x14ac:dyDescent="0.25">
      <c r="B17" s="3">
        <f t="shared" si="0"/>
        <v>11</v>
      </c>
      <c r="C17" s="5" t="s">
        <v>8</v>
      </c>
      <c r="D17" s="6"/>
      <c r="E17" s="6"/>
      <c r="F17" s="6"/>
      <c r="G17" s="6"/>
      <c r="H17" s="6" t="s">
        <v>306</v>
      </c>
      <c r="I17" s="6"/>
      <c r="J17" s="6"/>
      <c r="K17" s="6"/>
      <c r="L17" s="6"/>
      <c r="M17" s="6"/>
      <c r="N17" s="6"/>
      <c r="O17" s="6"/>
      <c r="P17" s="6"/>
      <c r="Q17" s="6"/>
      <c r="R17" s="6"/>
      <c r="S17" s="6"/>
      <c r="T17" s="6"/>
      <c r="U17" s="5" t="s">
        <v>17</v>
      </c>
      <c r="W17" s="153">
        <v>5</v>
      </c>
    </row>
    <row r="18" spans="2:31" ht="15.75" x14ac:dyDescent="0.25">
      <c r="B18" s="3">
        <f t="shared" si="0"/>
        <v>12</v>
      </c>
      <c r="C18" s="5" t="s">
        <v>8</v>
      </c>
      <c r="D18" s="6"/>
      <c r="E18" s="6"/>
      <c r="F18" s="6"/>
      <c r="G18" s="6"/>
      <c r="H18" s="6"/>
      <c r="I18" s="6"/>
      <c r="J18" s="6"/>
      <c r="K18" s="6"/>
      <c r="L18" s="6"/>
      <c r="M18" s="6"/>
      <c r="N18" s="6" t="s">
        <v>306</v>
      </c>
      <c r="O18" s="6"/>
      <c r="P18" s="6"/>
      <c r="Q18" s="6"/>
      <c r="R18" s="6"/>
      <c r="S18" s="6"/>
      <c r="T18" s="6"/>
      <c r="U18" s="5" t="s">
        <v>83</v>
      </c>
      <c r="W18" s="153">
        <v>0.33333333333333331</v>
      </c>
    </row>
    <row r="19" spans="2:31" ht="15.75" x14ac:dyDescent="0.25">
      <c r="B19" s="3">
        <f t="shared" si="0"/>
        <v>13</v>
      </c>
      <c r="C19" s="5" t="s">
        <v>9</v>
      </c>
      <c r="D19" s="6"/>
      <c r="E19" s="6"/>
      <c r="F19" s="6"/>
      <c r="G19" s="6"/>
      <c r="H19" s="6"/>
      <c r="I19" s="6"/>
      <c r="J19" s="6" t="s">
        <v>306</v>
      </c>
      <c r="K19" s="6"/>
      <c r="L19" s="6"/>
      <c r="M19" s="6"/>
      <c r="N19" s="6"/>
      <c r="O19" s="6"/>
      <c r="P19" s="6"/>
      <c r="Q19" s="6"/>
      <c r="R19" s="6"/>
      <c r="S19" s="6"/>
      <c r="T19" s="6"/>
      <c r="U19" s="5" t="s">
        <v>17</v>
      </c>
      <c r="W19" s="153">
        <v>3</v>
      </c>
    </row>
    <row r="20" spans="2:31" ht="15.75" x14ac:dyDescent="0.25">
      <c r="B20" s="3">
        <f t="shared" si="0"/>
        <v>14</v>
      </c>
      <c r="C20" s="5" t="s">
        <v>9</v>
      </c>
      <c r="D20" s="6"/>
      <c r="E20" s="6"/>
      <c r="F20" s="6"/>
      <c r="G20" s="6"/>
      <c r="H20" s="6"/>
      <c r="I20" s="6"/>
      <c r="J20" s="6"/>
      <c r="K20" s="6"/>
      <c r="L20" s="6"/>
      <c r="M20" s="6"/>
      <c r="N20" s="6"/>
      <c r="O20" s="6"/>
      <c r="P20" s="6" t="s">
        <v>306</v>
      </c>
      <c r="Q20" s="6"/>
      <c r="R20" s="6"/>
      <c r="S20" s="6"/>
      <c r="T20" s="6"/>
      <c r="U20" s="5" t="s">
        <v>83</v>
      </c>
      <c r="W20" s="153">
        <v>0.2</v>
      </c>
    </row>
    <row r="21" spans="2:31" ht="15.75" x14ac:dyDescent="0.25">
      <c r="B21" s="3">
        <f t="shared" si="0"/>
        <v>15</v>
      </c>
      <c r="C21" s="5" t="s">
        <v>17</v>
      </c>
      <c r="D21" s="6"/>
      <c r="E21" s="6"/>
      <c r="F21" s="6"/>
      <c r="G21" s="6"/>
      <c r="H21" s="6"/>
      <c r="I21" s="6"/>
      <c r="J21" s="6"/>
      <c r="K21" s="6"/>
      <c r="L21" s="6"/>
      <c r="M21" s="6"/>
      <c r="N21" s="6"/>
      <c r="O21" s="6"/>
      <c r="P21" s="6" t="s">
        <v>306</v>
      </c>
      <c r="Q21" s="6"/>
      <c r="R21" s="6"/>
      <c r="S21" s="6"/>
      <c r="T21" s="6"/>
      <c r="U21" s="5" t="s">
        <v>83</v>
      </c>
      <c r="W21" s="153">
        <v>0.2</v>
      </c>
    </row>
    <row r="22" spans="2:31" x14ac:dyDescent="0.25">
      <c r="C22" s="2"/>
    </row>
    <row r="23" spans="2:31" s="1" customFormat="1" x14ac:dyDescent="0.25">
      <c r="C23" s="40"/>
    </row>
    <row r="24" spans="2:31" ht="15.75" customHeight="1" x14ac:dyDescent="0.25">
      <c r="B24" s="185" t="s">
        <v>3</v>
      </c>
      <c r="C24" s="185"/>
      <c r="D24" s="185"/>
      <c r="E24" s="185"/>
      <c r="F24" s="185"/>
      <c r="G24" s="185"/>
      <c r="H24" s="185"/>
      <c r="I24" s="185"/>
      <c r="J24" s="185"/>
      <c r="K24" s="185"/>
      <c r="L24" s="185"/>
      <c r="M24" s="185"/>
      <c r="N24" s="185"/>
      <c r="O24" s="185"/>
      <c r="P24" s="185"/>
      <c r="Q24" s="185"/>
      <c r="R24" s="185"/>
      <c r="S24" s="185"/>
      <c r="T24" s="185"/>
      <c r="U24" s="185"/>
    </row>
    <row r="25" spans="2:31" ht="12" customHeight="1" x14ac:dyDescent="0.25">
      <c r="B25" s="188"/>
      <c r="C25" s="188"/>
      <c r="D25" s="188"/>
      <c r="E25" s="188"/>
      <c r="F25" s="188"/>
      <c r="G25" s="188"/>
      <c r="H25" s="188"/>
      <c r="I25" s="188"/>
      <c r="J25" s="188"/>
      <c r="K25" s="188"/>
      <c r="L25" s="188"/>
      <c r="M25" s="188"/>
      <c r="N25" s="188"/>
      <c r="O25" s="188"/>
      <c r="P25" s="188"/>
      <c r="Q25" s="188"/>
      <c r="R25" s="188"/>
      <c r="S25" s="188"/>
      <c r="T25" s="188"/>
      <c r="U25" s="188"/>
    </row>
    <row r="26" spans="2:31" ht="22.5" customHeight="1" x14ac:dyDescent="0.25">
      <c r="B26" s="174" t="s">
        <v>0</v>
      </c>
      <c r="C26" s="174" t="s">
        <v>1</v>
      </c>
      <c r="D26" s="176" t="s">
        <v>2</v>
      </c>
      <c r="E26" s="177"/>
      <c r="F26" s="177"/>
      <c r="G26" s="177"/>
      <c r="H26" s="177"/>
      <c r="I26" s="177"/>
      <c r="J26" s="177"/>
      <c r="K26" s="177"/>
      <c r="L26" s="177"/>
      <c r="M26" s="177"/>
      <c r="N26" s="177"/>
      <c r="O26" s="177"/>
      <c r="P26" s="177"/>
      <c r="Q26" s="177"/>
      <c r="R26" s="177"/>
      <c r="S26" s="177"/>
      <c r="T26" s="178"/>
      <c r="U26" s="174" t="s">
        <v>1</v>
      </c>
      <c r="W26" s="183" t="s">
        <v>10</v>
      </c>
    </row>
    <row r="27" spans="2:31" ht="15" customHeight="1" x14ac:dyDescent="0.25">
      <c r="B27" s="175"/>
      <c r="C27" s="175"/>
      <c r="D27" s="3">
        <v>9</v>
      </c>
      <c r="E27" s="3">
        <v>8</v>
      </c>
      <c r="F27" s="3">
        <v>7</v>
      </c>
      <c r="G27" s="3">
        <v>6</v>
      </c>
      <c r="H27" s="3">
        <v>5</v>
      </c>
      <c r="I27" s="3">
        <v>4</v>
      </c>
      <c r="J27" s="3">
        <v>3</v>
      </c>
      <c r="K27" s="3">
        <v>2</v>
      </c>
      <c r="L27" s="3">
        <v>1</v>
      </c>
      <c r="M27" s="3">
        <v>2</v>
      </c>
      <c r="N27" s="3">
        <v>3</v>
      </c>
      <c r="O27" s="3">
        <v>4</v>
      </c>
      <c r="P27" s="3">
        <v>5</v>
      </c>
      <c r="Q27" s="3">
        <v>6</v>
      </c>
      <c r="R27" s="3">
        <v>7</v>
      </c>
      <c r="S27" s="3">
        <v>8</v>
      </c>
      <c r="T27" s="3">
        <v>9</v>
      </c>
      <c r="U27" s="175"/>
      <c r="W27" s="187"/>
    </row>
    <row r="28" spans="2:31" ht="15.75" x14ac:dyDescent="0.25">
      <c r="B28" s="3">
        <f t="shared" ref="B28:B42" si="1">ROW(A1)</f>
        <v>1</v>
      </c>
      <c r="C28" s="4" t="s">
        <v>5</v>
      </c>
      <c r="D28" s="6"/>
      <c r="E28" s="6"/>
      <c r="F28" s="6"/>
      <c r="G28" s="6"/>
      <c r="H28" s="6" t="s">
        <v>306</v>
      </c>
      <c r="I28" s="6"/>
      <c r="J28" s="6"/>
      <c r="K28" s="6"/>
      <c r="L28" s="6"/>
      <c r="M28" s="6"/>
      <c r="N28" s="6"/>
      <c r="O28" s="6"/>
      <c r="P28" s="6"/>
      <c r="Q28" s="6"/>
      <c r="R28" s="6"/>
      <c r="S28" s="6"/>
      <c r="T28" s="6"/>
      <c r="U28" s="5" t="s">
        <v>7</v>
      </c>
      <c r="W28" s="153">
        <v>5</v>
      </c>
    </row>
    <row r="29" spans="2:31" ht="15.75" customHeight="1" x14ac:dyDescent="0.25">
      <c r="B29" s="3">
        <f t="shared" si="1"/>
        <v>2</v>
      </c>
      <c r="C29" s="4" t="s">
        <v>5</v>
      </c>
      <c r="D29" s="6"/>
      <c r="E29" s="6"/>
      <c r="F29" s="6"/>
      <c r="G29" s="6"/>
      <c r="H29" s="6"/>
      <c r="I29" s="6"/>
      <c r="J29" s="6" t="s">
        <v>306</v>
      </c>
      <c r="K29" s="6"/>
      <c r="L29" s="6"/>
      <c r="M29" s="6"/>
      <c r="N29" s="6"/>
      <c r="O29" s="6"/>
      <c r="P29" s="6"/>
      <c r="Q29" s="6"/>
      <c r="R29" s="6"/>
      <c r="S29" s="6"/>
      <c r="T29" s="6"/>
      <c r="U29" s="5" t="s">
        <v>8</v>
      </c>
      <c r="W29" s="153">
        <v>3</v>
      </c>
    </row>
    <row r="30" spans="2:31" ht="15.75" x14ac:dyDescent="0.25">
      <c r="B30" s="3">
        <f t="shared" si="1"/>
        <v>3</v>
      </c>
      <c r="C30" s="4" t="s">
        <v>5</v>
      </c>
      <c r="D30" s="6"/>
      <c r="E30" s="6"/>
      <c r="F30" s="6"/>
      <c r="G30" s="6"/>
      <c r="H30" s="6" t="s">
        <v>306</v>
      </c>
      <c r="I30" s="6"/>
      <c r="J30" s="6"/>
      <c r="K30" s="6"/>
      <c r="L30" s="6"/>
      <c r="M30" s="6"/>
      <c r="N30" s="6"/>
      <c r="O30" s="6"/>
      <c r="P30" s="6"/>
      <c r="Q30" s="6"/>
      <c r="R30" s="6"/>
      <c r="S30" s="6"/>
      <c r="T30" s="6"/>
      <c r="U30" s="5" t="s">
        <v>9</v>
      </c>
      <c r="W30" s="153">
        <v>5</v>
      </c>
    </row>
    <row r="31" spans="2:31" ht="15.75" x14ac:dyDescent="0.25">
      <c r="B31" s="3">
        <f t="shared" si="1"/>
        <v>4</v>
      </c>
      <c r="C31" s="4" t="s">
        <v>5</v>
      </c>
      <c r="D31" s="6"/>
      <c r="E31" s="6" t="s">
        <v>306</v>
      </c>
      <c r="F31" s="6"/>
      <c r="G31" s="6"/>
      <c r="H31" s="6"/>
      <c r="I31" s="6"/>
      <c r="J31" s="6"/>
      <c r="K31" s="6"/>
      <c r="L31" s="6"/>
      <c r="M31" s="6"/>
      <c r="N31" s="6"/>
      <c r="O31" s="6"/>
      <c r="P31" s="6"/>
      <c r="Q31" s="6"/>
      <c r="R31" s="6"/>
      <c r="S31" s="6"/>
      <c r="T31" s="6"/>
      <c r="U31" s="5" t="s">
        <v>17</v>
      </c>
      <c r="W31" s="153">
        <v>8</v>
      </c>
      <c r="Y31" s="197"/>
      <c r="Z31" s="197"/>
      <c r="AA31" s="197"/>
      <c r="AB31" s="197"/>
      <c r="AC31" s="197"/>
      <c r="AD31" s="197"/>
      <c r="AE31" s="197"/>
    </row>
    <row r="32" spans="2:31" ht="15.75" x14ac:dyDescent="0.25">
      <c r="B32" s="3">
        <f t="shared" si="1"/>
        <v>5</v>
      </c>
      <c r="C32" s="4" t="s">
        <v>5</v>
      </c>
      <c r="D32" s="6"/>
      <c r="E32" s="6"/>
      <c r="F32" s="6"/>
      <c r="G32" s="6"/>
      <c r="H32" s="6"/>
      <c r="I32" s="6"/>
      <c r="J32" s="6" t="s">
        <v>306</v>
      </c>
      <c r="K32" s="6"/>
      <c r="L32" s="6"/>
      <c r="M32" s="6"/>
      <c r="N32" s="6"/>
      <c r="O32" s="6"/>
      <c r="P32" s="6"/>
      <c r="Q32" s="6"/>
      <c r="R32" s="6"/>
      <c r="S32" s="6"/>
      <c r="T32" s="6"/>
      <c r="U32" s="5" t="s">
        <v>83</v>
      </c>
      <c r="W32" s="153">
        <v>3</v>
      </c>
      <c r="Y32" s="190"/>
      <c r="Z32" s="189"/>
      <c r="AA32" s="189"/>
      <c r="AB32" s="189"/>
      <c r="AC32" s="189"/>
      <c r="AD32" s="189"/>
      <c r="AE32" s="189"/>
    </row>
    <row r="33" spans="2:31" ht="15.75" x14ac:dyDescent="0.25">
      <c r="B33" s="3">
        <f t="shared" si="1"/>
        <v>6</v>
      </c>
      <c r="C33" s="5" t="s">
        <v>7</v>
      </c>
      <c r="D33" s="6"/>
      <c r="E33" s="6"/>
      <c r="F33" s="6"/>
      <c r="G33" s="6"/>
      <c r="H33" s="6"/>
      <c r="I33" s="6"/>
      <c r="J33" s="6"/>
      <c r="K33" s="6"/>
      <c r="L33" s="6"/>
      <c r="M33" s="6"/>
      <c r="N33" s="6" t="s">
        <v>306</v>
      </c>
      <c r="O33" s="6"/>
      <c r="P33" s="6"/>
      <c r="Q33" s="6"/>
      <c r="R33" s="6"/>
      <c r="S33" s="6"/>
      <c r="T33" s="6"/>
      <c r="U33" s="5" t="s">
        <v>8</v>
      </c>
      <c r="W33" s="153">
        <v>0.33333333333333331</v>
      </c>
      <c r="Y33" s="190"/>
      <c r="Z33" s="189"/>
      <c r="AA33" s="189"/>
      <c r="AB33" s="189"/>
      <c r="AC33" s="189"/>
      <c r="AD33" s="189"/>
      <c r="AE33" s="189"/>
    </row>
    <row r="34" spans="2:31" ht="15.75" x14ac:dyDescent="0.25">
      <c r="B34" s="3">
        <f t="shared" si="1"/>
        <v>7</v>
      </c>
      <c r="C34" s="5" t="s">
        <v>7</v>
      </c>
      <c r="D34" s="6"/>
      <c r="E34" s="6"/>
      <c r="F34" s="6"/>
      <c r="G34" s="6"/>
      <c r="H34" s="6"/>
      <c r="I34" s="6"/>
      <c r="J34" s="6"/>
      <c r="K34" s="6"/>
      <c r="L34" s="6"/>
      <c r="M34" s="6"/>
      <c r="N34" s="6"/>
      <c r="O34" s="6"/>
      <c r="P34" s="6" t="s">
        <v>306</v>
      </c>
      <c r="Q34" s="6"/>
      <c r="R34" s="6"/>
      <c r="S34" s="6"/>
      <c r="T34" s="6"/>
      <c r="U34" s="5" t="s">
        <v>9</v>
      </c>
      <c r="W34" s="153">
        <v>0.2</v>
      </c>
      <c r="Y34" s="16"/>
      <c r="Z34" s="17"/>
      <c r="AA34" s="17"/>
      <c r="AB34" s="17"/>
      <c r="AC34" s="17"/>
      <c r="AD34" s="17"/>
      <c r="AE34" s="17"/>
    </row>
    <row r="35" spans="2:31" ht="15.75" x14ac:dyDescent="0.25">
      <c r="B35" s="3">
        <f t="shared" si="1"/>
        <v>8</v>
      </c>
      <c r="C35" s="5" t="s">
        <v>7</v>
      </c>
      <c r="D35" s="6"/>
      <c r="E35" s="6"/>
      <c r="F35" s="6"/>
      <c r="G35" s="6"/>
      <c r="H35" s="6"/>
      <c r="I35" s="6"/>
      <c r="J35" s="6"/>
      <c r="K35" s="6"/>
      <c r="L35" s="6"/>
      <c r="M35" s="6"/>
      <c r="N35" s="6" t="s">
        <v>306</v>
      </c>
      <c r="O35" s="6"/>
      <c r="P35" s="6"/>
      <c r="Q35" s="6"/>
      <c r="R35" s="6"/>
      <c r="S35" s="6"/>
      <c r="T35" s="6"/>
      <c r="U35" s="5" t="s">
        <v>17</v>
      </c>
      <c r="W35" s="153">
        <v>0.33333333333333331</v>
      </c>
      <c r="Y35" s="16"/>
      <c r="Z35" s="17"/>
      <c r="AA35" s="17"/>
      <c r="AB35" s="17"/>
      <c r="AC35" s="17"/>
      <c r="AD35" s="17"/>
      <c r="AE35" s="17"/>
    </row>
    <row r="36" spans="2:31" ht="15.75" x14ac:dyDescent="0.25">
      <c r="B36" s="3">
        <f t="shared" si="1"/>
        <v>9</v>
      </c>
      <c r="C36" s="5" t="s">
        <v>7</v>
      </c>
      <c r="D36" s="6"/>
      <c r="E36" s="6"/>
      <c r="F36" s="6"/>
      <c r="G36" s="6"/>
      <c r="H36" s="6"/>
      <c r="I36" s="6"/>
      <c r="J36" s="6"/>
      <c r="K36" s="6"/>
      <c r="L36" s="6"/>
      <c r="M36" s="6"/>
      <c r="N36" s="6"/>
      <c r="O36" s="6"/>
      <c r="P36" s="6"/>
      <c r="Q36" s="6" t="s">
        <v>306</v>
      </c>
      <c r="R36" s="6"/>
      <c r="S36" s="6"/>
      <c r="T36" s="6"/>
      <c r="U36" s="5" t="s">
        <v>83</v>
      </c>
      <c r="W36" s="153">
        <v>0.16666666666666666</v>
      </c>
      <c r="Y36" s="16"/>
      <c r="Z36" s="17"/>
      <c r="AA36" s="17"/>
      <c r="AB36" s="17"/>
      <c r="AC36" s="17"/>
      <c r="AD36" s="17"/>
      <c r="AE36" s="17"/>
    </row>
    <row r="37" spans="2:31" ht="15.75" x14ac:dyDescent="0.25">
      <c r="B37" s="3">
        <f t="shared" si="1"/>
        <v>10</v>
      </c>
      <c r="C37" s="5" t="s">
        <v>8</v>
      </c>
      <c r="D37" s="6"/>
      <c r="E37" s="6"/>
      <c r="F37" s="6"/>
      <c r="G37" s="6"/>
      <c r="H37" s="6"/>
      <c r="I37" s="6" t="s">
        <v>306</v>
      </c>
      <c r="J37" s="6"/>
      <c r="K37" s="6"/>
      <c r="L37" s="6"/>
      <c r="M37" s="6"/>
      <c r="N37" s="6"/>
      <c r="O37" s="6"/>
      <c r="P37" s="6"/>
      <c r="Q37" s="6"/>
      <c r="R37" s="6"/>
      <c r="S37" s="6"/>
      <c r="T37" s="6"/>
      <c r="U37" s="5" t="s">
        <v>9</v>
      </c>
      <c r="W37" s="153">
        <v>4</v>
      </c>
      <c r="Y37" s="16"/>
      <c r="Z37" s="17"/>
      <c r="AA37" s="17"/>
      <c r="AB37" s="17"/>
      <c r="AC37" s="17"/>
      <c r="AD37" s="17"/>
      <c r="AE37" s="17"/>
    </row>
    <row r="38" spans="2:31" ht="15.75" x14ac:dyDescent="0.25">
      <c r="B38" s="3">
        <f t="shared" si="1"/>
        <v>11</v>
      </c>
      <c r="C38" s="5" t="s">
        <v>8</v>
      </c>
      <c r="D38" s="6"/>
      <c r="E38" s="6"/>
      <c r="F38" s="6"/>
      <c r="G38" s="6"/>
      <c r="H38" s="6" t="s">
        <v>306</v>
      </c>
      <c r="I38" s="6"/>
      <c r="J38" s="6"/>
      <c r="K38" s="6"/>
      <c r="L38" s="6"/>
      <c r="M38" s="6"/>
      <c r="N38" s="6"/>
      <c r="O38" s="6"/>
      <c r="P38" s="6"/>
      <c r="Q38" s="6"/>
      <c r="R38" s="6"/>
      <c r="S38" s="6"/>
      <c r="T38" s="6"/>
      <c r="U38" s="5" t="s">
        <v>17</v>
      </c>
      <c r="W38" s="153">
        <v>5</v>
      </c>
      <c r="Y38" s="16"/>
      <c r="Z38" s="17"/>
      <c r="AA38" s="17"/>
      <c r="AB38" s="17"/>
      <c r="AC38" s="17"/>
      <c r="AD38" s="17"/>
      <c r="AE38" s="17"/>
    </row>
    <row r="39" spans="2:31" ht="15.75" x14ac:dyDescent="0.25">
      <c r="B39" s="3">
        <f t="shared" si="1"/>
        <v>12</v>
      </c>
      <c r="C39" s="5" t="s">
        <v>8</v>
      </c>
      <c r="D39" s="6"/>
      <c r="E39" s="6"/>
      <c r="F39" s="6"/>
      <c r="G39" s="6"/>
      <c r="H39" s="6"/>
      <c r="I39" s="6"/>
      <c r="J39" s="6" t="s">
        <v>306</v>
      </c>
      <c r="K39" s="6"/>
      <c r="L39" s="6"/>
      <c r="M39" s="6"/>
      <c r="N39" s="6"/>
      <c r="O39" s="6"/>
      <c r="P39" s="6"/>
      <c r="Q39" s="6"/>
      <c r="R39" s="6"/>
      <c r="S39" s="6"/>
      <c r="T39" s="6"/>
      <c r="U39" s="5" t="s">
        <v>83</v>
      </c>
      <c r="W39" s="153">
        <v>3</v>
      </c>
      <c r="Y39" s="16"/>
      <c r="Z39" s="17"/>
      <c r="AA39" s="17"/>
      <c r="AB39" s="17"/>
      <c r="AC39" s="17"/>
      <c r="AD39" s="17"/>
      <c r="AE39" s="17"/>
    </row>
    <row r="40" spans="2:31" ht="15.75" x14ac:dyDescent="0.25">
      <c r="B40" s="3">
        <f t="shared" si="1"/>
        <v>13</v>
      </c>
      <c r="C40" s="5" t="s">
        <v>9</v>
      </c>
      <c r="D40" s="6"/>
      <c r="E40" s="6"/>
      <c r="F40" s="6"/>
      <c r="G40" s="6"/>
      <c r="H40" s="6"/>
      <c r="I40" s="6"/>
      <c r="J40" s="6"/>
      <c r="K40" s="6"/>
      <c r="L40" s="6"/>
      <c r="M40" s="6"/>
      <c r="N40" s="6" t="s">
        <v>306</v>
      </c>
      <c r="O40" s="6"/>
      <c r="P40" s="6"/>
      <c r="Q40" s="6"/>
      <c r="R40" s="6"/>
      <c r="S40" s="6"/>
      <c r="T40" s="6"/>
      <c r="U40" s="5" t="s">
        <v>17</v>
      </c>
      <c r="W40" s="153">
        <v>0.33333333333333331</v>
      </c>
    </row>
    <row r="41" spans="2:31" ht="15.75" x14ac:dyDescent="0.25">
      <c r="B41" s="3">
        <f t="shared" si="1"/>
        <v>14</v>
      </c>
      <c r="C41" s="5" t="s">
        <v>9</v>
      </c>
      <c r="D41" s="6"/>
      <c r="E41" s="6"/>
      <c r="F41" s="6"/>
      <c r="G41" s="6"/>
      <c r="H41" s="6"/>
      <c r="I41" s="6"/>
      <c r="J41" s="6"/>
      <c r="K41" s="6"/>
      <c r="L41" s="6"/>
      <c r="M41" s="6"/>
      <c r="N41" s="6" t="s">
        <v>306</v>
      </c>
      <c r="O41" s="6"/>
      <c r="P41" s="6"/>
      <c r="Q41" s="6"/>
      <c r="R41" s="6"/>
      <c r="S41" s="6"/>
      <c r="T41" s="6"/>
      <c r="U41" s="5" t="s">
        <v>83</v>
      </c>
      <c r="W41" s="153">
        <v>0.33333333333333331</v>
      </c>
    </row>
    <row r="42" spans="2:31" ht="15.75" x14ac:dyDescent="0.25">
      <c r="B42" s="3">
        <f t="shared" si="1"/>
        <v>15</v>
      </c>
      <c r="C42" s="5" t="s">
        <v>17</v>
      </c>
      <c r="D42" s="6"/>
      <c r="E42" s="6"/>
      <c r="F42" s="6"/>
      <c r="G42" s="6"/>
      <c r="H42" s="6"/>
      <c r="I42" s="6"/>
      <c r="J42" s="6"/>
      <c r="K42" s="6"/>
      <c r="L42" s="6"/>
      <c r="M42" s="6"/>
      <c r="N42" s="6"/>
      <c r="O42" s="6"/>
      <c r="P42" s="6" t="s">
        <v>306</v>
      </c>
      <c r="Q42" s="6"/>
      <c r="R42" s="6"/>
      <c r="S42" s="6"/>
      <c r="T42" s="6"/>
      <c r="U42" s="5" t="s">
        <v>83</v>
      </c>
      <c r="W42" s="153">
        <v>0.2</v>
      </c>
    </row>
    <row r="44" spans="2:31" s="41" customFormat="1" ht="15.75" x14ac:dyDescent="0.25"/>
    <row r="45" spans="2:31" ht="15.75" customHeight="1" x14ac:dyDescent="0.25">
      <c r="B45" s="185" t="s">
        <v>3</v>
      </c>
      <c r="C45" s="185"/>
      <c r="D45" s="185"/>
      <c r="E45" s="185"/>
      <c r="F45" s="185"/>
      <c r="G45" s="185"/>
      <c r="H45" s="185"/>
      <c r="I45" s="185"/>
      <c r="J45" s="185"/>
      <c r="K45" s="185"/>
      <c r="L45" s="185"/>
      <c r="M45" s="185"/>
      <c r="N45" s="185"/>
      <c r="O45" s="185"/>
      <c r="P45" s="185"/>
      <c r="Q45" s="185"/>
      <c r="R45" s="185"/>
      <c r="S45" s="185"/>
      <c r="T45" s="185"/>
      <c r="U45" s="185"/>
    </row>
    <row r="46" spans="2:31" x14ac:dyDescent="0.25">
      <c r="B46" s="188"/>
      <c r="C46" s="188"/>
      <c r="D46" s="188"/>
      <c r="E46" s="188"/>
      <c r="F46" s="188"/>
      <c r="G46" s="188"/>
      <c r="H46" s="188"/>
      <c r="I46" s="188"/>
      <c r="J46" s="188"/>
      <c r="K46" s="188"/>
      <c r="L46" s="188"/>
      <c r="M46" s="188"/>
      <c r="N46" s="188"/>
      <c r="O46" s="188"/>
      <c r="P46" s="188"/>
      <c r="Q46" s="188"/>
      <c r="R46" s="188"/>
      <c r="S46" s="188"/>
      <c r="T46" s="188"/>
      <c r="U46" s="188"/>
    </row>
    <row r="47" spans="2:31" ht="21" customHeight="1" x14ac:dyDescent="0.25">
      <c r="B47" s="174" t="s">
        <v>0</v>
      </c>
      <c r="C47" s="174" t="s">
        <v>1</v>
      </c>
      <c r="D47" s="176" t="s">
        <v>2</v>
      </c>
      <c r="E47" s="177"/>
      <c r="F47" s="177"/>
      <c r="G47" s="177"/>
      <c r="H47" s="177"/>
      <c r="I47" s="177"/>
      <c r="J47" s="177"/>
      <c r="K47" s="177"/>
      <c r="L47" s="177"/>
      <c r="M47" s="177"/>
      <c r="N47" s="177"/>
      <c r="O47" s="177"/>
      <c r="P47" s="177"/>
      <c r="Q47" s="177"/>
      <c r="R47" s="177"/>
      <c r="S47" s="177"/>
      <c r="T47" s="178"/>
      <c r="U47" s="174" t="s">
        <v>1</v>
      </c>
      <c r="W47" s="183" t="s">
        <v>10</v>
      </c>
    </row>
    <row r="48" spans="2:31" ht="15.75" x14ac:dyDescent="0.25">
      <c r="B48" s="175"/>
      <c r="C48" s="175"/>
      <c r="D48" s="3">
        <v>9</v>
      </c>
      <c r="E48" s="3">
        <v>8</v>
      </c>
      <c r="F48" s="3">
        <v>7</v>
      </c>
      <c r="G48" s="3">
        <v>6</v>
      </c>
      <c r="H48" s="3">
        <v>5</v>
      </c>
      <c r="I48" s="3">
        <v>4</v>
      </c>
      <c r="J48" s="3">
        <v>3</v>
      </c>
      <c r="K48" s="3">
        <v>2</v>
      </c>
      <c r="L48" s="3">
        <v>1</v>
      </c>
      <c r="M48" s="3">
        <v>2</v>
      </c>
      <c r="N48" s="3">
        <v>3</v>
      </c>
      <c r="O48" s="3">
        <v>4</v>
      </c>
      <c r="P48" s="3">
        <v>5</v>
      </c>
      <c r="Q48" s="3">
        <v>6</v>
      </c>
      <c r="R48" s="3">
        <v>7</v>
      </c>
      <c r="S48" s="3">
        <v>8</v>
      </c>
      <c r="T48" s="3">
        <v>9</v>
      </c>
      <c r="U48" s="175"/>
      <c r="W48" s="187"/>
    </row>
    <row r="49" spans="2:23" ht="15.75" x14ac:dyDescent="0.25">
      <c r="B49" s="3">
        <f t="shared" ref="B49:B63" si="2">ROW(A1)</f>
        <v>1</v>
      </c>
      <c r="C49" s="4" t="s">
        <v>5</v>
      </c>
      <c r="D49" s="6"/>
      <c r="E49" s="6"/>
      <c r="F49" s="6"/>
      <c r="G49" s="6"/>
      <c r="H49" s="6"/>
      <c r="I49" s="6"/>
      <c r="J49" s="6" t="s">
        <v>306</v>
      </c>
      <c r="K49" s="6"/>
      <c r="L49" s="6"/>
      <c r="M49" s="6"/>
      <c r="N49" s="6"/>
      <c r="O49" s="6"/>
      <c r="P49" s="6"/>
      <c r="Q49" s="6"/>
      <c r="R49" s="6"/>
      <c r="S49" s="6"/>
      <c r="T49" s="6"/>
      <c r="U49" s="5" t="s">
        <v>7</v>
      </c>
      <c r="W49" s="153">
        <v>3</v>
      </c>
    </row>
    <row r="50" spans="2:23" ht="15.75" x14ac:dyDescent="0.25">
      <c r="B50" s="3">
        <f t="shared" si="2"/>
        <v>2</v>
      </c>
      <c r="C50" s="4" t="s">
        <v>5</v>
      </c>
      <c r="D50" s="6"/>
      <c r="E50" s="6"/>
      <c r="F50" s="6"/>
      <c r="G50" s="6"/>
      <c r="H50" s="6"/>
      <c r="I50" s="6"/>
      <c r="J50" s="6"/>
      <c r="K50" s="6" t="s">
        <v>306</v>
      </c>
      <c r="L50" s="6"/>
      <c r="M50" s="6"/>
      <c r="N50" s="6"/>
      <c r="O50" s="6"/>
      <c r="P50" s="6"/>
      <c r="Q50" s="6"/>
      <c r="R50" s="6"/>
      <c r="S50" s="6"/>
      <c r="T50" s="6"/>
      <c r="U50" s="5" t="s">
        <v>8</v>
      </c>
      <c r="W50" s="153">
        <v>2</v>
      </c>
    </row>
    <row r="51" spans="2:23" ht="15" customHeight="1" x14ac:dyDescent="0.25">
      <c r="B51" s="3">
        <f t="shared" si="2"/>
        <v>3</v>
      </c>
      <c r="C51" s="4" t="s">
        <v>5</v>
      </c>
      <c r="D51" s="6"/>
      <c r="E51" s="6"/>
      <c r="F51" s="6"/>
      <c r="G51" s="6"/>
      <c r="H51" s="6" t="s">
        <v>306</v>
      </c>
      <c r="I51" s="6"/>
      <c r="J51" s="6"/>
      <c r="K51" s="6"/>
      <c r="L51" s="6"/>
      <c r="M51" s="6"/>
      <c r="N51" s="6"/>
      <c r="O51" s="6"/>
      <c r="P51" s="6"/>
      <c r="Q51" s="6"/>
      <c r="R51" s="6"/>
      <c r="S51" s="6"/>
      <c r="T51" s="6"/>
      <c r="U51" s="5" t="s">
        <v>9</v>
      </c>
      <c r="W51" s="153">
        <v>5</v>
      </c>
    </row>
    <row r="52" spans="2:23" ht="15.75" x14ac:dyDescent="0.25">
      <c r="B52" s="3">
        <f t="shared" si="2"/>
        <v>4</v>
      </c>
      <c r="C52" s="4" t="s">
        <v>5</v>
      </c>
      <c r="D52" s="6"/>
      <c r="E52" s="6"/>
      <c r="F52" s="6" t="s">
        <v>306</v>
      </c>
      <c r="G52" s="6"/>
      <c r="H52" s="6"/>
      <c r="I52" s="6"/>
      <c r="J52" s="6"/>
      <c r="K52" s="6"/>
      <c r="L52" s="6"/>
      <c r="M52" s="6"/>
      <c r="N52" s="6"/>
      <c r="O52" s="6"/>
      <c r="P52" s="6"/>
      <c r="Q52" s="6"/>
      <c r="R52" s="6"/>
      <c r="S52" s="6"/>
      <c r="T52" s="6"/>
      <c r="U52" s="5" t="s">
        <v>17</v>
      </c>
      <c r="W52" s="153">
        <v>7</v>
      </c>
    </row>
    <row r="53" spans="2:23" ht="15.75" customHeight="1" x14ac:dyDescent="0.25">
      <c r="B53" s="3">
        <f t="shared" si="2"/>
        <v>5</v>
      </c>
      <c r="C53" s="4" t="s">
        <v>5</v>
      </c>
      <c r="D53" s="6"/>
      <c r="E53" s="6"/>
      <c r="F53" s="6"/>
      <c r="G53" s="6"/>
      <c r="H53" s="6"/>
      <c r="I53" s="6" t="s">
        <v>306</v>
      </c>
      <c r="J53" s="6"/>
      <c r="K53" s="6"/>
      <c r="L53" s="6"/>
      <c r="M53" s="6"/>
      <c r="N53" s="6"/>
      <c r="O53" s="6"/>
      <c r="P53" s="6"/>
      <c r="Q53" s="6"/>
      <c r="R53" s="6"/>
      <c r="S53" s="6"/>
      <c r="T53" s="6"/>
      <c r="U53" s="5" t="s">
        <v>83</v>
      </c>
      <c r="W53" s="153">
        <v>4</v>
      </c>
    </row>
    <row r="54" spans="2:23" ht="15.75" x14ac:dyDescent="0.25">
      <c r="B54" s="3">
        <f t="shared" si="2"/>
        <v>6</v>
      </c>
      <c r="C54" s="5" t="s">
        <v>7</v>
      </c>
      <c r="D54" s="6"/>
      <c r="E54" s="6"/>
      <c r="F54" s="6"/>
      <c r="G54" s="6"/>
      <c r="H54" s="6"/>
      <c r="I54" s="6"/>
      <c r="J54" s="6" t="s">
        <v>306</v>
      </c>
      <c r="K54" s="6"/>
      <c r="L54" s="6"/>
      <c r="M54" s="6"/>
      <c r="N54" s="6"/>
      <c r="O54" s="6"/>
      <c r="P54" s="6"/>
      <c r="Q54" s="6"/>
      <c r="R54" s="6"/>
      <c r="S54" s="6"/>
      <c r="T54" s="6"/>
      <c r="U54" s="5" t="s">
        <v>8</v>
      </c>
      <c r="W54" s="153">
        <v>3</v>
      </c>
    </row>
    <row r="55" spans="2:23" ht="15.75" x14ac:dyDescent="0.25">
      <c r="B55" s="3">
        <f t="shared" si="2"/>
        <v>7</v>
      </c>
      <c r="C55" s="5" t="s">
        <v>7</v>
      </c>
      <c r="D55" s="6"/>
      <c r="E55" s="6"/>
      <c r="F55" s="6"/>
      <c r="G55" s="6"/>
      <c r="H55" s="6" t="s">
        <v>306</v>
      </c>
      <c r="I55" s="6"/>
      <c r="J55" s="6"/>
      <c r="K55" s="6"/>
      <c r="L55" s="6"/>
      <c r="M55" s="6"/>
      <c r="N55" s="6"/>
      <c r="O55" s="6"/>
      <c r="P55" s="6"/>
      <c r="Q55" s="6"/>
      <c r="R55" s="6"/>
      <c r="S55" s="6"/>
      <c r="T55" s="6"/>
      <c r="U55" s="5" t="s">
        <v>9</v>
      </c>
      <c r="W55" s="153">
        <v>5</v>
      </c>
    </row>
    <row r="56" spans="2:23" ht="15.75" x14ac:dyDescent="0.25">
      <c r="B56" s="3">
        <f t="shared" si="2"/>
        <v>8</v>
      </c>
      <c r="C56" s="5" t="s">
        <v>7</v>
      </c>
      <c r="D56" s="6"/>
      <c r="E56" s="6"/>
      <c r="F56" s="6"/>
      <c r="G56" s="6"/>
      <c r="H56" s="6" t="s">
        <v>306</v>
      </c>
      <c r="I56" s="6"/>
      <c r="J56" s="6"/>
      <c r="K56" s="6"/>
      <c r="L56" s="6"/>
      <c r="M56" s="6"/>
      <c r="N56" s="6"/>
      <c r="O56" s="6"/>
      <c r="P56" s="6"/>
      <c r="Q56" s="6"/>
      <c r="R56" s="6"/>
      <c r="S56" s="6"/>
      <c r="T56" s="6"/>
      <c r="U56" s="5" t="s">
        <v>17</v>
      </c>
      <c r="W56" s="153">
        <v>5</v>
      </c>
    </row>
    <row r="57" spans="2:23" ht="15.75" x14ac:dyDescent="0.25">
      <c r="B57" s="3">
        <f t="shared" si="2"/>
        <v>9</v>
      </c>
      <c r="C57" s="5" t="s">
        <v>7</v>
      </c>
      <c r="D57" s="6"/>
      <c r="E57" s="6"/>
      <c r="F57" s="6"/>
      <c r="G57" s="6"/>
      <c r="H57" s="6"/>
      <c r="I57" s="6"/>
      <c r="J57" s="6" t="s">
        <v>306</v>
      </c>
      <c r="K57" s="6"/>
      <c r="L57" s="6"/>
      <c r="M57" s="6"/>
      <c r="N57" s="6"/>
      <c r="O57" s="6"/>
      <c r="P57" s="6"/>
      <c r="Q57" s="6"/>
      <c r="R57" s="6"/>
      <c r="S57" s="6"/>
      <c r="T57" s="6"/>
      <c r="U57" s="5" t="s">
        <v>83</v>
      </c>
      <c r="W57" s="153">
        <v>3</v>
      </c>
    </row>
    <row r="58" spans="2:23" ht="15.75" x14ac:dyDescent="0.25">
      <c r="B58" s="3">
        <f t="shared" si="2"/>
        <v>10</v>
      </c>
      <c r="C58" s="5" t="s">
        <v>8</v>
      </c>
      <c r="D58" s="6"/>
      <c r="E58" s="6"/>
      <c r="F58" s="6"/>
      <c r="G58" s="6"/>
      <c r="H58" s="6" t="s">
        <v>306</v>
      </c>
      <c r="I58" s="6"/>
      <c r="J58" s="6"/>
      <c r="K58" s="6"/>
      <c r="L58" s="6"/>
      <c r="M58" s="6"/>
      <c r="N58" s="6"/>
      <c r="O58" s="6"/>
      <c r="P58" s="6"/>
      <c r="Q58" s="6"/>
      <c r="R58" s="6"/>
      <c r="S58" s="6"/>
      <c r="T58" s="6"/>
      <c r="U58" s="5" t="s">
        <v>9</v>
      </c>
      <c r="W58" s="153">
        <v>5</v>
      </c>
    </row>
    <row r="59" spans="2:23" ht="15.75" x14ac:dyDescent="0.25">
      <c r="B59" s="3">
        <f t="shared" si="2"/>
        <v>11</v>
      </c>
      <c r="C59" s="5" t="s">
        <v>8</v>
      </c>
      <c r="D59" s="6"/>
      <c r="E59" s="6"/>
      <c r="F59" s="6"/>
      <c r="G59" s="6" t="s">
        <v>306</v>
      </c>
      <c r="H59" s="6"/>
      <c r="I59" s="6"/>
      <c r="J59" s="6"/>
      <c r="K59" s="6"/>
      <c r="L59" s="6"/>
      <c r="M59" s="6"/>
      <c r="N59" s="6"/>
      <c r="O59" s="6"/>
      <c r="P59" s="6"/>
      <c r="Q59" s="6"/>
      <c r="R59" s="6"/>
      <c r="S59" s="6"/>
      <c r="T59" s="6"/>
      <c r="U59" s="5" t="s">
        <v>17</v>
      </c>
      <c r="W59" s="153">
        <v>6</v>
      </c>
    </row>
    <row r="60" spans="2:23" ht="15.75" x14ac:dyDescent="0.25">
      <c r="B60" s="3">
        <f t="shared" si="2"/>
        <v>12</v>
      </c>
      <c r="C60" s="5" t="s">
        <v>8</v>
      </c>
      <c r="D60" s="6"/>
      <c r="E60" s="6"/>
      <c r="F60" s="6"/>
      <c r="G60" s="6"/>
      <c r="H60" s="6"/>
      <c r="I60" s="6"/>
      <c r="J60" s="6"/>
      <c r="K60" s="6"/>
      <c r="L60" s="6"/>
      <c r="M60" s="6"/>
      <c r="N60" s="6"/>
      <c r="O60" s="6"/>
      <c r="P60" s="6" t="s">
        <v>306</v>
      </c>
      <c r="Q60" s="6"/>
      <c r="R60" s="6"/>
      <c r="S60" s="6"/>
      <c r="T60" s="6"/>
      <c r="U60" s="5" t="s">
        <v>83</v>
      </c>
      <c r="W60" s="153">
        <v>0.2</v>
      </c>
    </row>
    <row r="61" spans="2:23" ht="15.75" x14ac:dyDescent="0.25">
      <c r="B61" s="3">
        <f t="shared" si="2"/>
        <v>13</v>
      </c>
      <c r="C61" s="5" t="s">
        <v>9</v>
      </c>
      <c r="D61" s="6"/>
      <c r="E61" s="6"/>
      <c r="F61" s="6"/>
      <c r="G61" s="6"/>
      <c r="H61" s="6"/>
      <c r="I61" s="6"/>
      <c r="J61" s="6" t="s">
        <v>306</v>
      </c>
      <c r="K61" s="6"/>
      <c r="L61" s="6"/>
      <c r="M61" s="6"/>
      <c r="N61" s="6"/>
      <c r="O61" s="6"/>
      <c r="P61" s="6"/>
      <c r="Q61" s="6"/>
      <c r="R61" s="6"/>
      <c r="S61" s="6"/>
      <c r="T61" s="6"/>
      <c r="U61" s="5" t="s">
        <v>17</v>
      </c>
      <c r="W61" s="153">
        <v>3</v>
      </c>
    </row>
    <row r="62" spans="2:23" ht="15.75" x14ac:dyDescent="0.25">
      <c r="B62" s="3">
        <f t="shared" si="2"/>
        <v>14</v>
      </c>
      <c r="C62" s="5" t="s">
        <v>9</v>
      </c>
      <c r="D62" s="6"/>
      <c r="E62" s="6"/>
      <c r="F62" s="6"/>
      <c r="G62" s="6"/>
      <c r="H62" s="6"/>
      <c r="I62" s="6"/>
      <c r="J62" s="6"/>
      <c r="K62" s="6"/>
      <c r="L62" s="6"/>
      <c r="M62" s="6"/>
      <c r="N62" s="6"/>
      <c r="O62" s="6"/>
      <c r="P62" s="6" t="s">
        <v>306</v>
      </c>
      <c r="Q62" s="6"/>
      <c r="R62" s="6"/>
      <c r="S62" s="6"/>
      <c r="T62" s="6"/>
      <c r="U62" s="5" t="s">
        <v>83</v>
      </c>
      <c r="W62" s="153">
        <v>0.2</v>
      </c>
    </row>
    <row r="63" spans="2:23" ht="15.75" x14ac:dyDescent="0.25">
      <c r="B63" s="3">
        <f t="shared" si="2"/>
        <v>15</v>
      </c>
      <c r="C63" s="5" t="s">
        <v>17</v>
      </c>
      <c r="D63" s="6"/>
      <c r="E63" s="6"/>
      <c r="F63" s="6"/>
      <c r="G63" s="6"/>
      <c r="H63" s="6"/>
      <c r="I63" s="6"/>
      <c r="J63" s="6"/>
      <c r="K63" s="6"/>
      <c r="L63" s="6"/>
      <c r="M63" s="6"/>
      <c r="N63" s="6"/>
      <c r="O63" s="6" t="s">
        <v>306</v>
      </c>
      <c r="P63" s="6"/>
      <c r="Q63" s="6"/>
      <c r="R63" s="6"/>
      <c r="S63" s="6"/>
      <c r="T63" s="6"/>
      <c r="U63" s="5" t="s">
        <v>83</v>
      </c>
      <c r="W63" s="153">
        <v>0.25</v>
      </c>
    </row>
    <row r="65" spans="2:23" s="41" customFormat="1" ht="15.75" x14ac:dyDescent="0.25"/>
    <row r="66" spans="2:23" ht="15.75" customHeight="1" x14ac:dyDescent="0.25">
      <c r="B66" s="185" t="s">
        <v>3</v>
      </c>
      <c r="C66" s="185"/>
      <c r="D66" s="185"/>
      <c r="E66" s="185"/>
      <c r="F66" s="185"/>
      <c r="G66" s="185"/>
      <c r="H66" s="185"/>
      <c r="I66" s="185"/>
      <c r="J66" s="185"/>
      <c r="K66" s="185"/>
      <c r="L66" s="185"/>
      <c r="M66" s="185"/>
      <c r="N66" s="185"/>
      <c r="O66" s="185"/>
      <c r="P66" s="185"/>
      <c r="Q66" s="185"/>
      <c r="R66" s="185"/>
      <c r="S66" s="185"/>
      <c r="T66" s="185"/>
      <c r="U66" s="185"/>
    </row>
    <row r="67" spans="2:23" x14ac:dyDescent="0.25">
      <c r="B67" s="188"/>
      <c r="C67" s="188"/>
      <c r="D67" s="188"/>
      <c r="E67" s="188"/>
      <c r="F67" s="188"/>
      <c r="G67" s="188"/>
      <c r="H67" s="188"/>
      <c r="I67" s="188"/>
      <c r="J67" s="188"/>
      <c r="K67" s="188"/>
      <c r="L67" s="188"/>
      <c r="M67" s="188"/>
      <c r="N67" s="188"/>
      <c r="O67" s="188"/>
      <c r="P67" s="188"/>
      <c r="Q67" s="188"/>
      <c r="R67" s="188"/>
      <c r="S67" s="188"/>
      <c r="T67" s="188"/>
      <c r="U67" s="188"/>
    </row>
    <row r="68" spans="2:23" ht="21" customHeight="1" x14ac:dyDescent="0.25">
      <c r="B68" s="174" t="s">
        <v>0</v>
      </c>
      <c r="C68" s="174" t="s">
        <v>1</v>
      </c>
      <c r="D68" s="176" t="s">
        <v>2</v>
      </c>
      <c r="E68" s="177"/>
      <c r="F68" s="177"/>
      <c r="G68" s="177"/>
      <c r="H68" s="177"/>
      <c r="I68" s="177"/>
      <c r="J68" s="177"/>
      <c r="K68" s="177"/>
      <c r="L68" s="177"/>
      <c r="M68" s="177"/>
      <c r="N68" s="177"/>
      <c r="O68" s="177"/>
      <c r="P68" s="177"/>
      <c r="Q68" s="177"/>
      <c r="R68" s="177"/>
      <c r="S68" s="177"/>
      <c r="T68" s="178"/>
      <c r="U68" s="174" t="s">
        <v>1</v>
      </c>
      <c r="W68" s="183" t="s">
        <v>10</v>
      </c>
    </row>
    <row r="69" spans="2:23" ht="15.75" x14ac:dyDescent="0.25">
      <c r="B69" s="175"/>
      <c r="C69" s="175"/>
      <c r="D69" s="3">
        <v>9</v>
      </c>
      <c r="E69" s="3">
        <v>8</v>
      </c>
      <c r="F69" s="3">
        <v>7</v>
      </c>
      <c r="G69" s="3">
        <v>6</v>
      </c>
      <c r="H69" s="3">
        <v>5</v>
      </c>
      <c r="I69" s="3">
        <v>4</v>
      </c>
      <c r="J69" s="3">
        <v>3</v>
      </c>
      <c r="K69" s="3">
        <v>2</v>
      </c>
      <c r="L69" s="3">
        <v>1</v>
      </c>
      <c r="M69" s="3">
        <v>2</v>
      </c>
      <c r="N69" s="3">
        <v>3</v>
      </c>
      <c r="O69" s="3">
        <v>4</v>
      </c>
      <c r="P69" s="3">
        <v>5</v>
      </c>
      <c r="Q69" s="3">
        <v>6</v>
      </c>
      <c r="R69" s="3">
        <v>7</v>
      </c>
      <c r="S69" s="3">
        <v>8</v>
      </c>
      <c r="T69" s="3">
        <v>9</v>
      </c>
      <c r="U69" s="175"/>
      <c r="W69" s="187"/>
    </row>
    <row r="70" spans="2:23" ht="15.75" x14ac:dyDescent="0.25">
      <c r="B70" s="3">
        <f t="shared" ref="B70:B84" si="3">ROW(A26)</f>
        <v>26</v>
      </c>
      <c r="C70" s="4" t="s">
        <v>5</v>
      </c>
      <c r="D70" s="6"/>
      <c r="E70" s="6"/>
      <c r="F70" s="6"/>
      <c r="G70" s="6"/>
      <c r="H70" s="6"/>
      <c r="I70" s="6" t="s">
        <v>306</v>
      </c>
      <c r="J70" s="6"/>
      <c r="K70" s="6"/>
      <c r="L70" s="6"/>
      <c r="M70" s="6"/>
      <c r="N70" s="6"/>
      <c r="O70" s="6"/>
      <c r="P70" s="6"/>
      <c r="Q70" s="6"/>
      <c r="R70" s="6"/>
      <c r="S70" s="6"/>
      <c r="T70" s="6"/>
      <c r="U70" s="5" t="s">
        <v>7</v>
      </c>
      <c r="W70" s="153">
        <v>4</v>
      </c>
    </row>
    <row r="71" spans="2:23" ht="15.75" x14ac:dyDescent="0.25">
      <c r="B71" s="3">
        <f t="shared" si="3"/>
        <v>27</v>
      </c>
      <c r="C71" s="4" t="s">
        <v>5</v>
      </c>
      <c r="D71" s="6"/>
      <c r="E71" s="6"/>
      <c r="F71" s="6"/>
      <c r="G71" s="6"/>
      <c r="H71" s="6" t="s">
        <v>306</v>
      </c>
      <c r="I71" s="6"/>
      <c r="J71" s="6"/>
      <c r="K71" s="6"/>
      <c r="L71" s="6"/>
      <c r="M71" s="6"/>
      <c r="N71" s="6"/>
      <c r="O71" s="6"/>
      <c r="P71" s="6"/>
      <c r="Q71" s="6"/>
      <c r="R71" s="6"/>
      <c r="S71" s="6"/>
      <c r="T71" s="6"/>
      <c r="U71" s="5" t="s">
        <v>8</v>
      </c>
      <c r="W71" s="153">
        <v>5</v>
      </c>
    </row>
    <row r="72" spans="2:23" ht="15.75" x14ac:dyDescent="0.25">
      <c r="B72" s="3">
        <f t="shared" si="3"/>
        <v>28</v>
      </c>
      <c r="C72" s="4" t="s">
        <v>5</v>
      </c>
      <c r="D72" s="6"/>
      <c r="E72" s="6"/>
      <c r="F72" s="6"/>
      <c r="G72" s="6"/>
      <c r="H72" s="6"/>
      <c r="I72" s="6" t="s">
        <v>306</v>
      </c>
      <c r="J72" s="6"/>
      <c r="K72" s="6"/>
      <c r="L72" s="6"/>
      <c r="M72" s="6"/>
      <c r="N72" s="6"/>
      <c r="O72" s="6"/>
      <c r="P72" s="6"/>
      <c r="Q72" s="6"/>
      <c r="R72" s="6"/>
      <c r="S72" s="6"/>
      <c r="T72" s="6"/>
      <c r="U72" s="5" t="s">
        <v>9</v>
      </c>
      <c r="W72" s="153">
        <v>4</v>
      </c>
    </row>
    <row r="73" spans="2:23" ht="15.75" x14ac:dyDescent="0.25">
      <c r="B73" s="3">
        <f t="shared" si="3"/>
        <v>29</v>
      </c>
      <c r="C73" s="4" t="s">
        <v>5</v>
      </c>
      <c r="D73" s="6"/>
      <c r="E73" s="6"/>
      <c r="F73" s="6"/>
      <c r="G73" s="6" t="s">
        <v>306</v>
      </c>
      <c r="H73" s="6"/>
      <c r="I73" s="6"/>
      <c r="J73" s="6"/>
      <c r="K73" s="6"/>
      <c r="L73" s="6"/>
      <c r="M73" s="6"/>
      <c r="N73" s="6"/>
      <c r="O73" s="6"/>
      <c r="P73" s="6"/>
      <c r="Q73" s="6"/>
      <c r="R73" s="6"/>
      <c r="S73" s="6"/>
      <c r="T73" s="6"/>
      <c r="U73" s="5" t="s">
        <v>17</v>
      </c>
      <c r="W73" s="153">
        <v>6</v>
      </c>
    </row>
    <row r="74" spans="2:23" ht="15.75" x14ac:dyDescent="0.25">
      <c r="B74" s="3">
        <f t="shared" si="3"/>
        <v>30</v>
      </c>
      <c r="C74" s="4" t="s">
        <v>5</v>
      </c>
      <c r="D74" s="6"/>
      <c r="E74" s="6"/>
      <c r="F74" s="6"/>
      <c r="G74" s="6"/>
      <c r="H74" s="6"/>
      <c r="I74" s="6"/>
      <c r="J74" s="6"/>
      <c r="K74" s="6"/>
      <c r="L74" s="6"/>
      <c r="M74" s="6"/>
      <c r="N74" s="6" t="s">
        <v>306</v>
      </c>
      <c r="O74" s="6"/>
      <c r="P74" s="6"/>
      <c r="Q74" s="6"/>
      <c r="R74" s="6"/>
      <c r="S74" s="6"/>
      <c r="T74" s="6"/>
      <c r="U74" s="5" t="s">
        <v>83</v>
      </c>
      <c r="W74" s="153">
        <v>0.33333333333333331</v>
      </c>
    </row>
    <row r="75" spans="2:23" ht="15.75" x14ac:dyDescent="0.25">
      <c r="B75" s="3">
        <f t="shared" si="3"/>
        <v>31</v>
      </c>
      <c r="C75" s="5" t="s">
        <v>7</v>
      </c>
      <c r="D75" s="6"/>
      <c r="E75" s="6"/>
      <c r="F75" s="6"/>
      <c r="G75" s="6"/>
      <c r="H75" s="6"/>
      <c r="I75" s="6"/>
      <c r="J75" s="6"/>
      <c r="K75" s="6"/>
      <c r="L75" s="6"/>
      <c r="M75" s="6"/>
      <c r="N75" s="6" t="s">
        <v>306</v>
      </c>
      <c r="O75" s="6"/>
      <c r="P75" s="6"/>
      <c r="Q75" s="6"/>
      <c r="R75" s="6"/>
      <c r="S75" s="6"/>
      <c r="T75" s="6"/>
      <c r="U75" s="5" t="s">
        <v>8</v>
      </c>
      <c r="W75" s="153">
        <v>0.33333333333333331</v>
      </c>
    </row>
    <row r="76" spans="2:23" ht="15" customHeight="1" x14ac:dyDescent="0.25">
      <c r="B76" s="3">
        <f t="shared" si="3"/>
        <v>32</v>
      </c>
      <c r="C76" s="5" t="s">
        <v>7</v>
      </c>
      <c r="D76" s="6"/>
      <c r="E76" s="6"/>
      <c r="F76" s="6"/>
      <c r="G76" s="6"/>
      <c r="H76" s="6"/>
      <c r="I76" s="6"/>
      <c r="J76" s="6"/>
      <c r="K76" s="6" t="s">
        <v>306</v>
      </c>
      <c r="L76" s="6"/>
      <c r="M76" s="6"/>
      <c r="N76" s="6"/>
      <c r="O76" s="6"/>
      <c r="P76" s="6"/>
      <c r="Q76" s="6"/>
      <c r="R76" s="6"/>
      <c r="S76" s="6"/>
      <c r="T76" s="6"/>
      <c r="U76" s="5" t="s">
        <v>9</v>
      </c>
      <c r="W76" s="153">
        <v>2</v>
      </c>
    </row>
    <row r="77" spans="2:23" ht="15.75" x14ac:dyDescent="0.25">
      <c r="B77" s="3">
        <f t="shared" si="3"/>
        <v>33</v>
      </c>
      <c r="C77" s="5" t="s">
        <v>7</v>
      </c>
      <c r="D77" s="6"/>
      <c r="E77" s="6"/>
      <c r="F77" s="6"/>
      <c r="G77" s="6"/>
      <c r="H77" s="6"/>
      <c r="I77" s="6"/>
      <c r="J77" s="6" t="s">
        <v>306</v>
      </c>
      <c r="K77" s="6"/>
      <c r="L77" s="6"/>
      <c r="M77" s="6"/>
      <c r="N77" s="6"/>
      <c r="O77" s="6"/>
      <c r="P77" s="6"/>
      <c r="Q77" s="6"/>
      <c r="R77" s="6"/>
      <c r="S77" s="6"/>
      <c r="T77" s="6"/>
      <c r="U77" s="5" t="s">
        <v>17</v>
      </c>
      <c r="W77" s="153">
        <v>3</v>
      </c>
    </row>
    <row r="78" spans="2:23" ht="15.75" customHeight="1" x14ac:dyDescent="0.25">
      <c r="B78" s="3">
        <f t="shared" si="3"/>
        <v>34</v>
      </c>
      <c r="C78" s="5" t="s">
        <v>7</v>
      </c>
      <c r="D78" s="6"/>
      <c r="E78" s="6"/>
      <c r="F78" s="6"/>
      <c r="G78" s="6"/>
      <c r="H78" s="6"/>
      <c r="I78" s="6"/>
      <c r="J78" s="6"/>
      <c r="K78" s="6"/>
      <c r="L78" s="6"/>
      <c r="M78" s="6"/>
      <c r="N78" s="6"/>
      <c r="O78" s="6"/>
      <c r="P78" s="6" t="s">
        <v>306</v>
      </c>
      <c r="Q78" s="6"/>
      <c r="R78" s="6"/>
      <c r="S78" s="6"/>
      <c r="T78" s="6"/>
      <c r="U78" s="5" t="s">
        <v>83</v>
      </c>
      <c r="W78" s="153">
        <v>0.2</v>
      </c>
    </row>
    <row r="79" spans="2:23" ht="15.75" x14ac:dyDescent="0.25">
      <c r="B79" s="3">
        <f t="shared" si="3"/>
        <v>35</v>
      </c>
      <c r="C79" s="5" t="s">
        <v>8</v>
      </c>
      <c r="D79" s="6"/>
      <c r="E79" s="6"/>
      <c r="F79" s="6"/>
      <c r="G79" s="6"/>
      <c r="H79" s="6"/>
      <c r="I79" s="6"/>
      <c r="J79" s="6" t="s">
        <v>306</v>
      </c>
      <c r="K79" s="6"/>
      <c r="L79" s="6"/>
      <c r="M79" s="6"/>
      <c r="N79" s="6"/>
      <c r="O79" s="6"/>
      <c r="P79" s="6"/>
      <c r="Q79" s="6"/>
      <c r="R79" s="6"/>
      <c r="S79" s="6"/>
      <c r="T79" s="6"/>
      <c r="U79" s="5" t="s">
        <v>9</v>
      </c>
      <c r="W79" s="153">
        <v>3</v>
      </c>
    </row>
    <row r="80" spans="2:23" ht="15.75" x14ac:dyDescent="0.25">
      <c r="B80" s="3">
        <f t="shared" si="3"/>
        <v>36</v>
      </c>
      <c r="C80" s="5" t="s">
        <v>8</v>
      </c>
      <c r="D80" s="6"/>
      <c r="E80" s="6"/>
      <c r="F80" s="6"/>
      <c r="G80" s="6"/>
      <c r="H80" s="6"/>
      <c r="I80" s="6" t="s">
        <v>306</v>
      </c>
      <c r="J80" s="6"/>
      <c r="K80" s="6"/>
      <c r="L80" s="6"/>
      <c r="M80" s="6"/>
      <c r="N80" s="6"/>
      <c r="O80" s="6"/>
      <c r="P80" s="6"/>
      <c r="Q80" s="6"/>
      <c r="R80" s="6"/>
      <c r="S80" s="6"/>
      <c r="T80" s="6"/>
      <c r="U80" s="5" t="s">
        <v>17</v>
      </c>
      <c r="W80" s="153">
        <v>4</v>
      </c>
    </row>
    <row r="81" spans="2:23" ht="15.75" x14ac:dyDescent="0.25">
      <c r="B81" s="3">
        <f t="shared" si="3"/>
        <v>37</v>
      </c>
      <c r="C81" s="5" t="s">
        <v>8</v>
      </c>
      <c r="D81" s="6"/>
      <c r="E81" s="6"/>
      <c r="F81" s="6"/>
      <c r="G81" s="6"/>
      <c r="H81" s="6"/>
      <c r="I81" s="6"/>
      <c r="J81" s="6"/>
      <c r="K81" s="6"/>
      <c r="L81" s="6"/>
      <c r="M81" s="6"/>
      <c r="N81" s="6" t="s">
        <v>306</v>
      </c>
      <c r="O81" s="6"/>
      <c r="P81" s="6"/>
      <c r="Q81" s="6"/>
      <c r="R81" s="6"/>
      <c r="S81" s="6"/>
      <c r="T81" s="6"/>
      <c r="U81" s="5" t="s">
        <v>83</v>
      </c>
      <c r="W81" s="153">
        <v>0.33333333333333331</v>
      </c>
    </row>
    <row r="82" spans="2:23" ht="15.75" x14ac:dyDescent="0.25">
      <c r="B82" s="3">
        <f t="shared" si="3"/>
        <v>38</v>
      </c>
      <c r="C82" s="5" t="s">
        <v>9</v>
      </c>
      <c r="D82" s="6"/>
      <c r="E82" s="6"/>
      <c r="F82" s="6"/>
      <c r="G82" s="6"/>
      <c r="H82" s="6"/>
      <c r="I82" s="6"/>
      <c r="J82" s="6" t="s">
        <v>306</v>
      </c>
      <c r="K82" s="6"/>
      <c r="L82" s="6"/>
      <c r="M82" s="6"/>
      <c r="N82" s="6"/>
      <c r="O82" s="6"/>
      <c r="P82" s="6"/>
      <c r="Q82" s="6"/>
      <c r="R82" s="6"/>
      <c r="S82" s="6"/>
      <c r="T82" s="6"/>
      <c r="U82" s="5" t="s">
        <v>17</v>
      </c>
      <c r="W82" s="153">
        <v>3</v>
      </c>
    </row>
    <row r="83" spans="2:23" ht="15.75" x14ac:dyDescent="0.25">
      <c r="B83" s="3">
        <f t="shared" si="3"/>
        <v>39</v>
      </c>
      <c r="C83" s="5" t="s">
        <v>9</v>
      </c>
      <c r="D83" s="6"/>
      <c r="E83" s="6"/>
      <c r="F83" s="6"/>
      <c r="G83" s="6"/>
      <c r="H83" s="6"/>
      <c r="I83" s="6"/>
      <c r="J83" s="6"/>
      <c r="K83" s="6"/>
      <c r="L83" s="6"/>
      <c r="M83" s="6"/>
      <c r="N83" s="6" t="s">
        <v>306</v>
      </c>
      <c r="O83" s="6"/>
      <c r="P83" s="6"/>
      <c r="Q83" s="6"/>
      <c r="R83" s="6"/>
      <c r="S83" s="6"/>
      <c r="T83" s="6"/>
      <c r="U83" s="5" t="s">
        <v>83</v>
      </c>
      <c r="W83" s="153">
        <v>0.33333333333333331</v>
      </c>
    </row>
    <row r="84" spans="2:23" ht="15.75" x14ac:dyDescent="0.25">
      <c r="B84" s="3">
        <f t="shared" si="3"/>
        <v>40</v>
      </c>
      <c r="C84" s="5" t="s">
        <v>17</v>
      </c>
      <c r="D84" s="6"/>
      <c r="E84" s="6"/>
      <c r="F84" s="6"/>
      <c r="G84" s="6"/>
      <c r="H84" s="6"/>
      <c r="I84" s="6"/>
      <c r="J84" s="6"/>
      <c r="K84" s="6"/>
      <c r="L84" s="6"/>
      <c r="M84" s="6"/>
      <c r="N84" s="6"/>
      <c r="O84" s="6"/>
      <c r="P84" s="6" t="s">
        <v>306</v>
      </c>
      <c r="Q84" s="6"/>
      <c r="R84" s="6"/>
      <c r="S84" s="6"/>
      <c r="T84" s="6"/>
      <c r="U84" s="5" t="s">
        <v>83</v>
      </c>
      <c r="W84" s="153">
        <v>0.2</v>
      </c>
    </row>
    <row r="86" spans="2:23" s="43" customFormat="1" x14ac:dyDescent="0.25"/>
    <row r="87" spans="2:23" ht="15.75" x14ac:dyDescent="0.25">
      <c r="B87" s="180" t="s">
        <v>150</v>
      </c>
      <c r="C87" s="181"/>
      <c r="D87" s="181"/>
      <c r="E87" s="181"/>
      <c r="F87" s="181"/>
      <c r="G87" s="181"/>
      <c r="H87" s="181"/>
      <c r="I87" s="181"/>
      <c r="J87" s="181"/>
      <c r="K87" s="181"/>
      <c r="L87" s="181"/>
      <c r="M87" s="181"/>
      <c r="N87" s="181"/>
      <c r="O87" s="181"/>
      <c r="P87" s="181"/>
      <c r="Q87" s="181"/>
      <c r="R87" s="181"/>
      <c r="S87" s="181"/>
      <c r="T87" s="181"/>
      <c r="U87" s="181"/>
    </row>
    <row r="88" spans="2:23" ht="15.75" x14ac:dyDescent="0.25">
      <c r="B88" s="174" t="s">
        <v>0</v>
      </c>
      <c r="C88" s="174" t="s">
        <v>134</v>
      </c>
      <c r="D88" s="176" t="s">
        <v>2</v>
      </c>
      <c r="E88" s="177"/>
      <c r="F88" s="177"/>
      <c r="G88" s="177"/>
      <c r="H88" s="177"/>
      <c r="I88" s="177"/>
      <c r="J88" s="177"/>
      <c r="K88" s="177"/>
      <c r="L88" s="177"/>
      <c r="M88" s="177"/>
      <c r="N88" s="177"/>
      <c r="O88" s="177"/>
      <c r="P88" s="177"/>
      <c r="Q88" s="177"/>
      <c r="R88" s="177"/>
      <c r="S88" s="177"/>
      <c r="T88" s="178"/>
      <c r="U88" s="174" t="s">
        <v>36</v>
      </c>
    </row>
    <row r="89" spans="2:23" ht="15.75" x14ac:dyDescent="0.25">
      <c r="B89" s="175"/>
      <c r="C89" s="175"/>
      <c r="D89" s="3">
        <v>9</v>
      </c>
      <c r="E89" s="3">
        <v>8</v>
      </c>
      <c r="F89" s="3">
        <v>7</v>
      </c>
      <c r="G89" s="3">
        <v>6</v>
      </c>
      <c r="H89" s="3">
        <v>5</v>
      </c>
      <c r="I89" s="3">
        <v>4</v>
      </c>
      <c r="J89" s="3">
        <v>3</v>
      </c>
      <c r="K89" s="3">
        <v>2</v>
      </c>
      <c r="L89" s="3">
        <v>1</v>
      </c>
      <c r="M89" s="3">
        <v>2</v>
      </c>
      <c r="N89" s="3">
        <v>3</v>
      </c>
      <c r="O89" s="3">
        <v>4</v>
      </c>
      <c r="P89" s="3">
        <v>5</v>
      </c>
      <c r="Q89" s="3">
        <v>6</v>
      </c>
      <c r="R89" s="3">
        <v>7</v>
      </c>
      <c r="S89" s="3">
        <v>8</v>
      </c>
      <c r="T89" s="3">
        <v>9</v>
      </c>
      <c r="U89" s="175"/>
    </row>
    <row r="90" spans="2:23" ht="15.75" x14ac:dyDescent="0.25">
      <c r="B90" s="3">
        <v>1</v>
      </c>
      <c r="C90" s="4" t="s">
        <v>85</v>
      </c>
      <c r="D90" s="6"/>
      <c r="E90" s="6"/>
      <c r="F90" s="6"/>
      <c r="G90" s="6"/>
      <c r="H90" s="6"/>
      <c r="I90" s="6"/>
      <c r="J90" s="6"/>
      <c r="K90" s="6"/>
      <c r="L90" s="6"/>
      <c r="M90" s="6"/>
      <c r="N90" s="6"/>
      <c r="O90" s="6"/>
      <c r="P90" s="6"/>
      <c r="Q90" s="6"/>
      <c r="R90" s="6"/>
      <c r="S90" s="6"/>
      <c r="T90" s="6"/>
      <c r="U90" s="5" t="s">
        <v>135</v>
      </c>
    </row>
    <row r="92" spans="2:23" ht="15.75" x14ac:dyDescent="0.25">
      <c r="B92" s="180" t="s">
        <v>149</v>
      </c>
      <c r="C92" s="180"/>
      <c r="D92" s="180"/>
      <c r="E92" s="180"/>
      <c r="F92" s="180"/>
      <c r="G92" s="180"/>
      <c r="H92" s="180"/>
      <c r="I92" s="180"/>
      <c r="J92" s="180"/>
      <c r="K92" s="180"/>
      <c r="L92" s="180"/>
      <c r="M92" s="180"/>
      <c r="N92" s="180"/>
      <c r="O92" s="180"/>
      <c r="P92" s="180"/>
      <c r="Q92" s="180"/>
      <c r="R92" s="180"/>
      <c r="S92" s="180"/>
      <c r="T92" s="180"/>
      <c r="U92" s="180"/>
    </row>
    <row r="93" spans="2:23" ht="15.75" x14ac:dyDescent="0.25">
      <c r="B93" s="174" t="s">
        <v>0</v>
      </c>
      <c r="C93" s="174" t="s">
        <v>134</v>
      </c>
      <c r="D93" s="176" t="s">
        <v>2</v>
      </c>
      <c r="E93" s="177"/>
      <c r="F93" s="177"/>
      <c r="G93" s="177"/>
      <c r="H93" s="177"/>
      <c r="I93" s="177"/>
      <c r="J93" s="177"/>
      <c r="K93" s="177"/>
      <c r="L93" s="177"/>
      <c r="M93" s="177"/>
      <c r="N93" s="177"/>
      <c r="O93" s="177"/>
      <c r="P93" s="177"/>
      <c r="Q93" s="177"/>
      <c r="R93" s="177"/>
      <c r="S93" s="177"/>
      <c r="T93" s="178"/>
      <c r="U93" s="174" t="s">
        <v>36</v>
      </c>
    </row>
    <row r="94" spans="2:23" ht="15.75" x14ac:dyDescent="0.25">
      <c r="B94" s="175"/>
      <c r="C94" s="175"/>
      <c r="D94" s="3">
        <v>9</v>
      </c>
      <c r="E94" s="3">
        <v>8</v>
      </c>
      <c r="F94" s="3">
        <v>7</v>
      </c>
      <c r="G94" s="3">
        <v>6</v>
      </c>
      <c r="H94" s="3">
        <v>5</v>
      </c>
      <c r="I94" s="3">
        <v>4</v>
      </c>
      <c r="J94" s="3">
        <v>3</v>
      </c>
      <c r="K94" s="3">
        <v>2</v>
      </c>
      <c r="L94" s="3">
        <v>1</v>
      </c>
      <c r="M94" s="3">
        <v>2</v>
      </c>
      <c r="N94" s="3">
        <v>3</v>
      </c>
      <c r="O94" s="3">
        <v>4</v>
      </c>
      <c r="P94" s="3">
        <v>5</v>
      </c>
      <c r="Q94" s="3">
        <v>6</v>
      </c>
      <c r="R94" s="3">
        <v>7</v>
      </c>
      <c r="S94" s="3">
        <v>8</v>
      </c>
      <c r="T94" s="3">
        <v>9</v>
      </c>
      <c r="U94" s="175"/>
    </row>
    <row r="95" spans="2:23" ht="15.75" x14ac:dyDescent="0.25">
      <c r="B95" s="3">
        <v>1</v>
      </c>
      <c r="C95" s="4" t="s">
        <v>136</v>
      </c>
      <c r="D95" s="6"/>
      <c r="E95" s="6"/>
      <c r="F95" s="6"/>
      <c r="G95" s="6"/>
      <c r="H95" s="6"/>
      <c r="I95" s="6"/>
      <c r="J95" s="6"/>
      <c r="K95" s="6"/>
      <c r="L95" s="6"/>
      <c r="M95" s="6"/>
      <c r="N95" s="6"/>
      <c r="O95" s="6"/>
      <c r="P95" s="6"/>
      <c r="Q95" s="6"/>
      <c r="R95" s="6"/>
      <c r="S95" s="6"/>
      <c r="T95" s="6"/>
      <c r="U95" s="5" t="s">
        <v>137</v>
      </c>
    </row>
    <row r="98" spans="2:21" ht="15.75" x14ac:dyDescent="0.25">
      <c r="B98" s="180" t="s">
        <v>148</v>
      </c>
      <c r="C98" s="180"/>
      <c r="D98" s="180"/>
      <c r="E98" s="180"/>
      <c r="F98" s="180"/>
      <c r="G98" s="180"/>
      <c r="H98" s="180"/>
      <c r="I98" s="180"/>
      <c r="J98" s="180"/>
      <c r="K98" s="180"/>
      <c r="L98" s="180"/>
      <c r="M98" s="180"/>
      <c r="N98" s="180"/>
      <c r="O98" s="180"/>
      <c r="P98" s="180"/>
      <c r="Q98" s="180"/>
      <c r="R98" s="180"/>
      <c r="S98" s="180"/>
      <c r="T98" s="180"/>
      <c r="U98" s="180"/>
    </row>
    <row r="99" spans="2:21" ht="15.75" x14ac:dyDescent="0.25">
      <c r="B99" s="174" t="s">
        <v>0</v>
      </c>
      <c r="C99" s="174" t="s">
        <v>134</v>
      </c>
      <c r="D99" s="176" t="s">
        <v>2</v>
      </c>
      <c r="E99" s="177"/>
      <c r="F99" s="177"/>
      <c r="G99" s="177"/>
      <c r="H99" s="177"/>
      <c r="I99" s="177"/>
      <c r="J99" s="177"/>
      <c r="K99" s="177"/>
      <c r="L99" s="177"/>
      <c r="M99" s="177"/>
      <c r="N99" s="177"/>
      <c r="O99" s="177"/>
      <c r="P99" s="177"/>
      <c r="Q99" s="177"/>
      <c r="R99" s="177"/>
      <c r="S99" s="177"/>
      <c r="T99" s="178"/>
      <c r="U99" s="174" t="s">
        <v>36</v>
      </c>
    </row>
    <row r="100" spans="2:21" ht="15.75" x14ac:dyDescent="0.25">
      <c r="B100" s="175"/>
      <c r="C100" s="175"/>
      <c r="D100" s="3">
        <v>9</v>
      </c>
      <c r="E100" s="3">
        <v>8</v>
      </c>
      <c r="F100" s="3">
        <v>7</v>
      </c>
      <c r="G100" s="3">
        <v>6</v>
      </c>
      <c r="H100" s="3">
        <v>5</v>
      </c>
      <c r="I100" s="3">
        <v>4</v>
      </c>
      <c r="J100" s="3">
        <v>3</v>
      </c>
      <c r="K100" s="3">
        <v>2</v>
      </c>
      <c r="L100" s="3">
        <v>1</v>
      </c>
      <c r="M100" s="3">
        <v>2</v>
      </c>
      <c r="N100" s="3">
        <v>3</v>
      </c>
      <c r="O100" s="3">
        <v>4</v>
      </c>
      <c r="P100" s="3">
        <v>5</v>
      </c>
      <c r="Q100" s="3">
        <v>6</v>
      </c>
      <c r="R100" s="3">
        <v>7</v>
      </c>
      <c r="S100" s="3">
        <v>8</v>
      </c>
      <c r="T100" s="3">
        <v>9</v>
      </c>
      <c r="U100" s="175"/>
    </row>
    <row r="101" spans="2:21" ht="15.75" x14ac:dyDescent="0.25">
      <c r="B101" s="3">
        <v>1</v>
      </c>
      <c r="C101" s="6" t="s">
        <v>143</v>
      </c>
      <c r="D101" s="6"/>
      <c r="E101" s="6"/>
      <c r="F101" s="6"/>
      <c r="G101" s="6"/>
      <c r="H101" s="6"/>
      <c r="I101" s="6"/>
      <c r="J101" s="6"/>
      <c r="K101" s="6"/>
      <c r="L101" s="6"/>
      <c r="M101" s="6"/>
      <c r="N101" s="6"/>
      <c r="O101" s="6"/>
      <c r="P101" s="6"/>
      <c r="Q101" s="6"/>
      <c r="R101" s="6"/>
      <c r="S101" s="6"/>
      <c r="T101" s="6"/>
      <c r="U101" s="3" t="s">
        <v>144</v>
      </c>
    </row>
    <row r="104" spans="2:21" ht="15.75" x14ac:dyDescent="0.25">
      <c r="B104" s="180" t="s">
        <v>147</v>
      </c>
      <c r="C104" s="180"/>
      <c r="D104" s="180"/>
      <c r="E104" s="180"/>
      <c r="F104" s="180"/>
      <c r="G104" s="180"/>
      <c r="H104" s="180"/>
      <c r="I104" s="180"/>
      <c r="J104" s="180"/>
      <c r="K104" s="180"/>
      <c r="L104" s="180"/>
      <c r="M104" s="180"/>
      <c r="N104" s="180"/>
      <c r="O104" s="180"/>
      <c r="P104" s="180"/>
      <c r="Q104" s="180"/>
      <c r="R104" s="180"/>
      <c r="S104" s="180"/>
      <c r="T104" s="180"/>
      <c r="U104" s="180"/>
    </row>
    <row r="105" spans="2:21" ht="15.75" x14ac:dyDescent="0.25">
      <c r="B105" s="174" t="s">
        <v>0</v>
      </c>
      <c r="C105" s="174" t="s">
        <v>134</v>
      </c>
      <c r="D105" s="176" t="s">
        <v>2</v>
      </c>
      <c r="E105" s="177"/>
      <c r="F105" s="177"/>
      <c r="G105" s="177"/>
      <c r="H105" s="177"/>
      <c r="I105" s="177"/>
      <c r="J105" s="177"/>
      <c r="K105" s="177"/>
      <c r="L105" s="177"/>
      <c r="M105" s="177"/>
      <c r="N105" s="177"/>
      <c r="O105" s="177"/>
      <c r="P105" s="177"/>
      <c r="Q105" s="177"/>
      <c r="R105" s="177"/>
      <c r="S105" s="177"/>
      <c r="T105" s="178"/>
      <c r="U105" s="174" t="s">
        <v>36</v>
      </c>
    </row>
    <row r="106" spans="2:21" ht="15.75" x14ac:dyDescent="0.25">
      <c r="B106" s="175"/>
      <c r="C106" s="175"/>
      <c r="D106" s="3">
        <v>9</v>
      </c>
      <c r="E106" s="3">
        <v>8</v>
      </c>
      <c r="F106" s="3">
        <v>7</v>
      </c>
      <c r="G106" s="3">
        <v>6</v>
      </c>
      <c r="H106" s="3">
        <v>5</v>
      </c>
      <c r="I106" s="3">
        <v>4</v>
      </c>
      <c r="J106" s="3">
        <v>3</v>
      </c>
      <c r="K106" s="3">
        <v>2</v>
      </c>
      <c r="L106" s="3">
        <v>1</v>
      </c>
      <c r="M106" s="3">
        <v>2</v>
      </c>
      <c r="N106" s="3">
        <v>3</v>
      </c>
      <c r="O106" s="3">
        <v>4</v>
      </c>
      <c r="P106" s="3">
        <v>5</v>
      </c>
      <c r="Q106" s="3">
        <v>6</v>
      </c>
      <c r="R106" s="3">
        <v>7</v>
      </c>
      <c r="S106" s="3">
        <v>8</v>
      </c>
      <c r="T106" s="3">
        <v>9</v>
      </c>
      <c r="U106" s="175"/>
    </row>
    <row r="107" spans="2:21" ht="15.75" x14ac:dyDescent="0.25">
      <c r="B107" s="3">
        <v>1</v>
      </c>
      <c r="C107" s="6" t="s">
        <v>141</v>
      </c>
      <c r="D107" s="6"/>
      <c r="E107" s="6"/>
      <c r="F107" s="6"/>
      <c r="G107" s="6"/>
      <c r="H107" s="6"/>
      <c r="I107" s="6"/>
      <c r="J107" s="6"/>
      <c r="K107" s="6"/>
      <c r="L107" s="6"/>
      <c r="M107" s="6"/>
      <c r="N107" s="6"/>
      <c r="O107" s="6"/>
      <c r="P107" s="6"/>
      <c r="Q107" s="6"/>
      <c r="R107" s="6"/>
      <c r="S107" s="6"/>
      <c r="T107" s="6"/>
      <c r="U107" s="3" t="s">
        <v>142</v>
      </c>
    </row>
    <row r="110" spans="2:21" ht="15.75" x14ac:dyDescent="0.25">
      <c r="B110" s="182" t="s">
        <v>146</v>
      </c>
      <c r="C110" s="182"/>
      <c r="D110" s="182"/>
      <c r="E110" s="182"/>
      <c r="F110" s="182"/>
      <c r="G110" s="182"/>
      <c r="H110" s="182"/>
      <c r="I110" s="182"/>
      <c r="J110" s="182"/>
      <c r="K110" s="182"/>
      <c r="L110" s="182"/>
      <c r="M110" s="182"/>
      <c r="N110" s="182"/>
      <c r="O110" s="182"/>
      <c r="P110" s="182"/>
      <c r="Q110" s="182"/>
      <c r="R110" s="182"/>
      <c r="S110" s="182"/>
      <c r="T110" s="182"/>
      <c r="U110" s="182"/>
    </row>
    <row r="111" spans="2:21" ht="15.75" x14ac:dyDescent="0.25">
      <c r="B111" s="174" t="s">
        <v>0</v>
      </c>
      <c r="C111" s="174" t="s">
        <v>134</v>
      </c>
      <c r="D111" s="176" t="s">
        <v>2</v>
      </c>
      <c r="E111" s="177"/>
      <c r="F111" s="177"/>
      <c r="G111" s="177"/>
      <c r="H111" s="177"/>
      <c r="I111" s="177"/>
      <c r="J111" s="177"/>
      <c r="K111" s="177"/>
      <c r="L111" s="177"/>
      <c r="M111" s="177"/>
      <c r="N111" s="177"/>
      <c r="O111" s="177"/>
      <c r="P111" s="177"/>
      <c r="Q111" s="177"/>
      <c r="R111" s="177"/>
      <c r="S111" s="177"/>
      <c r="T111" s="178"/>
      <c r="U111" s="174" t="s">
        <v>36</v>
      </c>
    </row>
    <row r="112" spans="2:21" ht="15.75" x14ac:dyDescent="0.25">
      <c r="B112" s="175"/>
      <c r="C112" s="175"/>
      <c r="D112" s="3">
        <v>9</v>
      </c>
      <c r="E112" s="3">
        <v>8</v>
      </c>
      <c r="F112" s="3">
        <v>7</v>
      </c>
      <c r="G112" s="3">
        <v>6</v>
      </c>
      <c r="H112" s="3">
        <v>5</v>
      </c>
      <c r="I112" s="3">
        <v>4</v>
      </c>
      <c r="J112" s="3">
        <v>3</v>
      </c>
      <c r="K112" s="3">
        <v>2</v>
      </c>
      <c r="L112" s="3">
        <v>1</v>
      </c>
      <c r="M112" s="3">
        <v>2</v>
      </c>
      <c r="N112" s="3">
        <v>3</v>
      </c>
      <c r="O112" s="3">
        <v>4</v>
      </c>
      <c r="P112" s="3">
        <v>5</v>
      </c>
      <c r="Q112" s="3">
        <v>6</v>
      </c>
      <c r="R112" s="3">
        <v>7</v>
      </c>
      <c r="S112" s="3">
        <v>8</v>
      </c>
      <c r="T112" s="3">
        <v>9</v>
      </c>
      <c r="U112" s="175"/>
    </row>
    <row r="113" spans="2:21" ht="15.75" x14ac:dyDescent="0.25">
      <c r="B113" s="3">
        <v>1</v>
      </c>
      <c r="C113" s="6" t="s">
        <v>140</v>
      </c>
      <c r="D113" s="6"/>
      <c r="E113" s="6"/>
      <c r="F113" s="6"/>
      <c r="G113" s="6"/>
      <c r="H113" s="6"/>
      <c r="I113" s="6"/>
      <c r="J113" s="6"/>
      <c r="K113" s="6"/>
      <c r="L113" s="6"/>
      <c r="M113" s="6"/>
      <c r="N113" s="6"/>
      <c r="O113" s="6"/>
      <c r="P113" s="6"/>
      <c r="Q113" s="6"/>
      <c r="R113" s="6"/>
      <c r="S113" s="6"/>
      <c r="T113" s="6"/>
      <c r="U113" s="3" t="s">
        <v>92</v>
      </c>
    </row>
    <row r="116" spans="2:21" ht="15.75" x14ac:dyDescent="0.25">
      <c r="B116" s="180" t="s">
        <v>145</v>
      </c>
      <c r="C116" s="180"/>
      <c r="D116" s="180"/>
      <c r="E116" s="180"/>
      <c r="F116" s="180"/>
      <c r="G116" s="180"/>
      <c r="H116" s="180"/>
      <c r="I116" s="180"/>
      <c r="J116" s="180"/>
      <c r="K116" s="180"/>
      <c r="L116" s="180"/>
      <c r="M116" s="180"/>
      <c r="N116" s="180"/>
      <c r="O116" s="180"/>
      <c r="P116" s="180"/>
      <c r="Q116" s="180"/>
      <c r="R116" s="180"/>
      <c r="S116" s="180"/>
      <c r="T116" s="180"/>
      <c r="U116" s="180"/>
    </row>
    <row r="117" spans="2:21" ht="15.75" x14ac:dyDescent="0.25">
      <c r="B117" s="174" t="s">
        <v>0</v>
      </c>
      <c r="C117" s="174" t="s">
        <v>134</v>
      </c>
      <c r="D117" s="176" t="s">
        <v>2</v>
      </c>
      <c r="E117" s="177"/>
      <c r="F117" s="177"/>
      <c r="G117" s="177"/>
      <c r="H117" s="177"/>
      <c r="I117" s="177"/>
      <c r="J117" s="177"/>
      <c r="K117" s="177"/>
      <c r="L117" s="177"/>
      <c r="M117" s="177"/>
      <c r="N117" s="177"/>
      <c r="O117" s="177"/>
      <c r="P117" s="177"/>
      <c r="Q117" s="177"/>
      <c r="R117" s="177"/>
      <c r="S117" s="177"/>
      <c r="T117" s="178"/>
      <c r="U117" s="174" t="s">
        <v>36</v>
      </c>
    </row>
    <row r="118" spans="2:21" ht="15.75" x14ac:dyDescent="0.25">
      <c r="B118" s="175"/>
      <c r="C118" s="175"/>
      <c r="D118" s="3">
        <v>9</v>
      </c>
      <c r="E118" s="3">
        <v>8</v>
      </c>
      <c r="F118" s="3">
        <v>7</v>
      </c>
      <c r="G118" s="3">
        <v>6</v>
      </c>
      <c r="H118" s="3">
        <v>5</v>
      </c>
      <c r="I118" s="3">
        <v>4</v>
      </c>
      <c r="J118" s="3">
        <v>3</v>
      </c>
      <c r="K118" s="3">
        <v>2</v>
      </c>
      <c r="L118" s="3">
        <v>1</v>
      </c>
      <c r="M118" s="3">
        <v>2</v>
      </c>
      <c r="N118" s="3">
        <v>3</v>
      </c>
      <c r="O118" s="3">
        <v>4</v>
      </c>
      <c r="P118" s="3">
        <v>5</v>
      </c>
      <c r="Q118" s="3">
        <v>6</v>
      </c>
      <c r="R118" s="3">
        <v>7</v>
      </c>
      <c r="S118" s="3">
        <v>8</v>
      </c>
      <c r="T118" s="3">
        <v>9</v>
      </c>
      <c r="U118" s="175"/>
    </row>
    <row r="119" spans="2:21" ht="15.75" x14ac:dyDescent="0.25">
      <c r="B119" s="3">
        <v>1</v>
      </c>
      <c r="C119" s="4" t="s">
        <v>138</v>
      </c>
      <c r="D119" s="6"/>
      <c r="E119" s="6"/>
      <c r="F119" s="6"/>
      <c r="G119" s="6"/>
      <c r="H119" s="6"/>
      <c r="I119" s="6"/>
      <c r="J119" s="6"/>
      <c r="K119" s="6"/>
      <c r="L119" s="6"/>
      <c r="M119" s="6"/>
      <c r="N119" s="6"/>
      <c r="O119" s="6"/>
      <c r="P119" s="6"/>
      <c r="Q119" s="6"/>
      <c r="R119" s="6"/>
      <c r="S119" s="6"/>
      <c r="T119" s="6"/>
      <c r="U119" s="5" t="s">
        <v>139</v>
      </c>
    </row>
    <row r="121" spans="2:21" s="78" customFormat="1" ht="20.25" x14ac:dyDescent="0.25">
      <c r="B121" s="179" t="s">
        <v>152</v>
      </c>
      <c r="C121" s="179"/>
      <c r="D121" s="179"/>
      <c r="E121" s="179"/>
      <c r="F121" s="179"/>
      <c r="G121" s="179"/>
      <c r="H121" s="179"/>
      <c r="I121" s="179"/>
      <c r="J121" s="179"/>
      <c r="K121" s="179"/>
      <c r="L121" s="179"/>
      <c r="M121" s="179"/>
      <c r="N121" s="179"/>
      <c r="O121" s="179"/>
      <c r="P121" s="179"/>
      <c r="Q121" s="179"/>
      <c r="R121" s="179"/>
      <c r="S121" s="179"/>
      <c r="T121" s="179"/>
      <c r="U121" s="179"/>
    </row>
    <row r="122" spans="2:21" ht="15.75" x14ac:dyDescent="0.25">
      <c r="B122" s="173" t="s">
        <v>157</v>
      </c>
      <c r="C122" s="173"/>
      <c r="D122" s="173"/>
      <c r="E122" s="173"/>
      <c r="F122" s="173"/>
      <c r="G122" s="173"/>
      <c r="H122" s="173"/>
      <c r="I122" s="173"/>
      <c r="J122" s="173"/>
      <c r="K122" s="173"/>
      <c r="L122" s="173"/>
      <c r="M122" s="173"/>
      <c r="N122" s="173"/>
      <c r="O122" s="173"/>
      <c r="P122" s="173"/>
      <c r="Q122" s="173"/>
      <c r="R122" s="173"/>
      <c r="S122" s="173"/>
      <c r="T122" s="173"/>
      <c r="U122" s="173"/>
    </row>
    <row r="123" spans="2:21" ht="15.75" x14ac:dyDescent="0.25">
      <c r="B123" s="174" t="s">
        <v>0</v>
      </c>
      <c r="C123" s="174" t="s">
        <v>151</v>
      </c>
      <c r="D123" s="176" t="s">
        <v>2</v>
      </c>
      <c r="E123" s="177"/>
      <c r="F123" s="177"/>
      <c r="G123" s="177"/>
      <c r="H123" s="177"/>
      <c r="I123" s="177"/>
      <c r="J123" s="177"/>
      <c r="K123" s="177"/>
      <c r="L123" s="177"/>
      <c r="M123" s="177"/>
      <c r="N123" s="177"/>
      <c r="O123" s="177"/>
      <c r="P123" s="177"/>
      <c r="Q123" s="177"/>
      <c r="R123" s="177"/>
      <c r="S123" s="177"/>
      <c r="T123" s="178"/>
      <c r="U123" s="174" t="s">
        <v>151</v>
      </c>
    </row>
    <row r="124" spans="2:21" ht="15.75" x14ac:dyDescent="0.25">
      <c r="B124" s="175"/>
      <c r="C124" s="175"/>
      <c r="D124" s="3">
        <v>9</v>
      </c>
      <c r="E124" s="3">
        <v>8</v>
      </c>
      <c r="F124" s="3">
        <v>7</v>
      </c>
      <c r="G124" s="3">
        <v>6</v>
      </c>
      <c r="H124" s="3">
        <v>5</v>
      </c>
      <c r="I124" s="3">
        <v>4</v>
      </c>
      <c r="J124" s="3">
        <v>3</v>
      </c>
      <c r="K124" s="3">
        <v>2</v>
      </c>
      <c r="L124" s="3">
        <v>1</v>
      </c>
      <c r="M124" s="3">
        <v>2</v>
      </c>
      <c r="N124" s="3">
        <v>3</v>
      </c>
      <c r="O124" s="3">
        <v>4</v>
      </c>
      <c r="P124" s="3">
        <v>5</v>
      </c>
      <c r="Q124" s="3">
        <v>6</v>
      </c>
      <c r="R124" s="3">
        <v>7</v>
      </c>
      <c r="S124" s="3">
        <v>8</v>
      </c>
      <c r="T124" s="3">
        <v>9</v>
      </c>
      <c r="U124" s="175"/>
    </row>
    <row r="125" spans="2:21" ht="15.75" x14ac:dyDescent="0.25">
      <c r="B125" s="3">
        <v>1</v>
      </c>
      <c r="C125" s="6" t="s">
        <v>61</v>
      </c>
      <c r="D125" s="6"/>
      <c r="E125" s="6"/>
      <c r="F125" s="6"/>
      <c r="G125" s="6"/>
      <c r="H125" s="6"/>
      <c r="I125" s="6"/>
      <c r="J125" s="6"/>
      <c r="K125" s="6"/>
      <c r="L125" s="6"/>
      <c r="M125" s="6"/>
      <c r="N125" s="6"/>
      <c r="O125" s="6"/>
      <c r="P125" s="6"/>
      <c r="Q125" s="6"/>
      <c r="R125" s="6"/>
      <c r="S125" s="6"/>
      <c r="T125" s="6"/>
      <c r="U125" s="3" t="s">
        <v>169</v>
      </c>
    </row>
    <row r="126" spans="2:21" ht="15.75" x14ac:dyDescent="0.25">
      <c r="B126" s="3">
        <v>2</v>
      </c>
      <c r="C126" s="3" t="s">
        <v>61</v>
      </c>
      <c r="D126" s="3"/>
      <c r="E126" s="3"/>
      <c r="F126" s="3"/>
      <c r="G126" s="3"/>
      <c r="H126" s="3"/>
      <c r="I126" s="3"/>
      <c r="J126" s="3"/>
      <c r="K126" s="3"/>
      <c r="L126" s="3"/>
      <c r="M126" s="3"/>
      <c r="N126" s="3"/>
      <c r="O126" s="3"/>
      <c r="P126" s="3"/>
      <c r="Q126" s="3"/>
      <c r="R126" s="3"/>
      <c r="S126" s="3"/>
      <c r="T126" s="3"/>
      <c r="U126" s="3" t="s">
        <v>60</v>
      </c>
    </row>
    <row r="127" spans="2:21" ht="15.75" x14ac:dyDescent="0.25">
      <c r="B127" s="3">
        <v>3</v>
      </c>
      <c r="C127" s="3" t="s">
        <v>169</v>
      </c>
      <c r="D127" s="3"/>
      <c r="E127" s="3"/>
      <c r="F127" s="3"/>
      <c r="G127" s="3"/>
      <c r="H127" s="3"/>
      <c r="I127" s="3"/>
      <c r="J127" s="3"/>
      <c r="K127" s="3"/>
      <c r="L127" s="3"/>
      <c r="M127" s="3"/>
      <c r="N127" s="3"/>
      <c r="O127" s="3"/>
      <c r="P127" s="3"/>
      <c r="Q127" s="3"/>
      <c r="R127" s="3"/>
      <c r="S127" s="3"/>
      <c r="T127" s="3"/>
      <c r="U127" s="3" t="s">
        <v>60</v>
      </c>
    </row>
    <row r="129" spans="2:21" ht="15.75" x14ac:dyDescent="0.25">
      <c r="B129" s="173" t="s">
        <v>156</v>
      </c>
      <c r="C129" s="173"/>
      <c r="D129" s="173"/>
      <c r="E129" s="173"/>
      <c r="F129" s="173"/>
      <c r="G129" s="173"/>
      <c r="H129" s="173"/>
      <c r="I129" s="173"/>
      <c r="J129" s="173"/>
      <c r="K129" s="173"/>
      <c r="L129" s="173"/>
      <c r="M129" s="173"/>
      <c r="N129" s="173"/>
      <c r="O129" s="173"/>
      <c r="P129" s="173"/>
      <c r="Q129" s="173"/>
      <c r="R129" s="173"/>
      <c r="S129" s="173"/>
      <c r="T129" s="173"/>
      <c r="U129" s="173"/>
    </row>
    <row r="130" spans="2:21" ht="15.75" x14ac:dyDescent="0.25">
      <c r="B130" s="174" t="s">
        <v>0</v>
      </c>
      <c r="C130" s="174" t="s">
        <v>151</v>
      </c>
      <c r="D130" s="176" t="s">
        <v>2</v>
      </c>
      <c r="E130" s="177"/>
      <c r="F130" s="177"/>
      <c r="G130" s="177"/>
      <c r="H130" s="177"/>
      <c r="I130" s="177"/>
      <c r="J130" s="177"/>
      <c r="K130" s="177"/>
      <c r="L130" s="177"/>
      <c r="M130" s="177"/>
      <c r="N130" s="177"/>
      <c r="O130" s="177"/>
      <c r="P130" s="177"/>
      <c r="Q130" s="177"/>
      <c r="R130" s="177"/>
      <c r="S130" s="177"/>
      <c r="T130" s="178"/>
      <c r="U130" s="174" t="s">
        <v>151</v>
      </c>
    </row>
    <row r="131" spans="2:21" ht="15.75" x14ac:dyDescent="0.25">
      <c r="B131" s="175"/>
      <c r="C131" s="175"/>
      <c r="D131" s="3">
        <v>9</v>
      </c>
      <c r="E131" s="3">
        <v>8</v>
      </c>
      <c r="F131" s="3">
        <v>7</v>
      </c>
      <c r="G131" s="3">
        <v>6</v>
      </c>
      <c r="H131" s="3">
        <v>5</v>
      </c>
      <c r="I131" s="3">
        <v>4</v>
      </c>
      <c r="J131" s="3">
        <v>3</v>
      </c>
      <c r="K131" s="3">
        <v>2</v>
      </c>
      <c r="L131" s="3">
        <v>1</v>
      </c>
      <c r="M131" s="3">
        <v>2</v>
      </c>
      <c r="N131" s="3">
        <v>3</v>
      </c>
      <c r="O131" s="3">
        <v>4</v>
      </c>
      <c r="P131" s="3">
        <v>5</v>
      </c>
      <c r="Q131" s="3">
        <v>6</v>
      </c>
      <c r="R131" s="3">
        <v>7</v>
      </c>
      <c r="S131" s="3">
        <v>8</v>
      </c>
      <c r="T131" s="3">
        <v>9</v>
      </c>
      <c r="U131" s="175"/>
    </row>
    <row r="132" spans="2:21" ht="15.75" x14ac:dyDescent="0.25">
      <c r="B132" s="3">
        <v>1</v>
      </c>
      <c r="C132" s="6" t="s">
        <v>61</v>
      </c>
      <c r="D132" s="6"/>
      <c r="E132" s="6"/>
      <c r="F132" s="6"/>
      <c r="G132" s="6"/>
      <c r="H132" s="6"/>
      <c r="I132" s="6"/>
      <c r="J132" s="6"/>
      <c r="K132" s="6"/>
      <c r="L132" s="6"/>
      <c r="M132" s="6"/>
      <c r="N132" s="6"/>
      <c r="O132" s="6"/>
      <c r="P132" s="6"/>
      <c r="Q132" s="6"/>
      <c r="R132" s="6"/>
      <c r="S132" s="6"/>
      <c r="T132" s="6"/>
      <c r="U132" s="3" t="s">
        <v>169</v>
      </c>
    </row>
    <row r="133" spans="2:21" ht="15.75" x14ac:dyDescent="0.25">
      <c r="B133" s="3">
        <v>2</v>
      </c>
      <c r="C133" s="3" t="s">
        <v>61</v>
      </c>
      <c r="D133" s="3"/>
      <c r="E133" s="3"/>
      <c r="F133" s="3"/>
      <c r="G133" s="3"/>
      <c r="H133" s="3"/>
      <c r="I133" s="3"/>
      <c r="J133" s="3"/>
      <c r="K133" s="3"/>
      <c r="L133" s="3"/>
      <c r="M133" s="3"/>
      <c r="N133" s="3"/>
      <c r="O133" s="3"/>
      <c r="P133" s="3"/>
      <c r="Q133" s="3"/>
      <c r="R133" s="3"/>
      <c r="S133" s="3"/>
      <c r="T133" s="3"/>
      <c r="U133" s="3" t="s">
        <v>60</v>
      </c>
    </row>
    <row r="134" spans="2:21" ht="15.75" x14ac:dyDescent="0.25">
      <c r="B134" s="3">
        <v>3</v>
      </c>
      <c r="C134" s="3" t="s">
        <v>169</v>
      </c>
      <c r="D134" s="3"/>
      <c r="E134" s="3"/>
      <c r="F134" s="3"/>
      <c r="G134" s="3"/>
      <c r="H134" s="3"/>
      <c r="I134" s="3"/>
      <c r="J134" s="3"/>
      <c r="K134" s="3"/>
      <c r="L134" s="3"/>
      <c r="M134" s="3"/>
      <c r="N134" s="3"/>
      <c r="O134" s="3"/>
      <c r="P134" s="3"/>
      <c r="Q134" s="3"/>
      <c r="R134" s="3"/>
      <c r="S134" s="3"/>
      <c r="T134" s="3"/>
      <c r="U134" s="3" t="s">
        <v>60</v>
      </c>
    </row>
    <row r="136" spans="2:21" s="78" customFormat="1" ht="20.25" x14ac:dyDescent="0.25">
      <c r="B136" s="179" t="s">
        <v>153</v>
      </c>
      <c r="C136" s="179"/>
      <c r="D136" s="179"/>
      <c r="E136" s="179"/>
      <c r="F136" s="179"/>
      <c r="G136" s="179"/>
      <c r="H136" s="179"/>
      <c r="I136" s="179"/>
      <c r="J136" s="179"/>
      <c r="K136" s="179"/>
      <c r="L136" s="179"/>
      <c r="M136" s="179"/>
      <c r="N136" s="179"/>
      <c r="O136" s="179"/>
      <c r="P136" s="179"/>
      <c r="Q136" s="179"/>
      <c r="R136" s="179"/>
      <c r="S136" s="179"/>
      <c r="T136" s="179"/>
      <c r="U136" s="179"/>
    </row>
    <row r="137" spans="2:21" ht="15.75" x14ac:dyDescent="0.25">
      <c r="B137" s="173" t="s">
        <v>154</v>
      </c>
      <c r="C137" s="173"/>
      <c r="D137" s="173"/>
      <c r="E137" s="173"/>
      <c r="F137" s="173"/>
      <c r="G137" s="173"/>
      <c r="H137" s="173"/>
      <c r="I137" s="173"/>
      <c r="J137" s="173"/>
      <c r="K137" s="173"/>
      <c r="L137" s="173"/>
      <c r="M137" s="173"/>
      <c r="N137" s="173"/>
      <c r="O137" s="173"/>
      <c r="P137" s="173"/>
      <c r="Q137" s="173"/>
      <c r="R137" s="173"/>
      <c r="S137" s="173"/>
      <c r="T137" s="173"/>
      <c r="U137" s="173"/>
    </row>
    <row r="138" spans="2:21" ht="15.75" x14ac:dyDescent="0.25">
      <c r="B138" s="174" t="s">
        <v>0</v>
      </c>
      <c r="C138" s="174" t="s">
        <v>151</v>
      </c>
      <c r="D138" s="176" t="s">
        <v>2</v>
      </c>
      <c r="E138" s="177"/>
      <c r="F138" s="177"/>
      <c r="G138" s="177"/>
      <c r="H138" s="177"/>
      <c r="I138" s="177"/>
      <c r="J138" s="177"/>
      <c r="K138" s="177"/>
      <c r="L138" s="177"/>
      <c r="M138" s="177"/>
      <c r="N138" s="177"/>
      <c r="O138" s="177"/>
      <c r="P138" s="177"/>
      <c r="Q138" s="177"/>
      <c r="R138" s="177"/>
      <c r="S138" s="177"/>
      <c r="T138" s="178"/>
      <c r="U138" s="174" t="s">
        <v>151</v>
      </c>
    </row>
    <row r="139" spans="2:21" ht="15.75" x14ac:dyDescent="0.25">
      <c r="B139" s="175"/>
      <c r="C139" s="175"/>
      <c r="D139" s="3">
        <v>9</v>
      </c>
      <c r="E139" s="3">
        <v>8</v>
      </c>
      <c r="F139" s="3">
        <v>7</v>
      </c>
      <c r="G139" s="3">
        <v>6</v>
      </c>
      <c r="H139" s="3">
        <v>5</v>
      </c>
      <c r="I139" s="3">
        <v>4</v>
      </c>
      <c r="J139" s="3">
        <v>3</v>
      </c>
      <c r="K139" s="3">
        <v>2</v>
      </c>
      <c r="L139" s="3">
        <v>1</v>
      </c>
      <c r="M139" s="3">
        <v>2</v>
      </c>
      <c r="N139" s="3">
        <v>3</v>
      </c>
      <c r="O139" s="3">
        <v>4</v>
      </c>
      <c r="P139" s="3">
        <v>5</v>
      </c>
      <c r="Q139" s="3">
        <v>6</v>
      </c>
      <c r="R139" s="3">
        <v>7</v>
      </c>
      <c r="S139" s="3">
        <v>8</v>
      </c>
      <c r="T139" s="3">
        <v>9</v>
      </c>
      <c r="U139" s="175"/>
    </row>
    <row r="140" spans="2:21" ht="15.75" x14ac:dyDescent="0.25">
      <c r="B140" s="3">
        <v>1</v>
      </c>
      <c r="C140" s="6" t="s">
        <v>61</v>
      </c>
      <c r="D140" s="6"/>
      <c r="E140" s="6"/>
      <c r="F140" s="6"/>
      <c r="G140" s="6"/>
      <c r="H140" s="6"/>
      <c r="I140" s="6"/>
      <c r="J140" s="6"/>
      <c r="K140" s="6"/>
      <c r="L140" s="6"/>
      <c r="M140" s="6"/>
      <c r="N140" s="6"/>
      <c r="O140" s="6"/>
      <c r="P140" s="6"/>
      <c r="Q140" s="6"/>
      <c r="R140" s="6"/>
      <c r="S140" s="6"/>
      <c r="T140" s="6"/>
      <c r="U140" s="3" t="s">
        <v>169</v>
      </c>
    </row>
    <row r="141" spans="2:21" ht="15.75" x14ac:dyDescent="0.25">
      <c r="B141" s="3">
        <v>2</v>
      </c>
      <c r="C141" s="3" t="s">
        <v>61</v>
      </c>
      <c r="D141" s="3"/>
      <c r="E141" s="3"/>
      <c r="F141" s="3"/>
      <c r="G141" s="3"/>
      <c r="H141" s="3"/>
      <c r="I141" s="3"/>
      <c r="J141" s="3"/>
      <c r="K141" s="3"/>
      <c r="L141" s="3"/>
      <c r="M141" s="3"/>
      <c r="N141" s="3"/>
      <c r="O141" s="3"/>
      <c r="P141" s="3"/>
      <c r="Q141" s="3"/>
      <c r="R141" s="3"/>
      <c r="S141" s="3"/>
      <c r="T141" s="3"/>
      <c r="U141" s="3" t="s">
        <v>60</v>
      </c>
    </row>
    <row r="142" spans="2:21" ht="15.75" x14ac:dyDescent="0.25">
      <c r="B142" s="3">
        <v>3</v>
      </c>
      <c r="C142" s="3" t="s">
        <v>169</v>
      </c>
      <c r="D142" s="3"/>
      <c r="E142" s="3"/>
      <c r="F142" s="3"/>
      <c r="G142" s="3"/>
      <c r="H142" s="3"/>
      <c r="I142" s="3"/>
      <c r="J142" s="3"/>
      <c r="K142" s="3"/>
      <c r="L142" s="3"/>
      <c r="M142" s="3"/>
      <c r="N142" s="3"/>
      <c r="O142" s="3"/>
      <c r="P142" s="3"/>
      <c r="Q142" s="3"/>
      <c r="R142" s="3"/>
      <c r="S142" s="3"/>
      <c r="T142" s="3"/>
      <c r="U142" s="3" t="s">
        <v>60</v>
      </c>
    </row>
    <row r="144" spans="2:21" ht="15.75" x14ac:dyDescent="0.25">
      <c r="B144" s="173" t="s">
        <v>155</v>
      </c>
      <c r="C144" s="173"/>
      <c r="D144" s="173"/>
      <c r="E144" s="173"/>
      <c r="F144" s="173"/>
      <c r="G144" s="173"/>
      <c r="H144" s="173"/>
      <c r="I144" s="173"/>
      <c r="J144" s="173"/>
      <c r="K144" s="173"/>
      <c r="L144" s="173"/>
      <c r="M144" s="173"/>
      <c r="N144" s="173"/>
      <c r="O144" s="173"/>
      <c r="P144" s="173"/>
      <c r="Q144" s="173"/>
      <c r="R144" s="173"/>
      <c r="S144" s="173"/>
      <c r="T144" s="173"/>
      <c r="U144" s="173"/>
    </row>
    <row r="145" spans="2:21" ht="15.75" x14ac:dyDescent="0.25">
      <c r="B145" s="174" t="s">
        <v>0</v>
      </c>
      <c r="C145" s="174" t="s">
        <v>151</v>
      </c>
      <c r="D145" s="176" t="s">
        <v>2</v>
      </c>
      <c r="E145" s="177"/>
      <c r="F145" s="177"/>
      <c r="G145" s="177"/>
      <c r="H145" s="177"/>
      <c r="I145" s="177"/>
      <c r="J145" s="177"/>
      <c r="K145" s="177"/>
      <c r="L145" s="177"/>
      <c r="M145" s="177"/>
      <c r="N145" s="177"/>
      <c r="O145" s="177"/>
      <c r="P145" s="177"/>
      <c r="Q145" s="177"/>
      <c r="R145" s="177"/>
      <c r="S145" s="177"/>
      <c r="T145" s="178"/>
      <c r="U145" s="174" t="s">
        <v>151</v>
      </c>
    </row>
    <row r="146" spans="2:21" ht="15.75" x14ac:dyDescent="0.25">
      <c r="B146" s="175"/>
      <c r="C146" s="175"/>
      <c r="D146" s="3">
        <v>9</v>
      </c>
      <c r="E146" s="3">
        <v>8</v>
      </c>
      <c r="F146" s="3">
        <v>7</v>
      </c>
      <c r="G146" s="3">
        <v>6</v>
      </c>
      <c r="H146" s="3">
        <v>5</v>
      </c>
      <c r="I146" s="3">
        <v>4</v>
      </c>
      <c r="J146" s="3">
        <v>3</v>
      </c>
      <c r="K146" s="3">
        <v>2</v>
      </c>
      <c r="L146" s="3">
        <v>1</v>
      </c>
      <c r="M146" s="3">
        <v>2</v>
      </c>
      <c r="N146" s="3">
        <v>3</v>
      </c>
      <c r="O146" s="3">
        <v>4</v>
      </c>
      <c r="P146" s="3">
        <v>5</v>
      </c>
      <c r="Q146" s="3">
        <v>6</v>
      </c>
      <c r="R146" s="3">
        <v>7</v>
      </c>
      <c r="S146" s="3">
        <v>8</v>
      </c>
      <c r="T146" s="3">
        <v>9</v>
      </c>
      <c r="U146" s="175"/>
    </row>
    <row r="147" spans="2:21" ht="15.75" x14ac:dyDescent="0.25">
      <c r="B147" s="3">
        <v>1</v>
      </c>
      <c r="C147" s="6" t="s">
        <v>61</v>
      </c>
      <c r="D147" s="6"/>
      <c r="E147" s="6"/>
      <c r="F147" s="6"/>
      <c r="G147" s="6"/>
      <c r="H147" s="6"/>
      <c r="I147" s="6"/>
      <c r="J147" s="6"/>
      <c r="K147" s="6"/>
      <c r="L147" s="6"/>
      <c r="M147" s="6"/>
      <c r="N147" s="6"/>
      <c r="O147" s="6"/>
      <c r="P147" s="6"/>
      <c r="Q147" s="6"/>
      <c r="R147" s="6"/>
      <c r="S147" s="6"/>
      <c r="T147" s="6"/>
      <c r="U147" s="3" t="s">
        <v>169</v>
      </c>
    </row>
    <row r="148" spans="2:21" ht="15.75" x14ac:dyDescent="0.25">
      <c r="B148" s="3">
        <v>2</v>
      </c>
      <c r="C148" s="3" t="s">
        <v>61</v>
      </c>
      <c r="D148" s="3"/>
      <c r="E148" s="3"/>
      <c r="F148" s="3"/>
      <c r="G148" s="3"/>
      <c r="H148" s="3"/>
      <c r="I148" s="3"/>
      <c r="J148" s="3"/>
      <c r="K148" s="3"/>
      <c r="L148" s="3"/>
      <c r="M148" s="3"/>
      <c r="N148" s="3"/>
      <c r="O148" s="3"/>
      <c r="P148" s="3"/>
      <c r="Q148" s="3"/>
      <c r="R148" s="3"/>
      <c r="S148" s="3"/>
      <c r="T148" s="3"/>
      <c r="U148" s="3" t="s">
        <v>60</v>
      </c>
    </row>
    <row r="149" spans="2:21" ht="15.75" x14ac:dyDescent="0.25">
      <c r="B149" s="3">
        <v>3</v>
      </c>
      <c r="C149" s="3" t="s">
        <v>169</v>
      </c>
      <c r="D149" s="3"/>
      <c r="E149" s="3"/>
      <c r="F149" s="3"/>
      <c r="G149" s="3"/>
      <c r="H149" s="3"/>
      <c r="I149" s="3"/>
      <c r="J149" s="3"/>
      <c r="K149" s="3"/>
      <c r="L149" s="3"/>
      <c r="M149" s="3"/>
      <c r="N149" s="3"/>
      <c r="O149" s="3"/>
      <c r="P149" s="3"/>
      <c r="Q149" s="3"/>
      <c r="R149" s="3"/>
      <c r="S149" s="3"/>
      <c r="T149" s="3"/>
      <c r="U149" s="3" t="s">
        <v>60</v>
      </c>
    </row>
    <row r="151" spans="2:21" s="78" customFormat="1" x14ac:dyDescent="0.25"/>
    <row r="152" spans="2:21" ht="15.75" x14ac:dyDescent="0.25">
      <c r="B152" s="173" t="s">
        <v>158</v>
      </c>
      <c r="C152" s="173"/>
      <c r="D152" s="173"/>
      <c r="E152" s="173"/>
      <c r="F152" s="173"/>
      <c r="G152" s="173"/>
      <c r="H152" s="173"/>
      <c r="I152" s="173"/>
      <c r="J152" s="173"/>
      <c r="K152" s="173"/>
      <c r="L152" s="173"/>
      <c r="M152" s="173"/>
      <c r="N152" s="173"/>
      <c r="O152" s="173"/>
      <c r="P152" s="173"/>
      <c r="Q152" s="173"/>
      <c r="R152" s="173"/>
      <c r="S152" s="173"/>
      <c r="T152" s="173"/>
      <c r="U152" s="173"/>
    </row>
    <row r="153" spans="2:21" ht="15.75" x14ac:dyDescent="0.25">
      <c r="B153" s="174" t="s">
        <v>0</v>
      </c>
      <c r="C153" s="174" t="s">
        <v>151</v>
      </c>
      <c r="D153" s="176" t="s">
        <v>2</v>
      </c>
      <c r="E153" s="177"/>
      <c r="F153" s="177"/>
      <c r="G153" s="177"/>
      <c r="H153" s="177"/>
      <c r="I153" s="177"/>
      <c r="J153" s="177"/>
      <c r="K153" s="177"/>
      <c r="L153" s="177"/>
      <c r="M153" s="177"/>
      <c r="N153" s="177"/>
      <c r="O153" s="177"/>
      <c r="P153" s="177"/>
      <c r="Q153" s="177"/>
      <c r="R153" s="177"/>
      <c r="S153" s="177"/>
      <c r="T153" s="178"/>
      <c r="U153" s="174" t="s">
        <v>151</v>
      </c>
    </row>
    <row r="154" spans="2:21" ht="15.75" x14ac:dyDescent="0.25">
      <c r="B154" s="175"/>
      <c r="C154" s="175"/>
      <c r="D154" s="3">
        <v>9</v>
      </c>
      <c r="E154" s="3">
        <v>8</v>
      </c>
      <c r="F154" s="3">
        <v>7</v>
      </c>
      <c r="G154" s="3">
        <v>6</v>
      </c>
      <c r="H154" s="3">
        <v>5</v>
      </c>
      <c r="I154" s="3">
        <v>4</v>
      </c>
      <c r="J154" s="3">
        <v>3</v>
      </c>
      <c r="K154" s="3">
        <v>2</v>
      </c>
      <c r="L154" s="3">
        <v>1</v>
      </c>
      <c r="M154" s="3">
        <v>2</v>
      </c>
      <c r="N154" s="3">
        <v>3</v>
      </c>
      <c r="O154" s="3">
        <v>4</v>
      </c>
      <c r="P154" s="3">
        <v>5</v>
      </c>
      <c r="Q154" s="3">
        <v>6</v>
      </c>
      <c r="R154" s="3">
        <v>7</v>
      </c>
      <c r="S154" s="3">
        <v>8</v>
      </c>
      <c r="T154" s="3">
        <v>9</v>
      </c>
      <c r="U154" s="175"/>
    </row>
    <row r="155" spans="2:21" ht="15.75" x14ac:dyDescent="0.25">
      <c r="B155" s="3">
        <v>1</v>
      </c>
      <c r="C155" s="6" t="s">
        <v>61</v>
      </c>
      <c r="D155" s="6"/>
      <c r="E155" s="6"/>
      <c r="F155" s="6"/>
      <c r="G155" s="6"/>
      <c r="H155" s="6"/>
      <c r="I155" s="6"/>
      <c r="J155" s="6"/>
      <c r="K155" s="6"/>
      <c r="L155" s="6"/>
      <c r="M155" s="6"/>
      <c r="N155" s="6"/>
      <c r="O155" s="6"/>
      <c r="P155" s="6"/>
      <c r="Q155" s="6"/>
      <c r="R155" s="6"/>
      <c r="S155" s="6"/>
      <c r="T155" s="6"/>
      <c r="U155" s="3" t="s">
        <v>169</v>
      </c>
    </row>
    <row r="156" spans="2:21" ht="15.75" x14ac:dyDescent="0.25">
      <c r="B156" s="3">
        <v>2</v>
      </c>
      <c r="C156" s="3" t="s">
        <v>61</v>
      </c>
      <c r="D156" s="3"/>
      <c r="E156" s="3"/>
      <c r="F156" s="3"/>
      <c r="G156" s="3"/>
      <c r="H156" s="3"/>
      <c r="I156" s="3"/>
      <c r="J156" s="3"/>
      <c r="K156" s="3"/>
      <c r="L156" s="3"/>
      <c r="M156" s="3"/>
      <c r="N156" s="3"/>
      <c r="O156" s="3"/>
      <c r="P156" s="3"/>
      <c r="Q156" s="3"/>
      <c r="R156" s="3"/>
      <c r="S156" s="3"/>
      <c r="T156" s="3"/>
      <c r="U156" s="3" t="s">
        <v>60</v>
      </c>
    </row>
    <row r="157" spans="2:21" ht="15.75" x14ac:dyDescent="0.25">
      <c r="B157" s="3">
        <v>3</v>
      </c>
      <c r="C157" s="3" t="s">
        <v>169</v>
      </c>
      <c r="D157" s="3"/>
      <c r="E157" s="3"/>
      <c r="F157" s="3"/>
      <c r="G157" s="3"/>
      <c r="H157" s="3"/>
      <c r="I157" s="3"/>
      <c r="J157" s="3"/>
      <c r="K157" s="3"/>
      <c r="L157" s="3"/>
      <c r="M157" s="3"/>
      <c r="N157" s="3"/>
      <c r="O157" s="3"/>
      <c r="P157" s="3"/>
      <c r="Q157" s="3"/>
      <c r="R157" s="3"/>
      <c r="S157" s="3"/>
      <c r="T157" s="3"/>
      <c r="U157" s="3" t="s">
        <v>60</v>
      </c>
    </row>
    <row r="159" spans="2:21" ht="15.75" x14ac:dyDescent="0.25">
      <c r="B159" s="173" t="s">
        <v>159</v>
      </c>
      <c r="C159" s="173"/>
      <c r="D159" s="173"/>
      <c r="E159" s="173"/>
      <c r="F159" s="173"/>
      <c r="G159" s="173"/>
      <c r="H159" s="173"/>
      <c r="I159" s="173"/>
      <c r="J159" s="173"/>
      <c r="K159" s="173"/>
      <c r="L159" s="173"/>
      <c r="M159" s="173"/>
      <c r="N159" s="173"/>
      <c r="O159" s="173"/>
      <c r="P159" s="173"/>
      <c r="Q159" s="173"/>
      <c r="R159" s="173"/>
      <c r="S159" s="173"/>
      <c r="T159" s="173"/>
      <c r="U159" s="173"/>
    </row>
    <row r="160" spans="2:21" ht="15.75" x14ac:dyDescent="0.25">
      <c r="B160" s="174" t="s">
        <v>0</v>
      </c>
      <c r="C160" s="174" t="s">
        <v>151</v>
      </c>
      <c r="D160" s="176" t="s">
        <v>2</v>
      </c>
      <c r="E160" s="177"/>
      <c r="F160" s="177"/>
      <c r="G160" s="177"/>
      <c r="H160" s="177"/>
      <c r="I160" s="177"/>
      <c r="J160" s="177"/>
      <c r="K160" s="177"/>
      <c r="L160" s="177"/>
      <c r="M160" s="177"/>
      <c r="N160" s="177"/>
      <c r="O160" s="177"/>
      <c r="P160" s="177"/>
      <c r="Q160" s="177"/>
      <c r="R160" s="177"/>
      <c r="S160" s="177"/>
      <c r="T160" s="178"/>
      <c r="U160" s="174" t="s">
        <v>151</v>
      </c>
    </row>
    <row r="161" spans="2:21" ht="15.75" x14ac:dyDescent="0.25">
      <c r="B161" s="175"/>
      <c r="C161" s="175"/>
      <c r="D161" s="3">
        <v>9</v>
      </c>
      <c r="E161" s="3">
        <v>8</v>
      </c>
      <c r="F161" s="3">
        <v>7</v>
      </c>
      <c r="G161" s="3">
        <v>6</v>
      </c>
      <c r="H161" s="3">
        <v>5</v>
      </c>
      <c r="I161" s="3">
        <v>4</v>
      </c>
      <c r="J161" s="3">
        <v>3</v>
      </c>
      <c r="K161" s="3">
        <v>2</v>
      </c>
      <c r="L161" s="3">
        <v>1</v>
      </c>
      <c r="M161" s="3">
        <v>2</v>
      </c>
      <c r="N161" s="3">
        <v>3</v>
      </c>
      <c r="O161" s="3">
        <v>4</v>
      </c>
      <c r="P161" s="3">
        <v>5</v>
      </c>
      <c r="Q161" s="3">
        <v>6</v>
      </c>
      <c r="R161" s="3">
        <v>7</v>
      </c>
      <c r="S161" s="3">
        <v>8</v>
      </c>
      <c r="T161" s="3">
        <v>9</v>
      </c>
      <c r="U161" s="175"/>
    </row>
    <row r="162" spans="2:21" ht="15.75" x14ac:dyDescent="0.25">
      <c r="B162" s="3">
        <v>1</v>
      </c>
      <c r="C162" s="6" t="s">
        <v>61</v>
      </c>
      <c r="D162" s="6"/>
      <c r="E162" s="6"/>
      <c r="F162" s="6"/>
      <c r="G162" s="6"/>
      <c r="H162" s="6"/>
      <c r="I162" s="6"/>
      <c r="J162" s="6"/>
      <c r="K162" s="6"/>
      <c r="L162" s="6"/>
      <c r="M162" s="6"/>
      <c r="N162" s="6"/>
      <c r="O162" s="6"/>
      <c r="P162" s="6"/>
      <c r="Q162" s="6"/>
      <c r="R162" s="6"/>
      <c r="S162" s="6"/>
      <c r="T162" s="6"/>
      <c r="U162" s="3" t="s">
        <v>169</v>
      </c>
    </row>
    <row r="163" spans="2:21" ht="15.75" x14ac:dyDescent="0.25">
      <c r="B163" s="3">
        <v>2</v>
      </c>
      <c r="C163" s="3" t="s">
        <v>61</v>
      </c>
      <c r="D163" s="3"/>
      <c r="E163" s="3"/>
      <c r="F163" s="3"/>
      <c r="G163" s="3"/>
      <c r="H163" s="3"/>
      <c r="I163" s="3"/>
      <c r="J163" s="3"/>
      <c r="K163" s="3"/>
      <c r="L163" s="3"/>
      <c r="M163" s="3"/>
      <c r="N163" s="3"/>
      <c r="O163" s="3"/>
      <c r="P163" s="3"/>
      <c r="Q163" s="3"/>
      <c r="R163" s="3"/>
      <c r="S163" s="3"/>
      <c r="T163" s="3"/>
      <c r="U163" s="3" t="s">
        <v>60</v>
      </c>
    </row>
    <row r="164" spans="2:21" ht="15.75" x14ac:dyDescent="0.25">
      <c r="B164" s="3">
        <v>3</v>
      </c>
      <c r="C164" s="3" t="s">
        <v>169</v>
      </c>
      <c r="D164" s="3"/>
      <c r="E164" s="3"/>
      <c r="F164" s="3"/>
      <c r="G164" s="3"/>
      <c r="H164" s="3"/>
      <c r="I164" s="3"/>
      <c r="J164" s="3"/>
      <c r="K164" s="3"/>
      <c r="L164" s="3"/>
      <c r="M164" s="3"/>
      <c r="N164" s="3"/>
      <c r="O164" s="3"/>
      <c r="P164" s="3"/>
      <c r="Q164" s="3"/>
      <c r="R164" s="3"/>
      <c r="S164" s="3"/>
      <c r="T164" s="3"/>
      <c r="U164" s="3" t="s">
        <v>60</v>
      </c>
    </row>
    <row r="166" spans="2:21" s="78" customFormat="1" x14ac:dyDescent="0.25"/>
    <row r="167" spans="2:21" ht="15.75" x14ac:dyDescent="0.25">
      <c r="B167" s="173" t="s">
        <v>160</v>
      </c>
      <c r="C167" s="173"/>
      <c r="D167" s="173"/>
      <c r="E167" s="173"/>
      <c r="F167" s="173"/>
      <c r="G167" s="173"/>
      <c r="H167" s="173"/>
      <c r="I167" s="173"/>
      <c r="J167" s="173"/>
      <c r="K167" s="173"/>
      <c r="L167" s="173"/>
      <c r="M167" s="173"/>
      <c r="N167" s="173"/>
      <c r="O167" s="173"/>
      <c r="P167" s="173"/>
      <c r="Q167" s="173"/>
      <c r="R167" s="173"/>
      <c r="S167" s="173"/>
      <c r="T167" s="173"/>
      <c r="U167" s="173"/>
    </row>
    <row r="168" spans="2:21" ht="15.75" x14ac:dyDescent="0.25">
      <c r="B168" s="174" t="s">
        <v>0</v>
      </c>
      <c r="C168" s="174" t="s">
        <v>151</v>
      </c>
      <c r="D168" s="176" t="s">
        <v>2</v>
      </c>
      <c r="E168" s="177"/>
      <c r="F168" s="177"/>
      <c r="G168" s="177"/>
      <c r="H168" s="177"/>
      <c r="I168" s="177"/>
      <c r="J168" s="177"/>
      <c r="K168" s="177"/>
      <c r="L168" s="177"/>
      <c r="M168" s="177"/>
      <c r="N168" s="177"/>
      <c r="O168" s="177"/>
      <c r="P168" s="177"/>
      <c r="Q168" s="177"/>
      <c r="R168" s="177"/>
      <c r="S168" s="177"/>
      <c r="T168" s="178"/>
      <c r="U168" s="174" t="s">
        <v>151</v>
      </c>
    </row>
    <row r="169" spans="2:21" ht="15.75" x14ac:dyDescent="0.25">
      <c r="B169" s="175"/>
      <c r="C169" s="175"/>
      <c r="D169" s="3">
        <v>9</v>
      </c>
      <c r="E169" s="3">
        <v>8</v>
      </c>
      <c r="F169" s="3">
        <v>7</v>
      </c>
      <c r="G169" s="3">
        <v>6</v>
      </c>
      <c r="H169" s="3">
        <v>5</v>
      </c>
      <c r="I169" s="3">
        <v>4</v>
      </c>
      <c r="J169" s="3">
        <v>3</v>
      </c>
      <c r="K169" s="3">
        <v>2</v>
      </c>
      <c r="L169" s="3">
        <v>1</v>
      </c>
      <c r="M169" s="3">
        <v>2</v>
      </c>
      <c r="N169" s="3">
        <v>3</v>
      </c>
      <c r="O169" s="3">
        <v>4</v>
      </c>
      <c r="P169" s="3">
        <v>5</v>
      </c>
      <c r="Q169" s="3">
        <v>6</v>
      </c>
      <c r="R169" s="3">
        <v>7</v>
      </c>
      <c r="S169" s="3">
        <v>8</v>
      </c>
      <c r="T169" s="3">
        <v>9</v>
      </c>
      <c r="U169" s="175"/>
    </row>
    <row r="170" spans="2:21" ht="15.75" x14ac:dyDescent="0.25">
      <c r="B170" s="3">
        <v>1</v>
      </c>
      <c r="C170" s="6" t="s">
        <v>61</v>
      </c>
      <c r="D170" s="6"/>
      <c r="E170" s="6"/>
      <c r="F170" s="6"/>
      <c r="G170" s="6"/>
      <c r="H170" s="6"/>
      <c r="I170" s="6"/>
      <c r="J170" s="6"/>
      <c r="K170" s="6"/>
      <c r="L170" s="6"/>
      <c r="M170" s="6"/>
      <c r="N170" s="6"/>
      <c r="O170" s="6"/>
      <c r="P170" s="6"/>
      <c r="Q170" s="6"/>
      <c r="R170" s="6"/>
      <c r="S170" s="6"/>
      <c r="T170" s="6"/>
      <c r="U170" s="3" t="s">
        <v>169</v>
      </c>
    </row>
    <row r="171" spans="2:21" ht="15.75" x14ac:dyDescent="0.25">
      <c r="B171" s="3">
        <v>2</v>
      </c>
      <c r="C171" s="3" t="s">
        <v>61</v>
      </c>
      <c r="D171" s="3"/>
      <c r="E171" s="3"/>
      <c r="F171" s="3"/>
      <c r="G171" s="3"/>
      <c r="H171" s="3"/>
      <c r="I171" s="3"/>
      <c r="J171" s="3"/>
      <c r="K171" s="3"/>
      <c r="L171" s="3"/>
      <c r="M171" s="3"/>
      <c r="N171" s="3"/>
      <c r="O171" s="3"/>
      <c r="P171" s="3"/>
      <c r="Q171" s="3"/>
      <c r="R171" s="3"/>
      <c r="S171" s="3"/>
      <c r="T171" s="3"/>
      <c r="U171" s="3" t="s">
        <v>60</v>
      </c>
    </row>
    <row r="172" spans="2:21" ht="15.75" x14ac:dyDescent="0.25">
      <c r="B172" s="3">
        <v>3</v>
      </c>
      <c r="C172" s="3" t="s">
        <v>169</v>
      </c>
      <c r="D172" s="3"/>
      <c r="E172" s="3"/>
      <c r="F172" s="3"/>
      <c r="G172" s="3"/>
      <c r="H172" s="3"/>
      <c r="I172" s="3"/>
      <c r="J172" s="3"/>
      <c r="K172" s="3"/>
      <c r="L172" s="3"/>
      <c r="M172" s="3"/>
      <c r="N172" s="3"/>
      <c r="O172" s="3"/>
      <c r="P172" s="3"/>
      <c r="Q172" s="3"/>
      <c r="R172" s="3"/>
      <c r="S172" s="3"/>
      <c r="T172" s="3"/>
      <c r="U172" s="3" t="s">
        <v>60</v>
      </c>
    </row>
    <row r="174" spans="2:21" ht="15.75" x14ac:dyDescent="0.25">
      <c r="B174" s="173" t="s">
        <v>161</v>
      </c>
      <c r="C174" s="173"/>
      <c r="D174" s="173"/>
      <c r="E174" s="173"/>
      <c r="F174" s="173"/>
      <c r="G174" s="173"/>
      <c r="H174" s="173"/>
      <c r="I174" s="173"/>
      <c r="J174" s="173"/>
      <c r="K174" s="173"/>
      <c r="L174" s="173"/>
      <c r="M174" s="173"/>
      <c r="N174" s="173"/>
      <c r="O174" s="173"/>
      <c r="P174" s="173"/>
      <c r="Q174" s="173"/>
      <c r="R174" s="173"/>
      <c r="S174" s="173"/>
      <c r="T174" s="173"/>
      <c r="U174" s="173"/>
    </row>
    <row r="175" spans="2:21" ht="15.75" x14ac:dyDescent="0.25">
      <c r="B175" s="174" t="s">
        <v>0</v>
      </c>
      <c r="C175" s="174" t="s">
        <v>151</v>
      </c>
      <c r="D175" s="176" t="s">
        <v>2</v>
      </c>
      <c r="E175" s="177"/>
      <c r="F175" s="177"/>
      <c r="G175" s="177"/>
      <c r="H175" s="177"/>
      <c r="I175" s="177"/>
      <c r="J175" s="177"/>
      <c r="K175" s="177"/>
      <c r="L175" s="177"/>
      <c r="M175" s="177"/>
      <c r="N175" s="177"/>
      <c r="O175" s="177"/>
      <c r="P175" s="177"/>
      <c r="Q175" s="177"/>
      <c r="R175" s="177"/>
      <c r="S175" s="177"/>
      <c r="T175" s="178"/>
      <c r="U175" s="174" t="s">
        <v>151</v>
      </c>
    </row>
    <row r="176" spans="2:21" ht="15.75" x14ac:dyDescent="0.25">
      <c r="B176" s="175"/>
      <c r="C176" s="175"/>
      <c r="D176" s="3">
        <v>9</v>
      </c>
      <c r="E176" s="3">
        <v>8</v>
      </c>
      <c r="F176" s="3">
        <v>7</v>
      </c>
      <c r="G176" s="3">
        <v>6</v>
      </c>
      <c r="H176" s="3">
        <v>5</v>
      </c>
      <c r="I176" s="3">
        <v>4</v>
      </c>
      <c r="J176" s="3">
        <v>3</v>
      </c>
      <c r="K176" s="3">
        <v>2</v>
      </c>
      <c r="L176" s="3">
        <v>1</v>
      </c>
      <c r="M176" s="3">
        <v>2</v>
      </c>
      <c r="N176" s="3">
        <v>3</v>
      </c>
      <c r="O176" s="3">
        <v>4</v>
      </c>
      <c r="P176" s="3">
        <v>5</v>
      </c>
      <c r="Q176" s="3">
        <v>6</v>
      </c>
      <c r="R176" s="3">
        <v>7</v>
      </c>
      <c r="S176" s="3">
        <v>8</v>
      </c>
      <c r="T176" s="3">
        <v>9</v>
      </c>
      <c r="U176" s="175"/>
    </row>
    <row r="177" spans="2:21" ht="15.75" x14ac:dyDescent="0.25">
      <c r="B177" s="3">
        <v>1</v>
      </c>
      <c r="C177" s="6" t="s">
        <v>61</v>
      </c>
      <c r="D177" s="6"/>
      <c r="E177" s="6"/>
      <c r="F177" s="6"/>
      <c r="G177" s="6"/>
      <c r="H177" s="6"/>
      <c r="I177" s="6"/>
      <c r="J177" s="6"/>
      <c r="K177" s="6"/>
      <c r="L177" s="6"/>
      <c r="M177" s="6"/>
      <c r="N177" s="6"/>
      <c r="O177" s="6"/>
      <c r="P177" s="6"/>
      <c r="Q177" s="6"/>
      <c r="R177" s="6"/>
      <c r="S177" s="6"/>
      <c r="T177" s="6"/>
      <c r="U177" s="3" t="s">
        <v>169</v>
      </c>
    </row>
    <row r="178" spans="2:21" ht="15.75" x14ac:dyDescent="0.25">
      <c r="B178" s="3">
        <v>2</v>
      </c>
      <c r="C178" s="3" t="s">
        <v>61</v>
      </c>
      <c r="D178" s="3"/>
      <c r="E178" s="3"/>
      <c r="F178" s="3"/>
      <c r="G178" s="3"/>
      <c r="H178" s="3"/>
      <c r="I178" s="3"/>
      <c r="J178" s="3"/>
      <c r="K178" s="3"/>
      <c r="L178" s="3"/>
      <c r="M178" s="3"/>
      <c r="N178" s="3"/>
      <c r="O178" s="3"/>
      <c r="P178" s="3"/>
      <c r="Q178" s="3"/>
      <c r="R178" s="3"/>
      <c r="S178" s="3"/>
      <c r="T178" s="3"/>
      <c r="U178" s="3" t="s">
        <v>60</v>
      </c>
    </row>
    <row r="179" spans="2:21" ht="15.75" x14ac:dyDescent="0.25">
      <c r="B179" s="3">
        <v>3</v>
      </c>
      <c r="C179" s="3" t="s">
        <v>169</v>
      </c>
      <c r="D179" s="3"/>
      <c r="E179" s="3"/>
      <c r="F179" s="3"/>
      <c r="G179" s="3"/>
      <c r="H179" s="3"/>
      <c r="I179" s="3"/>
      <c r="J179" s="3"/>
      <c r="K179" s="3"/>
      <c r="L179" s="3"/>
      <c r="M179" s="3"/>
      <c r="N179" s="3"/>
      <c r="O179" s="3"/>
      <c r="P179" s="3"/>
      <c r="Q179" s="3"/>
      <c r="R179" s="3"/>
      <c r="S179" s="3"/>
      <c r="T179" s="3"/>
      <c r="U179" s="3" t="s">
        <v>60</v>
      </c>
    </row>
    <row r="181" spans="2:21" s="78" customFormat="1" x14ac:dyDescent="0.25"/>
    <row r="182" spans="2:21" ht="15.75" x14ac:dyDescent="0.25">
      <c r="B182" s="173" t="s">
        <v>162</v>
      </c>
      <c r="C182" s="173"/>
      <c r="D182" s="173"/>
      <c r="E182" s="173"/>
      <c r="F182" s="173"/>
      <c r="G182" s="173"/>
      <c r="H182" s="173"/>
      <c r="I182" s="173"/>
      <c r="J182" s="173"/>
      <c r="K182" s="173"/>
      <c r="L182" s="173"/>
      <c r="M182" s="173"/>
      <c r="N182" s="173"/>
      <c r="O182" s="173"/>
      <c r="P182" s="173"/>
      <c r="Q182" s="173"/>
      <c r="R182" s="173"/>
      <c r="S182" s="173"/>
      <c r="T182" s="173"/>
      <c r="U182" s="173"/>
    </row>
    <row r="183" spans="2:21" ht="15.75" x14ac:dyDescent="0.25">
      <c r="B183" s="174" t="s">
        <v>0</v>
      </c>
      <c r="C183" s="174" t="s">
        <v>151</v>
      </c>
      <c r="D183" s="176" t="s">
        <v>2</v>
      </c>
      <c r="E183" s="177"/>
      <c r="F183" s="177"/>
      <c r="G183" s="177"/>
      <c r="H183" s="177"/>
      <c r="I183" s="177"/>
      <c r="J183" s="177"/>
      <c r="K183" s="177"/>
      <c r="L183" s="177"/>
      <c r="M183" s="177"/>
      <c r="N183" s="177"/>
      <c r="O183" s="177"/>
      <c r="P183" s="177"/>
      <c r="Q183" s="177"/>
      <c r="R183" s="177"/>
      <c r="S183" s="177"/>
      <c r="T183" s="178"/>
      <c r="U183" s="174" t="s">
        <v>151</v>
      </c>
    </row>
    <row r="184" spans="2:21" ht="15.75" x14ac:dyDescent="0.25">
      <c r="B184" s="175"/>
      <c r="C184" s="175"/>
      <c r="D184" s="3">
        <v>9</v>
      </c>
      <c r="E184" s="3">
        <v>8</v>
      </c>
      <c r="F184" s="3">
        <v>7</v>
      </c>
      <c r="G184" s="3">
        <v>6</v>
      </c>
      <c r="H184" s="3">
        <v>5</v>
      </c>
      <c r="I184" s="3">
        <v>4</v>
      </c>
      <c r="J184" s="3">
        <v>3</v>
      </c>
      <c r="K184" s="3">
        <v>2</v>
      </c>
      <c r="L184" s="3">
        <v>1</v>
      </c>
      <c r="M184" s="3">
        <v>2</v>
      </c>
      <c r="N184" s="3">
        <v>3</v>
      </c>
      <c r="O184" s="3">
        <v>4</v>
      </c>
      <c r="P184" s="3">
        <v>5</v>
      </c>
      <c r="Q184" s="3">
        <v>6</v>
      </c>
      <c r="R184" s="3">
        <v>7</v>
      </c>
      <c r="S184" s="3">
        <v>8</v>
      </c>
      <c r="T184" s="3">
        <v>9</v>
      </c>
      <c r="U184" s="175"/>
    </row>
    <row r="185" spans="2:21" ht="15.75" x14ac:dyDescent="0.25">
      <c r="B185" s="3">
        <v>1</v>
      </c>
      <c r="C185" s="6" t="s">
        <v>61</v>
      </c>
      <c r="D185" s="6"/>
      <c r="E185" s="6"/>
      <c r="F185" s="6"/>
      <c r="G185" s="6"/>
      <c r="H185" s="6"/>
      <c r="I185" s="6"/>
      <c r="J185" s="6"/>
      <c r="K185" s="6"/>
      <c r="L185" s="6"/>
      <c r="M185" s="6"/>
      <c r="N185" s="6"/>
      <c r="O185" s="6"/>
      <c r="P185" s="6"/>
      <c r="Q185" s="6"/>
      <c r="R185" s="6"/>
      <c r="S185" s="6"/>
      <c r="T185" s="6"/>
      <c r="U185" s="3" t="s">
        <v>169</v>
      </c>
    </row>
    <row r="186" spans="2:21" ht="15.75" x14ac:dyDescent="0.25">
      <c r="B186" s="3">
        <v>2</v>
      </c>
      <c r="C186" s="3" t="s">
        <v>61</v>
      </c>
      <c r="D186" s="3"/>
      <c r="E186" s="3"/>
      <c r="F186" s="3"/>
      <c r="G186" s="3"/>
      <c r="H186" s="3"/>
      <c r="I186" s="3"/>
      <c r="J186" s="3"/>
      <c r="K186" s="3"/>
      <c r="L186" s="3"/>
      <c r="M186" s="3"/>
      <c r="N186" s="3"/>
      <c r="O186" s="3"/>
      <c r="P186" s="3"/>
      <c r="Q186" s="3"/>
      <c r="R186" s="3"/>
      <c r="S186" s="3"/>
      <c r="T186" s="3"/>
      <c r="U186" s="3" t="s">
        <v>60</v>
      </c>
    </row>
    <row r="187" spans="2:21" ht="15.75" x14ac:dyDescent="0.25">
      <c r="B187" s="3">
        <v>3</v>
      </c>
      <c r="C187" s="3" t="s">
        <v>169</v>
      </c>
      <c r="D187" s="3"/>
      <c r="E187" s="3"/>
      <c r="F187" s="3"/>
      <c r="G187" s="3"/>
      <c r="H187" s="3"/>
      <c r="I187" s="3"/>
      <c r="J187" s="3"/>
      <c r="K187" s="3"/>
      <c r="L187" s="3"/>
      <c r="M187" s="3"/>
      <c r="N187" s="3"/>
      <c r="O187" s="3"/>
      <c r="P187" s="3"/>
      <c r="Q187" s="3"/>
      <c r="R187" s="3"/>
      <c r="S187" s="3"/>
      <c r="T187" s="3"/>
      <c r="U187" s="3" t="s">
        <v>60</v>
      </c>
    </row>
    <row r="189" spans="2:21" ht="15.75" x14ac:dyDescent="0.25">
      <c r="B189" s="173" t="s">
        <v>163</v>
      </c>
      <c r="C189" s="173"/>
      <c r="D189" s="173"/>
      <c r="E189" s="173"/>
      <c r="F189" s="173"/>
      <c r="G189" s="173"/>
      <c r="H189" s="173"/>
      <c r="I189" s="173"/>
      <c r="J189" s="173"/>
      <c r="K189" s="173"/>
      <c r="L189" s="173"/>
      <c r="M189" s="173"/>
      <c r="N189" s="173"/>
      <c r="O189" s="173"/>
      <c r="P189" s="173"/>
      <c r="Q189" s="173"/>
      <c r="R189" s="173"/>
      <c r="S189" s="173"/>
      <c r="T189" s="173"/>
      <c r="U189" s="173"/>
    </row>
    <row r="190" spans="2:21" ht="15.75" x14ac:dyDescent="0.25">
      <c r="B190" s="174" t="s">
        <v>0</v>
      </c>
      <c r="C190" s="174" t="s">
        <v>151</v>
      </c>
      <c r="D190" s="176" t="s">
        <v>2</v>
      </c>
      <c r="E190" s="177"/>
      <c r="F190" s="177"/>
      <c r="G190" s="177"/>
      <c r="H190" s="177"/>
      <c r="I190" s="177"/>
      <c r="J190" s="177"/>
      <c r="K190" s="177"/>
      <c r="L190" s="177"/>
      <c r="M190" s="177"/>
      <c r="N190" s="177"/>
      <c r="O190" s="177"/>
      <c r="P190" s="177"/>
      <c r="Q190" s="177"/>
      <c r="R190" s="177"/>
      <c r="S190" s="177"/>
      <c r="T190" s="178"/>
      <c r="U190" s="174" t="s">
        <v>151</v>
      </c>
    </row>
    <row r="191" spans="2:21" ht="15.75" x14ac:dyDescent="0.25">
      <c r="B191" s="175"/>
      <c r="C191" s="175"/>
      <c r="D191" s="3">
        <v>9</v>
      </c>
      <c r="E191" s="3">
        <v>8</v>
      </c>
      <c r="F191" s="3">
        <v>7</v>
      </c>
      <c r="G191" s="3">
        <v>6</v>
      </c>
      <c r="H191" s="3">
        <v>5</v>
      </c>
      <c r="I191" s="3">
        <v>4</v>
      </c>
      <c r="J191" s="3">
        <v>3</v>
      </c>
      <c r="K191" s="3">
        <v>2</v>
      </c>
      <c r="L191" s="3">
        <v>1</v>
      </c>
      <c r="M191" s="3">
        <v>2</v>
      </c>
      <c r="N191" s="3">
        <v>3</v>
      </c>
      <c r="O191" s="3">
        <v>4</v>
      </c>
      <c r="P191" s="3">
        <v>5</v>
      </c>
      <c r="Q191" s="3">
        <v>6</v>
      </c>
      <c r="R191" s="3">
        <v>7</v>
      </c>
      <c r="S191" s="3">
        <v>8</v>
      </c>
      <c r="T191" s="3">
        <v>9</v>
      </c>
      <c r="U191" s="175"/>
    </row>
    <row r="192" spans="2:21" ht="15.75" x14ac:dyDescent="0.25">
      <c r="B192" s="3">
        <v>1</v>
      </c>
      <c r="C192" s="6" t="s">
        <v>61</v>
      </c>
      <c r="D192" s="6"/>
      <c r="E192" s="6"/>
      <c r="F192" s="6"/>
      <c r="G192" s="6"/>
      <c r="H192" s="6"/>
      <c r="I192" s="6"/>
      <c r="J192" s="6"/>
      <c r="K192" s="6"/>
      <c r="L192" s="6"/>
      <c r="M192" s="6"/>
      <c r="N192" s="6"/>
      <c r="O192" s="6"/>
      <c r="P192" s="6"/>
      <c r="Q192" s="6"/>
      <c r="R192" s="6"/>
      <c r="S192" s="6"/>
      <c r="T192" s="6"/>
      <c r="U192" s="3" t="s">
        <v>169</v>
      </c>
    </row>
    <row r="193" spans="2:21" ht="15.75" x14ac:dyDescent="0.25">
      <c r="B193" s="3">
        <v>2</v>
      </c>
      <c r="C193" s="3" t="s">
        <v>61</v>
      </c>
      <c r="D193" s="3"/>
      <c r="E193" s="3"/>
      <c r="F193" s="3"/>
      <c r="G193" s="3"/>
      <c r="H193" s="3"/>
      <c r="I193" s="3"/>
      <c r="J193" s="3"/>
      <c r="K193" s="3"/>
      <c r="L193" s="3"/>
      <c r="M193" s="3"/>
      <c r="N193" s="3"/>
      <c r="O193" s="3"/>
      <c r="P193" s="3"/>
      <c r="Q193" s="3"/>
      <c r="R193" s="3"/>
      <c r="S193" s="3"/>
      <c r="T193" s="3"/>
      <c r="U193" s="3" t="s">
        <v>60</v>
      </c>
    </row>
    <row r="194" spans="2:21" ht="15.75" x14ac:dyDescent="0.25">
      <c r="B194" s="3">
        <v>3</v>
      </c>
      <c r="C194" s="3" t="s">
        <v>169</v>
      </c>
      <c r="D194" s="3"/>
      <c r="E194" s="3"/>
      <c r="F194" s="3"/>
      <c r="G194" s="3"/>
      <c r="H194" s="3"/>
      <c r="I194" s="3"/>
      <c r="J194" s="3"/>
      <c r="K194" s="3"/>
      <c r="L194" s="3"/>
      <c r="M194" s="3"/>
      <c r="N194" s="3"/>
      <c r="O194" s="3"/>
      <c r="P194" s="3"/>
      <c r="Q194" s="3"/>
      <c r="R194" s="3"/>
      <c r="S194" s="3"/>
      <c r="T194" s="3"/>
      <c r="U194" s="3" t="s">
        <v>60</v>
      </c>
    </row>
    <row r="196" spans="2:21" s="78" customFormat="1" x14ac:dyDescent="0.25"/>
    <row r="197" spans="2:21" ht="15.75" x14ac:dyDescent="0.25">
      <c r="B197" s="173" t="s">
        <v>164</v>
      </c>
      <c r="C197" s="173"/>
      <c r="D197" s="173"/>
      <c r="E197" s="173"/>
      <c r="F197" s="173"/>
      <c r="G197" s="173"/>
      <c r="H197" s="173"/>
      <c r="I197" s="173"/>
      <c r="J197" s="173"/>
      <c r="K197" s="173"/>
      <c r="L197" s="173"/>
      <c r="M197" s="173"/>
      <c r="N197" s="173"/>
      <c r="O197" s="173"/>
      <c r="P197" s="173"/>
      <c r="Q197" s="173"/>
      <c r="R197" s="173"/>
      <c r="S197" s="173"/>
      <c r="T197" s="173"/>
      <c r="U197" s="173"/>
    </row>
    <row r="198" spans="2:21" ht="15.75" x14ac:dyDescent="0.25">
      <c r="B198" s="174" t="s">
        <v>0</v>
      </c>
      <c r="C198" s="174" t="s">
        <v>151</v>
      </c>
      <c r="D198" s="176" t="s">
        <v>2</v>
      </c>
      <c r="E198" s="177"/>
      <c r="F198" s="177"/>
      <c r="G198" s="177"/>
      <c r="H198" s="177"/>
      <c r="I198" s="177"/>
      <c r="J198" s="177"/>
      <c r="K198" s="177"/>
      <c r="L198" s="177"/>
      <c r="M198" s="177"/>
      <c r="N198" s="177"/>
      <c r="O198" s="177"/>
      <c r="P198" s="177"/>
      <c r="Q198" s="177"/>
      <c r="R198" s="177"/>
      <c r="S198" s="177"/>
      <c r="T198" s="178"/>
      <c r="U198" s="174" t="s">
        <v>151</v>
      </c>
    </row>
    <row r="199" spans="2:21" ht="15.75" x14ac:dyDescent="0.25">
      <c r="B199" s="175"/>
      <c r="C199" s="175"/>
      <c r="D199" s="3">
        <v>9</v>
      </c>
      <c r="E199" s="3">
        <v>8</v>
      </c>
      <c r="F199" s="3">
        <v>7</v>
      </c>
      <c r="G199" s="3">
        <v>6</v>
      </c>
      <c r="H199" s="3">
        <v>5</v>
      </c>
      <c r="I199" s="3">
        <v>4</v>
      </c>
      <c r="J199" s="3">
        <v>3</v>
      </c>
      <c r="K199" s="3">
        <v>2</v>
      </c>
      <c r="L199" s="3">
        <v>1</v>
      </c>
      <c r="M199" s="3">
        <v>2</v>
      </c>
      <c r="N199" s="3">
        <v>3</v>
      </c>
      <c r="O199" s="3">
        <v>4</v>
      </c>
      <c r="P199" s="3">
        <v>5</v>
      </c>
      <c r="Q199" s="3">
        <v>6</v>
      </c>
      <c r="R199" s="3">
        <v>7</v>
      </c>
      <c r="S199" s="3">
        <v>8</v>
      </c>
      <c r="T199" s="3">
        <v>9</v>
      </c>
      <c r="U199" s="175"/>
    </row>
    <row r="200" spans="2:21" ht="15.75" x14ac:dyDescent="0.25">
      <c r="B200" s="3">
        <v>1</v>
      </c>
      <c r="C200" s="6" t="s">
        <v>61</v>
      </c>
      <c r="D200" s="6"/>
      <c r="E200" s="6"/>
      <c r="F200" s="6"/>
      <c r="G200" s="6"/>
      <c r="H200" s="6"/>
      <c r="I200" s="6"/>
      <c r="J200" s="6"/>
      <c r="K200" s="6"/>
      <c r="L200" s="6"/>
      <c r="M200" s="6"/>
      <c r="N200" s="6"/>
      <c r="O200" s="6"/>
      <c r="P200" s="6"/>
      <c r="Q200" s="6"/>
      <c r="R200" s="6"/>
      <c r="S200" s="6"/>
      <c r="T200" s="6"/>
      <c r="U200" s="3" t="s">
        <v>169</v>
      </c>
    </row>
    <row r="201" spans="2:21" ht="15.75" x14ac:dyDescent="0.25">
      <c r="B201" s="3">
        <v>2</v>
      </c>
      <c r="C201" s="3" t="s">
        <v>61</v>
      </c>
      <c r="D201" s="3"/>
      <c r="E201" s="3"/>
      <c r="F201" s="3"/>
      <c r="G201" s="3"/>
      <c r="H201" s="3"/>
      <c r="I201" s="3"/>
      <c r="J201" s="3"/>
      <c r="K201" s="3"/>
      <c r="L201" s="3"/>
      <c r="M201" s="3"/>
      <c r="N201" s="3"/>
      <c r="O201" s="3"/>
      <c r="P201" s="3"/>
      <c r="Q201" s="3"/>
      <c r="R201" s="3"/>
      <c r="S201" s="3"/>
      <c r="T201" s="3"/>
      <c r="U201" s="3" t="s">
        <v>60</v>
      </c>
    </row>
    <row r="202" spans="2:21" ht="15.75" x14ac:dyDescent="0.25">
      <c r="B202" s="3">
        <v>3</v>
      </c>
      <c r="C202" s="3" t="s">
        <v>169</v>
      </c>
      <c r="D202" s="3"/>
      <c r="E202" s="3"/>
      <c r="F202" s="3"/>
      <c r="G202" s="3"/>
      <c r="H202" s="3"/>
      <c r="I202" s="3"/>
      <c r="J202" s="3"/>
      <c r="K202" s="3"/>
      <c r="L202" s="3"/>
      <c r="M202" s="3"/>
      <c r="N202" s="3"/>
      <c r="O202" s="3"/>
      <c r="P202" s="3"/>
      <c r="Q202" s="3"/>
      <c r="R202" s="3"/>
      <c r="S202" s="3"/>
      <c r="T202" s="3"/>
      <c r="U202" s="3" t="s">
        <v>60</v>
      </c>
    </row>
    <row r="204" spans="2:21" ht="15.75" x14ac:dyDescent="0.25">
      <c r="B204" s="173" t="s">
        <v>165</v>
      </c>
      <c r="C204" s="173"/>
      <c r="D204" s="173"/>
      <c r="E204" s="173"/>
      <c r="F204" s="173"/>
      <c r="G204" s="173"/>
      <c r="H204" s="173"/>
      <c r="I204" s="173"/>
      <c r="J204" s="173"/>
      <c r="K204" s="173"/>
      <c r="L204" s="173"/>
      <c r="M204" s="173"/>
      <c r="N204" s="173"/>
      <c r="O204" s="173"/>
      <c r="P204" s="173"/>
      <c r="Q204" s="173"/>
      <c r="R204" s="173"/>
      <c r="S204" s="173"/>
      <c r="T204" s="173"/>
      <c r="U204" s="173"/>
    </row>
    <row r="205" spans="2:21" ht="15.75" x14ac:dyDescent="0.25">
      <c r="B205" s="174" t="s">
        <v>0</v>
      </c>
      <c r="C205" s="174" t="s">
        <v>151</v>
      </c>
      <c r="D205" s="176" t="s">
        <v>2</v>
      </c>
      <c r="E205" s="177"/>
      <c r="F205" s="177"/>
      <c r="G205" s="177"/>
      <c r="H205" s="177"/>
      <c r="I205" s="177"/>
      <c r="J205" s="177"/>
      <c r="K205" s="177"/>
      <c r="L205" s="177"/>
      <c r="M205" s="177"/>
      <c r="N205" s="177"/>
      <c r="O205" s="177"/>
      <c r="P205" s="177"/>
      <c r="Q205" s="177"/>
      <c r="R205" s="177"/>
      <c r="S205" s="177"/>
      <c r="T205" s="178"/>
      <c r="U205" s="174" t="s">
        <v>151</v>
      </c>
    </row>
    <row r="206" spans="2:21" ht="15.75" x14ac:dyDescent="0.25">
      <c r="B206" s="175"/>
      <c r="C206" s="175"/>
      <c r="D206" s="3">
        <v>9</v>
      </c>
      <c r="E206" s="3">
        <v>8</v>
      </c>
      <c r="F206" s="3">
        <v>7</v>
      </c>
      <c r="G206" s="3">
        <v>6</v>
      </c>
      <c r="H206" s="3">
        <v>5</v>
      </c>
      <c r="I206" s="3">
        <v>4</v>
      </c>
      <c r="J206" s="3">
        <v>3</v>
      </c>
      <c r="K206" s="3">
        <v>2</v>
      </c>
      <c r="L206" s="3">
        <v>1</v>
      </c>
      <c r="M206" s="3">
        <v>2</v>
      </c>
      <c r="N206" s="3">
        <v>3</v>
      </c>
      <c r="O206" s="3">
        <v>4</v>
      </c>
      <c r="P206" s="3">
        <v>5</v>
      </c>
      <c r="Q206" s="3">
        <v>6</v>
      </c>
      <c r="R206" s="3">
        <v>7</v>
      </c>
      <c r="S206" s="3">
        <v>8</v>
      </c>
      <c r="T206" s="3">
        <v>9</v>
      </c>
      <c r="U206" s="175"/>
    </row>
    <row r="207" spans="2:21" ht="15.75" x14ac:dyDescent="0.25">
      <c r="B207" s="3">
        <v>1</v>
      </c>
      <c r="C207" s="6" t="s">
        <v>61</v>
      </c>
      <c r="D207" s="6"/>
      <c r="E207" s="6"/>
      <c r="F207" s="6"/>
      <c r="G207" s="6"/>
      <c r="H207" s="6"/>
      <c r="I207" s="6"/>
      <c r="J207" s="6"/>
      <c r="K207" s="6"/>
      <c r="L207" s="6"/>
      <c r="M207" s="6"/>
      <c r="N207" s="6"/>
      <c r="O207" s="6"/>
      <c r="P207" s="6"/>
      <c r="Q207" s="6"/>
      <c r="R207" s="6"/>
      <c r="S207" s="6"/>
      <c r="T207" s="6"/>
      <c r="U207" s="3" t="s">
        <v>169</v>
      </c>
    </row>
    <row r="208" spans="2:21" ht="15.75" x14ac:dyDescent="0.25">
      <c r="B208" s="3">
        <v>2</v>
      </c>
      <c r="C208" s="3" t="s">
        <v>61</v>
      </c>
      <c r="D208" s="3"/>
      <c r="E208" s="3"/>
      <c r="F208" s="3"/>
      <c r="G208" s="3"/>
      <c r="H208" s="3"/>
      <c r="I208" s="3"/>
      <c r="J208" s="3"/>
      <c r="K208" s="3"/>
      <c r="L208" s="3"/>
      <c r="M208" s="3"/>
      <c r="N208" s="3"/>
      <c r="O208" s="3"/>
      <c r="P208" s="3"/>
      <c r="Q208" s="3"/>
      <c r="R208" s="3"/>
      <c r="S208" s="3"/>
      <c r="T208" s="3"/>
      <c r="U208" s="3" t="s">
        <v>60</v>
      </c>
    </row>
    <row r="209" spans="2:21" ht="15.75" x14ac:dyDescent="0.25">
      <c r="B209" s="3">
        <v>3</v>
      </c>
      <c r="C209" s="3" t="s">
        <v>169</v>
      </c>
      <c r="D209" s="3"/>
      <c r="E209" s="3"/>
      <c r="F209" s="3"/>
      <c r="G209" s="3"/>
      <c r="H209" s="3"/>
      <c r="I209" s="3"/>
      <c r="J209" s="3"/>
      <c r="K209" s="3"/>
      <c r="L209" s="3"/>
      <c r="M209" s="3"/>
      <c r="N209" s="3"/>
      <c r="O209" s="3"/>
      <c r="P209" s="3"/>
      <c r="Q209" s="3"/>
      <c r="R209" s="3"/>
      <c r="S209" s="3"/>
      <c r="T209" s="3"/>
      <c r="U209" s="3" t="s">
        <v>60</v>
      </c>
    </row>
  </sheetData>
  <mergeCells count="137">
    <mergeCell ref="B88:B89"/>
    <mergeCell ref="C88:C89"/>
    <mergeCell ref="D88:T88"/>
    <mergeCell ref="U88:U89"/>
    <mergeCell ref="B93:B94"/>
    <mergeCell ref="C93:C94"/>
    <mergeCell ref="D93:T93"/>
    <mergeCell ref="U93:U94"/>
    <mergeCell ref="D2:T2"/>
    <mergeCell ref="C5:C6"/>
    <mergeCell ref="B5:B6"/>
    <mergeCell ref="D5:T5"/>
    <mergeCell ref="B24:U25"/>
    <mergeCell ref="U26:U27"/>
    <mergeCell ref="B47:B48"/>
    <mergeCell ref="C47:C48"/>
    <mergeCell ref="D47:T47"/>
    <mergeCell ref="U47:U48"/>
    <mergeCell ref="AE32:AE33"/>
    <mergeCell ref="Y32:Y33"/>
    <mergeCell ref="Z32:Z33"/>
    <mergeCell ref="AA32:AA33"/>
    <mergeCell ref="AB32:AB33"/>
    <mergeCell ref="AC32:AC33"/>
    <mergeCell ref="AB4:AU5"/>
    <mergeCell ref="AB6:AB7"/>
    <mergeCell ref="AC6:AC7"/>
    <mergeCell ref="AD6:AT6"/>
    <mergeCell ref="AU6:AU7"/>
    <mergeCell ref="AC8:AC9"/>
    <mergeCell ref="AC10:AC11"/>
    <mergeCell ref="AU8:AU9"/>
    <mergeCell ref="AU10:AU11"/>
    <mergeCell ref="Y31:AE31"/>
    <mergeCell ref="Y4:Z4"/>
    <mergeCell ref="Y5:Z8"/>
    <mergeCell ref="Y9:Z10"/>
    <mergeCell ref="AD32:AD33"/>
    <mergeCell ref="W5:W6"/>
    <mergeCell ref="U5:U6"/>
    <mergeCell ref="B3:U4"/>
    <mergeCell ref="U117:U118"/>
    <mergeCell ref="B99:B100"/>
    <mergeCell ref="C99:C100"/>
    <mergeCell ref="D99:T99"/>
    <mergeCell ref="U99:U100"/>
    <mergeCell ref="B105:B106"/>
    <mergeCell ref="C105:C106"/>
    <mergeCell ref="D105:T105"/>
    <mergeCell ref="U105:U106"/>
    <mergeCell ref="W68:W69"/>
    <mergeCell ref="U68:U69"/>
    <mergeCell ref="D68:T68"/>
    <mergeCell ref="C68:C69"/>
    <mergeCell ref="B68:B69"/>
    <mergeCell ref="W47:W48"/>
    <mergeCell ref="B45:U46"/>
    <mergeCell ref="B26:B27"/>
    <mergeCell ref="D26:T26"/>
    <mergeCell ref="C26:C27"/>
    <mergeCell ref="B66:U67"/>
    <mergeCell ref="W26:W27"/>
    <mergeCell ref="B129:U129"/>
    <mergeCell ref="B130:B131"/>
    <mergeCell ref="C130:C131"/>
    <mergeCell ref="D130:T130"/>
    <mergeCell ref="U130:U131"/>
    <mergeCell ref="B87:U87"/>
    <mergeCell ref="B123:B124"/>
    <mergeCell ref="C123:C124"/>
    <mergeCell ref="D123:T123"/>
    <mergeCell ref="U123:U124"/>
    <mergeCell ref="B122:U122"/>
    <mergeCell ref="B121:U121"/>
    <mergeCell ref="B98:U98"/>
    <mergeCell ref="B104:U104"/>
    <mergeCell ref="B92:U92"/>
    <mergeCell ref="B116:U116"/>
    <mergeCell ref="B110:U110"/>
    <mergeCell ref="B111:B112"/>
    <mergeCell ref="C111:C112"/>
    <mergeCell ref="D111:T111"/>
    <mergeCell ref="U111:U112"/>
    <mergeCell ref="B117:B118"/>
    <mergeCell ref="C117:C118"/>
    <mergeCell ref="D117:T117"/>
    <mergeCell ref="B144:U144"/>
    <mergeCell ref="B145:B146"/>
    <mergeCell ref="C145:C146"/>
    <mergeCell ref="D145:T145"/>
    <mergeCell ref="U145:U146"/>
    <mergeCell ref="B136:U136"/>
    <mergeCell ref="B137:U137"/>
    <mergeCell ref="B138:B139"/>
    <mergeCell ref="C138:C139"/>
    <mergeCell ref="D138:T138"/>
    <mergeCell ref="U138:U139"/>
    <mergeCell ref="B159:U159"/>
    <mergeCell ref="B160:B161"/>
    <mergeCell ref="C160:C161"/>
    <mergeCell ref="D160:T160"/>
    <mergeCell ref="U160:U161"/>
    <mergeCell ref="B152:U152"/>
    <mergeCell ref="B153:B154"/>
    <mergeCell ref="C153:C154"/>
    <mergeCell ref="D153:T153"/>
    <mergeCell ref="U153:U154"/>
    <mergeCell ref="B174:U174"/>
    <mergeCell ref="B175:B176"/>
    <mergeCell ref="C175:C176"/>
    <mergeCell ref="D175:T175"/>
    <mergeCell ref="U175:U176"/>
    <mergeCell ref="B167:U167"/>
    <mergeCell ref="B168:B169"/>
    <mergeCell ref="C168:C169"/>
    <mergeCell ref="D168:T168"/>
    <mergeCell ref="U168:U169"/>
    <mergeCell ref="B189:U189"/>
    <mergeCell ref="B190:B191"/>
    <mergeCell ref="C190:C191"/>
    <mergeCell ref="D190:T190"/>
    <mergeCell ref="U190:U191"/>
    <mergeCell ref="B182:U182"/>
    <mergeCell ref="B183:B184"/>
    <mergeCell ref="C183:C184"/>
    <mergeCell ref="D183:T183"/>
    <mergeCell ref="U183:U184"/>
    <mergeCell ref="B204:U204"/>
    <mergeCell ref="B205:B206"/>
    <mergeCell ref="C205:C206"/>
    <mergeCell ref="D205:T205"/>
    <mergeCell ref="U205:U206"/>
    <mergeCell ref="B197:U197"/>
    <mergeCell ref="B198:B199"/>
    <mergeCell ref="C198:C199"/>
    <mergeCell ref="D198:T198"/>
    <mergeCell ref="U198:U19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tint="-0.249977111117893"/>
  </sheetPr>
  <dimension ref="B2:L142"/>
  <sheetViews>
    <sheetView zoomScale="80" zoomScaleNormal="80" workbookViewId="0">
      <selection activeCell="F13" sqref="F13"/>
    </sheetView>
  </sheetViews>
  <sheetFormatPr defaultColWidth="9.140625" defaultRowHeight="15" x14ac:dyDescent="0.25"/>
  <cols>
    <col min="1" max="1" width="15.42578125" style="7" customWidth="1"/>
    <col min="2" max="2" width="5.42578125" style="7" customWidth="1"/>
    <col min="3" max="3" width="31.5703125" style="7" customWidth="1"/>
    <col min="4" max="4" width="11.42578125" style="7" customWidth="1"/>
    <col min="5" max="5" width="11" style="7" customWidth="1"/>
    <col min="6" max="6" width="10.85546875" style="7" customWidth="1"/>
    <col min="7" max="7" width="12" style="7" customWidth="1"/>
    <col min="8" max="8" width="17.85546875" style="7" customWidth="1"/>
    <col min="9" max="9" width="30.42578125" style="7" customWidth="1"/>
    <col min="10" max="16384" width="9.140625" style="7"/>
  </cols>
  <sheetData>
    <row r="2" spans="2:9" ht="27.75" customHeight="1" x14ac:dyDescent="0.25">
      <c r="B2" s="221" t="s">
        <v>309</v>
      </c>
      <c r="C2" s="221"/>
      <c r="D2" s="221"/>
      <c r="E2" s="221"/>
      <c r="F2" s="221"/>
      <c r="G2" s="221"/>
      <c r="H2" s="221"/>
      <c r="I2" s="221"/>
    </row>
    <row r="3" spans="2:9" ht="21.75" customHeight="1" x14ac:dyDescent="0.25">
      <c r="B3" s="220" t="s">
        <v>18</v>
      </c>
      <c r="C3" s="220" t="s">
        <v>69</v>
      </c>
      <c r="D3" s="207" t="s">
        <v>19</v>
      </c>
      <c r="E3" s="208"/>
      <c r="F3" s="208"/>
      <c r="G3" s="209"/>
      <c r="H3" s="220" t="s">
        <v>20</v>
      </c>
      <c r="I3" s="205" t="s">
        <v>69</v>
      </c>
    </row>
    <row r="4" spans="2:9" ht="15.75" x14ac:dyDescent="0.25">
      <c r="B4" s="220"/>
      <c r="C4" s="220"/>
      <c r="D4" s="8">
        <v>1</v>
      </c>
      <c r="E4" s="8">
        <v>2</v>
      </c>
      <c r="F4" s="8">
        <v>3</v>
      </c>
      <c r="G4" s="28">
        <v>4</v>
      </c>
      <c r="H4" s="220"/>
      <c r="I4" s="206"/>
    </row>
    <row r="5" spans="2:9" ht="15.75" x14ac:dyDescent="0.25">
      <c r="B5" s="8">
        <f>ROW(A1)</f>
        <v>1</v>
      </c>
      <c r="C5" s="9" t="s">
        <v>5</v>
      </c>
      <c r="D5" s="36">
        <f>kuisioner!W7</f>
        <v>5</v>
      </c>
      <c r="E5" s="36">
        <f>kuisioner!W28</f>
        <v>5</v>
      </c>
      <c r="F5" s="36">
        <f>kuisioner!W49</f>
        <v>3</v>
      </c>
      <c r="G5" s="36">
        <f>kuisioner!W70</f>
        <v>4</v>
      </c>
      <c r="H5" s="49">
        <f>GEOMEAN(D5:G5)</f>
        <v>4.1617914502878168</v>
      </c>
      <c r="I5" s="10" t="s">
        <v>7</v>
      </c>
    </row>
    <row r="6" spans="2:9" ht="15.75" x14ac:dyDescent="0.25">
      <c r="B6" s="8">
        <f t="shared" ref="B6:B18" si="0">ROW(A2)</f>
        <v>2</v>
      </c>
      <c r="C6" s="9" t="s">
        <v>5</v>
      </c>
      <c r="D6" s="145">
        <f>kuisioner!W8</f>
        <v>3</v>
      </c>
      <c r="E6" s="36">
        <f>kuisioner!W29</f>
        <v>3</v>
      </c>
      <c r="F6" s="36">
        <f>kuisioner!W50</f>
        <v>2</v>
      </c>
      <c r="G6" s="36">
        <f>kuisioner!W71</f>
        <v>5</v>
      </c>
      <c r="H6" s="49">
        <f t="shared" ref="H6:H19" si="1">GEOMEAN(D6:G6)</f>
        <v>3.0800702882410231</v>
      </c>
      <c r="I6" s="10" t="s">
        <v>8</v>
      </c>
    </row>
    <row r="7" spans="2:9" ht="15.75" x14ac:dyDescent="0.25">
      <c r="B7" s="8">
        <f t="shared" si="0"/>
        <v>3</v>
      </c>
      <c r="C7" s="9" t="s">
        <v>5</v>
      </c>
      <c r="D7" s="145">
        <f>kuisioner!W9</f>
        <v>5</v>
      </c>
      <c r="E7" s="36">
        <f>kuisioner!W30</f>
        <v>5</v>
      </c>
      <c r="F7" s="36">
        <f>kuisioner!W51</f>
        <v>5</v>
      </c>
      <c r="G7" s="36">
        <f>kuisioner!W72</f>
        <v>4</v>
      </c>
      <c r="H7" s="49">
        <f t="shared" si="1"/>
        <v>4.7287080450158792</v>
      </c>
      <c r="I7" s="10" t="s">
        <v>9</v>
      </c>
    </row>
    <row r="8" spans="2:9" ht="15.75" x14ac:dyDescent="0.25">
      <c r="B8" s="8">
        <f t="shared" si="0"/>
        <v>4</v>
      </c>
      <c r="C8" s="9" t="s">
        <v>5</v>
      </c>
      <c r="D8" s="145">
        <f>kuisioner!W10</f>
        <v>7</v>
      </c>
      <c r="E8" s="36">
        <f>kuisioner!W31</f>
        <v>8</v>
      </c>
      <c r="F8" s="36">
        <f>kuisioner!W52</f>
        <v>7</v>
      </c>
      <c r="G8" s="36">
        <f>kuisioner!W73</f>
        <v>6</v>
      </c>
      <c r="H8" s="49">
        <f t="shared" si="1"/>
        <v>6.9640090904541871</v>
      </c>
      <c r="I8" s="10" t="s">
        <v>17</v>
      </c>
    </row>
    <row r="9" spans="2:9" ht="15.75" x14ac:dyDescent="0.25">
      <c r="B9" s="8">
        <f t="shared" si="0"/>
        <v>5</v>
      </c>
      <c r="C9" s="9" t="s">
        <v>5</v>
      </c>
      <c r="D9" s="145">
        <f>kuisioner!W11</f>
        <v>3</v>
      </c>
      <c r="E9" s="36">
        <f>kuisioner!W32</f>
        <v>3</v>
      </c>
      <c r="F9" s="36">
        <f>kuisioner!W53</f>
        <v>4</v>
      </c>
      <c r="G9" s="36">
        <f>kuisioner!W74</f>
        <v>0.33333333333333331</v>
      </c>
      <c r="H9" s="49">
        <f t="shared" si="1"/>
        <v>1.8612097182041991</v>
      </c>
      <c r="I9" s="10" t="s">
        <v>308</v>
      </c>
    </row>
    <row r="10" spans="2:9" ht="15.75" x14ac:dyDescent="0.25">
      <c r="B10" s="8">
        <f t="shared" si="0"/>
        <v>6</v>
      </c>
      <c r="C10" s="10" t="s">
        <v>7</v>
      </c>
      <c r="D10" s="145">
        <f>kuisioner!W12</f>
        <v>0.33333333333333331</v>
      </c>
      <c r="E10" s="36">
        <f>kuisioner!W33</f>
        <v>0.33333333333333331</v>
      </c>
      <c r="F10" s="36">
        <f>kuisioner!W54</f>
        <v>3</v>
      </c>
      <c r="G10" s="36">
        <f>kuisioner!W75</f>
        <v>0.33333333333333331</v>
      </c>
      <c r="H10" s="49">
        <f t="shared" si="1"/>
        <v>0.57735026918962573</v>
      </c>
      <c r="I10" s="10" t="s">
        <v>8</v>
      </c>
    </row>
    <row r="11" spans="2:9" ht="15.75" x14ac:dyDescent="0.25">
      <c r="B11" s="8">
        <f t="shared" si="0"/>
        <v>7</v>
      </c>
      <c r="C11" s="10" t="s">
        <v>7</v>
      </c>
      <c r="D11" s="145">
        <f>kuisioner!W13</f>
        <v>3</v>
      </c>
      <c r="E11" s="36">
        <f>kuisioner!W34</f>
        <v>0.2</v>
      </c>
      <c r="F11" s="36">
        <f>kuisioner!W55</f>
        <v>5</v>
      </c>
      <c r="G11" s="36">
        <f>kuisioner!W76</f>
        <v>2</v>
      </c>
      <c r="H11" s="49">
        <f t="shared" si="1"/>
        <v>1.5650845800732873</v>
      </c>
      <c r="I11" s="10" t="s">
        <v>9</v>
      </c>
    </row>
    <row r="12" spans="2:9" ht="15.75" x14ac:dyDescent="0.25">
      <c r="B12" s="8">
        <f t="shared" si="0"/>
        <v>8</v>
      </c>
      <c r="C12" s="10" t="s">
        <v>7</v>
      </c>
      <c r="D12" s="145">
        <f>kuisioner!W14</f>
        <v>3</v>
      </c>
      <c r="E12" s="36">
        <f>kuisioner!W35</f>
        <v>0.33333333333333331</v>
      </c>
      <c r="F12" s="36">
        <f>kuisioner!W56</f>
        <v>5</v>
      </c>
      <c r="G12" s="36">
        <f>kuisioner!W77</f>
        <v>3</v>
      </c>
      <c r="H12" s="49">
        <f>GEOMEAN(D12:G12)</f>
        <v>1.9679896712654303</v>
      </c>
      <c r="I12" s="10" t="s">
        <v>17</v>
      </c>
    </row>
    <row r="13" spans="2:9" ht="15.75" x14ac:dyDescent="0.25">
      <c r="B13" s="8">
        <f t="shared" si="0"/>
        <v>9</v>
      </c>
      <c r="C13" s="10" t="s">
        <v>7</v>
      </c>
      <c r="D13" s="145">
        <f>kuisioner!W15</f>
        <v>0.2</v>
      </c>
      <c r="E13" s="36">
        <f>kuisioner!W36</f>
        <v>0.16666666666666666</v>
      </c>
      <c r="F13" s="36">
        <f>kuisioner!W57</f>
        <v>3</v>
      </c>
      <c r="G13" s="36">
        <f>kuisioner!W78</f>
        <v>0.2</v>
      </c>
      <c r="H13" s="49">
        <f t="shared" si="1"/>
        <v>0.37606030930863937</v>
      </c>
      <c r="I13" s="10" t="s">
        <v>308</v>
      </c>
    </row>
    <row r="14" spans="2:9" ht="15.75" x14ac:dyDescent="0.25">
      <c r="B14" s="8">
        <f t="shared" si="0"/>
        <v>10</v>
      </c>
      <c r="C14" s="10" t="s">
        <v>8</v>
      </c>
      <c r="D14" s="145">
        <f>kuisioner!W16</f>
        <v>5</v>
      </c>
      <c r="E14" s="36">
        <f>kuisioner!W37</f>
        <v>4</v>
      </c>
      <c r="F14" s="36">
        <f>kuisioner!W58</f>
        <v>5</v>
      </c>
      <c r="G14" s="36">
        <f>kuisioner!W79</f>
        <v>3</v>
      </c>
      <c r="H14" s="49">
        <f t="shared" si="1"/>
        <v>4.1617914502878168</v>
      </c>
      <c r="I14" s="10" t="s">
        <v>9</v>
      </c>
    </row>
    <row r="15" spans="2:9" ht="15.75" x14ac:dyDescent="0.25">
      <c r="B15" s="8">
        <f t="shared" si="0"/>
        <v>11</v>
      </c>
      <c r="C15" s="10" t="s">
        <v>8</v>
      </c>
      <c r="D15" s="145">
        <f>kuisioner!W17</f>
        <v>5</v>
      </c>
      <c r="E15" s="36">
        <f>kuisioner!W38</f>
        <v>5</v>
      </c>
      <c r="F15" s="36">
        <f>kuisioner!W59</f>
        <v>6</v>
      </c>
      <c r="G15" s="36">
        <f>kuisioner!W80</f>
        <v>4</v>
      </c>
      <c r="H15" s="49">
        <f t="shared" si="1"/>
        <v>4.9492320038397652</v>
      </c>
      <c r="I15" s="10" t="s">
        <v>17</v>
      </c>
    </row>
    <row r="16" spans="2:9" ht="15.75" x14ac:dyDescent="0.25">
      <c r="B16" s="8">
        <f t="shared" si="0"/>
        <v>12</v>
      </c>
      <c r="C16" s="10" t="s">
        <v>8</v>
      </c>
      <c r="D16" s="145">
        <f>kuisioner!W18</f>
        <v>0.33333333333333331</v>
      </c>
      <c r="E16" s="36">
        <f>kuisioner!W39</f>
        <v>3</v>
      </c>
      <c r="F16" s="36">
        <f>kuisioner!W60</f>
        <v>0.2</v>
      </c>
      <c r="G16" s="36">
        <f>kuisioner!W81</f>
        <v>0.33333333333333331</v>
      </c>
      <c r="H16" s="49">
        <f t="shared" si="1"/>
        <v>0.50813274815461473</v>
      </c>
      <c r="I16" s="10" t="s">
        <v>308</v>
      </c>
    </row>
    <row r="17" spans="2:9" ht="15.75" x14ac:dyDescent="0.25">
      <c r="B17" s="8">
        <f t="shared" si="0"/>
        <v>13</v>
      </c>
      <c r="C17" s="10" t="s">
        <v>9</v>
      </c>
      <c r="D17" s="145">
        <f>kuisioner!W19</f>
        <v>3</v>
      </c>
      <c r="E17" s="36">
        <f>kuisioner!W40</f>
        <v>0.33333333333333331</v>
      </c>
      <c r="F17" s="36">
        <f>kuisioner!W61</f>
        <v>3</v>
      </c>
      <c r="G17" s="36">
        <f>kuisioner!W82</f>
        <v>3</v>
      </c>
      <c r="H17" s="49">
        <f t="shared" si="1"/>
        <v>1.7320508075688774</v>
      </c>
      <c r="I17" s="10" t="s">
        <v>17</v>
      </c>
    </row>
    <row r="18" spans="2:9" ht="15.75" x14ac:dyDescent="0.25">
      <c r="B18" s="8">
        <f t="shared" si="0"/>
        <v>14</v>
      </c>
      <c r="C18" s="10" t="s">
        <v>9</v>
      </c>
      <c r="D18" s="145">
        <f>kuisioner!W20</f>
        <v>0.2</v>
      </c>
      <c r="E18" s="36">
        <f>kuisioner!W41</f>
        <v>0.33333333333333331</v>
      </c>
      <c r="F18" s="36">
        <f>kuisioner!W62</f>
        <v>0.2</v>
      </c>
      <c r="G18" s="36">
        <f>kuisioner!W83</f>
        <v>0.33333333333333331</v>
      </c>
      <c r="H18" s="49">
        <f t="shared" si="1"/>
        <v>0.25819888974716115</v>
      </c>
      <c r="I18" s="10" t="s">
        <v>308</v>
      </c>
    </row>
    <row r="19" spans="2:9" ht="15.75" x14ac:dyDescent="0.25">
      <c r="B19" s="8">
        <f>ROW(A15)</f>
        <v>15</v>
      </c>
      <c r="C19" s="10" t="s">
        <v>17</v>
      </c>
      <c r="D19" s="145">
        <f>kuisioner!W21</f>
        <v>0.2</v>
      </c>
      <c r="E19" s="36">
        <f>kuisioner!W42</f>
        <v>0.2</v>
      </c>
      <c r="F19" s="36">
        <f>kuisioner!W63</f>
        <v>0.25</v>
      </c>
      <c r="G19" s="36">
        <f>kuisioner!W84</f>
        <v>0.2</v>
      </c>
      <c r="H19" s="49">
        <f t="shared" si="1"/>
        <v>0.21147425268811285</v>
      </c>
      <c r="I19" s="10" t="s">
        <v>308</v>
      </c>
    </row>
    <row r="21" spans="2:9" s="1" customFormat="1" x14ac:dyDescent="0.25"/>
    <row r="22" spans="2:9" ht="15.75" x14ac:dyDescent="0.25">
      <c r="B22" s="219" t="s">
        <v>70</v>
      </c>
      <c r="C22" s="219"/>
      <c r="D22" s="219"/>
      <c r="E22" s="219"/>
      <c r="F22" s="219"/>
      <c r="G22" s="219"/>
      <c r="H22" s="219"/>
      <c r="I22" s="219"/>
    </row>
    <row r="23" spans="2:9" ht="15.75" x14ac:dyDescent="0.25">
      <c r="B23" s="220" t="s">
        <v>18</v>
      </c>
      <c r="C23" s="220" t="s">
        <v>68</v>
      </c>
      <c r="D23" s="207" t="s">
        <v>19</v>
      </c>
      <c r="E23" s="208"/>
      <c r="F23" s="208"/>
      <c r="G23" s="209"/>
      <c r="H23" s="220" t="s">
        <v>20</v>
      </c>
      <c r="I23" s="205" t="s">
        <v>36</v>
      </c>
    </row>
    <row r="24" spans="2:9" ht="15.75" x14ac:dyDescent="0.25">
      <c r="B24" s="220"/>
      <c r="C24" s="220"/>
      <c r="D24" s="8">
        <v>1</v>
      </c>
      <c r="E24" s="8">
        <v>2</v>
      </c>
      <c r="F24" s="8">
        <v>3</v>
      </c>
      <c r="G24" s="28">
        <v>4</v>
      </c>
      <c r="H24" s="220"/>
      <c r="I24" s="206"/>
    </row>
    <row r="25" spans="2:9" ht="15.75" x14ac:dyDescent="0.25">
      <c r="B25" s="56">
        <v>1</v>
      </c>
      <c r="C25" s="50" t="s">
        <v>85</v>
      </c>
      <c r="D25" s="36">
        <v>4</v>
      </c>
      <c r="E25" s="36">
        <v>5</v>
      </c>
      <c r="F25" s="36">
        <v>5</v>
      </c>
      <c r="G25" s="36">
        <v>7</v>
      </c>
      <c r="H25" s="49">
        <f>GEOMEAN(D25:G25)</f>
        <v>5.1436867236104016</v>
      </c>
      <c r="I25" s="51" t="s">
        <v>84</v>
      </c>
    </row>
    <row r="26" spans="2:9" ht="15.75" x14ac:dyDescent="0.25">
      <c r="B26" s="37"/>
      <c r="C26" s="52"/>
      <c r="D26" s="37"/>
      <c r="E26" s="37"/>
      <c r="F26" s="37"/>
      <c r="G26" s="37"/>
      <c r="H26" s="53"/>
      <c r="I26" s="54"/>
    </row>
    <row r="27" spans="2:9" ht="15.75" x14ac:dyDescent="0.25">
      <c r="B27" s="212" t="s">
        <v>71</v>
      </c>
      <c r="C27" s="212"/>
      <c r="D27" s="212"/>
      <c r="E27" s="212"/>
      <c r="F27" s="212"/>
      <c r="G27" s="212"/>
      <c r="H27" s="212"/>
      <c r="I27" s="212"/>
    </row>
    <row r="28" spans="2:9" ht="15.75" x14ac:dyDescent="0.25">
      <c r="B28" s="213" t="s">
        <v>18</v>
      </c>
      <c r="C28" s="213" t="s">
        <v>68</v>
      </c>
      <c r="D28" s="214" t="s">
        <v>19</v>
      </c>
      <c r="E28" s="215"/>
      <c r="F28" s="215"/>
      <c r="G28" s="216"/>
      <c r="H28" s="213" t="s">
        <v>20</v>
      </c>
      <c r="I28" s="217" t="s">
        <v>36</v>
      </c>
    </row>
    <row r="29" spans="2:9" ht="15.75" x14ac:dyDescent="0.25">
      <c r="B29" s="213"/>
      <c r="C29" s="213"/>
      <c r="D29" s="56">
        <v>1</v>
      </c>
      <c r="E29" s="56">
        <v>2</v>
      </c>
      <c r="F29" s="56">
        <v>3</v>
      </c>
      <c r="G29" s="28">
        <v>4</v>
      </c>
      <c r="H29" s="213"/>
      <c r="I29" s="218"/>
    </row>
    <row r="30" spans="2:9" ht="15.75" x14ac:dyDescent="0.25">
      <c r="B30" s="56">
        <v>1</v>
      </c>
      <c r="C30" s="50" t="s">
        <v>86</v>
      </c>
      <c r="D30" s="36">
        <v>3</v>
      </c>
      <c r="E30" s="36">
        <v>5</v>
      </c>
      <c r="F30" s="36">
        <v>0.33333333333333331</v>
      </c>
      <c r="G30" s="36">
        <v>5</v>
      </c>
      <c r="H30" s="49">
        <f>GEOMEAN(D30:G30)</f>
        <v>2.2360679774997898</v>
      </c>
      <c r="I30" s="51" t="s">
        <v>87</v>
      </c>
    </row>
    <row r="31" spans="2:9" x14ac:dyDescent="0.25">
      <c r="B31" s="55"/>
      <c r="C31" s="55"/>
      <c r="D31" s="55"/>
      <c r="E31" s="55"/>
      <c r="F31" s="55"/>
      <c r="G31" s="55"/>
      <c r="H31" s="55"/>
      <c r="I31" s="55"/>
    </row>
    <row r="32" spans="2:9" ht="15.75" x14ac:dyDescent="0.25">
      <c r="B32" s="212" t="s">
        <v>72</v>
      </c>
      <c r="C32" s="212"/>
      <c r="D32" s="212"/>
      <c r="E32" s="212"/>
      <c r="F32" s="212"/>
      <c r="G32" s="212"/>
      <c r="H32" s="212"/>
      <c r="I32" s="212"/>
    </row>
    <row r="33" spans="2:12" ht="15.75" x14ac:dyDescent="0.25">
      <c r="B33" s="213" t="s">
        <v>18</v>
      </c>
      <c r="C33" s="213" t="s">
        <v>68</v>
      </c>
      <c r="D33" s="214" t="s">
        <v>19</v>
      </c>
      <c r="E33" s="215"/>
      <c r="F33" s="215"/>
      <c r="G33" s="216"/>
      <c r="H33" s="213" t="s">
        <v>20</v>
      </c>
      <c r="I33" s="217" t="s">
        <v>36</v>
      </c>
    </row>
    <row r="34" spans="2:12" ht="15.75" x14ac:dyDescent="0.25">
      <c r="B34" s="213"/>
      <c r="C34" s="213"/>
      <c r="D34" s="56">
        <v>1</v>
      </c>
      <c r="E34" s="56">
        <v>2</v>
      </c>
      <c r="F34" s="56">
        <v>3</v>
      </c>
      <c r="G34" s="28">
        <v>4</v>
      </c>
      <c r="H34" s="213"/>
      <c r="I34" s="218"/>
    </row>
    <row r="35" spans="2:12" ht="15.75" x14ac:dyDescent="0.25">
      <c r="B35" s="56">
        <v>1</v>
      </c>
      <c r="C35" s="50" t="s">
        <v>88</v>
      </c>
      <c r="D35" s="36">
        <v>3</v>
      </c>
      <c r="E35" s="36">
        <v>4</v>
      </c>
      <c r="F35" s="36">
        <v>3</v>
      </c>
      <c r="G35" s="36">
        <v>3</v>
      </c>
      <c r="H35" s="49">
        <f>GEOMEAN(D35:G35)</f>
        <v>3.2237097954706257</v>
      </c>
      <c r="I35" s="51" t="s">
        <v>91</v>
      </c>
    </row>
    <row r="36" spans="2:12" x14ac:dyDescent="0.25">
      <c r="B36" s="55"/>
      <c r="C36" s="55"/>
      <c r="D36" s="55"/>
      <c r="E36" s="55"/>
      <c r="F36" s="55"/>
      <c r="G36" s="55"/>
      <c r="H36" s="55"/>
      <c r="I36" s="55"/>
    </row>
    <row r="37" spans="2:12" ht="15.75" x14ac:dyDescent="0.25">
      <c r="B37" s="212" t="s">
        <v>73</v>
      </c>
      <c r="C37" s="212"/>
      <c r="D37" s="212"/>
      <c r="E37" s="212"/>
      <c r="F37" s="212"/>
      <c r="G37" s="212"/>
      <c r="H37" s="212"/>
      <c r="I37" s="212"/>
    </row>
    <row r="38" spans="2:12" ht="15.75" x14ac:dyDescent="0.25">
      <c r="B38" s="213" t="s">
        <v>18</v>
      </c>
      <c r="C38" s="213" t="s">
        <v>68</v>
      </c>
      <c r="D38" s="214" t="s">
        <v>19</v>
      </c>
      <c r="E38" s="215"/>
      <c r="F38" s="215"/>
      <c r="G38" s="216"/>
      <c r="H38" s="213" t="s">
        <v>20</v>
      </c>
      <c r="I38" s="217" t="s">
        <v>36</v>
      </c>
    </row>
    <row r="39" spans="2:12" ht="15.75" x14ac:dyDescent="0.25">
      <c r="B39" s="213"/>
      <c r="C39" s="213"/>
      <c r="D39" s="56">
        <v>1</v>
      </c>
      <c r="E39" s="56">
        <v>2</v>
      </c>
      <c r="F39" s="56">
        <v>3</v>
      </c>
      <c r="G39" s="28">
        <v>4</v>
      </c>
      <c r="H39" s="213"/>
      <c r="I39" s="218"/>
    </row>
    <row r="40" spans="2:12" ht="15.75" x14ac:dyDescent="0.25">
      <c r="B40" s="56">
        <v>1</v>
      </c>
      <c r="C40" s="50" t="s">
        <v>90</v>
      </c>
      <c r="D40" s="36">
        <v>0.33333333333333331</v>
      </c>
      <c r="E40" s="36">
        <v>3</v>
      </c>
      <c r="F40" s="36">
        <v>5</v>
      </c>
      <c r="G40" s="36">
        <v>3</v>
      </c>
      <c r="H40" s="49">
        <f>GEOMEAN(D40:G40)</f>
        <v>1.9679896712654303</v>
      </c>
      <c r="I40" s="51" t="s">
        <v>89</v>
      </c>
      <c r="L40" s="172"/>
    </row>
    <row r="41" spans="2:12" x14ac:dyDescent="0.25">
      <c r="B41" s="55"/>
      <c r="C41" s="55"/>
      <c r="D41" s="55"/>
      <c r="E41" s="55"/>
      <c r="F41" s="55"/>
      <c r="G41" s="55"/>
      <c r="H41" s="55"/>
      <c r="I41" s="55"/>
    </row>
    <row r="42" spans="2:12" ht="15.75" x14ac:dyDescent="0.25">
      <c r="B42" s="212" t="s">
        <v>74</v>
      </c>
      <c r="C42" s="212"/>
      <c r="D42" s="212"/>
      <c r="E42" s="212"/>
      <c r="F42" s="212"/>
      <c r="G42" s="212"/>
      <c r="H42" s="212"/>
      <c r="I42" s="212"/>
    </row>
    <row r="43" spans="2:12" ht="15.75" x14ac:dyDescent="0.25">
      <c r="B43" s="213" t="s">
        <v>18</v>
      </c>
      <c r="C43" s="213" t="s">
        <v>68</v>
      </c>
      <c r="D43" s="214" t="s">
        <v>19</v>
      </c>
      <c r="E43" s="215"/>
      <c r="F43" s="215"/>
      <c r="G43" s="216"/>
      <c r="H43" s="213" t="s">
        <v>20</v>
      </c>
      <c r="I43" s="217" t="s">
        <v>36</v>
      </c>
    </row>
    <row r="44" spans="2:12" ht="15.75" x14ac:dyDescent="0.25">
      <c r="B44" s="213"/>
      <c r="C44" s="213"/>
      <c r="D44" s="56">
        <v>1</v>
      </c>
      <c r="E44" s="56">
        <v>2</v>
      </c>
      <c r="F44" s="56">
        <v>3</v>
      </c>
      <c r="G44" s="28">
        <v>4</v>
      </c>
      <c r="H44" s="213"/>
      <c r="I44" s="218"/>
    </row>
    <row r="45" spans="2:12" ht="15.75" x14ac:dyDescent="0.25">
      <c r="B45" s="56">
        <v>1</v>
      </c>
      <c r="C45" s="50" t="s">
        <v>94</v>
      </c>
      <c r="D45" s="36">
        <v>0.16666666666666666</v>
      </c>
      <c r="E45" s="36">
        <v>3</v>
      </c>
      <c r="F45" s="36">
        <v>0.2</v>
      </c>
      <c r="G45" s="36">
        <v>2</v>
      </c>
      <c r="H45" s="49">
        <f>GEOMEAN(D45:G45)</f>
        <v>0.66874030497642201</v>
      </c>
      <c r="I45" s="51" t="s">
        <v>92</v>
      </c>
    </row>
    <row r="46" spans="2:12" x14ac:dyDescent="0.25">
      <c r="B46" s="55"/>
      <c r="C46" s="55"/>
      <c r="D46" s="55"/>
      <c r="E46" s="55"/>
      <c r="F46" s="55"/>
      <c r="G46" s="55"/>
      <c r="H46" s="55"/>
      <c r="I46" s="55"/>
    </row>
    <row r="47" spans="2:12" ht="15.75" x14ac:dyDescent="0.25">
      <c r="B47" s="212" t="s">
        <v>75</v>
      </c>
      <c r="C47" s="212"/>
      <c r="D47" s="212"/>
      <c r="E47" s="212"/>
      <c r="F47" s="212"/>
      <c r="G47" s="212"/>
      <c r="H47" s="212"/>
      <c r="I47" s="212"/>
    </row>
    <row r="48" spans="2:12" ht="15.75" x14ac:dyDescent="0.25">
      <c r="B48" s="213" t="s">
        <v>18</v>
      </c>
      <c r="C48" s="213" t="s">
        <v>68</v>
      </c>
      <c r="D48" s="214" t="s">
        <v>19</v>
      </c>
      <c r="E48" s="215"/>
      <c r="F48" s="215"/>
      <c r="G48" s="216"/>
      <c r="H48" s="213" t="s">
        <v>20</v>
      </c>
      <c r="I48" s="217" t="s">
        <v>36</v>
      </c>
    </row>
    <row r="49" spans="2:9" ht="15.75" x14ac:dyDescent="0.25">
      <c r="B49" s="213"/>
      <c r="C49" s="213"/>
      <c r="D49" s="56">
        <v>1</v>
      </c>
      <c r="E49" s="56">
        <v>2</v>
      </c>
      <c r="F49" s="56">
        <v>3</v>
      </c>
      <c r="G49" s="28">
        <v>4</v>
      </c>
      <c r="H49" s="213"/>
      <c r="I49" s="218"/>
    </row>
    <row r="50" spans="2:9" ht="15.75" x14ac:dyDescent="0.25">
      <c r="B50" s="56">
        <v>1</v>
      </c>
      <c r="C50" s="50" t="s">
        <v>95</v>
      </c>
      <c r="D50" s="36">
        <v>3</v>
      </c>
      <c r="E50" s="36">
        <v>5</v>
      </c>
      <c r="F50" s="36">
        <v>0.2</v>
      </c>
      <c r="G50" s="36">
        <v>2</v>
      </c>
      <c r="H50" s="49">
        <f>GEOMEAN(D50:G50)</f>
        <v>1.5650845800732873</v>
      </c>
      <c r="I50" s="51" t="s">
        <v>93</v>
      </c>
    </row>
    <row r="52" spans="2:9" s="1" customFormat="1" x14ac:dyDescent="0.25"/>
    <row r="54" spans="2:9" s="43" customFormat="1" ht="15.75" customHeight="1" x14ac:dyDescent="0.25">
      <c r="B54" s="210" t="s">
        <v>78</v>
      </c>
      <c r="C54" s="210"/>
      <c r="D54" s="210"/>
      <c r="E54" s="210"/>
      <c r="F54" s="210"/>
      <c r="G54" s="210"/>
      <c r="H54" s="210"/>
      <c r="I54" s="210"/>
    </row>
    <row r="55" spans="2:9" ht="15.75" customHeight="1" x14ac:dyDescent="0.25">
      <c r="B55" s="202" t="s">
        <v>113</v>
      </c>
      <c r="C55" s="203"/>
      <c r="D55" s="203"/>
      <c r="E55" s="203"/>
      <c r="F55" s="203"/>
      <c r="G55" s="203"/>
      <c r="H55" s="203"/>
      <c r="I55" s="204"/>
    </row>
    <row r="56" spans="2:9" ht="15.75" x14ac:dyDescent="0.25">
      <c r="B56" s="205" t="s">
        <v>18</v>
      </c>
      <c r="C56" s="205" t="s">
        <v>76</v>
      </c>
      <c r="D56" s="207" t="s">
        <v>19</v>
      </c>
      <c r="E56" s="208"/>
      <c r="F56" s="208"/>
      <c r="G56" s="209"/>
      <c r="H56" s="205" t="s">
        <v>20</v>
      </c>
      <c r="I56" s="205" t="s">
        <v>76</v>
      </c>
    </row>
    <row r="57" spans="2:9" ht="15.75" x14ac:dyDescent="0.25">
      <c r="B57" s="206"/>
      <c r="C57" s="206"/>
      <c r="D57" s="8">
        <v>1</v>
      </c>
      <c r="E57" s="8">
        <v>2</v>
      </c>
      <c r="F57" s="8">
        <v>3</v>
      </c>
      <c r="G57" s="28">
        <v>4</v>
      </c>
      <c r="H57" s="206"/>
      <c r="I57" s="206"/>
    </row>
    <row r="58" spans="2:9" ht="15.75" x14ac:dyDescent="0.25">
      <c r="B58" s="6"/>
      <c r="C58" s="6" t="s">
        <v>244</v>
      </c>
      <c r="D58" s="68">
        <v>0.2</v>
      </c>
      <c r="E58" s="68">
        <v>3</v>
      </c>
      <c r="F58" s="68">
        <v>2</v>
      </c>
      <c r="G58" s="68">
        <v>0.33333333333333331</v>
      </c>
      <c r="H58" s="69">
        <f>GEOMEAN(D58:G58)</f>
        <v>0.79527072876705063</v>
      </c>
      <c r="I58" s="6" t="s">
        <v>170</v>
      </c>
    </row>
    <row r="59" spans="2:9" ht="15.75" x14ac:dyDescent="0.25">
      <c r="B59" s="6"/>
      <c r="C59" s="6" t="s">
        <v>169</v>
      </c>
      <c r="D59" s="68">
        <v>4</v>
      </c>
      <c r="E59" s="68">
        <v>5</v>
      </c>
      <c r="F59" s="68">
        <v>0.33333333333333331</v>
      </c>
      <c r="G59" s="68">
        <v>3</v>
      </c>
      <c r="H59" s="69">
        <f>GEOMEAN(D59:G59)</f>
        <v>2.1147425268811282</v>
      </c>
      <c r="I59" s="168" t="s">
        <v>60</v>
      </c>
    </row>
    <row r="60" spans="2:9" ht="15.75" x14ac:dyDescent="0.25">
      <c r="B60" s="44"/>
      <c r="C60" s="6" t="s">
        <v>60</v>
      </c>
      <c r="D60" s="57">
        <v>5</v>
      </c>
      <c r="E60" s="57">
        <v>3</v>
      </c>
      <c r="F60" s="57">
        <v>4</v>
      </c>
      <c r="G60" s="57">
        <v>3</v>
      </c>
      <c r="H60" s="69">
        <f>GEOMEAN(D60:G60)</f>
        <v>3.6628415014847064</v>
      </c>
      <c r="I60" s="168" t="s">
        <v>60</v>
      </c>
    </row>
    <row r="62" spans="2:9" ht="15.75" x14ac:dyDescent="0.25">
      <c r="B62" s="202" t="s">
        <v>114</v>
      </c>
      <c r="C62" s="203"/>
      <c r="D62" s="203"/>
      <c r="E62" s="203"/>
      <c r="F62" s="203"/>
      <c r="G62" s="203"/>
      <c r="H62" s="203"/>
      <c r="I62" s="204"/>
    </row>
    <row r="63" spans="2:9" ht="15.75" x14ac:dyDescent="0.25">
      <c r="B63" s="205" t="s">
        <v>18</v>
      </c>
      <c r="C63" s="205" t="s">
        <v>76</v>
      </c>
      <c r="D63" s="207" t="s">
        <v>19</v>
      </c>
      <c r="E63" s="208"/>
      <c r="F63" s="208"/>
      <c r="G63" s="209"/>
      <c r="H63" s="205" t="s">
        <v>20</v>
      </c>
      <c r="I63" s="205" t="s">
        <v>76</v>
      </c>
    </row>
    <row r="64" spans="2:9" ht="15.75" x14ac:dyDescent="0.25">
      <c r="B64" s="206"/>
      <c r="C64" s="206"/>
      <c r="D64" s="8">
        <v>1</v>
      </c>
      <c r="E64" s="8">
        <v>2</v>
      </c>
      <c r="F64" s="8">
        <v>3</v>
      </c>
      <c r="G64" s="28">
        <v>4</v>
      </c>
      <c r="H64" s="206"/>
      <c r="I64" s="206"/>
    </row>
    <row r="65" spans="2:10" ht="15.75" x14ac:dyDescent="0.25">
      <c r="B65" s="6"/>
      <c r="C65" s="168" t="s">
        <v>244</v>
      </c>
      <c r="D65" s="68">
        <v>0.25</v>
      </c>
      <c r="E65" s="68">
        <v>0.16666666666666666</v>
      </c>
      <c r="F65" s="68">
        <v>0.2</v>
      </c>
      <c r="G65" s="68">
        <v>0.2</v>
      </c>
      <c r="H65" s="69">
        <f>GEOMEAN(D65:G65)</f>
        <v>0.20205155046766235</v>
      </c>
      <c r="I65" s="168" t="s">
        <v>170</v>
      </c>
    </row>
    <row r="66" spans="2:10" ht="15.75" x14ac:dyDescent="0.25">
      <c r="B66" s="6"/>
      <c r="C66" s="168" t="s">
        <v>169</v>
      </c>
      <c r="D66" s="68">
        <v>3</v>
      </c>
      <c r="E66" s="68">
        <v>2</v>
      </c>
      <c r="F66" s="68">
        <v>0.33333333333333331</v>
      </c>
      <c r="G66" s="68">
        <v>3</v>
      </c>
      <c r="H66" s="69">
        <f>GEOMEAN(D66:G66)</f>
        <v>1.5650845800732873</v>
      </c>
      <c r="I66" s="168" t="s">
        <v>60</v>
      </c>
      <c r="J66" s="172">
        <f>1/6</f>
        <v>0.16666666666666666</v>
      </c>
    </row>
    <row r="67" spans="2:10" ht="15.75" x14ac:dyDescent="0.25">
      <c r="B67" s="44"/>
      <c r="C67" s="168" t="s">
        <v>60</v>
      </c>
      <c r="D67" s="57">
        <v>5</v>
      </c>
      <c r="E67" s="57">
        <v>5</v>
      </c>
      <c r="F67" s="57">
        <v>5</v>
      </c>
      <c r="G67" s="57">
        <v>7</v>
      </c>
      <c r="H67" s="69">
        <f>GEOMEAN(D67:G67)</f>
        <v>5.4387865296863858</v>
      </c>
      <c r="I67" s="168" t="s">
        <v>60</v>
      </c>
    </row>
    <row r="69" spans="2:10" s="45" customFormat="1" ht="15.75" x14ac:dyDescent="0.25">
      <c r="B69" s="210" t="s">
        <v>77</v>
      </c>
      <c r="C69" s="211"/>
      <c r="D69" s="211"/>
      <c r="E69" s="211"/>
      <c r="F69" s="211"/>
      <c r="G69" s="211"/>
      <c r="H69" s="211"/>
      <c r="I69" s="211"/>
    </row>
    <row r="70" spans="2:10" ht="15.75" x14ac:dyDescent="0.25">
      <c r="B70" s="202" t="s">
        <v>115</v>
      </c>
      <c r="C70" s="203"/>
      <c r="D70" s="203"/>
      <c r="E70" s="203"/>
      <c r="F70" s="203"/>
      <c r="G70" s="203"/>
      <c r="H70" s="203"/>
      <c r="I70" s="204"/>
    </row>
    <row r="71" spans="2:10" ht="15.75" x14ac:dyDescent="0.25">
      <c r="B71" s="205" t="s">
        <v>18</v>
      </c>
      <c r="C71" s="205" t="s">
        <v>76</v>
      </c>
      <c r="D71" s="207" t="s">
        <v>19</v>
      </c>
      <c r="E71" s="208"/>
      <c r="F71" s="208"/>
      <c r="G71" s="209"/>
      <c r="H71" s="205" t="s">
        <v>20</v>
      </c>
      <c r="I71" s="205" t="s">
        <v>76</v>
      </c>
    </row>
    <row r="72" spans="2:10" ht="15.75" x14ac:dyDescent="0.25">
      <c r="B72" s="206"/>
      <c r="C72" s="206"/>
      <c r="D72" s="8">
        <v>1</v>
      </c>
      <c r="E72" s="8">
        <v>2</v>
      </c>
      <c r="F72" s="8">
        <v>3</v>
      </c>
      <c r="G72" s="28">
        <v>4</v>
      </c>
      <c r="H72" s="206"/>
      <c r="I72" s="206"/>
    </row>
    <row r="73" spans="2:10" ht="15.75" x14ac:dyDescent="0.25">
      <c r="B73" s="6"/>
      <c r="C73" s="168" t="s">
        <v>244</v>
      </c>
      <c r="D73" s="36">
        <v>3</v>
      </c>
      <c r="E73" s="36">
        <v>4</v>
      </c>
      <c r="F73" s="36">
        <v>3</v>
      </c>
      <c r="G73" s="36">
        <v>5</v>
      </c>
      <c r="H73" s="49">
        <f>GEOMEAN(D73:G73)</f>
        <v>3.6628415014847064</v>
      </c>
      <c r="I73" s="168" t="s">
        <v>170</v>
      </c>
    </row>
    <row r="74" spans="2:10" ht="15.75" x14ac:dyDescent="0.25">
      <c r="B74" s="6"/>
      <c r="C74" s="168" t="s">
        <v>169</v>
      </c>
      <c r="D74" s="36">
        <v>6</v>
      </c>
      <c r="E74" s="36">
        <v>7</v>
      </c>
      <c r="F74" s="36">
        <v>5</v>
      </c>
      <c r="G74" s="36">
        <v>7</v>
      </c>
      <c r="H74" s="49">
        <f>GEOMEAN(D74:G74)</f>
        <v>6.1919769884392837</v>
      </c>
      <c r="I74" s="168" t="s">
        <v>60</v>
      </c>
    </row>
    <row r="75" spans="2:10" ht="15.75" x14ac:dyDescent="0.25">
      <c r="B75" s="44"/>
      <c r="C75" s="168" t="s">
        <v>60</v>
      </c>
      <c r="D75" s="36">
        <v>4</v>
      </c>
      <c r="E75" s="36">
        <v>3</v>
      </c>
      <c r="F75" s="36">
        <v>5</v>
      </c>
      <c r="G75" s="36">
        <v>0.33333333333333331</v>
      </c>
      <c r="H75" s="49">
        <f>GEOMEAN(D75:G75)</f>
        <v>2.1147425268811282</v>
      </c>
      <c r="I75" s="168" t="s">
        <v>60</v>
      </c>
    </row>
    <row r="77" spans="2:10" ht="15.75" x14ac:dyDescent="0.25">
      <c r="B77" s="202" t="s">
        <v>116</v>
      </c>
      <c r="C77" s="203"/>
      <c r="D77" s="203"/>
      <c r="E77" s="203"/>
      <c r="F77" s="203"/>
      <c r="G77" s="203"/>
      <c r="H77" s="203"/>
      <c r="I77" s="204"/>
    </row>
    <row r="78" spans="2:10" ht="15.75" x14ac:dyDescent="0.25">
      <c r="B78" s="205" t="s">
        <v>18</v>
      </c>
      <c r="C78" s="205" t="s">
        <v>76</v>
      </c>
      <c r="D78" s="207" t="s">
        <v>19</v>
      </c>
      <c r="E78" s="208"/>
      <c r="F78" s="208"/>
      <c r="G78" s="209"/>
      <c r="H78" s="205" t="s">
        <v>20</v>
      </c>
      <c r="I78" s="205" t="s">
        <v>76</v>
      </c>
    </row>
    <row r="79" spans="2:10" ht="15.75" x14ac:dyDescent="0.25">
      <c r="B79" s="206"/>
      <c r="C79" s="206"/>
      <c r="D79" s="8">
        <v>1</v>
      </c>
      <c r="E79" s="8">
        <v>2</v>
      </c>
      <c r="F79" s="8">
        <v>3</v>
      </c>
      <c r="G79" s="28">
        <v>4</v>
      </c>
      <c r="H79" s="206"/>
      <c r="I79" s="206"/>
    </row>
    <row r="80" spans="2:10" ht="15.75" x14ac:dyDescent="0.25">
      <c r="B80" s="6"/>
      <c r="C80" s="168" t="s">
        <v>244</v>
      </c>
      <c r="D80" s="68">
        <v>0.2</v>
      </c>
      <c r="E80" s="68">
        <v>0.2</v>
      </c>
      <c r="F80" s="68">
        <v>0.33333333333333331</v>
      </c>
      <c r="G80" s="68">
        <v>3</v>
      </c>
      <c r="H80" s="69">
        <f>GEOMEAN(D80:G80)</f>
        <v>0.44721359549995798</v>
      </c>
      <c r="I80" s="168" t="s">
        <v>170</v>
      </c>
    </row>
    <row r="81" spans="2:9" ht="15.75" x14ac:dyDescent="0.25">
      <c r="B81" s="6"/>
      <c r="C81" s="168" t="s">
        <v>169</v>
      </c>
      <c r="D81" s="68">
        <v>3</v>
      </c>
      <c r="E81" s="68">
        <v>2</v>
      </c>
      <c r="F81" s="68">
        <v>4</v>
      </c>
      <c r="G81" s="68">
        <v>2</v>
      </c>
      <c r="H81" s="69">
        <f>GEOMEAN(D81:G81)</f>
        <v>2.6321480259049852</v>
      </c>
      <c r="I81" s="168" t="s">
        <v>60</v>
      </c>
    </row>
    <row r="82" spans="2:9" ht="15.75" x14ac:dyDescent="0.25">
      <c r="B82" s="44"/>
      <c r="C82" s="168" t="s">
        <v>60</v>
      </c>
      <c r="D82" s="57">
        <v>6</v>
      </c>
      <c r="E82" s="57">
        <v>5</v>
      </c>
      <c r="F82" s="57">
        <v>7</v>
      </c>
      <c r="G82" s="57">
        <v>5</v>
      </c>
      <c r="H82" s="69">
        <f>GEOMEAN(D82:G82)</f>
        <v>5.692425097622217</v>
      </c>
      <c r="I82" s="168" t="s">
        <v>60</v>
      </c>
    </row>
    <row r="84" spans="2:9" s="45" customFormat="1" ht="15.75" x14ac:dyDescent="0.25">
      <c r="B84" s="210" t="s">
        <v>79</v>
      </c>
      <c r="C84" s="211"/>
      <c r="D84" s="211"/>
      <c r="E84" s="211"/>
      <c r="F84" s="211"/>
      <c r="G84" s="211"/>
      <c r="H84" s="211"/>
      <c r="I84" s="211"/>
    </row>
    <row r="85" spans="2:9" ht="15.75" x14ac:dyDescent="0.25">
      <c r="B85" s="202" t="s">
        <v>117</v>
      </c>
      <c r="C85" s="203"/>
      <c r="D85" s="203"/>
      <c r="E85" s="203"/>
      <c r="F85" s="203"/>
      <c r="G85" s="203"/>
      <c r="H85" s="203"/>
      <c r="I85" s="204"/>
    </row>
    <row r="86" spans="2:9" ht="15.75" x14ac:dyDescent="0.25">
      <c r="B86" s="205" t="s">
        <v>18</v>
      </c>
      <c r="C86" s="205" t="s">
        <v>76</v>
      </c>
      <c r="D86" s="207" t="s">
        <v>19</v>
      </c>
      <c r="E86" s="208"/>
      <c r="F86" s="208"/>
      <c r="G86" s="209"/>
      <c r="H86" s="205" t="s">
        <v>20</v>
      </c>
      <c r="I86" s="205" t="s">
        <v>76</v>
      </c>
    </row>
    <row r="87" spans="2:9" ht="15.75" x14ac:dyDescent="0.25">
      <c r="B87" s="206"/>
      <c r="C87" s="206"/>
      <c r="D87" s="8">
        <v>1</v>
      </c>
      <c r="E87" s="8">
        <v>2</v>
      </c>
      <c r="F87" s="8">
        <v>3</v>
      </c>
      <c r="G87" s="28">
        <v>4</v>
      </c>
      <c r="H87" s="206"/>
      <c r="I87" s="206"/>
    </row>
    <row r="88" spans="2:9" ht="15.75" x14ac:dyDescent="0.25">
      <c r="B88" s="6"/>
      <c r="C88" s="168" t="s">
        <v>244</v>
      </c>
      <c r="D88" s="36">
        <v>0.33333333333333331</v>
      </c>
      <c r="E88" s="36">
        <v>0.25</v>
      </c>
      <c r="F88" s="36">
        <v>0.5</v>
      </c>
      <c r="G88" s="36">
        <v>3</v>
      </c>
      <c r="H88" s="49">
        <f>GEOMEAN(D88:G88)</f>
        <v>0.59460355750136051</v>
      </c>
      <c r="I88" s="168" t="s">
        <v>170</v>
      </c>
    </row>
    <row r="89" spans="2:9" ht="15.75" x14ac:dyDescent="0.25">
      <c r="B89" s="6"/>
      <c r="C89" s="168" t="s">
        <v>169</v>
      </c>
      <c r="D89" s="36">
        <v>0.2</v>
      </c>
      <c r="E89" s="36">
        <v>0.2</v>
      </c>
      <c r="F89" s="36">
        <v>0.33333333333333331</v>
      </c>
      <c r="G89" s="36">
        <v>0.25</v>
      </c>
      <c r="H89" s="49">
        <f>GEOMEAN(D89:G89)</f>
        <v>0.24028114141347545</v>
      </c>
      <c r="I89" s="168" t="s">
        <v>60</v>
      </c>
    </row>
    <row r="90" spans="2:9" ht="15.75" x14ac:dyDescent="0.25">
      <c r="B90" s="44"/>
      <c r="C90" s="168" t="s">
        <v>60</v>
      </c>
      <c r="D90" s="47">
        <v>0.33333333333333331</v>
      </c>
      <c r="E90" s="47">
        <v>0.33333333333333331</v>
      </c>
      <c r="F90" s="47">
        <v>2</v>
      </c>
      <c r="G90" s="47">
        <v>0.25</v>
      </c>
      <c r="H90" s="49">
        <f>GEOMEAN(D90:G90)</f>
        <v>0.48549177170732344</v>
      </c>
      <c r="I90" s="168" t="s">
        <v>60</v>
      </c>
    </row>
    <row r="92" spans="2:9" ht="15.75" x14ac:dyDescent="0.25">
      <c r="B92" s="202" t="s">
        <v>118</v>
      </c>
      <c r="C92" s="203"/>
      <c r="D92" s="203"/>
      <c r="E92" s="203"/>
      <c r="F92" s="203"/>
      <c r="G92" s="203"/>
      <c r="H92" s="203"/>
      <c r="I92" s="204"/>
    </row>
    <row r="93" spans="2:9" ht="15.75" x14ac:dyDescent="0.25">
      <c r="B93" s="205" t="s">
        <v>18</v>
      </c>
      <c r="C93" s="205" t="s">
        <v>76</v>
      </c>
      <c r="D93" s="207" t="s">
        <v>19</v>
      </c>
      <c r="E93" s="208"/>
      <c r="F93" s="208"/>
      <c r="G93" s="209"/>
      <c r="H93" s="205" t="s">
        <v>20</v>
      </c>
      <c r="I93" s="205" t="s">
        <v>76</v>
      </c>
    </row>
    <row r="94" spans="2:9" ht="15.75" x14ac:dyDescent="0.25">
      <c r="B94" s="206"/>
      <c r="C94" s="206"/>
      <c r="D94" s="8">
        <v>1</v>
      </c>
      <c r="E94" s="8">
        <v>2</v>
      </c>
      <c r="F94" s="8">
        <v>3</v>
      </c>
      <c r="G94" s="28">
        <v>4</v>
      </c>
      <c r="H94" s="206"/>
      <c r="I94" s="206"/>
    </row>
    <row r="95" spans="2:9" ht="15.75" x14ac:dyDescent="0.25">
      <c r="B95" s="6"/>
      <c r="C95" s="168" t="s">
        <v>244</v>
      </c>
      <c r="D95" s="36">
        <v>3</v>
      </c>
      <c r="E95" s="36">
        <v>0.33333333333333331</v>
      </c>
      <c r="F95" s="36">
        <v>4</v>
      </c>
      <c r="G95" s="36">
        <v>3</v>
      </c>
      <c r="H95" s="49">
        <f>GEOMEAN(D95:G95)</f>
        <v>1.8612097182041991</v>
      </c>
      <c r="I95" s="168" t="s">
        <v>170</v>
      </c>
    </row>
    <row r="96" spans="2:9" ht="15.75" x14ac:dyDescent="0.25">
      <c r="B96" s="6"/>
      <c r="C96" s="168" t="s">
        <v>169</v>
      </c>
      <c r="D96" s="36">
        <v>0.25</v>
      </c>
      <c r="E96" s="36">
        <v>0.2</v>
      </c>
      <c r="F96" s="36">
        <v>3</v>
      </c>
      <c r="G96" s="36">
        <v>0.2</v>
      </c>
      <c r="H96" s="49">
        <f>GEOMEAN(D96:G96)</f>
        <v>0.41617914502878173</v>
      </c>
      <c r="I96" s="168" t="s">
        <v>60</v>
      </c>
    </row>
    <row r="97" spans="2:11" ht="15.75" x14ac:dyDescent="0.25">
      <c r="B97" s="44"/>
      <c r="C97" s="168" t="s">
        <v>60</v>
      </c>
      <c r="D97" s="47">
        <v>0.14285714285714285</v>
      </c>
      <c r="E97" s="47">
        <v>0.25</v>
      </c>
      <c r="F97" s="47">
        <v>0.2</v>
      </c>
      <c r="G97" s="47">
        <v>0.33333333333333331</v>
      </c>
      <c r="H97" s="49">
        <f>GEOMEAN(D97:G97)</f>
        <v>0.22089591134157882</v>
      </c>
      <c r="I97" s="168" t="s">
        <v>60</v>
      </c>
    </row>
    <row r="98" spans="2:11" ht="15" customHeight="1" x14ac:dyDescent="0.25">
      <c r="B98" s="46"/>
      <c r="C98" s="46"/>
      <c r="D98" s="46"/>
      <c r="E98" s="46"/>
      <c r="F98" s="46"/>
      <c r="G98" s="46"/>
      <c r="H98" s="46"/>
      <c r="I98" s="46"/>
    </row>
    <row r="99" spans="2:11" s="43" customFormat="1" ht="15" customHeight="1" x14ac:dyDescent="0.25">
      <c r="B99" s="210" t="s">
        <v>80</v>
      </c>
      <c r="C99" s="210"/>
      <c r="D99" s="210"/>
      <c r="E99" s="210"/>
      <c r="F99" s="210"/>
      <c r="G99" s="210"/>
      <c r="H99" s="210"/>
      <c r="I99" s="210"/>
    </row>
    <row r="100" spans="2:11" ht="15.75" x14ac:dyDescent="0.25">
      <c r="B100" s="202" t="s">
        <v>119</v>
      </c>
      <c r="C100" s="203"/>
      <c r="D100" s="203"/>
      <c r="E100" s="203"/>
      <c r="F100" s="203"/>
      <c r="G100" s="203"/>
      <c r="H100" s="203"/>
      <c r="I100" s="204"/>
    </row>
    <row r="101" spans="2:11" ht="15.75" x14ac:dyDescent="0.25">
      <c r="B101" s="205" t="s">
        <v>18</v>
      </c>
      <c r="C101" s="205" t="s">
        <v>76</v>
      </c>
      <c r="D101" s="207" t="s">
        <v>19</v>
      </c>
      <c r="E101" s="208"/>
      <c r="F101" s="208"/>
      <c r="G101" s="209"/>
      <c r="H101" s="205" t="s">
        <v>20</v>
      </c>
      <c r="I101" s="205" t="s">
        <v>76</v>
      </c>
    </row>
    <row r="102" spans="2:11" ht="15.75" x14ac:dyDescent="0.25">
      <c r="B102" s="206"/>
      <c r="C102" s="206"/>
      <c r="D102" s="8">
        <v>1</v>
      </c>
      <c r="E102" s="8">
        <v>2</v>
      </c>
      <c r="F102" s="8">
        <v>3</v>
      </c>
      <c r="G102" s="28">
        <v>4</v>
      </c>
      <c r="H102" s="206"/>
      <c r="I102" s="206"/>
    </row>
    <row r="103" spans="2:11" ht="15.75" x14ac:dyDescent="0.25">
      <c r="B103" s="6"/>
      <c r="C103" s="168" t="s">
        <v>244</v>
      </c>
      <c r="D103" s="68">
        <v>0.25</v>
      </c>
      <c r="E103" s="68">
        <v>0.2</v>
      </c>
      <c r="F103" s="68">
        <v>0.33333333333333331</v>
      </c>
      <c r="G103" s="68">
        <v>0.2</v>
      </c>
      <c r="H103" s="18">
        <f>GEOMEAN(D103:G103)</f>
        <v>0.24028114141347542</v>
      </c>
      <c r="I103" s="168" t="s">
        <v>170</v>
      </c>
    </row>
    <row r="104" spans="2:11" ht="15.75" x14ac:dyDescent="0.25">
      <c r="B104" s="6"/>
      <c r="C104" s="168" t="s">
        <v>169</v>
      </c>
      <c r="D104" s="68">
        <v>0.33333333333333331</v>
      </c>
      <c r="E104" s="68">
        <v>2</v>
      </c>
      <c r="F104" s="68">
        <v>3</v>
      </c>
      <c r="G104" s="68">
        <v>0.5</v>
      </c>
      <c r="H104" s="18">
        <f>GEOMEAN(D104:G104)</f>
        <v>1</v>
      </c>
      <c r="I104" s="168" t="s">
        <v>60</v>
      </c>
    </row>
    <row r="105" spans="2:11" ht="15.75" x14ac:dyDescent="0.25">
      <c r="B105" s="44"/>
      <c r="C105" s="168" t="s">
        <v>60</v>
      </c>
      <c r="D105" s="57">
        <v>4</v>
      </c>
      <c r="E105" s="57">
        <v>3</v>
      </c>
      <c r="F105" s="57">
        <v>5</v>
      </c>
      <c r="G105" s="57">
        <v>2</v>
      </c>
      <c r="H105" s="18">
        <f>GEOMEAN(D105:G105)</f>
        <v>3.3097509196468731</v>
      </c>
      <c r="I105" s="168" t="s">
        <v>60</v>
      </c>
    </row>
    <row r="107" spans="2:11" ht="15.75" x14ac:dyDescent="0.25">
      <c r="B107" s="202" t="s">
        <v>120</v>
      </c>
      <c r="C107" s="203"/>
      <c r="D107" s="203"/>
      <c r="E107" s="203"/>
      <c r="F107" s="203"/>
      <c r="G107" s="203"/>
      <c r="H107" s="203"/>
      <c r="I107" s="204"/>
    </row>
    <row r="108" spans="2:11" ht="15.75" x14ac:dyDescent="0.25">
      <c r="B108" s="205" t="s">
        <v>18</v>
      </c>
      <c r="C108" s="205" t="s">
        <v>76</v>
      </c>
      <c r="D108" s="207" t="s">
        <v>19</v>
      </c>
      <c r="E108" s="208"/>
      <c r="F108" s="208"/>
      <c r="G108" s="209"/>
      <c r="H108" s="205" t="s">
        <v>20</v>
      </c>
      <c r="I108" s="205" t="s">
        <v>76</v>
      </c>
      <c r="K108" s="171"/>
    </row>
    <row r="109" spans="2:11" ht="15.75" x14ac:dyDescent="0.25">
      <c r="B109" s="206"/>
      <c r="C109" s="206"/>
      <c r="D109" s="8">
        <v>1</v>
      </c>
      <c r="E109" s="8">
        <v>2</v>
      </c>
      <c r="F109" s="8">
        <v>3</v>
      </c>
      <c r="G109" s="28">
        <v>4</v>
      </c>
      <c r="H109" s="206"/>
      <c r="I109" s="206"/>
    </row>
    <row r="110" spans="2:11" ht="15.75" x14ac:dyDescent="0.25">
      <c r="B110" s="6"/>
      <c r="C110" s="168" t="s">
        <v>244</v>
      </c>
      <c r="D110" s="68">
        <v>0.16666666666666666</v>
      </c>
      <c r="E110" s="68">
        <v>0.25</v>
      </c>
      <c r="F110" s="68">
        <v>0.2</v>
      </c>
      <c r="G110" s="68">
        <v>0.14285714285714285</v>
      </c>
      <c r="H110" s="69">
        <f>GEOMEAN(D110:G110)</f>
        <v>0.18575057999133598</v>
      </c>
      <c r="I110" s="168" t="s">
        <v>170</v>
      </c>
    </row>
    <row r="111" spans="2:11" ht="15.75" x14ac:dyDescent="0.25">
      <c r="B111" s="6"/>
      <c r="C111" s="168" t="s">
        <v>169</v>
      </c>
      <c r="D111" s="68">
        <v>0.5</v>
      </c>
      <c r="E111" s="68">
        <v>0.2</v>
      </c>
      <c r="F111" s="68">
        <v>2</v>
      </c>
      <c r="G111" s="68">
        <v>0.25</v>
      </c>
      <c r="H111" s="69">
        <f>GEOMEAN(D111:G111)</f>
        <v>0.47287080450158792</v>
      </c>
      <c r="I111" s="168" t="s">
        <v>60</v>
      </c>
    </row>
    <row r="112" spans="2:11" ht="15.75" x14ac:dyDescent="0.25">
      <c r="B112" s="44"/>
      <c r="C112" s="168" t="s">
        <v>60</v>
      </c>
      <c r="D112" s="57">
        <v>3</v>
      </c>
      <c r="E112" s="57">
        <v>5</v>
      </c>
      <c r="F112" s="57">
        <v>3</v>
      </c>
      <c r="G112" s="57">
        <v>4</v>
      </c>
      <c r="H112" s="69">
        <f>GEOMEAN(D112:G112)</f>
        <v>3.6628415014847064</v>
      </c>
      <c r="I112" s="168" t="s">
        <v>60</v>
      </c>
    </row>
    <row r="114" spans="2:9" s="43" customFormat="1" ht="15.75" x14ac:dyDescent="0.25">
      <c r="B114" s="210" t="s">
        <v>81</v>
      </c>
      <c r="C114" s="210"/>
      <c r="D114" s="210"/>
      <c r="E114" s="210"/>
      <c r="F114" s="210"/>
      <c r="G114" s="210"/>
      <c r="H114" s="210"/>
      <c r="I114" s="210"/>
    </row>
    <row r="115" spans="2:9" ht="15.75" x14ac:dyDescent="0.25">
      <c r="B115" s="202" t="s">
        <v>121</v>
      </c>
      <c r="C115" s="203"/>
      <c r="D115" s="203"/>
      <c r="E115" s="203"/>
      <c r="F115" s="203"/>
      <c r="G115" s="203"/>
      <c r="H115" s="203"/>
      <c r="I115" s="204"/>
    </row>
    <row r="116" spans="2:9" ht="15.75" x14ac:dyDescent="0.25">
      <c r="B116" s="205" t="s">
        <v>18</v>
      </c>
      <c r="C116" s="205" t="s">
        <v>76</v>
      </c>
      <c r="D116" s="207" t="s">
        <v>19</v>
      </c>
      <c r="E116" s="208"/>
      <c r="F116" s="208"/>
      <c r="G116" s="209"/>
      <c r="H116" s="205" t="s">
        <v>20</v>
      </c>
      <c r="I116" s="205" t="s">
        <v>76</v>
      </c>
    </row>
    <row r="117" spans="2:9" ht="15.75" x14ac:dyDescent="0.25">
      <c r="B117" s="206"/>
      <c r="C117" s="206"/>
      <c r="D117" s="8">
        <v>1</v>
      </c>
      <c r="E117" s="8">
        <v>2</v>
      </c>
      <c r="F117" s="8">
        <v>3</v>
      </c>
      <c r="G117" s="28">
        <v>4</v>
      </c>
      <c r="H117" s="206"/>
      <c r="I117" s="206"/>
    </row>
    <row r="118" spans="2:9" ht="15.75" x14ac:dyDescent="0.25">
      <c r="B118" s="6"/>
      <c r="C118" s="168" t="s">
        <v>244</v>
      </c>
      <c r="D118" s="68">
        <v>0.25</v>
      </c>
      <c r="E118" s="68">
        <v>2</v>
      </c>
      <c r="F118" s="68">
        <v>0.33333333333333331</v>
      </c>
      <c r="G118" s="68">
        <v>0.2</v>
      </c>
      <c r="H118" s="69">
        <f>GEOMEAN(D118:G118)</f>
        <v>0.42728700639623407</v>
      </c>
      <c r="I118" s="168" t="s">
        <v>170</v>
      </c>
    </row>
    <row r="119" spans="2:9" ht="15.75" x14ac:dyDescent="0.25">
      <c r="B119" s="6"/>
      <c r="C119" s="168" t="s">
        <v>169</v>
      </c>
      <c r="D119" s="68">
        <v>3</v>
      </c>
      <c r="E119" s="68">
        <v>4</v>
      </c>
      <c r="F119" s="68">
        <v>3</v>
      </c>
      <c r="G119" s="68">
        <v>3</v>
      </c>
      <c r="H119" s="69">
        <f>GEOMEAN(D119:G119)</f>
        <v>3.2237097954706257</v>
      </c>
      <c r="I119" s="168" t="s">
        <v>60</v>
      </c>
    </row>
    <row r="120" spans="2:9" ht="15.75" x14ac:dyDescent="0.25">
      <c r="B120" s="44"/>
      <c r="C120" s="168" t="s">
        <v>60</v>
      </c>
      <c r="D120" s="68">
        <v>5</v>
      </c>
      <c r="E120" s="68">
        <v>7</v>
      </c>
      <c r="F120" s="68">
        <v>6</v>
      </c>
      <c r="G120" s="68">
        <v>5</v>
      </c>
      <c r="H120" s="69">
        <f>GEOMEAN(D120:G120)</f>
        <v>5.692425097622217</v>
      </c>
      <c r="I120" s="168" t="s">
        <v>60</v>
      </c>
    </row>
    <row r="122" spans="2:9" ht="15.75" x14ac:dyDescent="0.25">
      <c r="B122" s="202" t="s">
        <v>122</v>
      </c>
      <c r="C122" s="203"/>
      <c r="D122" s="203"/>
      <c r="E122" s="203"/>
      <c r="F122" s="203"/>
      <c r="G122" s="203"/>
      <c r="H122" s="203"/>
      <c r="I122" s="204"/>
    </row>
    <row r="123" spans="2:9" ht="15.75" x14ac:dyDescent="0.25">
      <c r="B123" s="205" t="s">
        <v>18</v>
      </c>
      <c r="C123" s="205" t="s">
        <v>76</v>
      </c>
      <c r="D123" s="207" t="s">
        <v>19</v>
      </c>
      <c r="E123" s="208"/>
      <c r="F123" s="208"/>
      <c r="G123" s="209"/>
      <c r="H123" s="205" t="s">
        <v>20</v>
      </c>
      <c r="I123" s="205" t="s">
        <v>76</v>
      </c>
    </row>
    <row r="124" spans="2:9" ht="15.75" x14ac:dyDescent="0.25">
      <c r="B124" s="206"/>
      <c r="C124" s="206"/>
      <c r="D124" s="8">
        <v>1</v>
      </c>
      <c r="E124" s="8">
        <v>2</v>
      </c>
      <c r="F124" s="8">
        <v>3</v>
      </c>
      <c r="G124" s="28">
        <v>4</v>
      </c>
      <c r="H124" s="206"/>
      <c r="I124" s="206"/>
    </row>
    <row r="125" spans="2:9" ht="15.75" x14ac:dyDescent="0.25">
      <c r="B125" s="6"/>
      <c r="C125" s="168" t="s">
        <v>244</v>
      </c>
      <c r="D125" s="68">
        <v>6</v>
      </c>
      <c r="E125" s="68">
        <v>4</v>
      </c>
      <c r="F125" s="68">
        <v>5</v>
      </c>
      <c r="G125" s="68">
        <v>5</v>
      </c>
      <c r="H125" s="69">
        <f>GEOMEAN(D125:G125)</f>
        <v>4.9492320038397652</v>
      </c>
      <c r="I125" s="168" t="s">
        <v>170</v>
      </c>
    </row>
    <row r="126" spans="2:9" ht="15.75" x14ac:dyDescent="0.25">
      <c r="B126" s="6"/>
      <c r="C126" s="168" t="s">
        <v>169</v>
      </c>
      <c r="D126" s="68">
        <v>7</v>
      </c>
      <c r="E126" s="68">
        <v>7</v>
      </c>
      <c r="F126" s="68">
        <v>5</v>
      </c>
      <c r="G126" s="68">
        <v>6</v>
      </c>
      <c r="H126" s="69">
        <f>GEOMEAN(D126:G126)</f>
        <v>6.1919769884392837</v>
      </c>
      <c r="I126" s="168" t="s">
        <v>60</v>
      </c>
    </row>
    <row r="127" spans="2:9" ht="15.75" x14ac:dyDescent="0.25">
      <c r="B127" s="44"/>
      <c r="C127" s="168" t="s">
        <v>60</v>
      </c>
      <c r="D127" s="57">
        <v>4</v>
      </c>
      <c r="E127" s="57">
        <v>3</v>
      </c>
      <c r="F127" s="57">
        <v>3</v>
      </c>
      <c r="G127" s="57">
        <v>0.33333333333333331</v>
      </c>
      <c r="H127" s="72">
        <f>GEOMEAN(D127:G127)</f>
        <v>1.8612097182041991</v>
      </c>
      <c r="I127" s="168" t="s">
        <v>60</v>
      </c>
    </row>
    <row r="129" spans="2:9" s="43" customFormat="1" ht="15.75" x14ac:dyDescent="0.25">
      <c r="B129" s="210" t="s">
        <v>82</v>
      </c>
      <c r="C129" s="210"/>
      <c r="D129" s="210"/>
      <c r="E129" s="210"/>
      <c r="F129" s="210"/>
      <c r="G129" s="210"/>
      <c r="H129" s="210"/>
      <c r="I129" s="210"/>
    </row>
    <row r="130" spans="2:9" ht="15.75" x14ac:dyDescent="0.25">
      <c r="B130" s="202" t="s">
        <v>123</v>
      </c>
      <c r="C130" s="203"/>
      <c r="D130" s="203"/>
      <c r="E130" s="203"/>
      <c r="F130" s="203"/>
      <c r="G130" s="203"/>
      <c r="H130" s="203"/>
      <c r="I130" s="204"/>
    </row>
    <row r="131" spans="2:9" ht="15.75" x14ac:dyDescent="0.25">
      <c r="B131" s="205" t="s">
        <v>18</v>
      </c>
      <c r="C131" s="205" t="s">
        <v>76</v>
      </c>
      <c r="D131" s="207" t="s">
        <v>19</v>
      </c>
      <c r="E131" s="208"/>
      <c r="F131" s="208"/>
      <c r="G131" s="209"/>
      <c r="H131" s="205" t="s">
        <v>20</v>
      </c>
      <c r="I131" s="205" t="s">
        <v>76</v>
      </c>
    </row>
    <row r="132" spans="2:9" ht="15.75" x14ac:dyDescent="0.25">
      <c r="B132" s="206"/>
      <c r="C132" s="206"/>
      <c r="D132" s="8">
        <v>1</v>
      </c>
      <c r="E132" s="8">
        <v>2</v>
      </c>
      <c r="F132" s="8">
        <v>3</v>
      </c>
      <c r="G132" s="28">
        <v>4</v>
      </c>
      <c r="H132" s="206"/>
      <c r="I132" s="206"/>
    </row>
    <row r="133" spans="2:9" ht="15.75" x14ac:dyDescent="0.25">
      <c r="B133" s="6"/>
      <c r="C133" s="168" t="s">
        <v>244</v>
      </c>
      <c r="D133" s="68">
        <v>0.33333333333333331</v>
      </c>
      <c r="E133" s="68">
        <v>0.33333333333333331</v>
      </c>
      <c r="F133" s="68">
        <v>3</v>
      </c>
      <c r="G133" s="68">
        <v>0.25</v>
      </c>
      <c r="H133" s="69">
        <f>GEOMEAN(D133:G133)</f>
        <v>0.537284965911771</v>
      </c>
      <c r="I133" s="168" t="s">
        <v>170</v>
      </c>
    </row>
    <row r="134" spans="2:9" ht="15.75" x14ac:dyDescent="0.25">
      <c r="B134" s="6"/>
      <c r="C134" s="168" t="s">
        <v>169</v>
      </c>
      <c r="D134" s="68">
        <v>3</v>
      </c>
      <c r="E134" s="68">
        <v>3</v>
      </c>
      <c r="F134" s="68">
        <v>2</v>
      </c>
      <c r="G134" s="68">
        <v>3</v>
      </c>
      <c r="H134" s="69">
        <f>GEOMEAN(D134:G134)</f>
        <v>2.7108060108295344</v>
      </c>
      <c r="I134" s="168" t="s">
        <v>60</v>
      </c>
    </row>
    <row r="135" spans="2:9" ht="15.75" x14ac:dyDescent="0.25">
      <c r="B135" s="44"/>
      <c r="C135" s="168" t="s">
        <v>60</v>
      </c>
      <c r="D135" s="57">
        <v>5</v>
      </c>
      <c r="E135" s="57">
        <v>3</v>
      </c>
      <c r="F135" s="57">
        <v>4</v>
      </c>
      <c r="G135" s="57">
        <v>4</v>
      </c>
      <c r="H135" s="69">
        <f>GEOMEAN(D135:G135)</f>
        <v>3.9359793425308607</v>
      </c>
      <c r="I135" s="168" t="s">
        <v>60</v>
      </c>
    </row>
    <row r="137" spans="2:9" ht="15.75" x14ac:dyDescent="0.25">
      <c r="B137" s="202" t="s">
        <v>124</v>
      </c>
      <c r="C137" s="203"/>
      <c r="D137" s="203"/>
      <c r="E137" s="203"/>
      <c r="F137" s="203"/>
      <c r="G137" s="203"/>
      <c r="H137" s="203"/>
      <c r="I137" s="204"/>
    </row>
    <row r="138" spans="2:9" ht="15.75" x14ac:dyDescent="0.25">
      <c r="B138" s="205" t="s">
        <v>18</v>
      </c>
      <c r="C138" s="205" t="s">
        <v>76</v>
      </c>
      <c r="D138" s="207" t="s">
        <v>19</v>
      </c>
      <c r="E138" s="208"/>
      <c r="F138" s="208"/>
      <c r="G138" s="209"/>
      <c r="H138" s="205" t="s">
        <v>20</v>
      </c>
      <c r="I138" s="205" t="s">
        <v>76</v>
      </c>
    </row>
    <row r="139" spans="2:9" ht="15.75" x14ac:dyDescent="0.25">
      <c r="B139" s="206"/>
      <c r="C139" s="206"/>
      <c r="D139" s="8">
        <v>1</v>
      </c>
      <c r="E139" s="8">
        <v>2</v>
      </c>
      <c r="F139" s="8">
        <v>3</v>
      </c>
      <c r="G139" s="28">
        <v>4</v>
      </c>
      <c r="H139" s="206"/>
      <c r="I139" s="206"/>
    </row>
    <row r="140" spans="2:9" ht="15.75" x14ac:dyDescent="0.25">
      <c r="B140" s="6"/>
      <c r="C140" s="168" t="s">
        <v>244</v>
      </c>
      <c r="D140" s="68">
        <v>5</v>
      </c>
      <c r="E140" s="68">
        <v>3</v>
      </c>
      <c r="F140" s="68">
        <v>3</v>
      </c>
      <c r="G140" s="68">
        <v>3</v>
      </c>
      <c r="H140" s="69">
        <f>GEOMEAN(D140:G140)</f>
        <v>3.4086580994024978</v>
      </c>
      <c r="I140" s="168" t="s">
        <v>170</v>
      </c>
    </row>
    <row r="141" spans="2:9" ht="15.75" x14ac:dyDescent="0.25">
      <c r="B141" s="6"/>
      <c r="C141" s="168" t="s">
        <v>169</v>
      </c>
      <c r="D141" s="68">
        <v>7</v>
      </c>
      <c r="E141" s="68">
        <v>5</v>
      </c>
      <c r="F141" s="68">
        <v>6</v>
      </c>
      <c r="G141" s="68">
        <v>5</v>
      </c>
      <c r="H141" s="69">
        <f>GEOMEAN(D141:G141)</f>
        <v>5.692425097622217</v>
      </c>
      <c r="I141" s="168" t="s">
        <v>60</v>
      </c>
    </row>
    <row r="142" spans="2:9" ht="15.75" x14ac:dyDescent="0.25">
      <c r="B142" s="44"/>
      <c r="C142" s="168" t="s">
        <v>60</v>
      </c>
      <c r="D142" s="57">
        <v>3</v>
      </c>
      <c r="E142" s="57">
        <v>3</v>
      </c>
      <c r="F142" s="57">
        <v>3</v>
      </c>
      <c r="G142" s="57">
        <v>3</v>
      </c>
      <c r="H142" s="69">
        <f>GEOMEAN(D142:G142)</f>
        <v>3</v>
      </c>
      <c r="I142" s="168" t="s">
        <v>60</v>
      </c>
    </row>
  </sheetData>
  <mergeCells count="120">
    <mergeCell ref="B22:I22"/>
    <mergeCell ref="B23:B24"/>
    <mergeCell ref="C23:C24"/>
    <mergeCell ref="D23:G23"/>
    <mergeCell ref="H23:H24"/>
    <mergeCell ref="I23:I24"/>
    <mergeCell ref="I3:I4"/>
    <mergeCell ref="B2:I2"/>
    <mergeCell ref="B3:B4"/>
    <mergeCell ref="C3:C4"/>
    <mergeCell ref="H3:H4"/>
    <mergeCell ref="D3:G3"/>
    <mergeCell ref="B32:I32"/>
    <mergeCell ref="B33:B34"/>
    <mergeCell ref="C33:C34"/>
    <mergeCell ref="D33:G33"/>
    <mergeCell ref="H33:H34"/>
    <mergeCell ref="I33:I34"/>
    <mergeCell ref="B27:I27"/>
    <mergeCell ref="B28:B29"/>
    <mergeCell ref="C28:C29"/>
    <mergeCell ref="D28:G28"/>
    <mergeCell ref="H28:H29"/>
    <mergeCell ref="I28:I29"/>
    <mergeCell ref="B42:I42"/>
    <mergeCell ref="B43:B44"/>
    <mergeCell ref="C43:C44"/>
    <mergeCell ref="D43:G43"/>
    <mergeCell ref="H43:H44"/>
    <mergeCell ref="I43:I44"/>
    <mergeCell ref="B37:I37"/>
    <mergeCell ref="B38:B39"/>
    <mergeCell ref="C38:C39"/>
    <mergeCell ref="D38:G38"/>
    <mergeCell ref="H38:H39"/>
    <mergeCell ref="I38:I39"/>
    <mergeCell ref="B55:I55"/>
    <mergeCell ref="D56:G56"/>
    <mergeCell ref="B56:B57"/>
    <mergeCell ref="C56:C57"/>
    <mergeCell ref="H56:H57"/>
    <mergeCell ref="I56:I57"/>
    <mergeCell ref="B54:I54"/>
    <mergeCell ref="B47:I47"/>
    <mergeCell ref="B48:B49"/>
    <mergeCell ref="C48:C49"/>
    <mergeCell ref="D48:G48"/>
    <mergeCell ref="H48:H49"/>
    <mergeCell ref="I48:I49"/>
    <mergeCell ref="B71:B72"/>
    <mergeCell ref="C71:C72"/>
    <mergeCell ref="D71:G71"/>
    <mergeCell ref="H71:H72"/>
    <mergeCell ref="I71:I72"/>
    <mergeCell ref="B62:I62"/>
    <mergeCell ref="B63:B64"/>
    <mergeCell ref="C63:C64"/>
    <mergeCell ref="D63:G63"/>
    <mergeCell ref="H63:H64"/>
    <mergeCell ref="I63:I64"/>
    <mergeCell ref="B69:I69"/>
    <mergeCell ref="B70:I70"/>
    <mergeCell ref="C86:C87"/>
    <mergeCell ref="D86:G86"/>
    <mergeCell ref="H86:H87"/>
    <mergeCell ref="I86:I87"/>
    <mergeCell ref="B77:I77"/>
    <mergeCell ref="B78:B79"/>
    <mergeCell ref="C78:C79"/>
    <mergeCell ref="D78:G78"/>
    <mergeCell ref="H78:H79"/>
    <mergeCell ref="I78:I79"/>
    <mergeCell ref="H116:H117"/>
    <mergeCell ref="I116:I117"/>
    <mergeCell ref="B107:I107"/>
    <mergeCell ref="B108:B109"/>
    <mergeCell ref="C108:C109"/>
    <mergeCell ref="D108:G108"/>
    <mergeCell ref="H108:H109"/>
    <mergeCell ref="I108:I109"/>
    <mergeCell ref="B84:I84"/>
    <mergeCell ref="B100:I100"/>
    <mergeCell ref="B101:B102"/>
    <mergeCell ref="C101:C102"/>
    <mergeCell ref="D101:G101"/>
    <mergeCell ref="H101:H102"/>
    <mergeCell ref="I101:I102"/>
    <mergeCell ref="B99:I99"/>
    <mergeCell ref="B92:I92"/>
    <mergeCell ref="B93:B94"/>
    <mergeCell ref="C93:C94"/>
    <mergeCell ref="D93:G93"/>
    <mergeCell ref="H93:H94"/>
    <mergeCell ref="I93:I94"/>
    <mergeCell ref="B85:I85"/>
    <mergeCell ref="B86:B87"/>
    <mergeCell ref="B137:I137"/>
    <mergeCell ref="B138:B139"/>
    <mergeCell ref="C138:C139"/>
    <mergeCell ref="D138:G138"/>
    <mergeCell ref="H138:H139"/>
    <mergeCell ref="I138:I139"/>
    <mergeCell ref="B114:I114"/>
    <mergeCell ref="B130:I130"/>
    <mergeCell ref="B131:B132"/>
    <mergeCell ref="C131:C132"/>
    <mergeCell ref="D131:G131"/>
    <mergeCell ref="H131:H132"/>
    <mergeCell ref="I131:I132"/>
    <mergeCell ref="B129:I129"/>
    <mergeCell ref="B122:I122"/>
    <mergeCell ref="B123:B124"/>
    <mergeCell ref="C123:C124"/>
    <mergeCell ref="D123:G123"/>
    <mergeCell ref="H123:H124"/>
    <mergeCell ref="I123:I124"/>
    <mergeCell ref="B115:I115"/>
    <mergeCell ref="B116:B117"/>
    <mergeCell ref="C116:C117"/>
    <mergeCell ref="D116:G1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9" tint="-0.249977111117893"/>
  </sheetPr>
  <dimension ref="B2:X18"/>
  <sheetViews>
    <sheetView topLeftCell="F5" zoomScale="70" zoomScaleNormal="70" workbookViewId="0">
      <selection activeCell="O16" sqref="O16"/>
    </sheetView>
  </sheetViews>
  <sheetFormatPr defaultColWidth="9.140625" defaultRowHeight="15" x14ac:dyDescent="0.25"/>
  <cols>
    <col min="1" max="1" width="9.140625" style="7"/>
    <col min="2" max="2" width="18.28515625" style="7" customWidth="1"/>
    <col min="3" max="3" width="18.140625" style="7" customWidth="1"/>
    <col min="4" max="6" width="18.42578125" style="7" customWidth="1"/>
    <col min="7" max="7" width="18.28515625" style="7" customWidth="1"/>
    <col min="8" max="8" width="18.7109375" style="7" customWidth="1"/>
    <col min="9" max="13" width="9.140625" style="7"/>
    <col min="14" max="14" width="20.140625" style="7" customWidth="1"/>
    <col min="15" max="15" width="14.85546875" style="7" customWidth="1"/>
    <col min="16" max="16" width="14.5703125" style="7" customWidth="1"/>
    <col min="17" max="17" width="15.85546875" style="7" customWidth="1"/>
    <col min="18" max="18" width="13.42578125" style="7" customWidth="1"/>
    <col min="19" max="19" width="14.5703125" style="7" customWidth="1"/>
    <col min="20" max="20" width="13.85546875" style="7" customWidth="1"/>
    <col min="21" max="21" width="10.85546875" style="7" customWidth="1"/>
    <col min="22" max="22" width="14" style="7" customWidth="1"/>
    <col min="23" max="23" width="15.7109375" style="7" customWidth="1"/>
    <col min="24" max="24" width="13.42578125" style="7" customWidth="1"/>
    <col min="25" max="16384" width="9.140625" style="7"/>
  </cols>
  <sheetData>
    <row r="2" spans="2:24" x14ac:dyDescent="0.25">
      <c r="B2" s="222" t="s">
        <v>22</v>
      </c>
      <c r="C2" s="223"/>
      <c r="D2" s="223"/>
      <c r="E2" s="223"/>
      <c r="F2" s="223"/>
      <c r="G2" s="223"/>
      <c r="H2" s="223"/>
    </row>
    <row r="3" spans="2:24" x14ac:dyDescent="0.25">
      <c r="B3" s="223"/>
      <c r="C3" s="223"/>
      <c r="D3" s="223"/>
      <c r="E3" s="223"/>
      <c r="F3" s="223"/>
      <c r="G3" s="223"/>
      <c r="H3" s="223"/>
    </row>
    <row r="4" spans="2:24" ht="30" customHeight="1" x14ac:dyDescent="0.25">
      <c r="N4" s="202" t="s">
        <v>31</v>
      </c>
      <c r="O4" s="203"/>
      <c r="P4" s="203"/>
      <c r="Q4" s="203"/>
      <c r="R4" s="203"/>
      <c r="S4" s="203"/>
      <c r="T4" s="203"/>
      <c r="U4" s="203"/>
      <c r="V4" s="203"/>
      <c r="W4" s="203"/>
      <c r="X4" s="204"/>
    </row>
    <row r="5" spans="2:24" ht="63" customHeight="1" x14ac:dyDescent="0.25">
      <c r="B5" s="6"/>
      <c r="C5" s="13" t="s">
        <v>5</v>
      </c>
      <c r="D5" s="13" t="s">
        <v>7</v>
      </c>
      <c r="E5" s="13" t="s">
        <v>14</v>
      </c>
      <c r="F5" s="13" t="s">
        <v>9</v>
      </c>
      <c r="G5" s="13" t="s">
        <v>15</v>
      </c>
      <c r="H5" s="13" t="s">
        <v>16</v>
      </c>
      <c r="N5" s="6"/>
      <c r="O5" s="13" t="s">
        <v>5</v>
      </c>
      <c r="P5" s="13" t="s">
        <v>7</v>
      </c>
      <c r="Q5" s="13" t="s">
        <v>14</v>
      </c>
      <c r="R5" s="13" t="s">
        <v>9</v>
      </c>
      <c r="S5" s="13" t="s">
        <v>15</v>
      </c>
      <c r="T5" s="13" t="s">
        <v>24</v>
      </c>
      <c r="U5" s="11" t="s">
        <v>25</v>
      </c>
      <c r="V5" s="13" t="s">
        <v>125</v>
      </c>
      <c r="W5" s="35" t="s">
        <v>39</v>
      </c>
      <c r="X5" s="13" t="s">
        <v>40</v>
      </c>
    </row>
    <row r="6" spans="2:24" ht="45" customHeight="1" x14ac:dyDescent="0.25">
      <c r="B6" s="11" t="s">
        <v>6</v>
      </c>
      <c r="C6" s="14">
        <v>1</v>
      </c>
      <c r="D6" s="19">
        <f>'HASIL KUISIONER'!H5</f>
        <v>4.1617914502878168</v>
      </c>
      <c r="E6" s="19">
        <f>'HASIL KUISIONER'!H6</f>
        <v>3.0800702882410231</v>
      </c>
      <c r="F6" s="19">
        <f>'HASIL KUISIONER'!H7</f>
        <v>4.7287080450158792</v>
      </c>
      <c r="G6" s="19">
        <f>'HASIL KUISIONER'!H8</f>
        <v>6.9640090904541871</v>
      </c>
      <c r="H6" s="19">
        <f>'HASIL KUISIONER'!H9</f>
        <v>1.8612097182041991</v>
      </c>
      <c r="N6" s="11" t="s">
        <v>6</v>
      </c>
      <c r="O6" s="21">
        <f t="shared" ref="O6:O11" si="0">C6/$C$12</f>
        <v>0.40695010175030344</v>
      </c>
      <c r="P6" s="21">
        <f t="shared" ref="P6:P11" si="1">D6/$D$12</f>
        <v>0.38895007072337212</v>
      </c>
      <c r="Q6" s="21">
        <f t="shared" ref="Q6:Q11" si="2">E6/$E$12</f>
        <v>0.43579263179955563</v>
      </c>
      <c r="R6" s="21">
        <f t="shared" ref="R6:R11" si="3">F6/$F$12</f>
        <v>0.29729237488502103</v>
      </c>
      <c r="S6" s="21">
        <f t="shared" ref="S6:S11" si="4">G6/$G$12</f>
        <v>0.32630552329262003</v>
      </c>
      <c r="T6" s="21">
        <f t="shared" ref="T6:T11" si="5">H6/$H$12</f>
        <v>0.44156018880010101</v>
      </c>
      <c r="U6" s="21">
        <f t="shared" ref="U6:U11" si="6">SUM(O6:T6)</f>
        <v>2.2968508912509731</v>
      </c>
      <c r="V6" s="32">
        <f t="shared" ref="V6:V11" si="7">U6/6</f>
        <v>0.3828084818751622</v>
      </c>
      <c r="W6" s="23">
        <f>MMULT(C6:H6,V6:V11)</f>
        <v>2.3685008073586089</v>
      </c>
      <c r="X6" s="36">
        <f t="shared" ref="X6:X11" si="8">W6/V6</f>
        <v>6.1871690923792055</v>
      </c>
    </row>
    <row r="7" spans="2:24" ht="44.25" customHeight="1" x14ac:dyDescent="0.25">
      <c r="B7" s="11" t="s">
        <v>7</v>
      </c>
      <c r="C7" s="20">
        <f>1/D6</f>
        <v>0.24028114141347545</v>
      </c>
      <c r="D7" s="12">
        <v>1</v>
      </c>
      <c r="E7" s="20">
        <f>'HASIL KUISIONER'!H10</f>
        <v>0.57735026918962573</v>
      </c>
      <c r="F7" s="20">
        <f>'HASIL KUISIONER'!H11</f>
        <v>1.5650845800732873</v>
      </c>
      <c r="G7" s="20">
        <f>'HASIL KUISIONER'!H12</f>
        <v>1.9679896712654303</v>
      </c>
      <c r="H7" s="20">
        <f>'HASIL KUISIONER'!H13</f>
        <v>0.37606030930863937</v>
      </c>
      <c r="N7" s="11" t="s">
        <v>7</v>
      </c>
      <c r="O7" s="21">
        <f t="shared" si="0"/>
        <v>9.7782434946892885E-2</v>
      </c>
      <c r="P7" s="21">
        <f t="shared" si="1"/>
        <v>9.3457366946263859E-2</v>
      </c>
      <c r="Q7" s="21">
        <f t="shared" si="2"/>
        <v>8.1688068691450649E-2</v>
      </c>
      <c r="R7" s="21">
        <f t="shared" si="3"/>
        <v>9.8396371117970116E-2</v>
      </c>
      <c r="S7" s="21">
        <f t="shared" si="4"/>
        <v>9.2212099550096349E-2</v>
      </c>
      <c r="T7" s="21">
        <f t="shared" si="5"/>
        <v>8.9217920771854128E-2</v>
      </c>
      <c r="U7" s="21">
        <f t="shared" si="6"/>
        <v>0.55275426202452804</v>
      </c>
      <c r="V7" s="32">
        <f t="shared" si="7"/>
        <v>9.212571033742134E-2</v>
      </c>
      <c r="W7" s="23">
        <f>MMULT(C7:H7,V6:V11)</f>
        <v>0.56414496628764077</v>
      </c>
      <c r="X7" s="36">
        <f t="shared" si="8"/>
        <v>6.1236430549234617</v>
      </c>
    </row>
    <row r="8" spans="2:24" ht="44.25" customHeight="1" x14ac:dyDescent="0.25">
      <c r="B8" s="11" t="s">
        <v>8</v>
      </c>
      <c r="C8" s="20">
        <f>1/E6</f>
        <v>0.32466791547509888</v>
      </c>
      <c r="D8" s="20">
        <f>1/E7</f>
        <v>1.7320508075688774</v>
      </c>
      <c r="E8" s="12">
        <v>1</v>
      </c>
      <c r="F8" s="20">
        <f>'HASIL KUISIONER'!H14</f>
        <v>4.1617914502878168</v>
      </c>
      <c r="G8" s="20">
        <f>'HASIL KUISIONER'!H15</f>
        <v>4.9492320038397652</v>
      </c>
      <c r="H8" s="20">
        <f>'HASIL KUISIONER'!H16</f>
        <v>0.50813274815461473</v>
      </c>
      <c r="N8" s="11" t="s">
        <v>8</v>
      </c>
      <c r="O8" s="21">
        <f t="shared" si="0"/>
        <v>0.13212364123765041</v>
      </c>
      <c r="P8" s="21">
        <f t="shared" si="1"/>
        <v>0.16187290789253722</v>
      </c>
      <c r="Q8" s="21">
        <f t="shared" si="2"/>
        <v>0.14148788534576903</v>
      </c>
      <c r="R8" s="21">
        <f t="shared" si="3"/>
        <v>0.26165050839548842</v>
      </c>
      <c r="S8" s="21">
        <f t="shared" si="4"/>
        <v>0.23190115319108384</v>
      </c>
      <c r="T8" s="21">
        <f t="shared" si="5"/>
        <v>0.12055126835849102</v>
      </c>
      <c r="U8" s="21">
        <f t="shared" si="6"/>
        <v>1.0495873644210199</v>
      </c>
      <c r="V8" s="32">
        <f t="shared" si="7"/>
        <v>0.17493122740350331</v>
      </c>
      <c r="W8" s="23">
        <f>MMULT(C8:H8,V6:V11)</f>
        <v>1.0694222995800591</v>
      </c>
      <c r="X8" s="36">
        <f t="shared" si="8"/>
        <v>6.1133870461749362</v>
      </c>
    </row>
    <row r="9" spans="2:24" ht="45" customHeight="1" x14ac:dyDescent="0.25">
      <c r="B9" s="13" t="s">
        <v>9</v>
      </c>
      <c r="C9" s="20">
        <f>1/F6</f>
        <v>0.21147425268811282</v>
      </c>
      <c r="D9" s="20">
        <f>1/F7</f>
        <v>0.63894310424627243</v>
      </c>
      <c r="E9" s="20">
        <f>1/F8</f>
        <v>0.24028114141347545</v>
      </c>
      <c r="F9" s="12">
        <v>1</v>
      </c>
      <c r="G9" s="20">
        <f>'HASIL KUISIONER'!H17</f>
        <v>1.7320508075688774</v>
      </c>
      <c r="H9" s="20">
        <f>'HASIL KUISIONER'!H18</f>
        <v>0.25819888974716115</v>
      </c>
      <c r="N9" s="13" t="s">
        <v>9</v>
      </c>
      <c r="O9" s="21">
        <f t="shared" si="0"/>
        <v>8.6059468648996898E-2</v>
      </c>
      <c r="P9" s="21">
        <f t="shared" si="1"/>
        <v>5.9713940151328804E-2</v>
      </c>
      <c r="Q9" s="21">
        <f t="shared" si="2"/>
        <v>3.3996870587060329E-2</v>
      </c>
      <c r="R9" s="21">
        <f t="shared" si="3"/>
        <v>6.2869682808684102E-2</v>
      </c>
      <c r="S9" s="21">
        <f t="shared" si="4"/>
        <v>8.1156951088400597E-2</v>
      </c>
      <c r="T9" s="21">
        <f t="shared" si="5"/>
        <v>6.1256047284524502E-2</v>
      </c>
      <c r="U9" s="21">
        <f t="shared" si="6"/>
        <v>0.38505296056899518</v>
      </c>
      <c r="V9" s="32">
        <f>U9/6</f>
        <v>6.4175493428165864E-2</v>
      </c>
      <c r="W9" s="23">
        <f>MMULT(C9:H9,V6:V11)</f>
        <v>0.38565185179354472</v>
      </c>
      <c r="X9" s="36">
        <f t="shared" si="8"/>
        <v>6.0093320860122388</v>
      </c>
    </row>
    <row r="10" spans="2:24" ht="56.25" customHeight="1" x14ac:dyDescent="0.25">
      <c r="B10" s="13" t="s">
        <v>15</v>
      </c>
      <c r="C10" s="20">
        <f>1/G6</f>
        <v>0.14359544725045453</v>
      </c>
      <c r="D10" s="20">
        <f>1/G7</f>
        <v>0.50813274815461473</v>
      </c>
      <c r="E10" s="20">
        <f>1/G8</f>
        <v>0.20205155046766235</v>
      </c>
      <c r="F10" s="20">
        <f>1/G9</f>
        <v>0.57735026918962573</v>
      </c>
      <c r="G10" s="12">
        <v>1</v>
      </c>
      <c r="H10" s="20">
        <f>'HASIL KUISIONER'!H19</f>
        <v>0.21147425268811285</v>
      </c>
      <c r="N10" s="13" t="s">
        <v>15</v>
      </c>
      <c r="O10" s="21">
        <f t="shared" si="0"/>
        <v>5.8436181869452805E-2</v>
      </c>
      <c r="P10" s="21">
        <f t="shared" si="1"/>
        <v>4.7488748701699307E-2</v>
      </c>
      <c r="Q10" s="21">
        <f t="shared" si="2"/>
        <v>2.8587846606503473E-2</v>
      </c>
      <c r="R10" s="21">
        <f t="shared" si="3"/>
        <v>3.6297828293460149E-2</v>
      </c>
      <c r="S10" s="21">
        <f t="shared" si="4"/>
        <v>4.6855987557497376E-2</v>
      </c>
      <c r="T10" s="21">
        <f t="shared" si="5"/>
        <v>5.0170923797572022E-2</v>
      </c>
      <c r="U10" s="21">
        <f t="shared" si="6"/>
        <v>0.26783751682618512</v>
      </c>
      <c r="V10" s="32">
        <f t="shared" si="7"/>
        <v>4.4639586137697522E-2</v>
      </c>
      <c r="W10" s="23">
        <f>MMULT(C10:H10,V6:V11)</f>
        <v>0.26985095689606203</v>
      </c>
      <c r="X10" s="36">
        <f t="shared" si="8"/>
        <v>6.0451043623851293</v>
      </c>
    </row>
    <row r="11" spans="2:24" ht="60.75" customHeight="1" x14ac:dyDescent="0.25">
      <c r="B11" s="13" t="s">
        <v>21</v>
      </c>
      <c r="C11" s="20">
        <f>1/H6</f>
        <v>0.537284965911771</v>
      </c>
      <c r="D11" s="20">
        <f>1/H7</f>
        <v>2.6591479484724942</v>
      </c>
      <c r="E11" s="20">
        <f>1/H8</f>
        <v>1.9679896712654303</v>
      </c>
      <c r="F11" s="20">
        <f>1/H9</f>
        <v>3.8729833462074166</v>
      </c>
      <c r="G11" s="20">
        <f>1/H10</f>
        <v>4.7287080450158783</v>
      </c>
      <c r="H11" s="12">
        <v>1</v>
      </c>
      <c r="N11" s="13" t="s">
        <v>83</v>
      </c>
      <c r="O11" s="21">
        <f t="shared" si="0"/>
        <v>0.21864817154670352</v>
      </c>
      <c r="P11" s="23">
        <f t="shared" si="1"/>
        <v>0.24851696558479863</v>
      </c>
      <c r="Q11" s="23">
        <f t="shared" si="2"/>
        <v>0.2784466969696609</v>
      </c>
      <c r="R11" s="23">
        <f t="shared" si="3"/>
        <v>0.24349323449937624</v>
      </c>
      <c r="S11" s="23">
        <f t="shared" si="4"/>
        <v>0.22156828532030173</v>
      </c>
      <c r="T11" s="23">
        <f t="shared" si="5"/>
        <v>0.23724365098745742</v>
      </c>
      <c r="U11" s="23">
        <f t="shared" si="6"/>
        <v>1.4479170049082983</v>
      </c>
      <c r="V11" s="33">
        <f t="shared" si="7"/>
        <v>0.24131950081804973</v>
      </c>
      <c r="W11" s="23">
        <f>MMULT(C11:H11,V6:V11)</f>
        <v>1.4958736726877264</v>
      </c>
      <c r="X11" s="36">
        <f t="shared" si="8"/>
        <v>6.1987268646622402</v>
      </c>
    </row>
    <row r="12" spans="2:24" ht="27" customHeight="1" x14ac:dyDescent="0.25">
      <c r="B12" s="15" t="s">
        <v>23</v>
      </c>
      <c r="C12" s="27">
        <f t="shared" ref="C12:H12" si="9">SUM(C6:C11)</f>
        <v>2.4573037227389127</v>
      </c>
      <c r="D12" s="27">
        <f t="shared" si="9"/>
        <v>10.700066058730076</v>
      </c>
      <c r="E12" s="27">
        <f t="shared" si="9"/>
        <v>7.0677429205772171</v>
      </c>
      <c r="F12" s="27">
        <f t="shared" si="9"/>
        <v>15.905917690774025</v>
      </c>
      <c r="G12" s="27">
        <f t="shared" si="9"/>
        <v>21.34198961814414</v>
      </c>
      <c r="H12" s="27">
        <f t="shared" si="9"/>
        <v>4.2150759181027269</v>
      </c>
      <c r="N12" s="224" t="s">
        <v>26</v>
      </c>
      <c r="O12" s="224"/>
      <c r="P12" s="24">
        <f t="shared" ref="P12:V12" si="10">SUM(P6:P11)</f>
        <v>1</v>
      </c>
      <c r="Q12" s="24">
        <f t="shared" si="10"/>
        <v>1</v>
      </c>
      <c r="R12" s="24">
        <f>SUM(R6:R11)</f>
        <v>1</v>
      </c>
      <c r="S12" s="24">
        <f t="shared" si="10"/>
        <v>1</v>
      </c>
      <c r="T12" s="24">
        <f t="shared" si="10"/>
        <v>1.0000000000000002</v>
      </c>
      <c r="U12" s="24">
        <f t="shared" si="10"/>
        <v>6</v>
      </c>
      <c r="V12" s="24">
        <f t="shared" si="10"/>
        <v>1</v>
      </c>
      <c r="W12" s="167">
        <f>SUM(W6:W11)</f>
        <v>6.1534445546036416</v>
      </c>
      <c r="X12" s="37">
        <f>SUM(X6:X11)</f>
        <v>36.677362506537207</v>
      </c>
    </row>
    <row r="13" spans="2:24" ht="27.75" customHeight="1" x14ac:dyDescent="0.25">
      <c r="N13" s="11" t="s">
        <v>30</v>
      </c>
      <c r="O13" s="25">
        <f>X12/6</f>
        <v>6.1128937510895343</v>
      </c>
      <c r="P13" s="29"/>
      <c r="W13" s="29"/>
    </row>
    <row r="14" spans="2:24" ht="27.75" customHeight="1" x14ac:dyDescent="0.25">
      <c r="N14" s="11" t="s">
        <v>27</v>
      </c>
      <c r="O14" s="25">
        <f>(O13-6)/(5)</f>
        <v>2.257875021790685E-2</v>
      </c>
      <c r="P14" s="29"/>
      <c r="V14" s="29"/>
      <c r="W14" s="29"/>
    </row>
    <row r="15" spans="2:24" ht="27.75" customHeight="1" x14ac:dyDescent="0.25">
      <c r="N15" s="11" t="s">
        <v>28</v>
      </c>
      <c r="O15" s="26">
        <v>1.24</v>
      </c>
      <c r="W15" s="29"/>
    </row>
    <row r="16" spans="2:24" ht="30" customHeight="1" x14ac:dyDescent="0.25">
      <c r="N16" s="22" t="s">
        <v>29</v>
      </c>
      <c r="O16" s="31">
        <f>O14/O15</f>
        <v>1.820866953057004E-2</v>
      </c>
      <c r="P16" s="30" t="s">
        <v>32</v>
      </c>
      <c r="W16" s="29"/>
    </row>
    <row r="17" spans="23:23" x14ac:dyDescent="0.25">
      <c r="W17" s="29"/>
    </row>
    <row r="18" spans="23:23" x14ac:dyDescent="0.25">
      <c r="W18" s="29"/>
    </row>
  </sheetData>
  <mergeCells count="3">
    <mergeCell ref="B2:H3"/>
    <mergeCell ref="N12:O12"/>
    <mergeCell ref="N4:X4"/>
  </mergeCell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7" tint="0.39997558519241921"/>
  </sheetPr>
  <dimension ref="B3:R146"/>
  <sheetViews>
    <sheetView topLeftCell="F52" zoomScale="90" zoomScaleNormal="90" workbookViewId="0">
      <selection activeCell="L56" sqref="L56"/>
    </sheetView>
  </sheetViews>
  <sheetFormatPr defaultRowHeight="15" x14ac:dyDescent="0.25"/>
  <cols>
    <col min="2" max="2" width="20.28515625" customWidth="1"/>
    <col min="3" max="3" width="17.85546875" customWidth="1"/>
    <col min="4" max="4" width="19.85546875" customWidth="1"/>
    <col min="5" max="5" width="17.7109375" customWidth="1"/>
    <col min="7" max="7" width="21.140625" customWidth="1"/>
    <col min="8" max="8" width="18.5703125" customWidth="1"/>
    <col min="9" max="9" width="18.140625" customWidth="1"/>
    <col min="10" max="10" width="18.5703125" customWidth="1"/>
    <col min="11" max="11" width="16.5703125" customWidth="1"/>
    <col min="12" max="12" width="16" customWidth="1"/>
    <col min="13" max="13" width="23.140625" customWidth="1"/>
    <col min="14" max="14" width="20.85546875" customWidth="1"/>
    <col min="15" max="15" width="10.7109375" customWidth="1"/>
    <col min="16" max="16" width="11.28515625" customWidth="1"/>
    <col min="17" max="17" width="16.5703125" customWidth="1"/>
    <col min="18" max="18" width="17" customWidth="1"/>
  </cols>
  <sheetData>
    <row r="3" spans="2:17" s="39" customFormat="1" ht="20.25" x14ac:dyDescent="0.3">
      <c r="B3" s="242" t="s">
        <v>127</v>
      </c>
      <c r="C3" s="243"/>
      <c r="D3" s="243"/>
      <c r="E3" s="243"/>
      <c r="F3" s="243"/>
      <c r="G3" s="243"/>
      <c r="H3" s="243"/>
      <c r="I3" s="243"/>
      <c r="J3" s="243"/>
      <c r="K3" s="243"/>
      <c r="L3" s="243"/>
      <c r="M3" s="243"/>
      <c r="N3" s="243"/>
      <c r="O3" s="243"/>
      <c r="P3" s="243"/>
      <c r="Q3" s="243"/>
    </row>
    <row r="5" spans="2:17" ht="15.75" x14ac:dyDescent="0.25">
      <c r="B5" s="249" t="s">
        <v>37</v>
      </c>
      <c r="C5" s="249"/>
      <c r="D5" s="249"/>
      <c r="G5" s="250" t="s">
        <v>46</v>
      </c>
      <c r="H5" s="251"/>
      <c r="I5" s="251"/>
      <c r="J5" s="251"/>
      <c r="K5" s="251"/>
      <c r="L5" s="251"/>
      <c r="M5" s="251"/>
      <c r="N5" s="251"/>
      <c r="O5" s="251"/>
      <c r="P5" s="251"/>
      <c r="Q5" s="251"/>
    </row>
    <row r="6" spans="2:17" ht="15.75" x14ac:dyDescent="0.25">
      <c r="B6" s="3" t="s">
        <v>36</v>
      </c>
      <c r="C6" s="34" t="s">
        <v>33</v>
      </c>
      <c r="D6" s="34" t="s">
        <v>34</v>
      </c>
      <c r="G6" s="3" t="s">
        <v>36</v>
      </c>
      <c r="H6" s="34" t="s">
        <v>33</v>
      </c>
      <c r="I6" s="34" t="s">
        <v>34</v>
      </c>
      <c r="J6" s="38" t="s">
        <v>23</v>
      </c>
      <c r="K6" s="48" t="s">
        <v>126</v>
      </c>
      <c r="L6" s="48" t="s">
        <v>38</v>
      </c>
      <c r="M6" s="38" t="s">
        <v>41</v>
      </c>
      <c r="N6" s="38" t="s">
        <v>42</v>
      </c>
      <c r="O6" s="38" t="s">
        <v>43</v>
      </c>
      <c r="P6" s="38" t="s">
        <v>44</v>
      </c>
      <c r="Q6" s="48" t="s">
        <v>45</v>
      </c>
    </row>
    <row r="7" spans="2:17" ht="15.75" x14ac:dyDescent="0.25">
      <c r="B7" s="34" t="s">
        <v>35</v>
      </c>
      <c r="C7" s="47">
        <v>1</v>
      </c>
      <c r="D7" s="47">
        <f>'HASIL KUISIONER'!H25</f>
        <v>5.1436867236104016</v>
      </c>
      <c r="G7" s="34" t="s">
        <v>35</v>
      </c>
      <c r="H7" s="36">
        <f>C7/C9</f>
        <v>0.83723128391996848</v>
      </c>
      <c r="I7" s="36">
        <f>D7/D9</f>
        <v>0.83723128391996859</v>
      </c>
      <c r="J7" s="47">
        <f>SUM(H7:I7)</f>
        <v>1.674462567839937</v>
      </c>
      <c r="K7" s="47">
        <f>J7/2</f>
        <v>0.83723128391996848</v>
      </c>
      <c r="L7" s="47">
        <f>MMULT(C7:D7,K7:K8)</f>
        <v>1.674462567839937</v>
      </c>
      <c r="M7" s="47">
        <f>L7/K7</f>
        <v>2</v>
      </c>
      <c r="N7" s="233">
        <f>M9/2</f>
        <v>2</v>
      </c>
      <c r="O7" s="233">
        <f>(N7-2)/(2-1)</f>
        <v>0</v>
      </c>
      <c r="P7" s="193" t="e">
        <f>O7/0</f>
        <v>#DIV/0!</v>
      </c>
      <c r="Q7" s="36">
        <f>K7*MATRIKS!V6</f>
        <v>0.32049923677579606</v>
      </c>
    </row>
    <row r="8" spans="2:17" ht="15.75" x14ac:dyDescent="0.25">
      <c r="B8" s="34" t="s">
        <v>34</v>
      </c>
      <c r="C8" s="47">
        <f>1/D7</f>
        <v>0.19441308418139638</v>
      </c>
      <c r="D8" s="47">
        <v>1</v>
      </c>
      <c r="G8" s="34" t="s">
        <v>34</v>
      </c>
      <c r="H8" s="36">
        <f>C8/C9</f>
        <v>0.16276871608003141</v>
      </c>
      <c r="I8" s="36">
        <f>D8/D9</f>
        <v>0.16276871608003143</v>
      </c>
      <c r="J8" s="47">
        <f>SUM(H8:I8)</f>
        <v>0.32553743216006281</v>
      </c>
      <c r="K8" s="47">
        <f>J8/2</f>
        <v>0.16276871608003141</v>
      </c>
      <c r="L8" s="47">
        <f>MMULT(C8:D8,K7:K8)</f>
        <v>0.32553743216006281</v>
      </c>
      <c r="M8" s="47">
        <f>L8/K8</f>
        <v>2</v>
      </c>
      <c r="N8" s="234"/>
      <c r="O8" s="234"/>
      <c r="P8" s="252"/>
      <c r="Q8" s="36">
        <f>K8*MATRIKS!V6</f>
        <v>6.2309245099366126E-2</v>
      </c>
    </row>
    <row r="9" spans="2:17" ht="15.75" x14ac:dyDescent="0.25">
      <c r="B9" s="15" t="s">
        <v>25</v>
      </c>
      <c r="C9" s="47">
        <f>SUM(C7:C8)</f>
        <v>1.1944130841813965</v>
      </c>
      <c r="D9" s="47">
        <f>SUM(D7:D8)</f>
        <v>6.1436867236104016</v>
      </c>
      <c r="G9" s="15" t="s">
        <v>25</v>
      </c>
      <c r="H9" s="36">
        <f t="shared" ref="H9:M9" si="0">SUM(H7:H8)</f>
        <v>0.99999999999999989</v>
      </c>
      <c r="I9" s="36">
        <f t="shared" si="0"/>
        <v>1</v>
      </c>
      <c r="J9" s="47">
        <f t="shared" si="0"/>
        <v>1.9999999999999998</v>
      </c>
      <c r="K9" s="47">
        <f t="shared" si="0"/>
        <v>0.99999999999999989</v>
      </c>
      <c r="L9" s="47">
        <f t="shared" si="0"/>
        <v>1.9999999999999998</v>
      </c>
      <c r="M9" s="47">
        <f t="shared" si="0"/>
        <v>4</v>
      </c>
      <c r="N9" s="235"/>
      <c r="O9" s="235"/>
      <c r="P9" s="194"/>
      <c r="Q9" s="42"/>
    </row>
    <row r="11" spans="2:17" s="39" customFormat="1" ht="20.25" x14ac:dyDescent="0.25">
      <c r="B11" s="241" t="s">
        <v>128</v>
      </c>
      <c r="C11" s="241"/>
      <c r="D11" s="241"/>
      <c r="E11" s="241"/>
      <c r="F11" s="241"/>
      <c r="G11" s="241"/>
      <c r="H11" s="241"/>
      <c r="I11" s="241"/>
      <c r="J11" s="241"/>
      <c r="K11" s="241"/>
      <c r="L11" s="241"/>
      <c r="M11" s="241"/>
      <c r="N11" s="241"/>
      <c r="O11" s="241"/>
      <c r="P11" s="241"/>
      <c r="Q11" s="241"/>
    </row>
    <row r="13" spans="2:17" ht="15.75" x14ac:dyDescent="0.25">
      <c r="B13" s="253" t="s">
        <v>47</v>
      </c>
      <c r="C13" s="254"/>
      <c r="D13" s="255"/>
      <c r="G13" s="250" t="s">
        <v>48</v>
      </c>
      <c r="H13" s="251"/>
      <c r="I13" s="251"/>
      <c r="J13" s="251"/>
      <c r="K13" s="251"/>
      <c r="L13" s="251"/>
      <c r="M13" s="251"/>
      <c r="N13" s="251"/>
      <c r="O13" s="251"/>
      <c r="P13" s="251"/>
      <c r="Q13" s="251"/>
    </row>
    <row r="14" spans="2:17" ht="15.75" x14ac:dyDescent="0.25">
      <c r="B14" s="3" t="s">
        <v>36</v>
      </c>
      <c r="C14" s="34" t="s">
        <v>96</v>
      </c>
      <c r="D14" s="34" t="s">
        <v>97</v>
      </c>
      <c r="G14" s="3" t="s">
        <v>36</v>
      </c>
      <c r="H14" s="34" t="s">
        <v>96</v>
      </c>
      <c r="I14" s="34" t="s">
        <v>97</v>
      </c>
      <c r="J14" s="38" t="s">
        <v>23</v>
      </c>
      <c r="K14" s="48" t="s">
        <v>126</v>
      </c>
      <c r="L14" s="48" t="s">
        <v>38</v>
      </c>
      <c r="M14" s="38" t="s">
        <v>41</v>
      </c>
      <c r="N14" s="38" t="s">
        <v>42</v>
      </c>
      <c r="O14" s="38" t="s">
        <v>43</v>
      </c>
      <c r="P14" s="38" t="s">
        <v>44</v>
      </c>
      <c r="Q14" s="48" t="s">
        <v>45</v>
      </c>
    </row>
    <row r="15" spans="2:17" ht="15.75" x14ac:dyDescent="0.25">
      <c r="B15" s="34" t="s">
        <v>98</v>
      </c>
      <c r="C15" s="36">
        <v>1</v>
      </c>
      <c r="D15" s="36">
        <f>'HASIL KUISIONER'!H30</f>
        <v>2.2360679774997898</v>
      </c>
      <c r="G15" s="34" t="s">
        <v>98</v>
      </c>
      <c r="H15" s="47">
        <f>C15/$C$17</f>
        <v>0.69098300562505266</v>
      </c>
      <c r="I15" s="47">
        <f>D15/$D$17</f>
        <v>0.69098300562505255</v>
      </c>
      <c r="J15" s="47">
        <f>SUM(H15:I15)</f>
        <v>1.3819660112501051</v>
      </c>
      <c r="K15" s="47">
        <f>J15/2</f>
        <v>0.69098300562505255</v>
      </c>
      <c r="L15" s="47">
        <f>MMULT(C15:D15,K15:K16)</f>
        <v>1.3819660112501051</v>
      </c>
      <c r="M15" s="47">
        <f>L15/K15</f>
        <v>2</v>
      </c>
      <c r="N15" s="233">
        <f>M17/2</f>
        <v>2</v>
      </c>
      <c r="O15" s="233">
        <f>(N15-2)/(2-1)</f>
        <v>0</v>
      </c>
      <c r="P15" s="193" t="e">
        <f>O15/0</f>
        <v>#DIV/0!</v>
      </c>
      <c r="Q15" s="47">
        <f>K15*MATRIKS!V7</f>
        <v>6.3657300224294375E-2</v>
      </c>
    </row>
    <row r="16" spans="2:17" ht="15.75" x14ac:dyDescent="0.25">
      <c r="B16" s="34" t="s">
        <v>97</v>
      </c>
      <c r="C16" s="36">
        <f>1/D15</f>
        <v>0.44721359549995793</v>
      </c>
      <c r="D16" s="36">
        <v>1</v>
      </c>
      <c r="G16" s="34" t="s">
        <v>97</v>
      </c>
      <c r="H16" s="47">
        <f>C16/$C$17</f>
        <v>0.30901699437494745</v>
      </c>
      <c r="I16" s="47">
        <f>D16/$D$17</f>
        <v>0.3090169943749474</v>
      </c>
      <c r="J16" s="47">
        <f>SUM(H16:I16)</f>
        <v>0.6180339887498949</v>
      </c>
      <c r="K16" s="47">
        <f>J16/2</f>
        <v>0.30901699437494745</v>
      </c>
      <c r="L16" s="47">
        <f>MMULT(C16:D16,K15:K16)</f>
        <v>0.6180339887498949</v>
      </c>
      <c r="M16" s="47">
        <f>L16/K16</f>
        <v>2</v>
      </c>
      <c r="N16" s="234"/>
      <c r="O16" s="234"/>
      <c r="P16" s="252"/>
      <c r="Q16" s="47">
        <f>K16*MATRIKS!V7</f>
        <v>2.8468410113126969E-2</v>
      </c>
    </row>
    <row r="17" spans="2:17" ht="15.75" x14ac:dyDescent="0.25">
      <c r="B17" s="15" t="s">
        <v>25</v>
      </c>
      <c r="C17" s="36">
        <f>SUM(C15:C16)</f>
        <v>1.4472135954999579</v>
      </c>
      <c r="D17" s="36">
        <f>SUM(D15:D16)</f>
        <v>3.2360679774997898</v>
      </c>
      <c r="G17" s="15" t="s">
        <v>25</v>
      </c>
      <c r="H17" s="47">
        <f t="shared" ref="H17:M17" si="1">SUM(H15:H16)</f>
        <v>1</v>
      </c>
      <c r="I17" s="47">
        <f t="shared" si="1"/>
        <v>1</v>
      </c>
      <c r="J17" s="47">
        <f t="shared" si="1"/>
        <v>2</v>
      </c>
      <c r="K17" s="47">
        <f t="shared" si="1"/>
        <v>1</v>
      </c>
      <c r="L17" s="47">
        <f t="shared" si="1"/>
        <v>2</v>
      </c>
      <c r="M17" s="47">
        <f t="shared" si="1"/>
        <v>4</v>
      </c>
      <c r="N17" s="235"/>
      <c r="O17" s="235"/>
      <c r="P17" s="194"/>
      <c r="Q17" s="42"/>
    </row>
    <row r="19" spans="2:17" s="39" customFormat="1" ht="20.25" x14ac:dyDescent="0.25">
      <c r="B19" s="241" t="s">
        <v>129</v>
      </c>
      <c r="C19" s="241"/>
      <c r="D19" s="241"/>
      <c r="E19" s="241"/>
      <c r="F19" s="241"/>
      <c r="G19" s="241"/>
      <c r="H19" s="241"/>
      <c r="I19" s="241"/>
      <c r="J19" s="241"/>
      <c r="K19" s="241"/>
      <c r="L19" s="241"/>
      <c r="M19" s="241"/>
      <c r="N19" s="241"/>
      <c r="O19" s="241"/>
      <c r="P19" s="241"/>
      <c r="Q19" s="241"/>
    </row>
    <row r="21" spans="2:17" ht="15.75" x14ac:dyDescent="0.25">
      <c r="B21" s="249" t="s">
        <v>49</v>
      </c>
      <c r="C21" s="249"/>
      <c r="D21" s="249"/>
      <c r="G21" s="250" t="s">
        <v>50</v>
      </c>
      <c r="H21" s="251"/>
      <c r="I21" s="251"/>
      <c r="J21" s="251"/>
      <c r="K21" s="251"/>
      <c r="L21" s="251"/>
      <c r="M21" s="251"/>
      <c r="N21" s="251"/>
      <c r="O21" s="251"/>
      <c r="P21" s="251"/>
      <c r="Q21" s="251"/>
    </row>
    <row r="22" spans="2:17" ht="15.75" x14ac:dyDescent="0.25">
      <c r="B22" s="3" t="s">
        <v>36</v>
      </c>
      <c r="C22" s="34" t="s">
        <v>99</v>
      </c>
      <c r="D22" s="34" t="s">
        <v>100</v>
      </c>
      <c r="G22" s="3" t="s">
        <v>36</v>
      </c>
      <c r="H22" s="34" t="s">
        <v>99</v>
      </c>
      <c r="I22" s="34" t="s">
        <v>100</v>
      </c>
      <c r="J22" s="38" t="s">
        <v>23</v>
      </c>
      <c r="K22" s="48" t="s">
        <v>126</v>
      </c>
      <c r="L22" s="48" t="s">
        <v>38</v>
      </c>
      <c r="M22" s="38" t="s">
        <v>41</v>
      </c>
      <c r="N22" s="38" t="s">
        <v>42</v>
      </c>
      <c r="O22" s="38" t="s">
        <v>43</v>
      </c>
      <c r="P22" s="38" t="s">
        <v>44</v>
      </c>
      <c r="Q22" s="48" t="s">
        <v>45</v>
      </c>
    </row>
    <row r="23" spans="2:17" ht="15.75" x14ac:dyDescent="0.25">
      <c r="B23" s="34" t="s">
        <v>101</v>
      </c>
      <c r="C23" s="47">
        <v>1</v>
      </c>
      <c r="D23" s="47">
        <f>'HASIL KUISIONER'!H35</f>
        <v>3.2237097954706257</v>
      </c>
      <c r="G23" s="34" t="s">
        <v>101</v>
      </c>
      <c r="H23" s="36">
        <f>C23/C25</f>
        <v>0.76324130955389768</v>
      </c>
      <c r="I23" s="36">
        <f>D23/$D$25</f>
        <v>0.76324130955389768</v>
      </c>
      <c r="J23" s="47">
        <f>SUM(H23:I23)</f>
        <v>1.5264826191077954</v>
      </c>
      <c r="K23" s="47">
        <f>J23/2</f>
        <v>0.76324130955389768</v>
      </c>
      <c r="L23" s="47">
        <f>MMULT(C23:D23,$K$23:$K$24)</f>
        <v>1.5264826191077954</v>
      </c>
      <c r="M23" s="47">
        <f>L23/K23</f>
        <v>2</v>
      </c>
      <c r="N23" s="225">
        <f>M25/2</f>
        <v>2</v>
      </c>
      <c r="O23" s="225">
        <f>(N23-2)/(2-1)</f>
        <v>0</v>
      </c>
      <c r="P23" s="225" t="e">
        <f>O23/0</f>
        <v>#DIV/0!</v>
      </c>
      <c r="Q23" s="47">
        <f>K23*MATRIKS!V8</f>
        <v>0.13351473908532055</v>
      </c>
    </row>
    <row r="24" spans="2:17" ht="15.75" x14ac:dyDescent="0.25">
      <c r="B24" s="34" t="s">
        <v>100</v>
      </c>
      <c r="C24" s="47">
        <f>1/D23</f>
        <v>0.31020161970069987</v>
      </c>
      <c r="D24" s="47">
        <v>1</v>
      </c>
      <c r="G24" s="34" t="s">
        <v>100</v>
      </c>
      <c r="H24" s="36">
        <f>C24/C25</f>
        <v>0.23675869044610232</v>
      </c>
      <c r="I24" s="36">
        <f>D24/$D$25</f>
        <v>0.23675869044610232</v>
      </c>
      <c r="J24" s="47">
        <f>SUM(H24:I24)</f>
        <v>0.47351738089220463</v>
      </c>
      <c r="K24" s="47">
        <f>J24/2</f>
        <v>0.23675869044610232</v>
      </c>
      <c r="L24" s="47">
        <f>MMULT(C24:D24,$K$23:$K$24)</f>
        <v>0.47351738089220463</v>
      </c>
      <c r="M24" s="47">
        <f>L24/K24</f>
        <v>2</v>
      </c>
      <c r="N24" s="226"/>
      <c r="O24" s="226"/>
      <c r="P24" s="226"/>
      <c r="Q24" s="47">
        <f>K24*MATRIKS!V8</f>
        <v>4.1416488318182773E-2</v>
      </c>
    </row>
    <row r="25" spans="2:17" ht="15.75" x14ac:dyDescent="0.25">
      <c r="B25" s="15" t="s">
        <v>25</v>
      </c>
      <c r="C25" s="47">
        <f>SUM(C23:C24)</f>
        <v>1.3102016197006998</v>
      </c>
      <c r="D25" s="47">
        <f>SUM(D23:D24)</f>
        <v>4.2237097954706257</v>
      </c>
      <c r="G25" s="15" t="s">
        <v>25</v>
      </c>
      <c r="H25" s="36">
        <f t="shared" ref="H25:M25" si="2">SUM(H23:H24)</f>
        <v>1</v>
      </c>
      <c r="I25" s="36">
        <f t="shared" si="2"/>
        <v>1</v>
      </c>
      <c r="J25" s="36">
        <f t="shared" si="2"/>
        <v>2</v>
      </c>
      <c r="K25" s="36">
        <f t="shared" si="2"/>
        <v>1</v>
      </c>
      <c r="L25" s="36">
        <f t="shared" si="2"/>
        <v>2</v>
      </c>
      <c r="M25" s="36">
        <f t="shared" si="2"/>
        <v>4</v>
      </c>
      <c r="N25" s="227"/>
      <c r="O25" s="227"/>
      <c r="P25" s="227"/>
    </row>
    <row r="26" spans="2:17" ht="20.25" x14ac:dyDescent="0.25">
      <c r="B26" s="77"/>
      <c r="C26" s="76"/>
      <c r="D26" s="76"/>
      <c r="E26" s="76"/>
      <c r="F26" s="76"/>
      <c r="G26" s="76"/>
      <c r="H26" s="76"/>
      <c r="I26" s="76"/>
      <c r="J26" s="76"/>
      <c r="K26" s="76"/>
      <c r="L26" s="76"/>
      <c r="M26" s="76"/>
      <c r="N26" s="76"/>
      <c r="O26" s="76"/>
      <c r="P26" s="76"/>
      <c r="Q26" s="76"/>
    </row>
    <row r="27" spans="2:17" s="39" customFormat="1" ht="20.25" x14ac:dyDescent="0.25">
      <c r="B27" s="241" t="s">
        <v>130</v>
      </c>
      <c r="C27" s="241"/>
      <c r="D27" s="241"/>
      <c r="E27" s="241"/>
      <c r="F27" s="241"/>
      <c r="G27" s="241"/>
      <c r="H27" s="241"/>
      <c r="I27" s="241"/>
      <c r="J27" s="241"/>
      <c r="K27" s="241"/>
      <c r="L27" s="241"/>
      <c r="M27" s="241"/>
      <c r="N27" s="241"/>
      <c r="O27" s="241"/>
      <c r="P27" s="241"/>
      <c r="Q27" s="241"/>
    </row>
    <row r="29" spans="2:17" ht="27.75" customHeight="1" x14ac:dyDescent="0.25">
      <c r="B29" s="244" t="s">
        <v>51</v>
      </c>
      <c r="C29" s="245"/>
      <c r="D29" s="246"/>
      <c r="E29" s="62"/>
      <c r="F29" s="62"/>
      <c r="G29" s="247" t="s">
        <v>52</v>
      </c>
      <c r="H29" s="248"/>
      <c r="I29" s="248"/>
      <c r="J29" s="248"/>
      <c r="K29" s="248"/>
      <c r="L29" s="248"/>
      <c r="M29" s="248"/>
      <c r="N29" s="248"/>
      <c r="O29" s="248"/>
      <c r="P29" s="248"/>
      <c r="Q29" s="248"/>
    </row>
    <row r="30" spans="2:17" ht="15.75" x14ac:dyDescent="0.25">
      <c r="B30" s="57" t="s">
        <v>36</v>
      </c>
      <c r="C30" s="58" t="s">
        <v>102</v>
      </c>
      <c r="D30" s="58" t="s">
        <v>103</v>
      </c>
      <c r="E30" s="62"/>
      <c r="F30" s="62"/>
      <c r="G30" s="57" t="s">
        <v>36</v>
      </c>
      <c r="H30" s="58" t="s">
        <v>102</v>
      </c>
      <c r="I30" s="58" t="s">
        <v>103</v>
      </c>
      <c r="J30" s="59" t="s">
        <v>23</v>
      </c>
      <c r="K30" s="60" t="s">
        <v>126</v>
      </c>
      <c r="L30" s="60" t="s">
        <v>38</v>
      </c>
      <c r="M30" s="59" t="s">
        <v>41</v>
      </c>
      <c r="N30" s="59" t="s">
        <v>42</v>
      </c>
      <c r="O30" s="59" t="s">
        <v>43</v>
      </c>
      <c r="P30" s="59" t="s">
        <v>44</v>
      </c>
      <c r="Q30" s="60" t="s">
        <v>45</v>
      </c>
    </row>
    <row r="31" spans="2:17" ht="15.75" x14ac:dyDescent="0.25">
      <c r="B31" s="58" t="s">
        <v>104</v>
      </c>
      <c r="C31" s="57">
        <v>1</v>
      </c>
      <c r="D31" s="57">
        <f>'HASIL KUISIONER'!H40</f>
        <v>1.9679896712654303</v>
      </c>
      <c r="E31" s="62"/>
      <c r="F31" s="62"/>
      <c r="G31" s="58" t="s">
        <v>104</v>
      </c>
      <c r="H31" s="57">
        <f>C31/C33</f>
        <v>0.66307160375876895</v>
      </c>
      <c r="I31" s="57">
        <f>D31/D33</f>
        <v>0.66307160375876895</v>
      </c>
      <c r="J31" s="57">
        <f>SUM(H31:I31)</f>
        <v>1.3261432075175379</v>
      </c>
      <c r="K31" s="57">
        <f>J31/2</f>
        <v>0.66307160375876895</v>
      </c>
      <c r="L31" s="57">
        <f>MMULT(C31:D31,$K$31:$K$32)</f>
        <v>1.3261432075175379</v>
      </c>
      <c r="M31" s="57">
        <f>L31/K31</f>
        <v>2</v>
      </c>
      <c r="N31" s="225">
        <f>M33/2</f>
        <v>2</v>
      </c>
      <c r="O31" s="225">
        <f>(N31-2)/(2-1)</f>
        <v>0</v>
      </c>
      <c r="P31" s="225" t="e">
        <f>O31/0</f>
        <v>#DIV/0!</v>
      </c>
      <c r="Q31" s="57">
        <f>K31*MATRIKS!V9</f>
        <v>4.2552947349424275E-2</v>
      </c>
    </row>
    <row r="32" spans="2:17" ht="15.75" x14ac:dyDescent="0.25">
      <c r="B32" s="58" t="s">
        <v>103</v>
      </c>
      <c r="C32" s="57">
        <f>1/D31</f>
        <v>0.50813274815461473</v>
      </c>
      <c r="D32" s="57">
        <v>1</v>
      </c>
      <c r="E32" s="62"/>
      <c r="F32" s="62"/>
      <c r="G32" s="58" t="s">
        <v>103</v>
      </c>
      <c r="H32" s="57">
        <f>C32/C33</f>
        <v>0.33692839624123105</v>
      </c>
      <c r="I32" s="57">
        <f>D32/D33</f>
        <v>0.33692839624123105</v>
      </c>
      <c r="J32" s="57">
        <f>SUM(H32:I32)</f>
        <v>0.67385679248246211</v>
      </c>
      <c r="K32" s="57">
        <f>J32/2</f>
        <v>0.33692839624123105</v>
      </c>
      <c r="L32" s="57">
        <f>MMULT(C32:D32,$K$31:$K$32)</f>
        <v>0.67385679248246211</v>
      </c>
      <c r="M32" s="57">
        <f>L32/K32</f>
        <v>2</v>
      </c>
      <c r="N32" s="226"/>
      <c r="O32" s="226"/>
      <c r="P32" s="226"/>
      <c r="Q32" s="57">
        <f>K32*MATRIKS!V9</f>
        <v>2.1622546078741589E-2</v>
      </c>
    </row>
    <row r="33" spans="2:17" ht="15.75" x14ac:dyDescent="0.25">
      <c r="B33" s="61" t="s">
        <v>25</v>
      </c>
      <c r="C33" s="57">
        <f>SUM(C31:C32)</f>
        <v>1.5081327481546147</v>
      </c>
      <c r="D33" s="57">
        <f>SUM(D31:D32)</f>
        <v>2.9679896712654301</v>
      </c>
      <c r="E33" s="62"/>
      <c r="F33" s="62"/>
      <c r="G33" s="61" t="s">
        <v>25</v>
      </c>
      <c r="H33" s="57">
        <f t="shared" ref="H33:M33" si="3">SUM(H31:H32)</f>
        <v>1</v>
      </c>
      <c r="I33" s="57">
        <f t="shared" si="3"/>
        <v>1</v>
      </c>
      <c r="J33" s="57">
        <f t="shared" si="3"/>
        <v>2</v>
      </c>
      <c r="K33" s="57">
        <f t="shared" si="3"/>
        <v>1</v>
      </c>
      <c r="L33" s="57">
        <f t="shared" si="3"/>
        <v>2</v>
      </c>
      <c r="M33" s="57">
        <f t="shared" si="3"/>
        <v>4</v>
      </c>
      <c r="N33" s="227"/>
      <c r="O33" s="227"/>
      <c r="P33" s="227"/>
      <c r="Q33" s="62"/>
    </row>
    <row r="35" spans="2:17" s="39" customFormat="1" ht="20.25" x14ac:dyDescent="0.25">
      <c r="B35" s="241" t="s">
        <v>131</v>
      </c>
      <c r="C35" s="241"/>
      <c r="D35" s="241"/>
      <c r="E35" s="241"/>
      <c r="F35" s="241"/>
      <c r="G35" s="241"/>
      <c r="H35" s="241"/>
      <c r="I35" s="241"/>
      <c r="J35" s="241"/>
      <c r="K35" s="241"/>
      <c r="L35" s="241"/>
      <c r="M35" s="241"/>
      <c r="N35" s="241"/>
      <c r="O35" s="241"/>
      <c r="P35" s="241"/>
      <c r="Q35" s="241"/>
    </row>
    <row r="37" spans="2:17" ht="33.75" customHeight="1" x14ac:dyDescent="0.25">
      <c r="B37" s="244" t="s">
        <v>53</v>
      </c>
      <c r="C37" s="245"/>
      <c r="D37" s="246"/>
      <c r="E37" s="62"/>
      <c r="F37" s="62"/>
      <c r="G37" s="247" t="s">
        <v>54</v>
      </c>
      <c r="H37" s="248"/>
      <c r="I37" s="248"/>
      <c r="J37" s="248"/>
      <c r="K37" s="248"/>
      <c r="L37" s="248"/>
      <c r="M37" s="248"/>
      <c r="N37" s="248"/>
      <c r="O37" s="248"/>
      <c r="P37" s="248"/>
      <c r="Q37" s="248"/>
    </row>
    <row r="38" spans="2:17" ht="15.75" x14ac:dyDescent="0.25">
      <c r="B38" s="57" t="s">
        <v>36</v>
      </c>
      <c r="C38" s="58" t="s">
        <v>105</v>
      </c>
      <c r="D38" s="58" t="s">
        <v>106</v>
      </c>
      <c r="E38" s="62"/>
      <c r="F38" s="62"/>
      <c r="G38" s="57" t="s">
        <v>36</v>
      </c>
      <c r="H38" s="58" t="s">
        <v>105</v>
      </c>
      <c r="I38" s="58" t="s">
        <v>106</v>
      </c>
      <c r="J38" s="59" t="s">
        <v>23</v>
      </c>
      <c r="K38" s="60" t="s">
        <v>126</v>
      </c>
      <c r="L38" s="60" t="s">
        <v>38</v>
      </c>
      <c r="M38" s="59" t="s">
        <v>41</v>
      </c>
      <c r="N38" s="59" t="s">
        <v>42</v>
      </c>
      <c r="O38" s="59" t="s">
        <v>43</v>
      </c>
      <c r="P38" s="59" t="s">
        <v>44</v>
      </c>
      <c r="Q38" s="60" t="s">
        <v>45</v>
      </c>
    </row>
    <row r="39" spans="2:17" ht="15.75" x14ac:dyDescent="0.25">
      <c r="B39" s="58" t="s">
        <v>107</v>
      </c>
      <c r="C39" s="57">
        <v>1</v>
      </c>
      <c r="D39" s="57">
        <f>'HASIL KUISIONER'!H45</f>
        <v>0.66874030497642201</v>
      </c>
      <c r="E39" s="62"/>
      <c r="F39" s="62"/>
      <c r="G39" s="58" t="s">
        <v>107</v>
      </c>
      <c r="H39" s="57">
        <f>C39/$C$41</f>
        <v>0.40074558215088524</v>
      </c>
      <c r="I39" s="57">
        <f>D39/$D$41</f>
        <v>0.40074558215088524</v>
      </c>
      <c r="J39" s="57">
        <f>SUM(H39:I39)</f>
        <v>0.80149116430177048</v>
      </c>
      <c r="K39" s="57">
        <f>J39/2</f>
        <v>0.40074558215088524</v>
      </c>
      <c r="L39" s="57">
        <f>MMULT(C39:D39,$K$39:$K$40)</f>
        <v>0.80149116430177059</v>
      </c>
      <c r="M39" s="57">
        <f>L39/K39</f>
        <v>2.0000000000000004</v>
      </c>
      <c r="N39" s="225">
        <f>M41/2</f>
        <v>2</v>
      </c>
      <c r="O39" s="225">
        <f>(N39-2)/(2-1)</f>
        <v>0</v>
      </c>
      <c r="P39" s="225" t="e">
        <f>O39/0</f>
        <v>#DIV/0!</v>
      </c>
      <c r="Q39" s="57">
        <f>K39*MATRIKS!V10</f>
        <v>1.788911693372618E-2</v>
      </c>
    </row>
    <row r="40" spans="2:17" ht="15.75" x14ac:dyDescent="0.25">
      <c r="B40" s="58" t="s">
        <v>106</v>
      </c>
      <c r="C40" s="57">
        <f>1/D39</f>
        <v>1.4953487812212205</v>
      </c>
      <c r="D40" s="57">
        <v>1</v>
      </c>
      <c r="E40" s="62"/>
      <c r="F40" s="62"/>
      <c r="G40" s="58" t="s">
        <v>106</v>
      </c>
      <c r="H40" s="57">
        <f>C40/$C$41</f>
        <v>0.59925441784911471</v>
      </c>
      <c r="I40" s="57">
        <f>D40/$D$41</f>
        <v>0.59925441784911482</v>
      </c>
      <c r="J40" s="57">
        <f>SUM(H40:I40)</f>
        <v>1.1985088356982296</v>
      </c>
      <c r="K40" s="57">
        <f>J40/2</f>
        <v>0.59925441784911482</v>
      </c>
      <c r="L40" s="57">
        <f>MMULT(C40:D40,$K$39:$K$40)</f>
        <v>1.1985088356982296</v>
      </c>
      <c r="M40" s="57">
        <f>L40/K40</f>
        <v>2</v>
      </c>
      <c r="N40" s="226"/>
      <c r="O40" s="226"/>
      <c r="P40" s="226"/>
      <c r="Q40" s="57">
        <f>K40*MATRIKS!V10</f>
        <v>2.6750469203971346E-2</v>
      </c>
    </row>
    <row r="41" spans="2:17" ht="15.75" x14ac:dyDescent="0.25">
      <c r="B41" s="61" t="s">
        <v>25</v>
      </c>
      <c r="C41" s="57">
        <f>SUM(C39:C40)</f>
        <v>2.4953487812212205</v>
      </c>
      <c r="D41" s="57">
        <f>SUM(D39:D40)</f>
        <v>1.668740304976422</v>
      </c>
      <c r="E41" s="62"/>
      <c r="F41" s="62"/>
      <c r="G41" s="61" t="s">
        <v>25</v>
      </c>
      <c r="H41" s="57">
        <f t="shared" ref="H41:M41" si="4">SUM(H39:H40)</f>
        <v>1</v>
      </c>
      <c r="I41" s="57">
        <f t="shared" si="4"/>
        <v>1</v>
      </c>
      <c r="J41" s="57">
        <f t="shared" si="4"/>
        <v>2</v>
      </c>
      <c r="K41" s="57">
        <f t="shared" si="4"/>
        <v>1</v>
      </c>
      <c r="L41" s="57">
        <f t="shared" si="4"/>
        <v>2</v>
      </c>
      <c r="M41" s="57">
        <f t="shared" si="4"/>
        <v>4</v>
      </c>
      <c r="N41" s="227"/>
      <c r="O41" s="227"/>
      <c r="P41" s="227"/>
      <c r="Q41" s="62"/>
    </row>
    <row r="43" spans="2:17" s="39" customFormat="1" ht="20.25" customHeight="1" x14ac:dyDescent="0.25">
      <c r="B43" s="241" t="s">
        <v>132</v>
      </c>
      <c r="C43" s="241"/>
      <c r="D43" s="241"/>
      <c r="E43" s="241"/>
      <c r="F43" s="241"/>
      <c r="G43" s="241"/>
      <c r="H43" s="241"/>
      <c r="I43" s="241"/>
      <c r="J43" s="241"/>
      <c r="K43" s="241"/>
      <c r="L43" s="241"/>
      <c r="M43" s="241"/>
      <c r="N43" s="241"/>
      <c r="O43" s="241"/>
      <c r="P43" s="241"/>
      <c r="Q43" s="241"/>
    </row>
    <row r="45" spans="2:17" ht="30.75" customHeight="1" x14ac:dyDescent="0.25">
      <c r="B45" s="236" t="s">
        <v>55</v>
      </c>
      <c r="C45" s="237"/>
      <c r="D45" s="238"/>
      <c r="E45" s="67"/>
      <c r="F45" s="67"/>
      <c r="G45" s="239" t="s">
        <v>56</v>
      </c>
      <c r="H45" s="240"/>
      <c r="I45" s="240"/>
      <c r="J45" s="240"/>
      <c r="K45" s="240"/>
      <c r="L45" s="240"/>
      <c r="M45" s="240"/>
      <c r="N45" s="240"/>
      <c r="O45" s="240"/>
      <c r="P45" s="240"/>
      <c r="Q45" s="240"/>
    </row>
    <row r="46" spans="2:17" ht="15.75" x14ac:dyDescent="0.25">
      <c r="B46" s="47" t="s">
        <v>36</v>
      </c>
      <c r="C46" s="63" t="s">
        <v>108</v>
      </c>
      <c r="D46" s="63" t="s">
        <v>109</v>
      </c>
      <c r="E46" s="67"/>
      <c r="F46" s="67"/>
      <c r="G46" s="47" t="s">
        <v>36</v>
      </c>
      <c r="H46" s="63" t="s">
        <v>108</v>
      </c>
      <c r="I46" s="63" t="s">
        <v>109</v>
      </c>
      <c r="J46" s="64" t="s">
        <v>23</v>
      </c>
      <c r="K46" s="65" t="s">
        <v>126</v>
      </c>
      <c r="L46" s="65" t="s">
        <v>38</v>
      </c>
      <c r="M46" s="64" t="s">
        <v>41</v>
      </c>
      <c r="N46" s="64" t="s">
        <v>42</v>
      </c>
      <c r="O46" s="64" t="s">
        <v>43</v>
      </c>
      <c r="P46" s="64" t="s">
        <v>44</v>
      </c>
      <c r="Q46" s="65" t="s">
        <v>45</v>
      </c>
    </row>
    <row r="47" spans="2:17" ht="15.75" x14ac:dyDescent="0.25">
      <c r="B47" s="63" t="s">
        <v>110</v>
      </c>
      <c r="C47" s="47">
        <v>1</v>
      </c>
      <c r="D47" s="47">
        <f>'HASIL KUISIONER'!H50</f>
        <v>1.5650845800732873</v>
      </c>
      <c r="E47" s="67"/>
      <c r="F47" s="67"/>
      <c r="G47" s="63" t="s">
        <v>110</v>
      </c>
      <c r="H47" s="47">
        <f>C47/$C$49</f>
        <v>0.61014930744645124</v>
      </c>
      <c r="I47" s="47">
        <f>D47/D49</f>
        <v>0.61014930744645124</v>
      </c>
      <c r="J47" s="47">
        <f>SUM(H47:I47)</f>
        <v>1.2202986148929025</v>
      </c>
      <c r="K47" s="47">
        <f>J47/2</f>
        <v>0.61014930744645124</v>
      </c>
      <c r="L47" s="47">
        <f>MMULT(C47:D47,K47:K48)</f>
        <v>1.2202986148929025</v>
      </c>
      <c r="M47" s="47">
        <f>L47/K47</f>
        <v>2</v>
      </c>
      <c r="N47" s="233">
        <f>M49/2</f>
        <v>2</v>
      </c>
      <c r="O47" s="233">
        <f>(N47-2)/(2-1)</f>
        <v>0</v>
      </c>
      <c r="P47" s="233" t="e">
        <f>O47/0</f>
        <v>#DIV/0!</v>
      </c>
      <c r="Q47" s="47">
        <f>K47*MATRIKS!V11</f>
        <v>0.14724092629745636</v>
      </c>
    </row>
    <row r="48" spans="2:17" ht="15.75" x14ac:dyDescent="0.25">
      <c r="B48" s="63" t="s">
        <v>109</v>
      </c>
      <c r="C48" s="47">
        <f>1/D47</f>
        <v>0.63894310424627243</v>
      </c>
      <c r="D48" s="47">
        <v>1</v>
      </c>
      <c r="E48" s="67"/>
      <c r="F48" s="67"/>
      <c r="G48" s="63" t="s">
        <v>109</v>
      </c>
      <c r="H48" s="47">
        <f>C48/$C$49</f>
        <v>0.38985069255354882</v>
      </c>
      <c r="I48" s="47">
        <f>D48/D49</f>
        <v>0.38985069255354882</v>
      </c>
      <c r="J48" s="47">
        <f>SUM(H48:I48)</f>
        <v>0.77970138510709763</v>
      </c>
      <c r="K48" s="47">
        <f>J48/2</f>
        <v>0.38985069255354882</v>
      </c>
      <c r="L48" s="47">
        <f>MMULT(C48:D48,K47:K48)</f>
        <v>0.77970138510709763</v>
      </c>
      <c r="M48" s="47">
        <f>L48/K48</f>
        <v>2</v>
      </c>
      <c r="N48" s="234"/>
      <c r="O48" s="234"/>
      <c r="P48" s="234"/>
      <c r="Q48" s="47">
        <f>K48*MATRIKS!V11</f>
        <v>9.4078574520593372E-2</v>
      </c>
    </row>
    <row r="49" spans="2:18" ht="15.75" x14ac:dyDescent="0.25">
      <c r="B49" s="66" t="s">
        <v>25</v>
      </c>
      <c r="C49" s="47">
        <f>SUM(C47:C48)</f>
        <v>1.6389431042462723</v>
      </c>
      <c r="D49" s="47">
        <f>SUM(D47:D48)</f>
        <v>2.5650845800732873</v>
      </c>
      <c r="E49" s="67"/>
      <c r="F49" s="67"/>
      <c r="G49" s="66" t="s">
        <v>25</v>
      </c>
      <c r="H49" s="47">
        <f t="shared" ref="H49:M49" si="5">SUM(H47:H48)</f>
        <v>1</v>
      </c>
      <c r="I49" s="47">
        <f t="shared" si="5"/>
        <v>1</v>
      </c>
      <c r="J49" s="47">
        <f t="shared" si="5"/>
        <v>2</v>
      </c>
      <c r="K49" s="47">
        <f t="shared" si="5"/>
        <v>1</v>
      </c>
      <c r="L49" s="47">
        <f t="shared" si="5"/>
        <v>2</v>
      </c>
      <c r="M49" s="47">
        <f t="shared" si="5"/>
        <v>4</v>
      </c>
      <c r="N49" s="235"/>
      <c r="O49" s="235"/>
      <c r="P49" s="235"/>
      <c r="Q49" s="67"/>
    </row>
    <row r="52" spans="2:18" s="43" customFormat="1" ht="20.25" x14ac:dyDescent="0.25">
      <c r="B52" s="229" t="s">
        <v>111</v>
      </c>
      <c r="C52" s="229"/>
      <c r="D52" s="229"/>
      <c r="E52" s="229"/>
      <c r="F52" s="229"/>
      <c r="G52" s="229"/>
      <c r="H52" s="229"/>
      <c r="I52" s="229"/>
      <c r="J52" s="229"/>
      <c r="K52" s="229"/>
      <c r="L52" s="229"/>
      <c r="M52" s="229"/>
      <c r="N52" s="229"/>
      <c r="O52" s="229"/>
      <c r="P52" s="229"/>
      <c r="Q52" s="229"/>
      <c r="R52" s="229"/>
    </row>
    <row r="54" spans="2:18" ht="20.25" x14ac:dyDescent="0.3">
      <c r="B54" s="230" t="s">
        <v>267</v>
      </c>
      <c r="C54" s="231"/>
      <c r="D54" s="231"/>
      <c r="E54" s="231"/>
      <c r="F54" s="62"/>
      <c r="G54" s="232" t="s">
        <v>266</v>
      </c>
      <c r="H54" s="232"/>
      <c r="I54" s="232"/>
      <c r="J54" s="232"/>
      <c r="K54" s="232"/>
      <c r="L54" s="232"/>
      <c r="M54" s="232"/>
      <c r="N54" s="232"/>
      <c r="O54" s="232"/>
      <c r="P54" s="232"/>
      <c r="Q54" s="232"/>
      <c r="R54" s="232"/>
    </row>
    <row r="55" spans="2:18" ht="15.75" x14ac:dyDescent="0.25">
      <c r="B55" s="68" t="s">
        <v>57</v>
      </c>
      <c r="C55" s="59" t="s">
        <v>58</v>
      </c>
      <c r="D55" s="59" t="s">
        <v>169</v>
      </c>
      <c r="E55" s="59" t="s">
        <v>60</v>
      </c>
      <c r="F55" s="62"/>
      <c r="G55" s="68" t="s">
        <v>57</v>
      </c>
      <c r="H55" s="59" t="s">
        <v>61</v>
      </c>
      <c r="I55" s="59" t="s">
        <v>169</v>
      </c>
      <c r="J55" s="59" t="s">
        <v>60</v>
      </c>
      <c r="K55" s="59" t="s">
        <v>23</v>
      </c>
      <c r="L55" s="60" t="s">
        <v>126</v>
      </c>
      <c r="M55" s="60" t="s">
        <v>38</v>
      </c>
      <c r="N55" s="59" t="s">
        <v>41</v>
      </c>
      <c r="O55" s="59" t="s">
        <v>42</v>
      </c>
      <c r="P55" s="59" t="s">
        <v>43</v>
      </c>
      <c r="Q55" s="59" t="s">
        <v>44</v>
      </c>
      <c r="R55" s="60" t="s">
        <v>45</v>
      </c>
    </row>
    <row r="56" spans="2:18" ht="15.75" x14ac:dyDescent="0.25">
      <c r="B56" s="59" t="s">
        <v>58</v>
      </c>
      <c r="C56" s="68">
        <v>1</v>
      </c>
      <c r="D56" s="68">
        <f>'HASIL KUISIONER'!H58</f>
        <v>0.79527072876705063</v>
      </c>
      <c r="E56" s="68">
        <f>'HASIL KUISIONER'!H59</f>
        <v>2.1147425268811282</v>
      </c>
      <c r="F56" s="62"/>
      <c r="G56" s="59" t="s">
        <v>58</v>
      </c>
      <c r="H56" s="68">
        <f>C56/$C$59</f>
        <v>0.36625954993571486</v>
      </c>
      <c r="I56" s="68">
        <f>D56/D59</f>
        <v>0.38450772930318811</v>
      </c>
      <c r="J56" s="68">
        <f>E56/$E$59</f>
        <v>0.31202011189096546</v>
      </c>
      <c r="K56" s="57">
        <f>SUM(H56:J56)</f>
        <v>1.0627873911298684</v>
      </c>
      <c r="L56" s="57">
        <f>K56/3</f>
        <v>0.35426246370995612</v>
      </c>
      <c r="M56" s="57">
        <f>MMULT(C56:E56,$L$56:$L$58)</f>
        <v>1.0669236532205182</v>
      </c>
      <c r="N56" s="57">
        <f>M56/L56</f>
        <v>3.0116756995571405</v>
      </c>
      <c r="O56" s="225">
        <f>N59/3</f>
        <v>3.0114133037596584</v>
      </c>
      <c r="P56" s="225">
        <f>(O56-3)/(3-1)</f>
        <v>5.7066518798292165E-3</v>
      </c>
      <c r="Q56" s="225">
        <f>P56/0.58</f>
        <v>9.839054965222787E-3</v>
      </c>
      <c r="R56" s="57">
        <f>L56*Q7</f>
        <v>0.11354084923735408</v>
      </c>
    </row>
    <row r="57" spans="2:18" ht="15.75" x14ac:dyDescent="0.25">
      <c r="B57" s="59" t="s">
        <v>170</v>
      </c>
      <c r="C57" s="68">
        <f>1/D56</f>
        <v>1.2574334296829355</v>
      </c>
      <c r="D57" s="68">
        <v>1</v>
      </c>
      <c r="E57" s="68">
        <f>'HASIL KUISIONER'!H60</f>
        <v>3.6628415014847064</v>
      </c>
      <c r="F57" s="62"/>
      <c r="G57" s="59" t="s">
        <v>170</v>
      </c>
      <c r="H57" s="68">
        <f>C57/$C$59</f>
        <v>0.46054700202979426</v>
      </c>
      <c r="I57" s="68">
        <f>D57/D59</f>
        <v>0.48349287279730552</v>
      </c>
      <c r="J57" s="68">
        <f>E57/$E$59</f>
        <v>0.54043468677847817</v>
      </c>
      <c r="K57" s="57">
        <f>SUM(H57:J57)</f>
        <v>1.4844745616055779</v>
      </c>
      <c r="L57" s="57">
        <f>K57/3</f>
        <v>0.49482485386852598</v>
      </c>
      <c r="M57" s="57">
        <f>MMULT(C57:E57,$L$56:$L$58)</f>
        <v>1.4930555548931799</v>
      </c>
      <c r="N57" s="57">
        <f>M57/L57</f>
        <v>3.0173414759192387</v>
      </c>
      <c r="O57" s="226"/>
      <c r="P57" s="226"/>
      <c r="Q57" s="226"/>
      <c r="R57" s="57">
        <f>L57*$Q$7</f>
        <v>0.15859098800255739</v>
      </c>
    </row>
    <row r="58" spans="2:18" ht="15.75" x14ac:dyDescent="0.25">
      <c r="B58" s="59" t="s">
        <v>59</v>
      </c>
      <c r="C58" s="68">
        <f>1/E56</f>
        <v>0.47287080450158792</v>
      </c>
      <c r="D58" s="68">
        <f>1/E57</f>
        <v>0.27301208627090667</v>
      </c>
      <c r="E58" s="68">
        <v>1</v>
      </c>
      <c r="F58" s="62"/>
      <c r="G58" s="59" t="s">
        <v>59</v>
      </c>
      <c r="H58" s="68">
        <f>C58/$C$59</f>
        <v>0.17319344803449099</v>
      </c>
      <c r="I58" s="68">
        <f>D58/D59</f>
        <v>0.13199939789950649</v>
      </c>
      <c r="J58" s="68">
        <f>E58/$E$59</f>
        <v>0.14754520133055632</v>
      </c>
      <c r="K58" s="57">
        <f>SUM(H58:J58)</f>
        <v>0.4527380472645538</v>
      </c>
      <c r="L58" s="57">
        <f>K58/3</f>
        <v>0.15091268242151792</v>
      </c>
      <c r="M58" s="57">
        <f>MMULT(C58:E58,$L$56:$L$58)</f>
        <v>0.45352622433410228</v>
      </c>
      <c r="N58" s="57">
        <f>M58/L58</f>
        <v>3.0052227358025951</v>
      </c>
      <c r="O58" s="226"/>
      <c r="P58" s="226"/>
      <c r="Q58" s="226"/>
      <c r="R58" s="57">
        <f>L58*$Q$7</f>
        <v>4.8367399535884592E-2</v>
      </c>
    </row>
    <row r="59" spans="2:18" ht="15.75" x14ac:dyDescent="0.25">
      <c r="B59" s="61" t="s">
        <v>25</v>
      </c>
      <c r="C59" s="57">
        <f>SUM(C56:C58)</f>
        <v>2.7303042341845232</v>
      </c>
      <c r="D59" s="57">
        <f>SUM(D56:D58)</f>
        <v>2.0682828150379571</v>
      </c>
      <c r="E59" s="57">
        <f>SUM(E56:E58)</f>
        <v>6.7775840283658351</v>
      </c>
      <c r="F59" s="62"/>
      <c r="G59" s="61" t="s">
        <v>25</v>
      </c>
      <c r="H59" s="57">
        <f t="shared" ref="H59:N59" si="6">SUM(H56:H58)</f>
        <v>1</v>
      </c>
      <c r="I59" s="57">
        <f t="shared" si="6"/>
        <v>1</v>
      </c>
      <c r="J59" s="57">
        <f t="shared" si="6"/>
        <v>1</v>
      </c>
      <c r="K59" s="57">
        <f t="shared" si="6"/>
        <v>3</v>
      </c>
      <c r="L59" s="57">
        <f t="shared" si="6"/>
        <v>1</v>
      </c>
      <c r="M59" s="57">
        <f t="shared" si="6"/>
        <v>3.0135054324478006</v>
      </c>
      <c r="N59" s="57">
        <f t="shared" si="6"/>
        <v>9.0342399112789753</v>
      </c>
      <c r="O59" s="227"/>
      <c r="P59" s="227"/>
      <c r="Q59" s="227"/>
      <c r="R59" s="62"/>
    </row>
    <row r="60" spans="2:18" x14ac:dyDescent="0.25">
      <c r="M60" s="73"/>
    </row>
    <row r="61" spans="2:18" ht="15.6" customHeight="1" x14ac:dyDescent="0.3">
      <c r="B61" s="230" t="s">
        <v>268</v>
      </c>
      <c r="C61" s="231"/>
      <c r="D61" s="231"/>
      <c r="E61" s="231"/>
      <c r="F61" s="62"/>
      <c r="G61" s="232" t="s">
        <v>269</v>
      </c>
      <c r="H61" s="232"/>
      <c r="I61" s="232"/>
      <c r="J61" s="232"/>
      <c r="K61" s="232"/>
      <c r="L61" s="232"/>
      <c r="M61" s="232"/>
      <c r="N61" s="232"/>
      <c r="O61" s="232"/>
      <c r="P61" s="232"/>
      <c r="Q61" s="232"/>
      <c r="R61" s="232"/>
    </row>
    <row r="62" spans="2:18" ht="15.75" x14ac:dyDescent="0.25">
      <c r="B62" s="68" t="s">
        <v>57</v>
      </c>
      <c r="C62" s="59" t="s">
        <v>58</v>
      </c>
      <c r="D62" s="59" t="s">
        <v>169</v>
      </c>
      <c r="E62" s="59" t="s">
        <v>60</v>
      </c>
      <c r="F62" s="62"/>
      <c r="G62" s="68" t="s">
        <v>57</v>
      </c>
      <c r="H62" s="59" t="s">
        <v>61</v>
      </c>
      <c r="I62" s="59" t="s">
        <v>169</v>
      </c>
      <c r="J62" s="59" t="s">
        <v>60</v>
      </c>
      <c r="K62" s="59" t="s">
        <v>23</v>
      </c>
      <c r="L62" s="60" t="s">
        <v>126</v>
      </c>
      <c r="M62" s="60" t="s">
        <v>38</v>
      </c>
      <c r="N62" s="59" t="s">
        <v>41</v>
      </c>
      <c r="O62" s="59" t="s">
        <v>42</v>
      </c>
      <c r="P62" s="59" t="s">
        <v>43</v>
      </c>
      <c r="Q62" s="59" t="s">
        <v>44</v>
      </c>
      <c r="R62" s="60" t="s">
        <v>45</v>
      </c>
    </row>
    <row r="63" spans="2:18" ht="15.75" x14ac:dyDescent="0.25">
      <c r="B63" s="59" t="s">
        <v>58</v>
      </c>
      <c r="C63" s="68">
        <v>1</v>
      </c>
      <c r="D63" s="68">
        <f>'HASIL KUISIONER'!H65</f>
        <v>0.20205155046766235</v>
      </c>
      <c r="E63" s="68">
        <f>'HASIL KUISIONER'!H66</f>
        <v>1.5650845800732873</v>
      </c>
      <c r="F63" s="62"/>
      <c r="G63" s="59" t="s">
        <v>58</v>
      </c>
      <c r="H63" s="68">
        <f>C63/$C$66</f>
        <v>0.15178710091852959</v>
      </c>
      <c r="I63" s="68">
        <f>D63/$D$66</f>
        <v>0.14578916531343294</v>
      </c>
      <c r="J63" s="68">
        <f>E63/$E$66</f>
        <v>0.19554095244798125</v>
      </c>
      <c r="K63" s="57">
        <f>SUM(H63:J63)</f>
        <v>0.49311721867994379</v>
      </c>
      <c r="L63" s="57">
        <f>K63/3</f>
        <v>0.16437240622664792</v>
      </c>
      <c r="M63" s="57">
        <f>MMULT(C63:E63,$L$63:$L$65)</f>
        <v>0.49431789819320737</v>
      </c>
      <c r="N63" s="57">
        <f>M63/L63</f>
        <v>3.0073046294133339</v>
      </c>
      <c r="O63" s="225">
        <f>N66/3</f>
        <v>3.0139524844331747</v>
      </c>
      <c r="P63" s="225">
        <f>(O63-3)/(3-1)</f>
        <v>6.976242216587325E-3</v>
      </c>
      <c r="Q63" s="225">
        <f>P63/0.58</f>
        <v>1.2028003821702285E-2</v>
      </c>
      <c r="R63" s="57">
        <f>L63*$Q$8</f>
        <v>1.0241920547148779E-2</v>
      </c>
    </row>
    <row r="64" spans="2:18" ht="15.75" x14ac:dyDescent="0.25">
      <c r="B64" s="59" t="s">
        <v>170</v>
      </c>
      <c r="C64" s="68">
        <f>1/D63</f>
        <v>4.9492320038397652</v>
      </c>
      <c r="D64" s="68">
        <v>1</v>
      </c>
      <c r="E64" s="68">
        <f>'HASIL KUISIONER'!H67</f>
        <v>5.4387865296863858</v>
      </c>
      <c r="F64" s="62"/>
      <c r="G64" s="59" t="s">
        <v>170</v>
      </c>
      <c r="H64" s="68">
        <f>C64/$C$66</f>
        <v>0.75122957763604292</v>
      </c>
      <c r="I64" s="68">
        <f>D64/$D$66</f>
        <v>0.72154440278232856</v>
      </c>
      <c r="J64" s="68">
        <f>E64/$E$66</f>
        <v>0.67951950438763276</v>
      </c>
      <c r="K64" s="57">
        <f>SUM(H64:J64)</f>
        <v>2.1522934848060045</v>
      </c>
      <c r="L64" s="57">
        <f>K64/3</f>
        <v>0.71743116160200149</v>
      </c>
      <c r="M64" s="57">
        <f>MMULT(C64:E64,$L$63:$L$65)</f>
        <v>2.1737934981976106</v>
      </c>
      <c r="N64" s="57">
        <f>M64/L64</f>
        <v>3.029968050653943</v>
      </c>
      <c r="O64" s="226"/>
      <c r="P64" s="226"/>
      <c r="Q64" s="226"/>
      <c r="R64" s="57">
        <f>L64*$Q$8</f>
        <v>4.4702594090182061E-2</v>
      </c>
    </row>
    <row r="65" spans="2:18" ht="15.75" x14ac:dyDescent="0.25">
      <c r="B65" s="59" t="s">
        <v>59</v>
      </c>
      <c r="C65" s="68">
        <f>1/E63</f>
        <v>0.63894310424627243</v>
      </c>
      <c r="D65" s="68">
        <f>1/E64</f>
        <v>0.1838645430449837</v>
      </c>
      <c r="E65" s="68">
        <v>1</v>
      </c>
      <c r="F65" s="62"/>
      <c r="G65" s="59" t="s">
        <v>59</v>
      </c>
      <c r="H65" s="68">
        <f>C65/$C$66</f>
        <v>9.6983321445427526E-2</v>
      </c>
      <c r="I65" s="68">
        <f>D65/$D$66</f>
        <v>0.13266643190423852</v>
      </c>
      <c r="J65" s="68">
        <f>E65/$E$66</f>
        <v>0.12493954316438589</v>
      </c>
      <c r="K65" s="57">
        <f>SUM(H65:J65)</f>
        <v>0.35458929651405191</v>
      </c>
      <c r="L65" s="57">
        <f>K65/3</f>
        <v>0.11819643217135063</v>
      </c>
      <c r="M65" s="57">
        <f>MMULT(C65:E65,$L$63:$L$65)</f>
        <v>0.35513120035241824</v>
      </c>
      <c r="N65" s="57">
        <f>M65/L65</f>
        <v>3.0045847732322475</v>
      </c>
      <c r="O65" s="226"/>
      <c r="P65" s="226"/>
      <c r="Q65" s="226"/>
      <c r="R65" s="57">
        <f>L65*$Q$8</f>
        <v>7.3647304620352901E-3</v>
      </c>
    </row>
    <row r="66" spans="2:18" ht="15.75" x14ac:dyDescent="0.25">
      <c r="B66" s="61" t="s">
        <v>25</v>
      </c>
      <c r="C66" s="57">
        <f>SUM(C63:C65)</f>
        <v>6.5881751080860376</v>
      </c>
      <c r="D66" s="57">
        <f>SUM(D63:D65)</f>
        <v>1.385916093512646</v>
      </c>
      <c r="E66" s="57">
        <f>SUM(E63:E65)</f>
        <v>8.0038711097596735</v>
      </c>
      <c r="F66" s="62"/>
      <c r="G66" s="61" t="s">
        <v>25</v>
      </c>
      <c r="H66" s="57">
        <f>SUM(H63:H65)</f>
        <v>1</v>
      </c>
      <c r="I66" s="57">
        <f t="shared" ref="I66:N66" si="7">SUM(I63:I65)</f>
        <v>1</v>
      </c>
      <c r="J66" s="57">
        <f t="shared" si="7"/>
        <v>0.99999999999999989</v>
      </c>
      <c r="K66" s="57">
        <f t="shared" si="7"/>
        <v>3</v>
      </c>
      <c r="L66" s="57">
        <f>SUM(L63:L65)</f>
        <v>1</v>
      </c>
      <c r="M66" s="57">
        <f t="shared" si="7"/>
        <v>3.0232425967432364</v>
      </c>
      <c r="N66" s="57">
        <f t="shared" si="7"/>
        <v>9.0418574532995244</v>
      </c>
      <c r="O66" s="227"/>
      <c r="P66" s="227"/>
      <c r="Q66" s="227"/>
      <c r="R66" s="62"/>
    </row>
    <row r="68" spans="2:18" s="70" customFormat="1" ht="20.25" x14ac:dyDescent="0.3">
      <c r="B68" s="229" t="s">
        <v>62</v>
      </c>
      <c r="C68" s="229"/>
      <c r="D68" s="229"/>
      <c r="E68" s="229"/>
      <c r="F68" s="229"/>
      <c r="G68" s="229"/>
      <c r="H68" s="229"/>
      <c r="I68" s="229"/>
      <c r="J68" s="229"/>
      <c r="K68" s="229"/>
      <c r="L68" s="229"/>
      <c r="M68" s="229"/>
      <c r="N68" s="229"/>
      <c r="O68" s="229"/>
      <c r="P68" s="229"/>
      <c r="Q68" s="229"/>
      <c r="R68" s="229"/>
    </row>
    <row r="70" spans="2:18" ht="15.6" customHeight="1" x14ac:dyDescent="0.3">
      <c r="B70" s="230" t="s">
        <v>270</v>
      </c>
      <c r="C70" s="231"/>
      <c r="D70" s="231"/>
      <c r="E70" s="231"/>
      <c r="F70" s="62"/>
      <c r="G70" s="232" t="s">
        <v>271</v>
      </c>
      <c r="H70" s="232"/>
      <c r="I70" s="232"/>
      <c r="J70" s="232"/>
      <c r="K70" s="232"/>
      <c r="L70" s="232"/>
      <c r="M70" s="232"/>
      <c r="N70" s="232"/>
      <c r="O70" s="232"/>
      <c r="P70" s="232"/>
      <c r="Q70" s="232"/>
      <c r="R70" s="232"/>
    </row>
    <row r="71" spans="2:18" ht="15.75" x14ac:dyDescent="0.25">
      <c r="B71" s="68" t="s">
        <v>57</v>
      </c>
      <c r="C71" s="59" t="s">
        <v>58</v>
      </c>
      <c r="D71" s="59" t="s">
        <v>169</v>
      </c>
      <c r="E71" s="59" t="s">
        <v>60</v>
      </c>
      <c r="F71" s="62"/>
      <c r="G71" s="68" t="s">
        <v>57</v>
      </c>
      <c r="H71" s="59" t="s">
        <v>61</v>
      </c>
      <c r="I71" s="59" t="s">
        <v>169</v>
      </c>
      <c r="J71" s="59" t="s">
        <v>60</v>
      </c>
      <c r="K71" s="59" t="s">
        <v>23</v>
      </c>
      <c r="L71" s="60" t="s">
        <v>126</v>
      </c>
      <c r="M71" s="60" t="s">
        <v>38</v>
      </c>
      <c r="N71" s="59" t="s">
        <v>41</v>
      </c>
      <c r="O71" s="59" t="s">
        <v>42</v>
      </c>
      <c r="P71" s="59" t="s">
        <v>43</v>
      </c>
      <c r="Q71" s="59" t="s">
        <v>44</v>
      </c>
      <c r="R71" s="60" t="s">
        <v>45</v>
      </c>
    </row>
    <row r="72" spans="2:18" ht="15.75" x14ac:dyDescent="0.25">
      <c r="B72" s="59" t="s">
        <v>58</v>
      </c>
      <c r="C72" s="68">
        <v>1</v>
      </c>
      <c r="D72" s="68">
        <f>'HASIL KUISIONER'!H73</f>
        <v>3.6628415014847064</v>
      </c>
      <c r="E72" s="68">
        <f>'HASIL KUISIONER'!H74</f>
        <v>6.1919769884392837</v>
      </c>
      <c r="F72" s="62"/>
      <c r="G72" s="59" t="s">
        <v>58</v>
      </c>
      <c r="H72" s="68">
        <f>C72/$C$75</f>
        <v>0.69710146873490031</v>
      </c>
      <c r="I72" s="68">
        <f>D72/$D$75</f>
        <v>0.71321002487137408</v>
      </c>
      <c r="J72" s="68">
        <f>E72/$E$75</f>
        <v>0.66532326221352833</v>
      </c>
      <c r="K72" s="57">
        <f>SUM(H72:J72)</f>
        <v>2.0756347558198027</v>
      </c>
      <c r="L72" s="57">
        <f>K72/3</f>
        <v>0.69187825193993424</v>
      </c>
      <c r="M72" s="57">
        <f>MMULT(C72:E72,$L$72:$L$74)</f>
        <v>2.083598553307052</v>
      </c>
      <c r="N72" s="57">
        <f>M72/L72</f>
        <v>3.0115104029717945</v>
      </c>
      <c r="O72" s="225">
        <f>N75/3</f>
        <v>3.0055796363648022</v>
      </c>
      <c r="P72" s="225">
        <f>(O72-3)/(3-1)</f>
        <v>2.7898181824010937E-3</v>
      </c>
      <c r="Q72" s="225">
        <f>P72/0.58</f>
        <v>4.8100313489674029E-3</v>
      </c>
      <c r="R72" s="57">
        <f>L72*$Q$15</f>
        <v>4.4043101602400374E-2</v>
      </c>
    </row>
    <row r="73" spans="2:18" ht="15.75" x14ac:dyDescent="0.25">
      <c r="B73" s="59" t="s">
        <v>170</v>
      </c>
      <c r="C73" s="68">
        <f>1/D72</f>
        <v>0.27301208627090667</v>
      </c>
      <c r="D73" s="68">
        <v>1</v>
      </c>
      <c r="E73" s="68">
        <f>'HASIL KUISIONER'!H75</f>
        <v>2.1147425268811282</v>
      </c>
      <c r="F73" s="62"/>
      <c r="G73" s="59" t="s">
        <v>170</v>
      </c>
      <c r="H73" s="68">
        <f>C73/$C$75</f>
        <v>0.19031712632182834</v>
      </c>
      <c r="I73" s="68">
        <f>D73/$D$75</f>
        <v>0.19471495683945905</v>
      </c>
      <c r="J73" s="68">
        <f>E73/$E$75</f>
        <v>0.22722749121211933</v>
      </c>
      <c r="K73" s="57">
        <f>SUM(H73:J73)</f>
        <v>0.61225957437340672</v>
      </c>
      <c r="L73" s="57">
        <f>K73/3</f>
        <v>0.20408652479113557</v>
      </c>
      <c r="M73" s="57">
        <f>MMULT(C73:E73,$L$72:$L$74)</f>
        <v>0.61298536073910481</v>
      </c>
      <c r="N73" s="57">
        <f>M73/L73</f>
        <v>3.0035562679429271</v>
      </c>
      <c r="O73" s="226"/>
      <c r="P73" s="226"/>
      <c r="Q73" s="226"/>
      <c r="R73" s="57">
        <f>L73*$Q$15</f>
        <v>1.2991597180362214E-2</v>
      </c>
    </row>
    <row r="74" spans="2:18" ht="15.75" x14ac:dyDescent="0.25">
      <c r="B74" s="59" t="s">
        <v>59</v>
      </c>
      <c r="C74" s="68">
        <f>1/E72</f>
        <v>0.16149930819624292</v>
      </c>
      <c r="D74" s="68">
        <f>1/E73</f>
        <v>0.47287080450158792</v>
      </c>
      <c r="E74" s="68">
        <v>1</v>
      </c>
      <c r="F74" s="62"/>
      <c r="G74" s="59" t="s">
        <v>59</v>
      </c>
      <c r="H74" s="68">
        <f>C74/$C$75</f>
        <v>0.11258140494327126</v>
      </c>
      <c r="I74" s="68">
        <f>D74/$D$75</f>
        <v>9.2075018289166977E-2</v>
      </c>
      <c r="J74" s="68">
        <f>E74/$E$75</f>
        <v>0.10744924657435237</v>
      </c>
      <c r="K74" s="57">
        <f>SUM(H74:J74)</f>
        <v>0.31210566980679061</v>
      </c>
      <c r="L74" s="57">
        <f>K74/3</f>
        <v>0.10403522326893021</v>
      </c>
      <c r="M74" s="57">
        <f>MMULT(C74:E74,$L$72:$L$74)</f>
        <v>0.31227964147917298</v>
      </c>
      <c r="N74" s="57">
        <f>M74/L74</f>
        <v>3.001672238179685</v>
      </c>
      <c r="O74" s="226"/>
      <c r="P74" s="226"/>
      <c r="Q74" s="226"/>
      <c r="R74" s="57">
        <f>L74*$Q$15</f>
        <v>6.6226014415317865E-3</v>
      </c>
    </row>
    <row r="75" spans="2:18" ht="15.75" x14ac:dyDescent="0.25">
      <c r="B75" s="61" t="s">
        <v>25</v>
      </c>
      <c r="C75" s="57">
        <f>SUM(C72:C74)</f>
        <v>1.4345113944671497</v>
      </c>
      <c r="D75" s="57">
        <f>SUM(D72:D74)</f>
        <v>5.1357123059862939</v>
      </c>
      <c r="E75" s="57">
        <f>SUM(E72:E74)</f>
        <v>9.3067195153204114</v>
      </c>
      <c r="F75" s="62"/>
      <c r="G75" s="61" t="s">
        <v>25</v>
      </c>
      <c r="H75" s="57">
        <f>SUM(H72:H74)</f>
        <v>0.99999999999999989</v>
      </c>
      <c r="I75" s="57">
        <f t="shared" ref="I75:N75" si="8">SUM(I72:I74)</f>
        <v>1</v>
      </c>
      <c r="J75" s="57">
        <f t="shared" si="8"/>
        <v>1</v>
      </c>
      <c r="K75" s="57">
        <f t="shared" si="8"/>
        <v>3.0000000000000004</v>
      </c>
      <c r="L75" s="57">
        <f>SUM(L72:L74)</f>
        <v>1</v>
      </c>
      <c r="M75" s="57">
        <f t="shared" si="8"/>
        <v>3.00886355552533</v>
      </c>
      <c r="N75" s="57">
        <f t="shared" si="8"/>
        <v>9.016738909094407</v>
      </c>
      <c r="O75" s="227"/>
      <c r="P75" s="227"/>
      <c r="Q75" s="227"/>
      <c r="R75" s="62"/>
    </row>
    <row r="76" spans="2:18" x14ac:dyDescent="0.25">
      <c r="K76" s="73"/>
    </row>
    <row r="77" spans="2:18" s="121" customFormat="1" ht="18.75" x14ac:dyDescent="0.3">
      <c r="B77" s="228" t="s">
        <v>272</v>
      </c>
      <c r="C77" s="228"/>
      <c r="D77" s="228"/>
      <c r="E77" s="228"/>
      <c r="F77" s="120"/>
      <c r="G77" s="228" t="s">
        <v>273</v>
      </c>
      <c r="H77" s="228"/>
      <c r="I77" s="228"/>
      <c r="J77" s="228"/>
      <c r="K77" s="228"/>
      <c r="L77" s="228"/>
      <c r="M77" s="228"/>
      <c r="N77" s="228"/>
      <c r="O77" s="228"/>
      <c r="P77" s="228"/>
      <c r="Q77" s="228"/>
      <c r="R77" s="228"/>
    </row>
    <row r="78" spans="2:18" ht="15.75" x14ac:dyDescent="0.25">
      <c r="B78" s="68" t="s">
        <v>57</v>
      </c>
      <c r="C78" s="59" t="s">
        <v>58</v>
      </c>
      <c r="D78" s="59" t="s">
        <v>169</v>
      </c>
      <c r="E78" s="59" t="s">
        <v>60</v>
      </c>
      <c r="F78" s="62"/>
      <c r="G78" s="68" t="s">
        <v>57</v>
      </c>
      <c r="H78" s="59" t="s">
        <v>61</v>
      </c>
      <c r="I78" s="59" t="s">
        <v>169</v>
      </c>
      <c r="J78" s="59" t="s">
        <v>60</v>
      </c>
      <c r="K78" s="59" t="s">
        <v>23</v>
      </c>
      <c r="L78" s="60" t="s">
        <v>126</v>
      </c>
      <c r="M78" s="60" t="s">
        <v>38</v>
      </c>
      <c r="N78" s="59" t="s">
        <v>41</v>
      </c>
      <c r="O78" s="59" t="s">
        <v>42</v>
      </c>
      <c r="P78" s="59" t="s">
        <v>43</v>
      </c>
      <c r="Q78" s="59" t="s">
        <v>44</v>
      </c>
      <c r="R78" s="60" t="s">
        <v>45</v>
      </c>
    </row>
    <row r="79" spans="2:18" ht="15.75" x14ac:dyDescent="0.25">
      <c r="B79" s="59" t="s">
        <v>58</v>
      </c>
      <c r="C79" s="68">
        <v>1</v>
      </c>
      <c r="D79" s="68">
        <f>'HASIL KUISIONER'!H80</f>
        <v>0.44721359549995798</v>
      </c>
      <c r="E79" s="68">
        <f>'HASIL KUISIONER'!H81</f>
        <v>2.6321480259049852</v>
      </c>
      <c r="F79" s="62"/>
      <c r="G79" s="59" t="s">
        <v>58</v>
      </c>
      <c r="H79" s="68">
        <f>C79/$C$82</f>
        <v>0.27654975702033019</v>
      </c>
      <c r="I79" s="68">
        <f>D79/$D$82</f>
        <v>0.27556691753373785</v>
      </c>
      <c r="J79" s="68">
        <f>E79/$E$82</f>
        <v>0.28228080696409658</v>
      </c>
      <c r="K79" s="57">
        <f>SUM(H79:J79)</f>
        <v>0.83439748151816451</v>
      </c>
      <c r="L79" s="57">
        <f>K79/3</f>
        <v>0.27813249383938815</v>
      </c>
      <c r="M79" s="57">
        <f>MMULT(C79:E79,$L$79:$L$81)</f>
        <v>0.83442637995020086</v>
      </c>
      <c r="N79" s="57">
        <f>M79/L79</f>
        <v>3.000103901675196</v>
      </c>
      <c r="O79" s="225">
        <f>N82/3</f>
        <v>3.0001238271565627</v>
      </c>
      <c r="P79" s="225">
        <f>(O79-3)/(3-1)</f>
        <v>6.1913578281336257E-5</v>
      </c>
      <c r="Q79" s="225">
        <f>P79/0.58</f>
        <v>1.0674754876092459E-4</v>
      </c>
      <c r="R79" s="57">
        <f>L79*$Q$16</f>
        <v>7.9179899004064615E-3</v>
      </c>
    </row>
    <row r="80" spans="2:18" ht="15.75" x14ac:dyDescent="0.25">
      <c r="B80" s="59" t="s">
        <v>170</v>
      </c>
      <c r="C80" s="68">
        <f>1/D79</f>
        <v>2.2360679774997894</v>
      </c>
      <c r="D80" s="68">
        <v>1</v>
      </c>
      <c r="E80" s="68">
        <f>'HASIL KUISIONER'!H82</f>
        <v>5.692425097622217</v>
      </c>
      <c r="F80" s="62"/>
      <c r="G80" s="59" t="s">
        <v>170</v>
      </c>
      <c r="H80" s="68">
        <f>C80/$C$82</f>
        <v>0.61838405585850786</v>
      </c>
      <c r="I80" s="68">
        <f>D80/$D$82</f>
        <v>0.61618635995551652</v>
      </c>
      <c r="J80" s="68">
        <f>E80/$E$82</f>
        <v>0.61047567778297884</v>
      </c>
      <c r="K80" s="57">
        <f>SUM(H80:J80)</f>
        <v>1.845046093597003</v>
      </c>
      <c r="L80" s="57">
        <f>K80/3</f>
        <v>0.6150153645323343</v>
      </c>
      <c r="M80" s="57">
        <f>MMULT(C80:E80,$L$79:$L$81)</f>
        <v>1.8451863402482376</v>
      </c>
      <c r="N80" s="57">
        <f>M80/L80</f>
        <v>3.0002280376382813</v>
      </c>
      <c r="O80" s="226"/>
      <c r="P80" s="226"/>
      <c r="Q80" s="226"/>
      <c r="R80" s="57">
        <f>L80*$Q$16</f>
        <v>1.7508509623380776E-2</v>
      </c>
    </row>
    <row r="81" spans="2:18" ht="15.75" x14ac:dyDescent="0.25">
      <c r="B81" s="59" t="s">
        <v>59</v>
      </c>
      <c r="C81" s="68">
        <f>1/E79</f>
        <v>0.37991784282579621</v>
      </c>
      <c r="D81" s="68">
        <f>1/E80</f>
        <v>0.17567205239427919</v>
      </c>
      <c r="E81" s="68">
        <v>1</v>
      </c>
      <c r="F81" s="62"/>
      <c r="G81" s="59" t="s">
        <v>59</v>
      </c>
      <c r="H81" s="68">
        <f>C81/$C$82</f>
        <v>0.10506618712116193</v>
      </c>
      <c r="I81" s="68">
        <f>D81/$D$82</f>
        <v>0.10824672251074567</v>
      </c>
      <c r="J81" s="68">
        <f>E81/$E$82</f>
        <v>0.10724351525292457</v>
      </c>
      <c r="K81" s="57">
        <f>SUM(H81:J81)</f>
        <v>0.32055642488483216</v>
      </c>
      <c r="L81" s="57">
        <f>K81/3</f>
        <v>0.10685214162827739</v>
      </c>
      <c r="M81" s="57">
        <f>MMULT(C81:E81,$L$79:$L$81)</f>
        <v>0.32056065004890777</v>
      </c>
      <c r="N81" s="57">
        <f>M81/L81</f>
        <v>3.0000395421562098</v>
      </c>
      <c r="O81" s="226"/>
      <c r="P81" s="226"/>
      <c r="Q81" s="226"/>
      <c r="R81" s="57">
        <f>L81*$Q$16</f>
        <v>3.0419105893397273E-3</v>
      </c>
    </row>
    <row r="82" spans="2:18" ht="15.75" x14ac:dyDescent="0.25">
      <c r="B82" s="61" t="s">
        <v>25</v>
      </c>
      <c r="C82" s="57">
        <f>SUM(C79:C81)</f>
        <v>3.6159858203255855</v>
      </c>
      <c r="D82" s="57">
        <f>SUM(D79:D81)</f>
        <v>1.6228856478942371</v>
      </c>
      <c r="E82" s="57">
        <f>SUM(E79:E81)</f>
        <v>9.3245731235272018</v>
      </c>
      <c r="F82" s="62"/>
      <c r="G82" s="61" t="s">
        <v>25</v>
      </c>
      <c r="H82" s="57">
        <f>SUM(H79:H81)</f>
        <v>0.99999999999999989</v>
      </c>
      <c r="I82" s="57">
        <f t="shared" ref="I82:N82" si="9">SUM(I79:I81)</f>
        <v>1</v>
      </c>
      <c r="J82" s="57">
        <f t="shared" si="9"/>
        <v>1</v>
      </c>
      <c r="K82" s="57">
        <f t="shared" si="9"/>
        <v>2.9999999999999996</v>
      </c>
      <c r="L82" s="57">
        <f t="shared" si="9"/>
        <v>0.99999999999999989</v>
      </c>
      <c r="M82" s="57">
        <f t="shared" si="9"/>
        <v>3.0001733702473459</v>
      </c>
      <c r="N82" s="57">
        <f t="shared" si="9"/>
        <v>9.0003714814696885</v>
      </c>
      <c r="O82" s="227"/>
      <c r="P82" s="227"/>
      <c r="Q82" s="227"/>
      <c r="R82" s="62"/>
    </row>
    <row r="84" spans="2:18" s="43" customFormat="1" ht="20.25" x14ac:dyDescent="0.25">
      <c r="B84" s="229" t="s">
        <v>63</v>
      </c>
      <c r="C84" s="229"/>
      <c r="D84" s="229"/>
      <c r="E84" s="229"/>
      <c r="F84" s="229"/>
      <c r="G84" s="229"/>
      <c r="H84" s="229"/>
      <c r="I84" s="229"/>
      <c r="J84" s="229"/>
      <c r="K84" s="229"/>
      <c r="L84" s="229"/>
      <c r="M84" s="229"/>
      <c r="N84" s="229"/>
      <c r="O84" s="229"/>
      <c r="P84" s="229"/>
      <c r="Q84" s="229"/>
      <c r="R84" s="229"/>
    </row>
    <row r="86" spans="2:18" ht="18.75" x14ac:dyDescent="0.3">
      <c r="B86" s="228" t="s">
        <v>274</v>
      </c>
      <c r="C86" s="228"/>
      <c r="D86" s="228"/>
      <c r="E86" s="228"/>
      <c r="F86" s="120"/>
      <c r="G86" s="228" t="s">
        <v>275</v>
      </c>
      <c r="H86" s="228"/>
      <c r="I86" s="228"/>
      <c r="J86" s="228"/>
      <c r="K86" s="228"/>
      <c r="L86" s="228"/>
      <c r="M86" s="228"/>
      <c r="N86" s="228"/>
      <c r="O86" s="228"/>
      <c r="P86" s="228"/>
      <c r="Q86" s="228"/>
      <c r="R86" s="228"/>
    </row>
    <row r="87" spans="2:18" ht="15.75" x14ac:dyDescent="0.25">
      <c r="B87" s="68" t="s">
        <v>57</v>
      </c>
      <c r="C87" s="59" t="s">
        <v>58</v>
      </c>
      <c r="D87" s="59" t="s">
        <v>169</v>
      </c>
      <c r="E87" s="59" t="s">
        <v>60</v>
      </c>
      <c r="F87" s="62"/>
      <c r="G87" s="68" t="s">
        <v>57</v>
      </c>
      <c r="H87" s="59" t="s">
        <v>61</v>
      </c>
      <c r="I87" s="59" t="s">
        <v>169</v>
      </c>
      <c r="J87" s="59" t="s">
        <v>60</v>
      </c>
      <c r="K87" s="59" t="s">
        <v>23</v>
      </c>
      <c r="L87" s="60" t="s">
        <v>126</v>
      </c>
      <c r="M87" s="60" t="s">
        <v>38</v>
      </c>
      <c r="N87" s="59" t="s">
        <v>41</v>
      </c>
      <c r="O87" s="59" t="s">
        <v>42</v>
      </c>
      <c r="P87" s="59" t="s">
        <v>43</v>
      </c>
      <c r="Q87" s="59" t="s">
        <v>44</v>
      </c>
      <c r="R87" s="60" t="s">
        <v>45</v>
      </c>
    </row>
    <row r="88" spans="2:18" ht="15.75" x14ac:dyDescent="0.25">
      <c r="B88" s="59" t="s">
        <v>58</v>
      </c>
      <c r="C88" s="68">
        <v>1</v>
      </c>
      <c r="D88" s="68">
        <f>'HASIL KUISIONER'!H88</f>
        <v>0.59460355750136051</v>
      </c>
      <c r="E88" s="68">
        <f>'HASIL KUISIONER'!H89</f>
        <v>0.24028114141347545</v>
      </c>
      <c r="F88" s="62"/>
      <c r="G88" s="59" t="s">
        <v>58</v>
      </c>
      <c r="H88" s="68">
        <f>C88/$C$91</f>
        <v>0.14612225976470283</v>
      </c>
      <c r="I88" s="68">
        <f>D88/$D$91</f>
        <v>0.16271024646519486</v>
      </c>
      <c r="J88" s="68">
        <f>E88/$E$91</f>
        <v>0.13923103068002349</v>
      </c>
      <c r="K88" s="57">
        <f>SUM(H88:J88)</f>
        <v>0.44806353690992118</v>
      </c>
      <c r="L88" s="57">
        <f>K88/3</f>
        <v>0.14935451230330707</v>
      </c>
      <c r="M88" s="57">
        <f>MMULT(C88:E88,$L$88:$L$90)</f>
        <v>0.44831850365567094</v>
      </c>
      <c r="N88" s="57">
        <f>M88/L88</f>
        <v>3.0017071244907014</v>
      </c>
      <c r="O88" s="225">
        <f>N91/3</f>
        <v>3.0037436573934766</v>
      </c>
      <c r="P88" s="225">
        <f>(O88-3)/(3-1)</f>
        <v>1.871828696738298E-3</v>
      </c>
      <c r="Q88" s="225">
        <f>P88/0.58</f>
        <v>3.2272908564453416E-3</v>
      </c>
      <c r="R88" s="57">
        <f>L88*$Q$23</f>
        <v>1.994102874139134E-2</v>
      </c>
    </row>
    <row r="89" spans="2:18" ht="15.75" x14ac:dyDescent="0.25">
      <c r="B89" s="59" t="s">
        <v>170</v>
      </c>
      <c r="C89" s="68">
        <f>1/D88</f>
        <v>1.6817928305074292</v>
      </c>
      <c r="D89" s="68">
        <v>1</v>
      </c>
      <c r="E89" s="68">
        <f>'HASIL KUISIONER'!H90</f>
        <v>0.48549177170732344</v>
      </c>
      <c r="F89" s="62"/>
      <c r="G89" s="59" t="s">
        <v>170</v>
      </c>
      <c r="H89" s="68">
        <f>C89/$C$91</f>
        <v>0.2457473688498214</v>
      </c>
      <c r="I89" s="68">
        <f>D89/$D$91</f>
        <v>0.27364492595526152</v>
      </c>
      <c r="J89" s="68">
        <f>E89/$E$91</f>
        <v>0.28131845622109408</v>
      </c>
      <c r="K89" s="57">
        <f>SUM(H89:J89)</f>
        <v>0.80071075102617695</v>
      </c>
      <c r="L89" s="57">
        <f>K89/3</f>
        <v>0.2669035836753923</v>
      </c>
      <c r="M89" s="57">
        <f>MMULT(C89:E89,$L$88:$L$90)</f>
        <v>0.80148882287413525</v>
      </c>
      <c r="N89" s="57">
        <f>M89/L89</f>
        <v>3.0029151794713429</v>
      </c>
      <c r="O89" s="226"/>
      <c r="P89" s="226"/>
      <c r="Q89" s="226"/>
      <c r="R89" s="57">
        <f>L89*$Q$23</f>
        <v>3.5635562335357023E-2</v>
      </c>
    </row>
    <row r="90" spans="2:18" ht="15.75" x14ac:dyDescent="0.25">
      <c r="B90" s="59" t="s">
        <v>59</v>
      </c>
      <c r="C90" s="68">
        <f>1/E88</f>
        <v>4.1617914502878168</v>
      </c>
      <c r="D90" s="68">
        <f>1/E89</f>
        <v>2.0597671439071177</v>
      </c>
      <c r="E90" s="68">
        <v>1</v>
      </c>
      <c r="F90" s="62"/>
      <c r="G90" s="59" t="s">
        <v>59</v>
      </c>
      <c r="H90" s="68">
        <f>C90/$C$91</f>
        <v>0.60813037138547565</v>
      </c>
      <c r="I90" s="68">
        <f>D90/$D$91</f>
        <v>0.56364482757954371</v>
      </c>
      <c r="J90" s="68">
        <f>E90/$E$91</f>
        <v>0.57945051309888251</v>
      </c>
      <c r="K90" s="57">
        <f>SUM(H90:J90)</f>
        <v>1.7512257120639019</v>
      </c>
      <c r="L90" s="57">
        <f>K90/3</f>
        <v>0.58374190402130066</v>
      </c>
      <c r="M90" s="57">
        <f>MMULT(C90:E90,$L$88:$L$90)</f>
        <v>1.7550834686327477</v>
      </c>
      <c r="N90" s="57">
        <f>M90/L90</f>
        <v>3.0066086682183859</v>
      </c>
      <c r="O90" s="226"/>
      <c r="P90" s="226"/>
      <c r="Q90" s="226"/>
      <c r="R90" s="57">
        <f>L90*$Q$23</f>
        <v>7.7938148008572183E-2</v>
      </c>
    </row>
    <row r="91" spans="2:18" ht="15.75" x14ac:dyDescent="0.25">
      <c r="B91" s="61" t="s">
        <v>25</v>
      </c>
      <c r="C91" s="57">
        <f>SUM(C88:C90)</f>
        <v>6.8435842807952465</v>
      </c>
      <c r="D91" s="57">
        <f>SUM(D88:D90)</f>
        <v>3.6543707014084781</v>
      </c>
      <c r="E91" s="57">
        <f>SUM(E88:E90)</f>
        <v>1.7257729131207988</v>
      </c>
      <c r="F91" s="62"/>
      <c r="G91" s="61" t="s">
        <v>25</v>
      </c>
      <c r="H91" s="57">
        <f>SUM(H88:H90)</f>
        <v>0.99999999999999989</v>
      </c>
      <c r="I91" s="57">
        <f t="shared" ref="I91:N91" si="10">SUM(I88:I90)</f>
        <v>1</v>
      </c>
      <c r="J91" s="57">
        <f t="shared" si="10"/>
        <v>1</v>
      </c>
      <c r="K91" s="57">
        <f t="shared" si="10"/>
        <v>3</v>
      </c>
      <c r="L91" s="57">
        <f t="shared" si="10"/>
        <v>1</v>
      </c>
      <c r="M91" s="57">
        <f t="shared" si="10"/>
        <v>3.0048907951625541</v>
      </c>
      <c r="N91" s="57">
        <f t="shared" si="10"/>
        <v>9.0112309721804298</v>
      </c>
      <c r="O91" s="227"/>
      <c r="P91" s="227"/>
      <c r="Q91" s="227"/>
      <c r="R91" s="62"/>
    </row>
    <row r="92" spans="2:18" ht="15.75" x14ac:dyDescent="0.25">
      <c r="B92" s="62"/>
      <c r="C92" s="62"/>
      <c r="D92" s="62"/>
      <c r="E92" s="62"/>
      <c r="F92" s="62"/>
      <c r="G92" s="62"/>
      <c r="H92" s="62"/>
      <c r="I92" s="62"/>
      <c r="J92" s="62"/>
      <c r="K92" s="62"/>
      <c r="L92" s="62"/>
      <c r="M92" s="62"/>
      <c r="N92" s="62"/>
      <c r="O92" s="62"/>
      <c r="P92" s="62"/>
      <c r="Q92" s="62"/>
      <c r="R92" s="62"/>
    </row>
    <row r="93" spans="2:18" ht="18.75" x14ac:dyDescent="0.3">
      <c r="B93" s="228" t="s">
        <v>276</v>
      </c>
      <c r="C93" s="228"/>
      <c r="D93" s="228"/>
      <c r="E93" s="228"/>
      <c r="F93" s="120"/>
      <c r="G93" s="228" t="s">
        <v>277</v>
      </c>
      <c r="H93" s="228"/>
      <c r="I93" s="228"/>
      <c r="J93" s="228"/>
      <c r="K93" s="228"/>
      <c r="L93" s="228"/>
      <c r="M93" s="228"/>
      <c r="N93" s="228"/>
      <c r="O93" s="228"/>
      <c r="P93" s="228"/>
      <c r="Q93" s="228"/>
      <c r="R93" s="228"/>
    </row>
    <row r="94" spans="2:18" ht="15.75" x14ac:dyDescent="0.25">
      <c r="B94" s="68" t="s">
        <v>57</v>
      </c>
      <c r="C94" s="59" t="s">
        <v>58</v>
      </c>
      <c r="D94" s="59" t="s">
        <v>169</v>
      </c>
      <c r="E94" s="59" t="s">
        <v>60</v>
      </c>
      <c r="F94" s="62"/>
      <c r="G94" s="68" t="s">
        <v>57</v>
      </c>
      <c r="H94" s="59" t="s">
        <v>61</v>
      </c>
      <c r="I94" s="59" t="s">
        <v>169</v>
      </c>
      <c r="J94" s="59" t="s">
        <v>60</v>
      </c>
      <c r="K94" s="59" t="s">
        <v>23</v>
      </c>
      <c r="L94" s="60" t="s">
        <v>126</v>
      </c>
      <c r="M94" s="60" t="s">
        <v>38</v>
      </c>
      <c r="N94" s="59" t="s">
        <v>41</v>
      </c>
      <c r="O94" s="59" t="s">
        <v>42</v>
      </c>
      <c r="P94" s="59" t="s">
        <v>43</v>
      </c>
      <c r="Q94" s="59" t="s">
        <v>44</v>
      </c>
      <c r="R94" s="60" t="s">
        <v>45</v>
      </c>
    </row>
    <row r="95" spans="2:18" ht="15.75" x14ac:dyDescent="0.25">
      <c r="B95" s="59" t="s">
        <v>58</v>
      </c>
      <c r="C95" s="68">
        <v>1</v>
      </c>
      <c r="D95" s="68">
        <f>'HASIL KUISIONER'!H95</f>
        <v>1.8612097182041991</v>
      </c>
      <c r="E95" s="68">
        <f>'HASIL KUISIONER'!H96</f>
        <v>0.41617914502878173</v>
      </c>
      <c r="F95" s="62"/>
      <c r="G95" s="59" t="s">
        <v>58</v>
      </c>
      <c r="H95" s="68">
        <f>C95/$C$98</f>
        <v>0.25380089813645418</v>
      </c>
      <c r="I95" s="68">
        <f>D95/$D$98</f>
        <v>0.25191555041492564</v>
      </c>
      <c r="J95" s="68">
        <f>E95/$E$98</f>
        <v>0.25422117538795863</v>
      </c>
      <c r="K95" s="57">
        <f>SUM(H95:J95)</f>
        <v>0.7599376239393385</v>
      </c>
      <c r="L95" s="57">
        <f>K95/3</f>
        <v>0.25331254131311282</v>
      </c>
      <c r="M95" s="57">
        <f>MMULT(C95:E95,$L$95:$L$97)</f>
        <v>0.75994080004838716</v>
      </c>
      <c r="N95" s="57">
        <f>M95/L95</f>
        <v>3.0000125383016263</v>
      </c>
      <c r="O95" s="225">
        <f>N98/3</f>
        <v>3.0000165311682907</v>
      </c>
      <c r="P95" s="225">
        <f>(O95-3)/(3-1)</f>
        <v>8.2655841453505019E-6</v>
      </c>
      <c r="Q95" s="225">
        <f>P95/0.58</f>
        <v>1.4251007147156039E-5</v>
      </c>
      <c r="R95" s="57">
        <f>L95*$Q$24</f>
        <v>1.0491315908143728E-2</v>
      </c>
    </row>
    <row r="96" spans="2:18" ht="15.75" x14ac:dyDescent="0.25">
      <c r="B96" s="59" t="s">
        <v>170</v>
      </c>
      <c r="C96" s="68">
        <f>1/D95</f>
        <v>0.537284965911771</v>
      </c>
      <c r="D96" s="68">
        <v>1</v>
      </c>
      <c r="E96" s="68">
        <f>'HASIL KUISIONER'!H97</f>
        <v>0.22089591134157882</v>
      </c>
      <c r="F96" s="62"/>
      <c r="G96" s="59" t="s">
        <v>170</v>
      </c>
      <c r="H96" s="68">
        <f>C96/$C$98</f>
        <v>0.13636340690362164</v>
      </c>
      <c r="I96" s="68">
        <f>D96/$D$98</f>
        <v>0.13535043791732834</v>
      </c>
      <c r="J96" s="68">
        <f>E96/$E$98</f>
        <v>0.13493328267510102</v>
      </c>
      <c r="K96" s="57">
        <f>SUM(H96:J96)</f>
        <v>0.40664712749605098</v>
      </c>
      <c r="L96" s="57">
        <f>K96/3</f>
        <v>0.13554904249868366</v>
      </c>
      <c r="M96" s="57">
        <f>MMULT(C96:E96,$L$95:$L$97)</f>
        <v>0.40664804002286581</v>
      </c>
      <c r="N96" s="57">
        <f>M96/L96</f>
        <v>3.0000067320786483</v>
      </c>
      <c r="O96" s="226"/>
      <c r="P96" s="226"/>
      <c r="Q96" s="226"/>
      <c r="R96" s="57">
        <f>L96*$Q$24</f>
        <v>5.6139653351875924E-3</v>
      </c>
    </row>
    <row r="97" spans="2:18" ht="15.75" x14ac:dyDescent="0.25">
      <c r="B97" s="59" t="s">
        <v>59</v>
      </c>
      <c r="C97" s="68">
        <f>1/E95</f>
        <v>2.4028114141347543</v>
      </c>
      <c r="D97" s="68">
        <f>1/E96</f>
        <v>4.5270190558378705</v>
      </c>
      <c r="E97" s="68">
        <v>1</v>
      </c>
      <c r="F97" s="62"/>
      <c r="G97" s="59" t="s">
        <v>59</v>
      </c>
      <c r="H97" s="68">
        <f>C97/$C$98</f>
        <v>0.60983569495992418</v>
      </c>
      <c r="I97" s="68">
        <f>D97/$D$98</f>
        <v>0.6127340116677461</v>
      </c>
      <c r="J97" s="68">
        <f>E97/$E$98</f>
        <v>0.6108455419369403</v>
      </c>
      <c r="K97" s="57">
        <f>SUM(H97:J97)</f>
        <v>1.8334152485646105</v>
      </c>
      <c r="L97" s="57">
        <f>K97/3</f>
        <v>0.61113841618820353</v>
      </c>
      <c r="M97" s="57">
        <f>MMULT(C97:E97,$L$95:$L$97)</f>
        <v>1.8334337801909508</v>
      </c>
      <c r="N97" s="57">
        <f>M97/L97</f>
        <v>3.0000303231245971</v>
      </c>
      <c r="O97" s="226"/>
      <c r="P97" s="226"/>
      <c r="Q97" s="226"/>
      <c r="R97" s="57">
        <f>L97*$Q$24</f>
        <v>2.5311207074851454E-2</v>
      </c>
    </row>
    <row r="98" spans="2:18" ht="15.75" x14ac:dyDescent="0.25">
      <c r="B98" s="61" t="s">
        <v>25</v>
      </c>
      <c r="C98" s="57">
        <f>SUM(C95:C97)</f>
        <v>3.9400963800465254</v>
      </c>
      <c r="D98" s="57">
        <f>SUM(D95:D97)</f>
        <v>7.3882287740420693</v>
      </c>
      <c r="E98" s="57">
        <f>SUM(E95:E97)</f>
        <v>1.6370750563703607</v>
      </c>
      <c r="F98" s="62"/>
      <c r="G98" s="61" t="s">
        <v>25</v>
      </c>
      <c r="H98" s="57">
        <f>SUM(H95:H97)</f>
        <v>1</v>
      </c>
      <c r="I98" s="57">
        <f t="shared" ref="I98:N98" si="11">SUM(I95:I97)</f>
        <v>1</v>
      </c>
      <c r="J98" s="57">
        <f t="shared" si="11"/>
        <v>1</v>
      </c>
      <c r="K98" s="57">
        <f t="shared" si="11"/>
        <v>3</v>
      </c>
      <c r="L98" s="57">
        <f t="shared" si="11"/>
        <v>1</v>
      </c>
      <c r="M98" s="57">
        <f t="shared" si="11"/>
        <v>3.0000226202622038</v>
      </c>
      <c r="N98" s="57">
        <f t="shared" si="11"/>
        <v>9.0000495935048725</v>
      </c>
      <c r="O98" s="227"/>
      <c r="P98" s="227"/>
      <c r="Q98" s="227"/>
      <c r="R98" s="62"/>
    </row>
    <row r="100" spans="2:18" s="71" customFormat="1" ht="20.25" x14ac:dyDescent="0.3">
      <c r="B100" s="229" t="s">
        <v>64</v>
      </c>
      <c r="C100" s="229"/>
      <c r="D100" s="229"/>
      <c r="E100" s="229"/>
      <c r="F100" s="229"/>
      <c r="G100" s="229"/>
      <c r="H100" s="229"/>
      <c r="I100" s="229"/>
      <c r="J100" s="229"/>
      <c r="K100" s="229"/>
      <c r="L100" s="229"/>
      <c r="M100" s="229"/>
      <c r="N100" s="229"/>
      <c r="O100" s="229"/>
      <c r="P100" s="229"/>
      <c r="Q100" s="229"/>
      <c r="R100" s="229"/>
    </row>
    <row r="102" spans="2:18" ht="18.75" x14ac:dyDescent="0.3">
      <c r="B102" s="228" t="s">
        <v>278</v>
      </c>
      <c r="C102" s="228"/>
      <c r="D102" s="228"/>
      <c r="E102" s="228"/>
      <c r="F102" s="120"/>
      <c r="G102" s="228" t="s">
        <v>279</v>
      </c>
      <c r="H102" s="228"/>
      <c r="I102" s="228"/>
      <c r="J102" s="228"/>
      <c r="K102" s="228"/>
      <c r="L102" s="228"/>
      <c r="M102" s="228"/>
      <c r="N102" s="228"/>
      <c r="O102" s="228"/>
      <c r="P102" s="228"/>
      <c r="Q102" s="228"/>
      <c r="R102" s="228"/>
    </row>
    <row r="103" spans="2:18" ht="15.75" x14ac:dyDescent="0.25">
      <c r="B103" s="68" t="s">
        <v>57</v>
      </c>
      <c r="C103" s="59" t="s">
        <v>58</v>
      </c>
      <c r="D103" s="59" t="s">
        <v>169</v>
      </c>
      <c r="E103" s="59" t="s">
        <v>60</v>
      </c>
      <c r="F103" s="62"/>
      <c r="G103" s="68" t="s">
        <v>57</v>
      </c>
      <c r="H103" s="59" t="s">
        <v>61</v>
      </c>
      <c r="I103" s="59" t="s">
        <v>169</v>
      </c>
      <c r="J103" s="59" t="s">
        <v>60</v>
      </c>
      <c r="K103" s="59" t="s">
        <v>23</v>
      </c>
      <c r="L103" s="60" t="s">
        <v>126</v>
      </c>
      <c r="M103" s="60" t="s">
        <v>38</v>
      </c>
      <c r="N103" s="59" t="s">
        <v>41</v>
      </c>
      <c r="O103" s="59" t="s">
        <v>42</v>
      </c>
      <c r="P103" s="59" t="s">
        <v>43</v>
      </c>
      <c r="Q103" s="59" t="s">
        <v>44</v>
      </c>
      <c r="R103" s="60" t="s">
        <v>45</v>
      </c>
    </row>
    <row r="104" spans="2:18" ht="15.75" x14ac:dyDescent="0.25">
      <c r="B104" s="59" t="s">
        <v>58</v>
      </c>
      <c r="C104" s="68">
        <v>1</v>
      </c>
      <c r="D104" s="68">
        <f>'HASIL KUISIONER'!H103</f>
        <v>0.24028114141347542</v>
      </c>
      <c r="E104" s="68">
        <f>'HASIL KUISIONER'!H104</f>
        <v>1</v>
      </c>
      <c r="F104" s="62"/>
      <c r="G104" s="59" t="s">
        <v>58</v>
      </c>
      <c r="H104" s="68">
        <f>C104/$C$107</f>
        <v>0.16229046504864911</v>
      </c>
      <c r="I104" s="68">
        <f>D104/$D$107</f>
        <v>0.1557820482532396</v>
      </c>
      <c r="J104" s="68">
        <f>E104/$E$107</f>
        <v>0.18833275141021216</v>
      </c>
      <c r="K104" s="57">
        <f>SUM(H104:J104)</f>
        <v>0.5064052647121009</v>
      </c>
      <c r="L104" s="57">
        <f>K104/3</f>
        <v>0.16880175490403362</v>
      </c>
      <c r="M104" s="57">
        <f>MMULT(C104:E104,$L$104:$L$106)</f>
        <v>0.50692069138521922</v>
      </c>
      <c r="N104" s="57">
        <f>M104/L104</f>
        <v>3.0030534438069756</v>
      </c>
      <c r="O104" s="225">
        <f>N107/3</f>
        <v>3.0058384287805264</v>
      </c>
      <c r="P104" s="225">
        <f>(O104-3)/(3-1)</f>
        <v>2.9192143902632139E-3</v>
      </c>
      <c r="Q104" s="225">
        <f>P104/0.58</f>
        <v>5.0331282590745071E-3</v>
      </c>
      <c r="R104" s="57">
        <f>L104*$Q$31</f>
        <v>7.1830121889217636E-3</v>
      </c>
    </row>
    <row r="105" spans="2:18" ht="15.75" x14ac:dyDescent="0.25">
      <c r="B105" s="59" t="s">
        <v>170</v>
      </c>
      <c r="C105" s="68">
        <f>1/D104</f>
        <v>4.1617914502878177</v>
      </c>
      <c r="D105" s="68">
        <v>1</v>
      </c>
      <c r="E105" s="68">
        <f>'HASIL KUISIONER'!H105</f>
        <v>3.3097509196468731</v>
      </c>
      <c r="F105" s="62"/>
      <c r="G105" s="59" t="s">
        <v>170</v>
      </c>
      <c r="H105" s="68">
        <f>C105/$C$107</f>
        <v>0.67541906990270173</v>
      </c>
      <c r="I105" s="68">
        <f>D105/$D$107</f>
        <v>0.64833239652865682</v>
      </c>
      <c r="J105" s="68">
        <f>E105/$E$107</f>
        <v>0.62333449717957556</v>
      </c>
      <c r="K105" s="57">
        <f>SUM(H105:J105)</f>
        <v>1.9470859636109341</v>
      </c>
      <c r="L105" s="57">
        <f>K105/3</f>
        <v>0.649028654536978</v>
      </c>
      <c r="M105" s="57">
        <f>MMULT(C105:E105,$L$104:$L$106)</f>
        <v>1.9544823247744705</v>
      </c>
      <c r="N105" s="57">
        <f>M105/L105</f>
        <v>3.0113960471726986</v>
      </c>
      <c r="O105" s="226"/>
      <c r="P105" s="226"/>
      <c r="Q105" s="226"/>
      <c r="R105" s="57">
        <f>L105*$Q$31</f>
        <v>2.7618082164779702E-2</v>
      </c>
    </row>
    <row r="106" spans="2:18" ht="15.75" x14ac:dyDescent="0.25">
      <c r="B106" s="59" t="s">
        <v>59</v>
      </c>
      <c r="C106" s="68">
        <f>1/E104</f>
        <v>1</v>
      </c>
      <c r="D106" s="68">
        <f>1/E105</f>
        <v>0.30213753973567681</v>
      </c>
      <c r="E106" s="68">
        <v>1</v>
      </c>
      <c r="F106" s="62"/>
      <c r="G106" s="59" t="s">
        <v>59</v>
      </c>
      <c r="H106" s="68">
        <f>C106/$C$107</f>
        <v>0.16229046504864911</v>
      </c>
      <c r="I106" s="68">
        <f>D106/$D$107</f>
        <v>0.19588555521810361</v>
      </c>
      <c r="J106" s="68">
        <f>E106/$E$107</f>
        <v>0.18833275141021216</v>
      </c>
      <c r="K106" s="57">
        <f>SUM(H106:J106)</f>
        <v>0.54650877167696488</v>
      </c>
      <c r="L106" s="57">
        <f>K106/3</f>
        <v>0.18216959055898829</v>
      </c>
      <c r="M106" s="57">
        <f>MMULT(C106:E106,$L$104:$L$106)</f>
        <v>0.54706726636278091</v>
      </c>
      <c r="N106" s="57">
        <f>M106/L106</f>
        <v>3.003065795361906</v>
      </c>
      <c r="O106" s="226"/>
      <c r="P106" s="226"/>
      <c r="Q106" s="226"/>
      <c r="R106" s="57">
        <f>L106*$Q$31</f>
        <v>7.7518529957228063E-3</v>
      </c>
    </row>
    <row r="107" spans="2:18" ht="15.75" x14ac:dyDescent="0.25">
      <c r="B107" s="61" t="s">
        <v>25</v>
      </c>
      <c r="C107" s="57">
        <f>SUM(C104:C106)</f>
        <v>6.1617914502878177</v>
      </c>
      <c r="D107" s="57">
        <f>SUM(D104:D106)</f>
        <v>1.5424186811491523</v>
      </c>
      <c r="E107" s="57">
        <f>SUM(E104:E106)</f>
        <v>5.3097509196468735</v>
      </c>
      <c r="F107" s="62"/>
      <c r="G107" s="61" t="s">
        <v>25</v>
      </c>
      <c r="H107" s="57">
        <f>SUM(H104:H106)</f>
        <v>0.99999999999999989</v>
      </c>
      <c r="I107" s="57">
        <f t="shared" ref="I107:N107" si="12">SUM(I104:I106)</f>
        <v>1</v>
      </c>
      <c r="J107" s="57">
        <f t="shared" si="12"/>
        <v>1</v>
      </c>
      <c r="K107" s="57">
        <f t="shared" si="12"/>
        <v>2.9999999999999996</v>
      </c>
      <c r="L107" s="57">
        <f t="shared" si="12"/>
        <v>0.99999999999999989</v>
      </c>
      <c r="M107" s="57">
        <f t="shared" si="12"/>
        <v>3.0084702825224707</v>
      </c>
      <c r="N107" s="57">
        <f t="shared" si="12"/>
        <v>9.0175152863415793</v>
      </c>
      <c r="O107" s="227"/>
      <c r="P107" s="227"/>
      <c r="Q107" s="227"/>
      <c r="R107" s="62"/>
    </row>
    <row r="108" spans="2:18" ht="15.75" x14ac:dyDescent="0.25">
      <c r="B108" s="62"/>
      <c r="C108" s="62"/>
      <c r="D108" s="62"/>
      <c r="E108" s="62"/>
      <c r="F108" s="62"/>
      <c r="G108" s="62"/>
      <c r="H108" s="62"/>
      <c r="I108" s="62"/>
      <c r="J108" s="62"/>
      <c r="K108" s="62"/>
      <c r="L108" s="62"/>
      <c r="M108" s="62"/>
      <c r="N108" s="62"/>
      <c r="O108" s="62"/>
      <c r="P108" s="62"/>
      <c r="Q108" s="62"/>
      <c r="R108" s="62"/>
    </row>
    <row r="109" spans="2:18" ht="18.75" x14ac:dyDescent="0.3">
      <c r="B109" s="228" t="s">
        <v>280</v>
      </c>
      <c r="C109" s="228"/>
      <c r="D109" s="228"/>
      <c r="E109" s="228"/>
      <c r="F109" s="120"/>
      <c r="G109" s="228" t="s">
        <v>281</v>
      </c>
      <c r="H109" s="228"/>
      <c r="I109" s="228"/>
      <c r="J109" s="228"/>
      <c r="K109" s="228"/>
      <c r="L109" s="228"/>
      <c r="M109" s="228"/>
      <c r="N109" s="228"/>
      <c r="O109" s="228"/>
      <c r="P109" s="228"/>
      <c r="Q109" s="228"/>
      <c r="R109" s="228"/>
    </row>
    <row r="110" spans="2:18" ht="15.75" x14ac:dyDescent="0.25">
      <c r="B110" s="68" t="s">
        <v>57</v>
      </c>
      <c r="C110" s="59" t="s">
        <v>58</v>
      </c>
      <c r="D110" s="59" t="s">
        <v>169</v>
      </c>
      <c r="E110" s="59" t="s">
        <v>60</v>
      </c>
      <c r="F110" s="62"/>
      <c r="G110" s="68" t="s">
        <v>57</v>
      </c>
      <c r="H110" s="59" t="s">
        <v>61</v>
      </c>
      <c r="I110" s="59" t="s">
        <v>169</v>
      </c>
      <c r="J110" s="59" t="s">
        <v>60</v>
      </c>
      <c r="K110" s="59" t="s">
        <v>23</v>
      </c>
      <c r="L110" s="60" t="s">
        <v>126</v>
      </c>
      <c r="M110" s="60" t="s">
        <v>38</v>
      </c>
      <c r="N110" s="59" t="s">
        <v>41</v>
      </c>
      <c r="O110" s="59" t="s">
        <v>42</v>
      </c>
      <c r="P110" s="59" t="s">
        <v>43</v>
      </c>
      <c r="Q110" s="59" t="s">
        <v>44</v>
      </c>
      <c r="R110" s="60" t="s">
        <v>45</v>
      </c>
    </row>
    <row r="111" spans="2:18" ht="15.75" x14ac:dyDescent="0.25">
      <c r="B111" s="59" t="s">
        <v>58</v>
      </c>
      <c r="C111" s="68">
        <v>1</v>
      </c>
      <c r="D111" s="68">
        <f>'HASIL KUISIONER'!H110</f>
        <v>0.18575057999133598</v>
      </c>
      <c r="E111" s="68">
        <f>'HASIL KUISIONER'!H111</f>
        <v>0.47287080450158792</v>
      </c>
      <c r="F111" s="62"/>
      <c r="G111" s="59" t="s">
        <v>58</v>
      </c>
      <c r="H111" s="68">
        <f>C111/$C$114</f>
        <v>0.11767051266319332</v>
      </c>
      <c r="I111" s="68">
        <f>D111/$D$114</f>
        <v>0.12733433908565869</v>
      </c>
      <c r="J111" s="68">
        <f>E111/$E$114</f>
        <v>9.2075018289166977E-2</v>
      </c>
      <c r="K111" s="57">
        <f>SUM(H111:J111)</f>
        <v>0.33707987003801898</v>
      </c>
      <c r="L111" s="57">
        <f>K111/3</f>
        <v>0.11235995667933966</v>
      </c>
      <c r="M111" s="57">
        <f>MMULT(C111:E111,$L$111:$L$113)</f>
        <v>0.33760290265966347</v>
      </c>
      <c r="N111" s="57">
        <f>M111/L111</f>
        <v>3.0046549735074848</v>
      </c>
      <c r="O111" s="225">
        <f>N114/3</f>
        <v>3.0147638196210487</v>
      </c>
      <c r="P111" s="225">
        <f>(O111-3)/(3-1)</f>
        <v>7.3819098105243341E-3</v>
      </c>
      <c r="Q111" s="225">
        <f>P111/0.58</f>
        <v>1.2727430707800576E-2</v>
      </c>
      <c r="R111" s="57">
        <f>L111*$Q$32</f>
        <v>2.4295083407044307E-3</v>
      </c>
    </row>
    <row r="112" spans="2:18" ht="15.75" x14ac:dyDescent="0.25">
      <c r="B112" s="59" t="s">
        <v>170</v>
      </c>
      <c r="C112" s="68">
        <f>1/D111</f>
        <v>5.3835632709552952</v>
      </c>
      <c r="D112" s="68">
        <v>1</v>
      </c>
      <c r="E112" s="68">
        <f>'HASIL KUISIONER'!H112</f>
        <v>3.6628415014847064</v>
      </c>
      <c r="F112" s="62"/>
      <c r="G112" s="59" t="s">
        <v>170</v>
      </c>
      <c r="H112" s="68">
        <f>C112/$C$114</f>
        <v>0.63348665004804749</v>
      </c>
      <c r="I112" s="68">
        <f>D112/$D$114</f>
        <v>0.68551247103291946</v>
      </c>
      <c r="J112" s="68">
        <f>E112/$E$114</f>
        <v>0.71321002487137408</v>
      </c>
      <c r="K112" s="57">
        <f>SUM(H112:J112)</f>
        <v>2.0322091459523408</v>
      </c>
      <c r="L112" s="57">
        <f>K112/3</f>
        <v>0.67740304865078027</v>
      </c>
      <c r="M112" s="57">
        <f>MMULT(C112:E112,$L$111:$L$113)</f>
        <v>2.0523647737800568</v>
      </c>
      <c r="N112" s="57">
        <f>M112/L112</f>
        <v>3.029754262056926</v>
      </c>
      <c r="O112" s="226"/>
      <c r="P112" s="226"/>
      <c r="Q112" s="226"/>
      <c r="R112" s="57">
        <f>L112*$Q$32</f>
        <v>1.4647178633331526E-2</v>
      </c>
    </row>
    <row r="113" spans="2:18" ht="15.75" x14ac:dyDescent="0.25">
      <c r="B113" s="59" t="s">
        <v>59</v>
      </c>
      <c r="C113" s="68">
        <f>1/E111</f>
        <v>2.1147425268811282</v>
      </c>
      <c r="D113" s="68">
        <f>1/E112</f>
        <v>0.27301208627090667</v>
      </c>
      <c r="E113" s="68">
        <v>1</v>
      </c>
      <c r="F113" s="62"/>
      <c r="G113" s="59" t="s">
        <v>59</v>
      </c>
      <c r="H113" s="68">
        <f>C113/$C$114</f>
        <v>0.24884283728875922</v>
      </c>
      <c r="I113" s="68">
        <f>D113/$D$114</f>
        <v>0.18715318988142182</v>
      </c>
      <c r="J113" s="68">
        <f>E113/$E$114</f>
        <v>0.19471495683945905</v>
      </c>
      <c r="K113" s="57">
        <f>SUM(H113:J113)</f>
        <v>0.6307109840096401</v>
      </c>
      <c r="L113" s="57">
        <f>K113/3</f>
        <v>0.21023699466988002</v>
      </c>
      <c r="M113" s="57">
        <f>MMULT(C113:E113,$L$111:$L$113)</f>
        <v>0.63278859293662293</v>
      </c>
      <c r="N113" s="57">
        <f>M113/L113</f>
        <v>3.0098822232987357</v>
      </c>
      <c r="O113" s="226"/>
      <c r="P113" s="226"/>
      <c r="Q113" s="226"/>
      <c r="R113" s="57">
        <f>L113*$Q$32</f>
        <v>4.5458591047056306E-3</v>
      </c>
    </row>
    <row r="114" spans="2:18" ht="15.75" x14ac:dyDescent="0.25">
      <c r="B114" s="61" t="s">
        <v>25</v>
      </c>
      <c r="C114" s="57">
        <f>SUM(C111:C113)</f>
        <v>8.4983057978364229</v>
      </c>
      <c r="D114" s="57">
        <f>SUM(D111:D113)</f>
        <v>1.4587626662622426</v>
      </c>
      <c r="E114" s="57">
        <f>SUM(E111:E113)</f>
        <v>5.1357123059862939</v>
      </c>
      <c r="F114" s="62"/>
      <c r="G114" s="61" t="s">
        <v>25</v>
      </c>
      <c r="H114" s="57">
        <f t="shared" ref="H114:N114" si="13">SUM(H111:H113)</f>
        <v>1</v>
      </c>
      <c r="I114" s="57">
        <f t="shared" si="13"/>
        <v>1</v>
      </c>
      <c r="J114" s="57">
        <f t="shared" si="13"/>
        <v>1</v>
      </c>
      <c r="K114" s="57">
        <f t="shared" si="13"/>
        <v>3</v>
      </c>
      <c r="L114" s="57">
        <f t="shared" si="13"/>
        <v>0.99999999999999989</v>
      </c>
      <c r="M114" s="57">
        <f t="shared" si="13"/>
        <v>3.0227562693763432</v>
      </c>
      <c r="N114" s="57">
        <f t="shared" si="13"/>
        <v>9.044291458863146</v>
      </c>
      <c r="O114" s="227"/>
      <c r="P114" s="227"/>
      <c r="Q114" s="227"/>
      <c r="R114" s="62"/>
    </row>
    <row r="116" spans="2:18" s="75" customFormat="1" ht="20.25" x14ac:dyDescent="0.3">
      <c r="B116" s="229" t="s">
        <v>66</v>
      </c>
      <c r="C116" s="229"/>
      <c r="D116" s="229"/>
      <c r="E116" s="229"/>
      <c r="F116" s="229"/>
      <c r="G116" s="229"/>
      <c r="H116" s="229"/>
      <c r="I116" s="229"/>
      <c r="J116" s="229"/>
      <c r="K116" s="229"/>
      <c r="L116" s="229"/>
      <c r="M116" s="229"/>
      <c r="N116" s="229"/>
      <c r="O116" s="229"/>
      <c r="P116" s="229"/>
      <c r="Q116" s="229"/>
      <c r="R116" s="229"/>
    </row>
    <row r="118" spans="2:18" ht="18.75" x14ac:dyDescent="0.3">
      <c r="B118" s="228" t="s">
        <v>282</v>
      </c>
      <c r="C118" s="228"/>
      <c r="D118" s="228"/>
      <c r="E118" s="228"/>
      <c r="F118" s="120"/>
      <c r="G118" s="228" t="s">
        <v>283</v>
      </c>
      <c r="H118" s="228"/>
      <c r="I118" s="228"/>
      <c r="J118" s="228"/>
      <c r="K118" s="228"/>
      <c r="L118" s="228"/>
      <c r="M118" s="228"/>
      <c r="N118" s="228"/>
      <c r="O118" s="228"/>
      <c r="P118" s="228"/>
      <c r="Q118" s="228"/>
      <c r="R118" s="228"/>
    </row>
    <row r="119" spans="2:18" ht="15.75" x14ac:dyDescent="0.25">
      <c r="B119" s="68" t="s">
        <v>57</v>
      </c>
      <c r="C119" s="59" t="s">
        <v>58</v>
      </c>
      <c r="D119" s="59" t="s">
        <v>169</v>
      </c>
      <c r="E119" s="59" t="s">
        <v>60</v>
      </c>
      <c r="F119" s="62"/>
      <c r="G119" s="68" t="s">
        <v>57</v>
      </c>
      <c r="H119" s="59" t="s">
        <v>61</v>
      </c>
      <c r="I119" s="59" t="s">
        <v>169</v>
      </c>
      <c r="J119" s="59" t="s">
        <v>60</v>
      </c>
      <c r="K119" s="59" t="s">
        <v>23</v>
      </c>
      <c r="L119" s="60" t="s">
        <v>126</v>
      </c>
      <c r="M119" s="60" t="s">
        <v>38</v>
      </c>
      <c r="N119" s="59" t="s">
        <v>41</v>
      </c>
      <c r="O119" s="59" t="s">
        <v>42</v>
      </c>
      <c r="P119" s="59" t="s">
        <v>43</v>
      </c>
      <c r="Q119" s="59" t="s">
        <v>44</v>
      </c>
      <c r="R119" s="60" t="s">
        <v>45</v>
      </c>
    </row>
    <row r="120" spans="2:18" ht="15.75" x14ac:dyDescent="0.25">
      <c r="B120" s="59" t="s">
        <v>58</v>
      </c>
      <c r="C120" s="68">
        <v>1</v>
      </c>
      <c r="D120" s="68">
        <f>'HASIL KUISIONER'!H118</f>
        <v>0.42728700639623407</v>
      </c>
      <c r="E120" s="68">
        <f>'HASIL KUISIONER'!H119</f>
        <v>3.2237097954706257</v>
      </c>
      <c r="F120" s="62"/>
      <c r="G120" s="59" t="s">
        <v>58</v>
      </c>
      <c r="H120" s="68">
        <f>C120/$C$123</f>
        <v>0.27393140503084584</v>
      </c>
      <c r="I120" s="68">
        <f>D120/$D$123</f>
        <v>0.26656139721911337</v>
      </c>
      <c r="J120" s="68">
        <f>E120/$E$123</f>
        <v>0.32509741247228546</v>
      </c>
      <c r="K120" s="57">
        <f>SUM(H120:J120)</f>
        <v>0.86559021472224473</v>
      </c>
      <c r="L120" s="57">
        <f>K120/3</f>
        <v>0.28853007157408156</v>
      </c>
      <c r="M120" s="57">
        <f>MMULT(C120:E120,$L$120:$L$122)</f>
        <v>0.86789760042982522</v>
      </c>
      <c r="N120" s="57">
        <f>M120/L120</f>
        <v>3.0079970371718709</v>
      </c>
      <c r="O120" s="225">
        <f>N123/3</f>
        <v>3.008833540997021</v>
      </c>
      <c r="P120" s="225">
        <f>(O120-3)/(3-1)</f>
        <v>4.4167704985105249E-3</v>
      </c>
      <c r="Q120" s="225">
        <f>P120/0.58</f>
        <v>7.6151215491560781E-3</v>
      </c>
      <c r="R120" s="57">
        <f>L120*$Q$39</f>
        <v>5.1615481892851294E-3</v>
      </c>
    </row>
    <row r="121" spans="2:18" ht="15.75" x14ac:dyDescent="0.25">
      <c r="B121" s="59" t="s">
        <v>170</v>
      </c>
      <c r="C121" s="68">
        <f>1/D120</f>
        <v>2.340347319320716</v>
      </c>
      <c r="D121" s="68">
        <v>1</v>
      </c>
      <c r="E121" s="68">
        <f>'HASIL KUISIONER'!H120</f>
        <v>5.692425097622217</v>
      </c>
      <c r="F121" s="62"/>
      <c r="G121" s="59" t="s">
        <v>170</v>
      </c>
      <c r="H121" s="68">
        <f>C121/$C$123</f>
        <v>0.64109462944169737</v>
      </c>
      <c r="I121" s="68">
        <f>D121/$D$123</f>
        <v>0.62384625141613648</v>
      </c>
      <c r="J121" s="68">
        <f>E121/$E$123</f>
        <v>0.57405684361830522</v>
      </c>
      <c r="K121" s="57">
        <f>SUM(H121:J121)</f>
        <v>1.8389977244761391</v>
      </c>
      <c r="L121" s="57">
        <f>K121/3</f>
        <v>0.61299924149204632</v>
      </c>
      <c r="M121" s="57">
        <f>MMULT(C121:E121,$L$120:$L$122)</f>
        <v>1.8487968307263363</v>
      </c>
      <c r="N121" s="57">
        <f>M121/L121</f>
        <v>3.0159855112158804</v>
      </c>
      <c r="O121" s="226"/>
      <c r="P121" s="226"/>
      <c r="Q121" s="226"/>
      <c r="R121" s="57">
        <f>L121*$Q$39</f>
        <v>1.096601511133667E-2</v>
      </c>
    </row>
    <row r="122" spans="2:18" ht="15.75" x14ac:dyDescent="0.25">
      <c r="B122" s="59" t="s">
        <v>59</v>
      </c>
      <c r="C122" s="68">
        <f>1/E120</f>
        <v>0.31020161970069987</v>
      </c>
      <c r="D122" s="68">
        <f>1/E121</f>
        <v>0.17567205239427919</v>
      </c>
      <c r="E122" s="68">
        <v>1</v>
      </c>
      <c r="F122" s="62"/>
      <c r="G122" s="59" t="s">
        <v>59</v>
      </c>
      <c r="H122" s="68">
        <f>C122/$C$123</f>
        <v>8.4973965527456827E-2</v>
      </c>
      <c r="I122" s="68">
        <f>D122/$D$123</f>
        <v>0.10959235136475019</v>
      </c>
      <c r="J122" s="68">
        <f>E122/$E$123</f>
        <v>0.10084574390940945</v>
      </c>
      <c r="K122" s="57">
        <f>SUM(H122:J122)</f>
        <v>0.29541206080161647</v>
      </c>
      <c r="L122" s="57">
        <f>K122/3</f>
        <v>9.8470686933872162E-2</v>
      </c>
      <c r="M122" s="57">
        <f>MMULT(C122:E122,$L$120:$L$122)</f>
        <v>0.29566001733755531</v>
      </c>
      <c r="N122" s="57">
        <f>M122/L122</f>
        <v>3.0025180746033118</v>
      </c>
      <c r="O122" s="226"/>
      <c r="P122" s="226"/>
      <c r="Q122" s="226"/>
      <c r="R122" s="57">
        <f>L122*$Q$39</f>
        <v>1.7615536331043818E-3</v>
      </c>
    </row>
    <row r="123" spans="2:18" ht="15.75" x14ac:dyDescent="0.25">
      <c r="B123" s="61" t="s">
        <v>25</v>
      </c>
      <c r="C123" s="57">
        <f>SUM(C120:C122)</f>
        <v>3.6505489390214159</v>
      </c>
      <c r="D123" s="57">
        <f>SUM(D120:D122)</f>
        <v>1.6029590587905131</v>
      </c>
      <c r="E123" s="57">
        <f>SUM(E120:E122)</f>
        <v>9.9161348930928419</v>
      </c>
      <c r="F123" s="62"/>
      <c r="G123" s="61" t="s">
        <v>25</v>
      </c>
      <c r="H123" s="57">
        <f>SUM(H120:H122)</f>
        <v>1</v>
      </c>
      <c r="I123" s="57">
        <f t="shared" ref="I123:N123" si="14">SUM(I120:I122)</f>
        <v>1</v>
      </c>
      <c r="J123" s="57">
        <f t="shared" si="14"/>
        <v>1.0000000000000002</v>
      </c>
      <c r="K123" s="57">
        <f t="shared" si="14"/>
        <v>3.0000000000000004</v>
      </c>
      <c r="L123" s="57">
        <f t="shared" si="14"/>
        <v>1</v>
      </c>
      <c r="M123" s="57">
        <f t="shared" si="14"/>
        <v>3.0123544484937166</v>
      </c>
      <c r="N123" s="57">
        <f t="shared" si="14"/>
        <v>9.0265006229910636</v>
      </c>
      <c r="O123" s="227"/>
      <c r="P123" s="227"/>
      <c r="Q123" s="227"/>
      <c r="R123" s="62"/>
    </row>
    <row r="124" spans="2:18" ht="15.75" x14ac:dyDescent="0.25">
      <c r="B124" s="62"/>
      <c r="C124" s="62"/>
      <c r="D124" s="62"/>
      <c r="E124" s="62"/>
      <c r="F124" s="62"/>
      <c r="G124" s="62"/>
      <c r="H124" s="62"/>
      <c r="I124" s="62" t="s">
        <v>112</v>
      </c>
      <c r="J124" s="62"/>
      <c r="K124" s="62"/>
      <c r="L124" s="62"/>
      <c r="M124" s="62"/>
      <c r="N124" s="62"/>
      <c r="O124" s="62"/>
      <c r="P124" s="62"/>
      <c r="Q124" s="62"/>
      <c r="R124" s="62"/>
    </row>
    <row r="125" spans="2:18" ht="18.75" x14ac:dyDescent="0.3">
      <c r="B125" s="228" t="s">
        <v>284</v>
      </c>
      <c r="C125" s="228"/>
      <c r="D125" s="228"/>
      <c r="E125" s="228"/>
      <c r="F125" s="120"/>
      <c r="G125" s="228" t="s">
        <v>285</v>
      </c>
      <c r="H125" s="228"/>
      <c r="I125" s="228"/>
      <c r="J125" s="228"/>
      <c r="K125" s="228"/>
      <c r="L125" s="228"/>
      <c r="M125" s="228"/>
      <c r="N125" s="228"/>
      <c r="O125" s="228"/>
      <c r="P125" s="228"/>
      <c r="Q125" s="228"/>
      <c r="R125" s="228"/>
    </row>
    <row r="126" spans="2:18" ht="15.75" x14ac:dyDescent="0.25">
      <c r="B126" s="68" t="s">
        <v>57</v>
      </c>
      <c r="C126" s="59" t="s">
        <v>58</v>
      </c>
      <c r="D126" s="59" t="s">
        <v>169</v>
      </c>
      <c r="E126" s="59" t="s">
        <v>60</v>
      </c>
      <c r="F126" s="62"/>
      <c r="G126" s="68" t="s">
        <v>57</v>
      </c>
      <c r="H126" s="59" t="s">
        <v>61</v>
      </c>
      <c r="I126" s="59" t="s">
        <v>169</v>
      </c>
      <c r="J126" s="59" t="s">
        <v>60</v>
      </c>
      <c r="K126" s="59" t="s">
        <v>23</v>
      </c>
      <c r="L126" s="60" t="s">
        <v>126</v>
      </c>
      <c r="M126" s="60" t="s">
        <v>38</v>
      </c>
      <c r="N126" s="59" t="s">
        <v>41</v>
      </c>
      <c r="O126" s="59" t="s">
        <v>42</v>
      </c>
      <c r="P126" s="59" t="s">
        <v>43</v>
      </c>
      <c r="Q126" s="59" t="s">
        <v>44</v>
      </c>
      <c r="R126" s="60" t="s">
        <v>45</v>
      </c>
    </row>
    <row r="127" spans="2:18" ht="15.75" x14ac:dyDescent="0.25">
      <c r="B127" s="59" t="s">
        <v>58</v>
      </c>
      <c r="C127" s="68">
        <v>1</v>
      </c>
      <c r="D127" s="68">
        <f>'HASIL KUISIONER'!H125</f>
        <v>4.9492320038397652</v>
      </c>
      <c r="E127" s="68">
        <f>'HASIL KUISIONER'!H126</f>
        <v>6.1919769884392837</v>
      </c>
      <c r="F127" s="62"/>
      <c r="G127" s="59" t="s">
        <v>58</v>
      </c>
      <c r="H127" s="68">
        <f>C127/$C$130</f>
        <v>0.73337931889087304</v>
      </c>
      <c r="I127" s="68">
        <f>D127/$D$130</f>
        <v>0.76300301485673039</v>
      </c>
      <c r="J127" s="68">
        <f>E127/$E$130</f>
        <v>0.6839555163371851</v>
      </c>
      <c r="K127" s="57">
        <f>SUM(H127:J127)</f>
        <v>2.1803378500847885</v>
      </c>
      <c r="L127" s="57">
        <f>K127/3</f>
        <v>0.72677928336159614</v>
      </c>
      <c r="M127" s="57">
        <f>MMULT(C127:E127,$L$127:$L$129)</f>
        <v>2.2081454797979663</v>
      </c>
      <c r="N127" s="57">
        <f>M127/L127</f>
        <v>3.0382614506904466</v>
      </c>
      <c r="O127" s="225">
        <f>N130/3</f>
        <v>3.0176266485216154</v>
      </c>
      <c r="P127" s="225">
        <f>(O127-3)/(3-1)</f>
        <v>8.81332426080772E-3</v>
      </c>
      <c r="Q127" s="225">
        <f>P127/0.58</f>
        <v>1.5195386656565035E-2</v>
      </c>
      <c r="R127" s="57">
        <f>L127*$Q$40</f>
        <v>1.9441686837648742E-2</v>
      </c>
    </row>
    <row r="128" spans="2:18" ht="15.75" x14ac:dyDescent="0.25">
      <c r="B128" s="59" t="s">
        <v>170</v>
      </c>
      <c r="C128" s="68">
        <f>1/D127</f>
        <v>0.20205155046766235</v>
      </c>
      <c r="D128" s="68">
        <v>1</v>
      </c>
      <c r="E128" s="68">
        <f>'HASIL KUISIONER'!H127</f>
        <v>1.8612097182041991</v>
      </c>
      <c r="F128" s="62"/>
      <c r="G128" s="59" t="s">
        <v>170</v>
      </c>
      <c r="H128" s="68">
        <f>C128/$C$130</f>
        <v>0.14818042846281906</v>
      </c>
      <c r="I128" s="68">
        <f>D128/$D$130</f>
        <v>0.1541659421633032</v>
      </c>
      <c r="J128" s="68">
        <f>E128/$E$130</f>
        <v>0.20558614093735536</v>
      </c>
      <c r="K128" s="57">
        <f>SUM(H128:J128)</f>
        <v>0.50793251156347763</v>
      </c>
      <c r="L128" s="57">
        <f>K128/3</f>
        <v>0.16931083718782589</v>
      </c>
      <c r="M128" s="57">
        <f>MMULT(C128:E128,$L$127:$L$129)</f>
        <v>0.50955579568965526</v>
      </c>
      <c r="N128" s="57">
        <f>M128/L128</f>
        <v>3.0095875973041042</v>
      </c>
      <c r="O128" s="226"/>
      <c r="P128" s="226"/>
      <c r="Q128" s="226"/>
      <c r="R128" s="57">
        <f>L128*$Q$40</f>
        <v>4.5291443360915432E-3</v>
      </c>
    </row>
    <row r="129" spans="2:18" ht="15.75" x14ac:dyDescent="0.25">
      <c r="B129" s="59" t="s">
        <v>59</v>
      </c>
      <c r="C129" s="68">
        <f>1/E127</f>
        <v>0.16149930819624292</v>
      </c>
      <c r="D129" s="68">
        <f>1/E128</f>
        <v>0.537284965911771</v>
      </c>
      <c r="E129" s="68">
        <v>1</v>
      </c>
      <c r="F129" s="62"/>
      <c r="G129" s="59" t="s">
        <v>59</v>
      </c>
      <c r="H129" s="68">
        <f>C129/$C$130</f>
        <v>0.11844025264630782</v>
      </c>
      <c r="I129" s="68">
        <f>D129/$D$130</f>
        <v>8.2831042979966421E-2</v>
      </c>
      <c r="J129" s="68">
        <f>E129/$E$130</f>
        <v>0.11045834272545951</v>
      </c>
      <c r="K129" s="57">
        <f>SUM(H129:J129)</f>
        <v>0.31172963835173373</v>
      </c>
      <c r="L129" s="57">
        <f>K129/3</f>
        <v>0.1039098794505779</v>
      </c>
      <c r="M129" s="57">
        <f>MMULT(C129:E129,$L$127:$L$129)</f>
        <v>0.3122523983117913</v>
      </c>
      <c r="N129" s="57">
        <f>M129/L129</f>
        <v>3.0050308975702951</v>
      </c>
      <c r="O129" s="226"/>
      <c r="P129" s="226"/>
      <c r="Q129" s="226"/>
      <c r="R129" s="57">
        <f>L129*$Q$40</f>
        <v>2.779638030231059E-3</v>
      </c>
    </row>
    <row r="130" spans="2:18" ht="15.75" x14ac:dyDescent="0.25">
      <c r="B130" s="61" t="s">
        <v>25</v>
      </c>
      <c r="C130" s="57">
        <f>SUM(C127:C129)</f>
        <v>1.3635508586639054</v>
      </c>
      <c r="D130" s="57">
        <f>SUM(D127:D129)</f>
        <v>6.4865169697515359</v>
      </c>
      <c r="E130" s="57">
        <f>SUM(E127:E129)</f>
        <v>9.0531867066434835</v>
      </c>
      <c r="F130" s="62"/>
      <c r="G130" s="61" t="s">
        <v>25</v>
      </c>
      <c r="H130" s="57">
        <f>SUM(H127:H129)</f>
        <v>1</v>
      </c>
      <c r="I130" s="57">
        <f t="shared" ref="I130:N130" si="15">SUM(I127:I129)</f>
        <v>1</v>
      </c>
      <c r="J130" s="57">
        <f t="shared" si="15"/>
        <v>1</v>
      </c>
      <c r="K130" s="57">
        <f t="shared" si="15"/>
        <v>3</v>
      </c>
      <c r="L130" s="57">
        <f t="shared" si="15"/>
        <v>1</v>
      </c>
      <c r="M130" s="57">
        <f t="shared" si="15"/>
        <v>3.0299536737994126</v>
      </c>
      <c r="N130" s="57">
        <f t="shared" si="15"/>
        <v>9.0528799455648468</v>
      </c>
      <c r="O130" s="227"/>
      <c r="P130" s="227"/>
      <c r="Q130" s="227"/>
      <c r="R130" s="62"/>
    </row>
    <row r="132" spans="2:18" s="74" customFormat="1" ht="20.25" x14ac:dyDescent="0.25">
      <c r="B132" s="229" t="s">
        <v>65</v>
      </c>
      <c r="C132" s="229"/>
      <c r="D132" s="229"/>
      <c r="E132" s="229"/>
      <c r="F132" s="229"/>
      <c r="G132" s="229"/>
      <c r="H132" s="229"/>
      <c r="I132" s="229"/>
      <c r="J132" s="229"/>
      <c r="K132" s="229"/>
      <c r="L132" s="229"/>
      <c r="M132" s="229"/>
      <c r="N132" s="229"/>
      <c r="O132" s="229"/>
      <c r="P132" s="229"/>
      <c r="Q132" s="229"/>
      <c r="R132" s="229"/>
    </row>
    <row r="134" spans="2:18" ht="18.75" x14ac:dyDescent="0.3">
      <c r="B134" s="228" t="s">
        <v>286</v>
      </c>
      <c r="C134" s="228"/>
      <c r="D134" s="228"/>
      <c r="E134" s="228"/>
      <c r="F134" s="120"/>
      <c r="G134" s="228" t="s">
        <v>287</v>
      </c>
      <c r="H134" s="228"/>
      <c r="I134" s="228"/>
      <c r="J134" s="228"/>
      <c r="K134" s="228"/>
      <c r="L134" s="228"/>
      <c r="M134" s="228"/>
      <c r="N134" s="228"/>
      <c r="O134" s="228"/>
      <c r="P134" s="228"/>
      <c r="Q134" s="228"/>
      <c r="R134" s="228"/>
    </row>
    <row r="135" spans="2:18" ht="15.75" x14ac:dyDescent="0.25">
      <c r="B135" s="68" t="s">
        <v>57</v>
      </c>
      <c r="C135" s="59" t="s">
        <v>58</v>
      </c>
      <c r="D135" s="59" t="s">
        <v>169</v>
      </c>
      <c r="E135" s="59" t="s">
        <v>60</v>
      </c>
      <c r="F135" s="62"/>
      <c r="G135" s="68" t="s">
        <v>57</v>
      </c>
      <c r="H135" s="59" t="s">
        <v>61</v>
      </c>
      <c r="I135" s="59" t="s">
        <v>169</v>
      </c>
      <c r="J135" s="59" t="s">
        <v>60</v>
      </c>
      <c r="K135" s="59" t="s">
        <v>23</v>
      </c>
      <c r="L135" s="60" t="s">
        <v>126</v>
      </c>
      <c r="M135" s="60" t="s">
        <v>38</v>
      </c>
      <c r="N135" s="59" t="s">
        <v>41</v>
      </c>
      <c r="O135" s="59" t="s">
        <v>42</v>
      </c>
      <c r="P135" s="59" t="s">
        <v>43</v>
      </c>
      <c r="Q135" s="59" t="s">
        <v>44</v>
      </c>
      <c r="R135" s="60" t="s">
        <v>45</v>
      </c>
    </row>
    <row r="136" spans="2:18" ht="15.75" x14ac:dyDescent="0.25">
      <c r="B136" s="59" t="s">
        <v>58</v>
      </c>
      <c r="C136" s="68">
        <v>1</v>
      </c>
      <c r="D136" s="68">
        <f>'HASIL KUISIONER'!H133</f>
        <v>0.537284965911771</v>
      </c>
      <c r="E136" s="68">
        <f>'HASIL KUISIONER'!H134</f>
        <v>2.7108060108295344</v>
      </c>
      <c r="F136" s="62"/>
      <c r="G136" s="59" t="s">
        <v>58</v>
      </c>
      <c r="H136" s="68">
        <f>C136/$C$139</f>
        <v>0.30958758464961994</v>
      </c>
      <c r="I136" s="68">
        <f>D136/$D$139</f>
        <v>0.29993276802698388</v>
      </c>
      <c r="J136" s="68">
        <f>E136/$E$139</f>
        <v>0.35450269434308962</v>
      </c>
      <c r="K136" s="57">
        <f>SUM(H136:J136)</f>
        <v>0.96402304701969332</v>
      </c>
      <c r="L136" s="57">
        <f>K136/3</f>
        <v>0.32134101567323109</v>
      </c>
      <c r="M136" s="57">
        <f>MMULT(C136:E136,$L$136:$L$138)</f>
        <v>0.96621964862203502</v>
      </c>
      <c r="N136" s="57">
        <f>M136/L136</f>
        <v>3.0068357336760752</v>
      </c>
      <c r="O136" s="225">
        <f>N139/3</f>
        <v>3.0068589864539113</v>
      </c>
      <c r="P136" s="225">
        <f>(O136-3)/(3-1)</f>
        <v>3.4294932269556266E-3</v>
      </c>
      <c r="Q136" s="225">
        <f>P136/0.58</f>
        <v>5.9129193568200466E-3</v>
      </c>
      <c r="R136" s="57">
        <f>L136*$Q$47</f>
        <v>4.7314548805091991E-2</v>
      </c>
    </row>
    <row r="137" spans="2:18" ht="15.75" x14ac:dyDescent="0.25">
      <c r="B137" s="59" t="s">
        <v>170</v>
      </c>
      <c r="C137" s="68">
        <f>1/D136</f>
        <v>1.8612097182041991</v>
      </c>
      <c r="D137" s="68">
        <v>1</v>
      </c>
      <c r="E137" s="68">
        <f>'HASIL KUISIONER'!H135</f>
        <v>3.9359793425308607</v>
      </c>
      <c r="F137" s="62"/>
      <c r="G137" s="59" t="s">
        <v>170</v>
      </c>
      <c r="H137" s="68">
        <f>C137/$C$139</f>
        <v>0.57620742118523771</v>
      </c>
      <c r="I137" s="68">
        <f>D137/$D$139</f>
        <v>0.55823778265970814</v>
      </c>
      <c r="J137" s="68">
        <f>E137/$E$139</f>
        <v>0.51472339821872826</v>
      </c>
      <c r="K137" s="57">
        <f>SUM(H137:J137)</f>
        <v>1.649168602063674</v>
      </c>
      <c r="L137" s="57">
        <f>K137/3</f>
        <v>0.549722867354558</v>
      </c>
      <c r="M137" s="57">
        <f>MMULT(C137:E137,$L$136:$L$138)</f>
        <v>1.6552957814919482</v>
      </c>
      <c r="N137" s="57">
        <f>M137/L137</f>
        <v>3.0111459424232434</v>
      </c>
      <c r="O137" s="226"/>
      <c r="P137" s="226"/>
      <c r="Q137" s="226"/>
      <c r="R137" s="57">
        <f>L137*$Q$47</f>
        <v>8.0941704196178854E-2</v>
      </c>
    </row>
    <row r="138" spans="2:18" ht="15.75" x14ac:dyDescent="0.25">
      <c r="B138" s="59" t="s">
        <v>59</v>
      </c>
      <c r="C138" s="68">
        <f>1/E136</f>
        <v>0.36889397323344053</v>
      </c>
      <c r="D138" s="68">
        <f>1/E137</f>
        <v>0.25406637407730737</v>
      </c>
      <c r="E138" s="68">
        <v>1</v>
      </c>
      <c r="F138" s="62"/>
      <c r="G138" s="59" t="s">
        <v>59</v>
      </c>
      <c r="H138" s="68">
        <f>C138/$C$139</f>
        <v>0.1142049941651424</v>
      </c>
      <c r="I138" s="68">
        <f>D138/$D$139</f>
        <v>0.14182944931330801</v>
      </c>
      <c r="J138" s="68">
        <f>E138/$E$139</f>
        <v>0.13077390743818226</v>
      </c>
      <c r="K138" s="57">
        <f>SUM(H138:J138)</f>
        <v>0.38680835091663268</v>
      </c>
      <c r="L138" s="57">
        <f>K138/3</f>
        <v>0.12893611697221088</v>
      </c>
      <c r="M138" s="57">
        <f>MMULT(C138:E138,$L$136:$L$138)</f>
        <v>0.38714297666293152</v>
      </c>
      <c r="N138" s="57">
        <f>M138/L138</f>
        <v>3.0025952832624156</v>
      </c>
      <c r="O138" s="226"/>
      <c r="P138" s="226"/>
      <c r="Q138" s="226"/>
      <c r="R138" s="57">
        <f>L138*$Q$47</f>
        <v>1.8984673296185514E-2</v>
      </c>
    </row>
    <row r="139" spans="2:18" ht="15.75" x14ac:dyDescent="0.25">
      <c r="B139" s="61" t="s">
        <v>25</v>
      </c>
      <c r="C139" s="57">
        <f>SUM(C136:C138)</f>
        <v>3.2301036914376393</v>
      </c>
      <c r="D139" s="57">
        <f>SUM(D136:D138)</f>
        <v>1.7913513399890784</v>
      </c>
      <c r="E139" s="57">
        <f>SUM(E136:E138)</f>
        <v>7.6467853533603947</v>
      </c>
      <c r="F139" s="62"/>
      <c r="G139" s="61" t="s">
        <v>25</v>
      </c>
      <c r="H139" s="57">
        <f>SUM(H136:H138)</f>
        <v>1</v>
      </c>
      <c r="I139" s="57">
        <f t="shared" ref="I139:N139" si="16">SUM(I136:I138)</f>
        <v>1</v>
      </c>
      <c r="J139" s="57">
        <f t="shared" si="16"/>
        <v>1</v>
      </c>
      <c r="K139" s="57">
        <f t="shared" si="16"/>
        <v>3</v>
      </c>
      <c r="L139" s="57">
        <f t="shared" si="16"/>
        <v>0.99999999999999989</v>
      </c>
      <c r="M139" s="57">
        <f t="shared" si="16"/>
        <v>3.0086584067769149</v>
      </c>
      <c r="N139" s="57">
        <f t="shared" si="16"/>
        <v>9.0205769593617333</v>
      </c>
      <c r="O139" s="227"/>
      <c r="P139" s="227"/>
      <c r="Q139" s="227"/>
      <c r="R139" s="62"/>
    </row>
    <row r="140" spans="2:18" ht="15.75" x14ac:dyDescent="0.25">
      <c r="B140" s="62"/>
      <c r="C140" s="62"/>
      <c r="D140" s="62"/>
      <c r="E140" s="62"/>
      <c r="F140" s="62"/>
      <c r="G140" s="62"/>
      <c r="H140" s="62"/>
      <c r="I140" s="62"/>
      <c r="J140" s="62"/>
      <c r="K140" s="62"/>
      <c r="L140" s="62"/>
      <c r="M140" s="62"/>
      <c r="N140" s="62"/>
      <c r="O140" s="62"/>
      <c r="P140" s="62"/>
      <c r="Q140" s="62"/>
      <c r="R140" s="62"/>
    </row>
    <row r="141" spans="2:18" ht="18.75" x14ac:dyDescent="0.3">
      <c r="B141" s="228" t="s">
        <v>288</v>
      </c>
      <c r="C141" s="228"/>
      <c r="D141" s="228"/>
      <c r="E141" s="228"/>
      <c r="F141" s="120"/>
      <c r="G141" s="228" t="s">
        <v>289</v>
      </c>
      <c r="H141" s="228"/>
      <c r="I141" s="228"/>
      <c r="J141" s="228"/>
      <c r="K141" s="228"/>
      <c r="L141" s="228"/>
      <c r="M141" s="228"/>
      <c r="N141" s="228"/>
      <c r="O141" s="228"/>
      <c r="P141" s="228"/>
      <c r="Q141" s="228"/>
      <c r="R141" s="228"/>
    </row>
    <row r="142" spans="2:18" ht="15.75" x14ac:dyDescent="0.25">
      <c r="B142" s="68" t="s">
        <v>57</v>
      </c>
      <c r="C142" s="59" t="s">
        <v>58</v>
      </c>
      <c r="D142" s="59" t="s">
        <v>169</v>
      </c>
      <c r="E142" s="59" t="s">
        <v>60</v>
      </c>
      <c r="F142" s="62"/>
      <c r="G142" s="68" t="s">
        <v>57</v>
      </c>
      <c r="H142" s="59" t="s">
        <v>61</v>
      </c>
      <c r="I142" s="59" t="s">
        <v>169</v>
      </c>
      <c r="J142" s="59" t="s">
        <v>60</v>
      </c>
      <c r="K142" s="59" t="s">
        <v>23</v>
      </c>
      <c r="L142" s="60" t="s">
        <v>126</v>
      </c>
      <c r="M142" s="60" t="s">
        <v>38</v>
      </c>
      <c r="N142" s="59" t="s">
        <v>41</v>
      </c>
      <c r="O142" s="59" t="s">
        <v>42</v>
      </c>
      <c r="P142" s="59" t="s">
        <v>43</v>
      </c>
      <c r="Q142" s="59" t="s">
        <v>44</v>
      </c>
      <c r="R142" s="60" t="s">
        <v>45</v>
      </c>
    </row>
    <row r="143" spans="2:18" ht="15.75" x14ac:dyDescent="0.25">
      <c r="B143" s="59" t="s">
        <v>58</v>
      </c>
      <c r="C143" s="68">
        <v>1</v>
      </c>
      <c r="D143" s="68">
        <f>'HASIL KUISIONER'!H140</f>
        <v>3.4086580994024978</v>
      </c>
      <c r="E143" s="68">
        <f>'HASIL KUISIONER'!H141</f>
        <v>5.692425097622217</v>
      </c>
      <c r="F143" s="62"/>
      <c r="G143" s="59" t="s">
        <v>58</v>
      </c>
      <c r="H143" s="68">
        <f>C143/$C$146</f>
        <v>0.68071543920939359</v>
      </c>
      <c r="I143" s="68">
        <f>D143/$D$146</f>
        <v>0.71882417919846731</v>
      </c>
      <c r="J143" s="68">
        <f>E143/$E$146</f>
        <v>0.58730658635873334</v>
      </c>
      <c r="K143" s="57">
        <f>SUM(H143:J143)</f>
        <v>1.9868462047665942</v>
      </c>
      <c r="L143" s="57">
        <f>K143/3</f>
        <v>0.66228206825553138</v>
      </c>
      <c r="M143" s="57">
        <f>MMULT(C143:E143,$L$143:$L$145)</f>
        <v>2.0365329945900505</v>
      </c>
      <c r="N143" s="57">
        <f>M143/L143</f>
        <v>3.07502360731936</v>
      </c>
      <c r="O143" s="225">
        <f>N146/3</f>
        <v>3.0384863430630369</v>
      </c>
      <c r="P143" s="225">
        <f>(O143-3)/(3-1)</f>
        <v>1.9243171531518444E-2</v>
      </c>
      <c r="Q143" s="225">
        <f>P143/0.58</f>
        <v>3.317788195089387E-2</v>
      </c>
      <c r="R143" s="57">
        <f>L143*$Q$48</f>
        <v>6.2306552912030716E-2</v>
      </c>
    </row>
    <row r="144" spans="2:18" ht="15.75" x14ac:dyDescent="0.25">
      <c r="B144" s="59" t="s">
        <v>170</v>
      </c>
      <c r="C144" s="68">
        <f>1/D143</f>
        <v>0.29337057893113117</v>
      </c>
      <c r="D144" s="68">
        <v>1</v>
      </c>
      <c r="E144" s="68">
        <f>'HASIL KUISIONER'!H142</f>
        <v>3</v>
      </c>
      <c r="F144" s="62"/>
      <c r="G144" s="59" t="s">
        <v>170</v>
      </c>
      <c r="H144" s="68">
        <f>C144/$C$146</f>
        <v>0.19970188248821902</v>
      </c>
      <c r="I144" s="68">
        <f>D144/$D$146</f>
        <v>0.21088186560114955</v>
      </c>
      <c r="J144" s="68">
        <f>E144/$E$146</f>
        <v>0.30952006023095002</v>
      </c>
      <c r="K144" s="57">
        <f>SUM(H144:J144)</f>
        <v>0.72010380832031862</v>
      </c>
      <c r="L144" s="57">
        <f>K144/3</f>
        <v>0.24003460277343955</v>
      </c>
      <c r="M144" s="57">
        <f>MMULT(C144:E144,$L$143:$L$145)</f>
        <v>0.72737866346635882</v>
      </c>
      <c r="N144" s="57">
        <f>M144/L144</f>
        <v>3.0303075267564932</v>
      </c>
      <c r="O144" s="226"/>
      <c r="P144" s="226"/>
      <c r="Q144" s="226"/>
      <c r="R144" s="57">
        <f>L144*$Q$48</f>
        <v>2.2582113264542063E-2</v>
      </c>
    </row>
    <row r="145" spans="2:18" ht="15.75" x14ac:dyDescent="0.25">
      <c r="B145" s="59" t="s">
        <v>59</v>
      </c>
      <c r="C145" s="68">
        <f>1/E143</f>
        <v>0.17567205239427919</v>
      </c>
      <c r="D145" s="68">
        <f>1/E144</f>
        <v>0.33333333333333331</v>
      </c>
      <c r="E145" s="68">
        <v>1</v>
      </c>
      <c r="F145" s="62"/>
      <c r="G145" s="59" t="s">
        <v>59</v>
      </c>
      <c r="H145" s="68">
        <f>C145/$C$146</f>
        <v>0.11958267830238736</v>
      </c>
      <c r="I145" s="68">
        <f>D145/$D$146</f>
        <v>7.0293955200383174E-2</v>
      </c>
      <c r="J145" s="68">
        <f>E145/$E$146</f>
        <v>0.10317335341031668</v>
      </c>
      <c r="K145" s="57">
        <f>SUM(H145:J145)</f>
        <v>0.2930499869130872</v>
      </c>
      <c r="L145" s="57">
        <f>K145/3</f>
        <v>9.7683328971029063E-2</v>
      </c>
      <c r="M145" s="57">
        <f>MMULT(C145:E145,$L$143:$L$145)</f>
        <v>0.29403931342321954</v>
      </c>
      <c r="N145" s="57">
        <f>M145/L145</f>
        <v>3.0101278951132571</v>
      </c>
      <c r="O145" s="226"/>
      <c r="P145" s="226"/>
      <c r="Q145" s="226"/>
      <c r="R145" s="57">
        <f>L145*$Q$48</f>
        <v>9.1899083440205951E-3</v>
      </c>
    </row>
    <row r="146" spans="2:18" ht="15.75" x14ac:dyDescent="0.25">
      <c r="B146" s="61" t="s">
        <v>25</v>
      </c>
      <c r="C146" s="57">
        <f>SUM(C143:C145)</f>
        <v>1.4690426313254104</v>
      </c>
      <c r="D146" s="57">
        <f>SUM(D143:D145)</f>
        <v>4.7419914327358308</v>
      </c>
      <c r="E146" s="57">
        <f>SUM(E143:E145)</f>
        <v>9.6924250976222162</v>
      </c>
      <c r="F146" s="62"/>
      <c r="G146" s="61" t="s">
        <v>25</v>
      </c>
      <c r="H146" s="57">
        <f t="shared" ref="H146:N146" si="17">SUM(H143:H145)</f>
        <v>0.99999999999999989</v>
      </c>
      <c r="I146" s="57">
        <f t="shared" si="17"/>
        <v>1</v>
      </c>
      <c r="J146" s="57">
        <f t="shared" si="17"/>
        <v>1</v>
      </c>
      <c r="K146" s="57">
        <f t="shared" si="17"/>
        <v>3</v>
      </c>
      <c r="L146" s="57">
        <f t="shared" si="17"/>
        <v>1</v>
      </c>
      <c r="M146" s="57">
        <f t="shared" si="17"/>
        <v>3.0579509714796291</v>
      </c>
      <c r="N146" s="57">
        <f t="shared" si="17"/>
        <v>9.1154590291891111</v>
      </c>
      <c r="O146" s="227"/>
      <c r="P146" s="227"/>
      <c r="Q146" s="227"/>
      <c r="R146" s="62"/>
    </row>
  </sheetData>
  <mergeCells count="102">
    <mergeCell ref="B70:E70"/>
    <mergeCell ref="G70:R70"/>
    <mergeCell ref="O72:O75"/>
    <mergeCell ref="P72:P75"/>
    <mergeCell ref="Q72:Q75"/>
    <mergeCell ref="B68:R68"/>
    <mergeCell ref="O63:O66"/>
    <mergeCell ref="P63:P66"/>
    <mergeCell ref="Q63:Q66"/>
    <mergeCell ref="B3:Q3"/>
    <mergeCell ref="B11:Q11"/>
    <mergeCell ref="B19:Q19"/>
    <mergeCell ref="B27:Q27"/>
    <mergeCell ref="B35:Q35"/>
    <mergeCell ref="B37:D37"/>
    <mergeCell ref="G37:Q37"/>
    <mergeCell ref="B29:D29"/>
    <mergeCell ref="G29:Q29"/>
    <mergeCell ref="B5:D5"/>
    <mergeCell ref="G5:Q5"/>
    <mergeCell ref="N7:N9"/>
    <mergeCell ref="O7:O9"/>
    <mergeCell ref="P7:P9"/>
    <mergeCell ref="B13:D13"/>
    <mergeCell ref="G13:Q13"/>
    <mergeCell ref="N15:N17"/>
    <mergeCell ref="O15:O17"/>
    <mergeCell ref="P15:P17"/>
    <mergeCell ref="B21:D21"/>
    <mergeCell ref="G21:Q21"/>
    <mergeCell ref="G86:R86"/>
    <mergeCell ref="O88:O91"/>
    <mergeCell ref="P88:P91"/>
    <mergeCell ref="P23:P25"/>
    <mergeCell ref="N39:N41"/>
    <mergeCell ref="O39:O41"/>
    <mergeCell ref="P39:P41"/>
    <mergeCell ref="N31:N33"/>
    <mergeCell ref="O31:O33"/>
    <mergeCell ref="P31:P33"/>
    <mergeCell ref="N23:N25"/>
    <mergeCell ref="O23:O25"/>
    <mergeCell ref="N47:N49"/>
    <mergeCell ref="O47:O49"/>
    <mergeCell ref="P47:P49"/>
    <mergeCell ref="O56:O59"/>
    <mergeCell ref="P56:P59"/>
    <mergeCell ref="Q56:Q59"/>
    <mergeCell ref="B52:R52"/>
    <mergeCell ref="G54:R54"/>
    <mergeCell ref="B54:E54"/>
    <mergeCell ref="B45:D45"/>
    <mergeCell ref="G45:Q45"/>
    <mergeCell ref="B43:Q43"/>
    <mergeCell ref="B132:R132"/>
    <mergeCell ref="P120:P123"/>
    <mergeCell ref="Q120:Q123"/>
    <mergeCell ref="B102:E102"/>
    <mergeCell ref="G102:R102"/>
    <mergeCell ref="O104:O107"/>
    <mergeCell ref="P104:P107"/>
    <mergeCell ref="B61:E61"/>
    <mergeCell ref="G61:R61"/>
    <mergeCell ref="Q104:Q107"/>
    <mergeCell ref="B100:R100"/>
    <mergeCell ref="B93:E93"/>
    <mergeCell ref="G93:R93"/>
    <mergeCell ref="O95:O98"/>
    <mergeCell ref="P95:P98"/>
    <mergeCell ref="Q95:Q98"/>
    <mergeCell ref="Q88:Q91"/>
    <mergeCell ref="B77:E77"/>
    <mergeCell ref="G77:R77"/>
    <mergeCell ref="O79:O82"/>
    <mergeCell ref="P79:P82"/>
    <mergeCell ref="Q79:Q82"/>
    <mergeCell ref="B84:R84"/>
    <mergeCell ref="B86:E86"/>
    <mergeCell ref="O143:O146"/>
    <mergeCell ref="P143:P146"/>
    <mergeCell ref="Q143:Q146"/>
    <mergeCell ref="B109:E109"/>
    <mergeCell ref="G109:R109"/>
    <mergeCell ref="O111:O114"/>
    <mergeCell ref="P111:P114"/>
    <mergeCell ref="Q111:Q114"/>
    <mergeCell ref="B116:R116"/>
    <mergeCell ref="B134:E134"/>
    <mergeCell ref="G134:R134"/>
    <mergeCell ref="O136:O139"/>
    <mergeCell ref="P136:P139"/>
    <mergeCell ref="Q136:Q139"/>
    <mergeCell ref="B125:E125"/>
    <mergeCell ref="G125:R125"/>
    <mergeCell ref="O127:O130"/>
    <mergeCell ref="P127:P130"/>
    <mergeCell ref="Q127:Q130"/>
    <mergeCell ref="B118:E118"/>
    <mergeCell ref="G118:R118"/>
    <mergeCell ref="O120:O123"/>
    <mergeCell ref="B141:E141"/>
    <mergeCell ref="G141:R14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T52"/>
  <sheetViews>
    <sheetView tabSelected="1" topLeftCell="I26" zoomScale="90" zoomScaleNormal="90" workbookViewId="0">
      <selection activeCell="J44" sqref="J44:M47"/>
    </sheetView>
  </sheetViews>
  <sheetFormatPr defaultRowHeight="15" x14ac:dyDescent="0.25"/>
  <cols>
    <col min="2" max="2" width="15" customWidth="1"/>
    <col min="3" max="3" width="14.28515625" customWidth="1"/>
    <col min="4" max="4" width="12.42578125" customWidth="1"/>
    <col min="5" max="5" width="15.42578125" customWidth="1"/>
    <col min="6" max="6" width="19.5703125" customWidth="1"/>
    <col min="7" max="7" width="16" customWidth="1"/>
    <col min="8" max="8" width="9.5703125" style="103" bestFit="1" customWidth="1"/>
    <col min="10" max="10" width="10.85546875" customWidth="1"/>
    <col min="12" max="12" width="16.28515625" customWidth="1"/>
    <col min="24" max="24" width="24.42578125" customWidth="1"/>
  </cols>
  <sheetData>
    <row r="2" spans="2:20" ht="15.75" x14ac:dyDescent="0.25">
      <c r="B2" s="15" t="s">
        <v>213</v>
      </c>
      <c r="C2" s="15" t="s">
        <v>214</v>
      </c>
      <c r="D2" s="15" t="s">
        <v>215</v>
      </c>
      <c r="E2" s="281" t="s">
        <v>216</v>
      </c>
      <c r="F2" s="283" t="s">
        <v>218</v>
      </c>
      <c r="G2" s="283" t="s">
        <v>311</v>
      </c>
      <c r="H2" s="283" t="s">
        <v>312</v>
      </c>
      <c r="J2" s="268" t="s">
        <v>233</v>
      </c>
      <c r="K2" s="269"/>
      <c r="L2" s="270"/>
      <c r="M2" s="271" t="s">
        <v>217</v>
      </c>
      <c r="N2" s="271"/>
      <c r="O2" s="272" t="s">
        <v>244</v>
      </c>
      <c r="P2" s="272"/>
      <c r="Q2" s="272" t="s">
        <v>170</v>
      </c>
      <c r="R2" s="272"/>
      <c r="S2" s="272" t="s">
        <v>59</v>
      </c>
      <c r="T2" s="272"/>
    </row>
    <row r="3" spans="2:20" ht="15.6" customHeight="1" x14ac:dyDescent="0.25">
      <c r="B3" s="15" t="s">
        <v>219</v>
      </c>
      <c r="C3" s="15" t="s">
        <v>220</v>
      </c>
      <c r="D3" s="15" t="s">
        <v>36</v>
      </c>
      <c r="E3" s="282"/>
      <c r="F3" s="283"/>
      <c r="G3" s="284"/>
      <c r="H3" s="283"/>
      <c r="J3" s="273" t="s">
        <v>5</v>
      </c>
      <c r="K3" s="274"/>
      <c r="L3" s="275"/>
      <c r="M3" s="276">
        <v>0.38300000000000001</v>
      </c>
      <c r="N3" s="277"/>
      <c r="O3" s="288"/>
      <c r="P3" s="288"/>
      <c r="Q3" s="288"/>
      <c r="R3" s="288"/>
      <c r="S3" s="288"/>
      <c r="T3" s="288"/>
    </row>
    <row r="4" spans="2:20" ht="17.25" customHeight="1" x14ac:dyDescent="0.25">
      <c r="B4" s="264" t="s">
        <v>221</v>
      </c>
      <c r="C4" s="264" t="s">
        <v>232</v>
      </c>
      <c r="D4" s="263" t="s">
        <v>35</v>
      </c>
      <c r="E4" s="233">
        <f>'PERHTUNGAN SUBKRITERIA'!K7</f>
        <v>0.83723128391996848</v>
      </c>
      <c r="F4" s="108" t="s">
        <v>171</v>
      </c>
      <c r="G4" s="47">
        <f>$E$4*H4</f>
        <v>5.8606189874397794</v>
      </c>
      <c r="H4" s="303">
        <v>7</v>
      </c>
      <c r="J4" s="285" t="s">
        <v>236</v>
      </c>
      <c r="K4" s="286"/>
      <c r="L4" s="287"/>
      <c r="M4" s="279">
        <f>E4</f>
        <v>0.83723128391996848</v>
      </c>
      <c r="N4" s="278"/>
      <c r="O4" s="280">
        <f>G4</f>
        <v>5.8606189874397794</v>
      </c>
      <c r="P4" s="280"/>
      <c r="Q4" s="280">
        <f>G5</f>
        <v>6.6978502713597479</v>
      </c>
      <c r="R4" s="280"/>
      <c r="S4" s="280">
        <f>G6</f>
        <v>4.1861564195998424</v>
      </c>
      <c r="T4" s="280"/>
    </row>
    <row r="5" spans="2:20" ht="15.75" x14ac:dyDescent="0.25">
      <c r="B5" s="265"/>
      <c r="C5" s="265"/>
      <c r="D5" s="263"/>
      <c r="E5" s="234"/>
      <c r="F5" s="108" t="s">
        <v>169</v>
      </c>
      <c r="G5" s="169">
        <f t="shared" ref="G5:G6" si="0">$E$4*H5</f>
        <v>6.6978502713597479</v>
      </c>
      <c r="H5" s="303">
        <v>8</v>
      </c>
      <c r="J5" s="285" t="s">
        <v>237</v>
      </c>
      <c r="K5" s="286"/>
      <c r="L5" s="287"/>
      <c r="M5" s="279">
        <f>E7</f>
        <v>0.16276871608003141</v>
      </c>
      <c r="N5" s="278"/>
      <c r="O5" s="280">
        <f>G7</f>
        <v>0.81384358040015703</v>
      </c>
      <c r="P5" s="280"/>
      <c r="Q5" s="280">
        <f>G8</f>
        <v>1.1393810125602197</v>
      </c>
      <c r="R5" s="280"/>
      <c r="S5" s="280">
        <f>G9</f>
        <v>0.65107486432012562</v>
      </c>
      <c r="T5" s="280"/>
    </row>
    <row r="6" spans="2:20" ht="15.75" x14ac:dyDescent="0.25">
      <c r="B6" s="265"/>
      <c r="C6" s="265"/>
      <c r="D6" s="263"/>
      <c r="E6" s="235"/>
      <c r="F6" s="108" t="s">
        <v>59</v>
      </c>
      <c r="G6" s="169">
        <f t="shared" si="0"/>
        <v>4.1861564195998424</v>
      </c>
      <c r="H6" s="303">
        <v>5</v>
      </c>
      <c r="J6" s="273" t="s">
        <v>201</v>
      </c>
      <c r="K6" s="274"/>
      <c r="L6" s="275"/>
      <c r="M6" s="276">
        <v>9.1999999999999998E-2</v>
      </c>
      <c r="N6" s="277"/>
      <c r="O6" s="261"/>
      <c r="P6" s="261"/>
      <c r="Q6" s="261"/>
      <c r="R6" s="261"/>
      <c r="S6" s="261"/>
      <c r="T6" s="261"/>
    </row>
    <row r="7" spans="2:20" ht="15.75" customHeight="1" x14ac:dyDescent="0.25">
      <c r="B7" s="265"/>
      <c r="C7" s="265"/>
      <c r="D7" s="263" t="s">
        <v>222</v>
      </c>
      <c r="E7" s="233">
        <f>'PERHTUNGAN SUBKRITERIA'!K8</f>
        <v>0.16276871608003141</v>
      </c>
      <c r="F7" s="108" t="s">
        <v>171</v>
      </c>
      <c r="G7" s="47">
        <f>$E$7*H7</f>
        <v>0.81384358040015703</v>
      </c>
      <c r="H7" s="303">
        <v>5</v>
      </c>
      <c r="J7" s="285" t="s">
        <v>238</v>
      </c>
      <c r="K7" s="286"/>
      <c r="L7" s="287"/>
      <c r="M7" s="279">
        <f>E10</f>
        <v>0.69098300562505255</v>
      </c>
      <c r="N7" s="278"/>
      <c r="O7" s="280">
        <f>G10</f>
        <v>4.1458980337503153</v>
      </c>
      <c r="P7" s="280"/>
      <c r="Q7" s="280">
        <f>G11</f>
        <v>2.7639320225002102</v>
      </c>
      <c r="R7" s="280"/>
      <c r="S7" s="280">
        <f>G12</f>
        <v>2.0729490168751576</v>
      </c>
      <c r="T7" s="280"/>
    </row>
    <row r="8" spans="2:20" ht="15.75" x14ac:dyDescent="0.25">
      <c r="B8" s="265"/>
      <c r="C8" s="265"/>
      <c r="D8" s="263"/>
      <c r="E8" s="234"/>
      <c r="F8" s="108" t="s">
        <v>169</v>
      </c>
      <c r="G8" s="169">
        <f t="shared" ref="G8:G9" si="1">$E$7*H8</f>
        <v>1.1393810125602197</v>
      </c>
      <c r="H8" s="303">
        <v>7</v>
      </c>
      <c r="J8" s="285" t="s">
        <v>137</v>
      </c>
      <c r="K8" s="286"/>
      <c r="L8" s="287"/>
      <c r="M8" s="279">
        <f>E13</f>
        <v>0.30901699437494745</v>
      </c>
      <c r="N8" s="278"/>
      <c r="O8" s="280">
        <f>G13</f>
        <v>1.2360679774997898</v>
      </c>
      <c r="P8" s="280"/>
      <c r="Q8" s="280">
        <f>G14</f>
        <v>1.8541019662496847</v>
      </c>
      <c r="R8" s="280"/>
      <c r="S8" s="280">
        <f>G15</f>
        <v>0.6180339887498949</v>
      </c>
      <c r="T8" s="280"/>
    </row>
    <row r="9" spans="2:20" ht="15.75" x14ac:dyDescent="0.25">
      <c r="B9" s="265"/>
      <c r="C9" s="267"/>
      <c r="D9" s="263"/>
      <c r="E9" s="235"/>
      <c r="F9" s="108" t="s">
        <v>59</v>
      </c>
      <c r="G9" s="169">
        <f t="shared" si="1"/>
        <v>0.65107486432012562</v>
      </c>
      <c r="H9" s="303">
        <v>4</v>
      </c>
      <c r="J9" s="277" t="s">
        <v>14</v>
      </c>
      <c r="K9" s="277"/>
      <c r="L9" s="277"/>
      <c r="M9" s="276">
        <v>0.17499999999999999</v>
      </c>
      <c r="N9" s="277"/>
      <c r="O9" s="280"/>
      <c r="P9" s="280"/>
      <c r="Q9" s="280"/>
      <c r="R9" s="280"/>
      <c r="S9" s="280"/>
      <c r="T9" s="280"/>
    </row>
    <row r="10" spans="2:20" ht="17.25" customHeight="1" x14ac:dyDescent="0.25">
      <c r="B10" s="265"/>
      <c r="C10" s="266" t="s">
        <v>231</v>
      </c>
      <c r="D10" s="263" t="s">
        <v>98</v>
      </c>
      <c r="E10" s="233">
        <f>'PERHTUNGAN SUBKRITERIA'!K15</f>
        <v>0.69098300562505255</v>
      </c>
      <c r="F10" s="108" t="s">
        <v>171</v>
      </c>
      <c r="G10" s="47">
        <f>$E$10*H10</f>
        <v>4.1458980337503153</v>
      </c>
      <c r="H10" s="303">
        <v>6</v>
      </c>
      <c r="J10" s="278" t="s">
        <v>239</v>
      </c>
      <c r="K10" s="278"/>
      <c r="L10" s="278"/>
      <c r="M10" s="279">
        <f>E16</f>
        <v>0.76324130955389768</v>
      </c>
      <c r="N10" s="278"/>
      <c r="O10" s="280">
        <f>G17</f>
        <v>3.8162065477694886</v>
      </c>
      <c r="P10" s="280"/>
      <c r="Q10" s="280">
        <f>G18</f>
        <v>5.3426891668772836</v>
      </c>
      <c r="R10" s="280"/>
      <c r="S10" s="280">
        <f>G18</f>
        <v>5.3426891668772836</v>
      </c>
      <c r="T10" s="280"/>
    </row>
    <row r="11" spans="2:20" ht="15.75" x14ac:dyDescent="0.25">
      <c r="B11" s="265"/>
      <c r="C11" s="266"/>
      <c r="D11" s="263"/>
      <c r="E11" s="234"/>
      <c r="F11" s="108" t="s">
        <v>169</v>
      </c>
      <c r="G11" s="169">
        <f t="shared" ref="G11:G12" si="2">$E$10*H11</f>
        <v>2.7639320225002102</v>
      </c>
      <c r="H11" s="303">
        <v>4</v>
      </c>
      <c r="J11" s="278" t="s">
        <v>240</v>
      </c>
      <c r="K11" s="278"/>
      <c r="L11" s="278"/>
      <c r="M11" s="279">
        <f>E19</f>
        <v>0.23675869044610232</v>
      </c>
      <c r="N11" s="278"/>
      <c r="O11" s="280">
        <f>G19</f>
        <v>1.1837934522305116</v>
      </c>
      <c r="P11" s="280"/>
      <c r="Q11" s="280">
        <f>G20</f>
        <v>0.94703476178440926</v>
      </c>
      <c r="R11" s="280"/>
      <c r="S11" s="280">
        <f>G21</f>
        <v>1.6573108331227162</v>
      </c>
      <c r="T11" s="280"/>
    </row>
    <row r="12" spans="2:20" ht="15.75" x14ac:dyDescent="0.25">
      <c r="B12" s="265"/>
      <c r="C12" s="266"/>
      <c r="D12" s="263"/>
      <c r="E12" s="235"/>
      <c r="F12" s="108" t="s">
        <v>59</v>
      </c>
      <c r="G12" s="169">
        <f t="shared" si="2"/>
        <v>2.0729490168751576</v>
      </c>
      <c r="H12" s="303">
        <v>3</v>
      </c>
      <c r="J12" s="273" t="s">
        <v>234</v>
      </c>
      <c r="K12" s="274"/>
      <c r="L12" s="275"/>
      <c r="M12" s="276">
        <v>6.4000000000000001E-2</v>
      </c>
      <c r="N12" s="277"/>
      <c r="O12" s="280"/>
      <c r="P12" s="280"/>
      <c r="Q12" s="280"/>
      <c r="R12" s="280"/>
      <c r="S12" s="280"/>
      <c r="T12" s="280"/>
    </row>
    <row r="13" spans="2:20" ht="17.25" customHeight="1" x14ac:dyDescent="0.25">
      <c r="B13" s="265"/>
      <c r="C13" s="266"/>
      <c r="D13" s="263" t="s">
        <v>97</v>
      </c>
      <c r="E13" s="233">
        <f>'PERHTUNGAN SUBKRITERIA'!K16</f>
        <v>0.30901699437494745</v>
      </c>
      <c r="F13" s="108" t="s">
        <v>171</v>
      </c>
      <c r="G13" s="47">
        <f>$E$13*H13</f>
        <v>1.2360679774997898</v>
      </c>
      <c r="H13" s="303">
        <v>4</v>
      </c>
      <c r="J13" s="285" t="s">
        <v>90</v>
      </c>
      <c r="K13" s="286"/>
      <c r="L13" s="287"/>
      <c r="M13" s="279">
        <f>E22</f>
        <v>0.66307160375876895</v>
      </c>
      <c r="N13" s="278"/>
      <c r="O13" s="280">
        <f>G22</f>
        <v>3.9784296225526137</v>
      </c>
      <c r="P13" s="280"/>
      <c r="Q13" s="280">
        <f>G23</f>
        <v>5.3045728300701516</v>
      </c>
      <c r="R13" s="280"/>
      <c r="S13" s="280">
        <f>G24</f>
        <v>3.3153580187938445</v>
      </c>
      <c r="T13" s="280"/>
    </row>
    <row r="14" spans="2:20" ht="15.75" x14ac:dyDescent="0.25">
      <c r="B14" s="265"/>
      <c r="C14" s="266"/>
      <c r="D14" s="263"/>
      <c r="E14" s="234"/>
      <c r="F14" s="108" t="s">
        <v>169</v>
      </c>
      <c r="G14" s="169">
        <f t="shared" ref="G14:G15" si="3">$E$13*H14</f>
        <v>1.8541019662496847</v>
      </c>
      <c r="H14" s="303">
        <v>6</v>
      </c>
      <c r="J14" s="278" t="s">
        <v>241</v>
      </c>
      <c r="K14" s="278"/>
      <c r="L14" s="278"/>
      <c r="M14" s="279">
        <f>E25</f>
        <v>0.33692839624123105</v>
      </c>
      <c r="N14" s="278"/>
      <c r="O14" s="280">
        <f>G25</f>
        <v>2.3584987736886172</v>
      </c>
      <c r="P14" s="280"/>
      <c r="Q14" s="280">
        <f>G26</f>
        <v>3.0323555661710797</v>
      </c>
      <c r="R14" s="280"/>
      <c r="S14" s="280">
        <f>G27</f>
        <v>2.0215703774473863</v>
      </c>
      <c r="T14" s="280"/>
    </row>
    <row r="15" spans="2:20" ht="15.75" x14ac:dyDescent="0.25">
      <c r="B15" s="265"/>
      <c r="C15" s="266"/>
      <c r="D15" s="263"/>
      <c r="E15" s="235"/>
      <c r="F15" s="108" t="s">
        <v>59</v>
      </c>
      <c r="G15" s="169">
        <f t="shared" si="3"/>
        <v>0.6180339887498949</v>
      </c>
      <c r="H15" s="303">
        <v>2</v>
      </c>
      <c r="J15" s="277" t="s">
        <v>235</v>
      </c>
      <c r="K15" s="277"/>
      <c r="L15" s="277"/>
      <c r="M15" s="276">
        <v>4.4999999999999998E-2</v>
      </c>
      <c r="N15" s="277"/>
      <c r="O15" s="280"/>
      <c r="P15" s="280"/>
      <c r="Q15" s="280"/>
      <c r="R15" s="280"/>
      <c r="S15" s="280"/>
      <c r="T15" s="280"/>
    </row>
    <row r="16" spans="2:20" ht="16.5" customHeight="1" x14ac:dyDescent="0.25">
      <c r="B16" s="265"/>
      <c r="C16" s="266" t="s">
        <v>227</v>
      </c>
      <c r="D16" s="263" t="s">
        <v>101</v>
      </c>
      <c r="E16" s="233">
        <f>'PERHTUNGAN SUBKRITERIA'!K23</f>
        <v>0.76324130955389768</v>
      </c>
      <c r="F16" s="108" t="s">
        <v>171</v>
      </c>
      <c r="G16" s="169">
        <f>$E$16*H16</f>
        <v>2.2897239286616928</v>
      </c>
      <c r="H16" s="303">
        <v>3</v>
      </c>
      <c r="J16" s="278" t="s">
        <v>242</v>
      </c>
      <c r="K16" s="278"/>
      <c r="L16" s="278"/>
      <c r="M16" s="279">
        <f>E28</f>
        <v>0.40074558215088524</v>
      </c>
      <c r="N16" s="278"/>
      <c r="O16" s="280">
        <f>G28</f>
        <v>2.4044734929053115</v>
      </c>
      <c r="P16" s="280"/>
      <c r="Q16" s="280">
        <f>G29</f>
        <v>3.2059646572070819</v>
      </c>
      <c r="R16" s="280"/>
      <c r="S16" s="280">
        <f>G30</f>
        <v>2.0037279107544261</v>
      </c>
      <c r="T16" s="280"/>
    </row>
    <row r="17" spans="2:20" ht="15.75" x14ac:dyDescent="0.25">
      <c r="B17" s="265"/>
      <c r="C17" s="266"/>
      <c r="D17" s="263"/>
      <c r="E17" s="234"/>
      <c r="F17" s="108" t="s">
        <v>169</v>
      </c>
      <c r="G17" s="169">
        <f t="shared" ref="G17:G18" si="4">$E$16*H17</f>
        <v>3.8162065477694886</v>
      </c>
      <c r="H17" s="303">
        <v>5</v>
      </c>
      <c r="J17" s="278" t="s">
        <v>243</v>
      </c>
      <c r="K17" s="278"/>
      <c r="L17" s="278"/>
      <c r="M17" s="279">
        <f>E31</f>
        <v>0.59925441784911482</v>
      </c>
      <c r="N17" s="278"/>
      <c r="O17" s="280">
        <f>G31</f>
        <v>4.1947809249438039</v>
      </c>
      <c r="P17" s="280"/>
      <c r="Q17" s="280">
        <f>G32</f>
        <v>2.9962720892455739</v>
      </c>
      <c r="R17" s="280"/>
      <c r="S17" s="280">
        <f>G33</f>
        <v>2.3970176713964593</v>
      </c>
      <c r="T17" s="280"/>
    </row>
    <row r="18" spans="2:20" ht="15.75" x14ac:dyDescent="0.25">
      <c r="B18" s="265"/>
      <c r="C18" s="266"/>
      <c r="D18" s="263"/>
      <c r="E18" s="235"/>
      <c r="F18" s="108" t="s">
        <v>59</v>
      </c>
      <c r="G18" s="169">
        <f t="shared" si="4"/>
        <v>5.3426891668772836</v>
      </c>
      <c r="H18" s="303">
        <v>7</v>
      </c>
      <c r="J18" s="273" t="s">
        <v>83</v>
      </c>
      <c r="K18" s="274"/>
      <c r="L18" s="275"/>
      <c r="M18" s="276">
        <v>0.24099999999999999</v>
      </c>
      <c r="N18" s="277"/>
      <c r="O18" s="280"/>
      <c r="P18" s="280"/>
      <c r="Q18" s="280"/>
      <c r="R18" s="280"/>
      <c r="S18" s="280"/>
      <c r="T18" s="280"/>
    </row>
    <row r="19" spans="2:20" ht="17.25" customHeight="1" x14ac:dyDescent="0.25">
      <c r="B19" s="265"/>
      <c r="C19" s="266"/>
      <c r="D19" s="263" t="s">
        <v>100</v>
      </c>
      <c r="E19" s="233">
        <f>'PERHTUNGAN SUBKRITERIA'!K24</f>
        <v>0.23675869044610232</v>
      </c>
      <c r="F19" s="108" t="s">
        <v>171</v>
      </c>
      <c r="G19" s="169">
        <f>$E$19*H19</f>
        <v>1.1837934522305116</v>
      </c>
      <c r="H19" s="303">
        <v>5</v>
      </c>
      <c r="J19" s="285" t="s">
        <v>95</v>
      </c>
      <c r="K19" s="286"/>
      <c r="L19" s="287"/>
      <c r="M19" s="279">
        <f>E34</f>
        <v>0.61014930744645124</v>
      </c>
      <c r="N19" s="278"/>
      <c r="O19" s="280">
        <f>G34</f>
        <v>3.6608958446787074</v>
      </c>
      <c r="P19" s="280"/>
      <c r="Q19" s="280">
        <f>G35</f>
        <v>4.8811944595716099</v>
      </c>
      <c r="R19" s="280"/>
      <c r="S19" s="280">
        <f>G36</f>
        <v>3.0507465372322562</v>
      </c>
      <c r="T19" s="280"/>
    </row>
    <row r="20" spans="2:20" ht="15.75" x14ac:dyDescent="0.25">
      <c r="B20" s="265"/>
      <c r="C20" s="266"/>
      <c r="D20" s="263"/>
      <c r="E20" s="234"/>
      <c r="F20" s="108" t="s">
        <v>169</v>
      </c>
      <c r="G20" s="169">
        <f t="shared" ref="G20:G21" si="5">$E$19*H20</f>
        <v>0.94703476178440926</v>
      </c>
      <c r="H20" s="303">
        <v>4</v>
      </c>
      <c r="J20" s="278" t="s">
        <v>93</v>
      </c>
      <c r="K20" s="278"/>
      <c r="L20" s="278"/>
      <c r="M20" s="279">
        <f>E37</f>
        <v>0.38985069255354882</v>
      </c>
      <c r="N20" s="278"/>
      <c r="O20" s="280">
        <f>G37</f>
        <v>2.7289548478748418</v>
      </c>
      <c r="P20" s="280"/>
      <c r="Q20" s="280">
        <f>G38</f>
        <v>1.949253462767744</v>
      </c>
      <c r="R20" s="280"/>
      <c r="S20" s="280">
        <f>G39</f>
        <v>1.5594027702141953</v>
      </c>
      <c r="T20" s="280"/>
    </row>
    <row r="21" spans="2:20" ht="15.75" x14ac:dyDescent="0.25">
      <c r="B21" s="265"/>
      <c r="C21" s="266"/>
      <c r="D21" s="263"/>
      <c r="E21" s="235"/>
      <c r="F21" s="108" t="s">
        <v>59</v>
      </c>
      <c r="G21" s="169">
        <f t="shared" si="5"/>
        <v>1.6573108331227162</v>
      </c>
      <c r="H21" s="303">
        <v>7</v>
      </c>
      <c r="J21" s="258" t="s">
        <v>245</v>
      </c>
      <c r="K21" s="258"/>
      <c r="L21" s="258"/>
      <c r="M21" s="258"/>
      <c r="N21" s="258"/>
      <c r="O21" s="259">
        <f>SUM(O3:P20)</f>
        <v>36.382462085733934</v>
      </c>
      <c r="P21" s="259"/>
      <c r="Q21" s="259">
        <f>SUM(Q3:R20)</f>
        <v>40.114602266364798</v>
      </c>
      <c r="R21" s="259"/>
      <c r="S21" s="259">
        <f>SUM(S3:T20)</f>
        <v>28.876037575383585</v>
      </c>
      <c r="T21" s="259"/>
    </row>
    <row r="22" spans="2:20" ht="16.5" customHeight="1" x14ac:dyDescent="0.25">
      <c r="B22" s="265"/>
      <c r="C22" s="266" t="s">
        <v>228</v>
      </c>
      <c r="D22" s="263" t="s">
        <v>104</v>
      </c>
      <c r="E22" s="233">
        <f>'PERHTUNGAN SUBKRITERIA'!K31</f>
        <v>0.66307160375876895</v>
      </c>
      <c r="F22" s="108" t="s">
        <v>171</v>
      </c>
      <c r="G22" s="169">
        <f>$E$22*H22</f>
        <v>3.9784296225526137</v>
      </c>
      <c r="H22" s="303">
        <v>6</v>
      </c>
    </row>
    <row r="23" spans="2:20" ht="15.75" x14ac:dyDescent="0.25">
      <c r="B23" s="265"/>
      <c r="C23" s="266"/>
      <c r="D23" s="263"/>
      <c r="E23" s="234"/>
      <c r="F23" s="108" t="s">
        <v>169</v>
      </c>
      <c r="G23" s="169">
        <f t="shared" ref="G23:G24" si="6">$E$22*H23</f>
        <v>5.3045728300701516</v>
      </c>
      <c r="H23" s="303">
        <v>8</v>
      </c>
      <c r="J23" s="308" t="s">
        <v>69</v>
      </c>
      <c r="K23" s="308"/>
      <c r="L23" s="309" t="s">
        <v>76</v>
      </c>
      <c r="M23" s="309"/>
      <c r="N23" s="309"/>
      <c r="O23" s="309"/>
      <c r="P23" s="309"/>
    </row>
    <row r="24" spans="2:20" ht="15.75" x14ac:dyDescent="0.25">
      <c r="B24" s="265"/>
      <c r="C24" s="266"/>
      <c r="D24" s="263"/>
      <c r="E24" s="235"/>
      <c r="F24" s="108" t="s">
        <v>59</v>
      </c>
      <c r="G24" s="169">
        <f t="shared" si="6"/>
        <v>3.3153580187938445</v>
      </c>
      <c r="H24" s="303">
        <v>5</v>
      </c>
      <c r="J24" s="308"/>
      <c r="K24" s="308"/>
      <c r="L24" s="310" t="s">
        <v>171</v>
      </c>
      <c r="M24" s="311" t="s">
        <v>170</v>
      </c>
      <c r="N24" s="311"/>
      <c r="O24" s="311" t="s">
        <v>59</v>
      </c>
      <c r="P24" s="311"/>
    </row>
    <row r="25" spans="2:20" ht="15.75" customHeight="1" x14ac:dyDescent="0.25">
      <c r="B25" s="265"/>
      <c r="C25" s="266"/>
      <c r="D25" s="263" t="s">
        <v>103</v>
      </c>
      <c r="E25" s="233">
        <f>'PERHTUNGAN SUBKRITERIA'!K32</f>
        <v>0.33692839624123105</v>
      </c>
      <c r="F25" s="108" t="s">
        <v>171</v>
      </c>
      <c r="G25" s="47">
        <f>$E$25*H25</f>
        <v>2.3584987736886172</v>
      </c>
      <c r="H25" s="303">
        <v>7</v>
      </c>
      <c r="J25" s="261" t="s">
        <v>6</v>
      </c>
      <c r="K25" s="261"/>
      <c r="L25" s="304">
        <f>G4+G7</f>
        <v>6.6744625678399361</v>
      </c>
      <c r="M25" s="307">
        <f>G5+G8</f>
        <v>7.8372312839199676</v>
      </c>
      <c r="N25" s="305"/>
      <c r="O25" s="307">
        <f>G6+G9</f>
        <v>4.8372312839199676</v>
      </c>
      <c r="P25" s="305"/>
    </row>
    <row r="26" spans="2:20" ht="15.75" x14ac:dyDescent="0.25">
      <c r="B26" s="265"/>
      <c r="C26" s="266"/>
      <c r="D26" s="263"/>
      <c r="E26" s="234"/>
      <c r="F26" s="108" t="s">
        <v>169</v>
      </c>
      <c r="G26" s="169">
        <f t="shared" ref="G26:G27" si="7">$E$25*H26</f>
        <v>3.0323555661710797</v>
      </c>
      <c r="H26" s="303">
        <v>9</v>
      </c>
      <c r="J26" s="261" t="s">
        <v>201</v>
      </c>
      <c r="K26" s="261"/>
      <c r="L26" s="304">
        <f>G10+G13</f>
        <v>5.3819660112501051</v>
      </c>
      <c r="M26" s="307">
        <f>G11+G14</f>
        <v>4.6180339887498949</v>
      </c>
      <c r="N26" s="305"/>
      <c r="O26" s="307">
        <f>G12+G15</f>
        <v>2.6909830056250525</v>
      </c>
      <c r="P26" s="305"/>
    </row>
    <row r="27" spans="2:20" ht="15.75" x14ac:dyDescent="0.25">
      <c r="B27" s="265"/>
      <c r="C27" s="266"/>
      <c r="D27" s="263"/>
      <c r="E27" s="235"/>
      <c r="F27" s="108" t="s">
        <v>59</v>
      </c>
      <c r="G27" s="169">
        <f t="shared" si="7"/>
        <v>2.0215703774473863</v>
      </c>
      <c r="H27" s="303">
        <v>6</v>
      </c>
      <c r="J27" s="261" t="s">
        <v>14</v>
      </c>
      <c r="K27" s="261"/>
      <c r="L27" s="304">
        <f>G16+G19</f>
        <v>3.4735173808922042</v>
      </c>
      <c r="M27" s="307">
        <f>G17+G20</f>
        <v>4.7632413095538979</v>
      </c>
      <c r="N27" s="305"/>
      <c r="O27" s="307">
        <f>G18+G21</f>
        <v>7</v>
      </c>
      <c r="P27" s="305"/>
    </row>
    <row r="28" spans="2:20" ht="16.5" customHeight="1" x14ac:dyDescent="0.25">
      <c r="B28" s="265"/>
      <c r="C28" s="266" t="s">
        <v>229</v>
      </c>
      <c r="D28" s="263" t="s">
        <v>223</v>
      </c>
      <c r="E28" s="233">
        <f>'PERHTUNGAN SUBKRITERIA'!K39</f>
        <v>0.40074558215088524</v>
      </c>
      <c r="F28" s="108" t="s">
        <v>171</v>
      </c>
      <c r="G28" s="169">
        <f>$E$28*H28</f>
        <v>2.4044734929053115</v>
      </c>
      <c r="H28" s="303">
        <v>6</v>
      </c>
      <c r="J28" s="261" t="s">
        <v>234</v>
      </c>
      <c r="K28" s="261"/>
      <c r="L28" s="304">
        <f>G22+G25</f>
        <v>6.3369283962412304</v>
      </c>
      <c r="M28" s="307">
        <f>G23+G26</f>
        <v>8.3369283962412304</v>
      </c>
      <c r="N28" s="305"/>
      <c r="O28" s="307">
        <f>G24+G27</f>
        <v>5.3369283962412304</v>
      </c>
      <c r="P28" s="305"/>
    </row>
    <row r="29" spans="2:20" ht="15.75" x14ac:dyDescent="0.25">
      <c r="B29" s="265"/>
      <c r="C29" s="266"/>
      <c r="D29" s="263"/>
      <c r="E29" s="234"/>
      <c r="F29" s="108" t="s">
        <v>169</v>
      </c>
      <c r="G29" s="169">
        <f t="shared" ref="G29:G30" si="8">$E$28*H29</f>
        <v>3.2059646572070819</v>
      </c>
      <c r="H29" s="303">
        <v>8</v>
      </c>
      <c r="J29" s="261" t="s">
        <v>313</v>
      </c>
      <c r="K29" s="261"/>
      <c r="L29" s="304">
        <f>G28+G31</f>
        <v>6.5992544178491155</v>
      </c>
      <c r="M29" s="307">
        <f>G29+G32</f>
        <v>6.2022367464526553</v>
      </c>
      <c r="N29" s="305"/>
      <c r="O29" s="307">
        <f>G30+G33</f>
        <v>4.4007455821508854</v>
      </c>
      <c r="P29" s="305"/>
    </row>
    <row r="30" spans="2:20" ht="15.75" x14ac:dyDescent="0.25">
      <c r="B30" s="265"/>
      <c r="C30" s="266"/>
      <c r="D30" s="263"/>
      <c r="E30" s="235"/>
      <c r="F30" s="108" t="s">
        <v>59</v>
      </c>
      <c r="G30" s="169">
        <f t="shared" si="8"/>
        <v>2.0037279107544261</v>
      </c>
      <c r="H30" s="303">
        <v>5</v>
      </c>
      <c r="J30" s="263" t="s">
        <v>202</v>
      </c>
      <c r="K30" s="263"/>
      <c r="L30" s="304">
        <f>G34+G37</f>
        <v>6.3898506925535496</v>
      </c>
      <c r="M30" s="307">
        <f>G35+G38</f>
        <v>6.8304479223393537</v>
      </c>
      <c r="N30" s="305"/>
      <c r="O30" s="307">
        <f>G36+G39</f>
        <v>4.6101493074464512</v>
      </c>
      <c r="P30" s="305"/>
    </row>
    <row r="31" spans="2:20" ht="17.25" customHeight="1" x14ac:dyDescent="0.25">
      <c r="B31" s="265"/>
      <c r="C31" s="266"/>
      <c r="D31" s="263" t="s">
        <v>224</v>
      </c>
      <c r="E31" s="233">
        <f>'PERHTUNGAN SUBKRITERIA'!K40</f>
        <v>0.59925441784911482</v>
      </c>
      <c r="F31" s="108" t="s">
        <v>171</v>
      </c>
      <c r="G31" s="169">
        <f>$E$31*H31</f>
        <v>4.1947809249438039</v>
      </c>
      <c r="H31" s="303">
        <v>7</v>
      </c>
      <c r="J31" s="312" t="s">
        <v>314</v>
      </c>
      <c r="K31" s="312"/>
      <c r="L31" s="313">
        <f>SUM(L25:L30)</f>
        <v>34.855979466626145</v>
      </c>
      <c r="M31" s="314">
        <f t="shared" ref="M31:P31" si="9">SUM(M25:M30)</f>
        <v>38.588119647257002</v>
      </c>
      <c r="N31" s="315"/>
      <c r="O31" s="314">
        <f t="shared" si="9"/>
        <v>28.876037575383588</v>
      </c>
      <c r="P31" s="315"/>
    </row>
    <row r="32" spans="2:20" ht="15.75" x14ac:dyDescent="0.25">
      <c r="B32" s="265"/>
      <c r="C32" s="266"/>
      <c r="D32" s="263"/>
      <c r="E32" s="234"/>
      <c r="F32" s="108" t="s">
        <v>169</v>
      </c>
      <c r="G32" s="169">
        <f t="shared" ref="G32:G33" si="10">$E$31*H32</f>
        <v>2.9962720892455739</v>
      </c>
      <c r="H32" s="303">
        <v>5</v>
      </c>
    </row>
    <row r="33" spans="2:16" ht="15.75" x14ac:dyDescent="0.25">
      <c r="B33" s="265"/>
      <c r="C33" s="266"/>
      <c r="D33" s="263"/>
      <c r="E33" s="235"/>
      <c r="F33" s="108" t="s">
        <v>59</v>
      </c>
      <c r="G33" s="169">
        <f t="shared" si="10"/>
        <v>2.3970176713964593</v>
      </c>
      <c r="H33" s="303">
        <v>4</v>
      </c>
      <c r="J33" s="321" t="s">
        <v>315</v>
      </c>
      <c r="K33" s="321"/>
      <c r="L33" s="321"/>
      <c r="M33" s="321"/>
      <c r="N33" s="321"/>
      <c r="O33" s="321"/>
      <c r="P33" s="321"/>
    </row>
    <row r="34" spans="2:16" ht="15.75" x14ac:dyDescent="0.25">
      <c r="B34" s="265"/>
      <c r="C34" s="266" t="s">
        <v>230</v>
      </c>
      <c r="D34" s="263" t="s">
        <v>225</v>
      </c>
      <c r="E34" s="262">
        <f>'PERHTUNGAN SUBKRITERIA'!K47</f>
        <v>0.61014930744645124</v>
      </c>
      <c r="F34" s="109" t="s">
        <v>171</v>
      </c>
      <c r="G34" s="169">
        <f>$E$34*H34</f>
        <v>3.6608958446787074</v>
      </c>
      <c r="H34" s="303">
        <v>6</v>
      </c>
      <c r="J34" s="308" t="s">
        <v>69</v>
      </c>
      <c r="K34" s="308"/>
      <c r="L34" s="309" t="s">
        <v>76</v>
      </c>
      <c r="M34" s="309"/>
      <c r="N34" s="309"/>
      <c r="O34" s="309"/>
      <c r="P34" s="309"/>
    </row>
    <row r="35" spans="2:16" ht="15.75" x14ac:dyDescent="0.25">
      <c r="B35" s="265"/>
      <c r="C35" s="266"/>
      <c r="D35" s="263"/>
      <c r="E35" s="262"/>
      <c r="F35" s="109" t="s">
        <v>169</v>
      </c>
      <c r="G35" s="169">
        <f t="shared" ref="G35:G36" si="11">$E$34*H35</f>
        <v>4.8811944595716099</v>
      </c>
      <c r="H35" s="303">
        <v>8</v>
      </c>
      <c r="J35" s="308"/>
      <c r="K35" s="308"/>
      <c r="L35" s="310" t="s">
        <v>171</v>
      </c>
      <c r="M35" s="311" t="s">
        <v>170</v>
      </c>
      <c r="N35" s="311"/>
      <c r="O35" s="311" t="s">
        <v>59</v>
      </c>
      <c r="P35" s="311"/>
    </row>
    <row r="36" spans="2:16" ht="15.75" x14ac:dyDescent="0.25">
      <c r="B36" s="265"/>
      <c r="C36" s="266"/>
      <c r="D36" s="263"/>
      <c r="E36" s="262"/>
      <c r="F36" s="109" t="s">
        <v>59</v>
      </c>
      <c r="G36" s="169">
        <f t="shared" si="11"/>
        <v>3.0507465372322562</v>
      </c>
      <c r="H36" s="303">
        <v>5</v>
      </c>
      <c r="J36" s="261" t="s">
        <v>6</v>
      </c>
      <c r="K36" s="261"/>
      <c r="L36" s="304">
        <f>L25*M3</f>
        <v>2.5563191634826956</v>
      </c>
      <c r="M36" s="307">
        <f>M25*M3</f>
        <v>3.0016595817413476</v>
      </c>
      <c r="N36" s="305"/>
      <c r="O36" s="307">
        <f>O25*M3</f>
        <v>1.8526595817413476</v>
      </c>
      <c r="P36" s="305"/>
    </row>
    <row r="37" spans="2:16" ht="15.75" x14ac:dyDescent="0.25">
      <c r="B37" s="265"/>
      <c r="C37" s="266"/>
      <c r="D37" s="263" t="s">
        <v>226</v>
      </c>
      <c r="E37" s="262">
        <f>'PERHTUNGAN SUBKRITERIA'!K48</f>
        <v>0.38985069255354882</v>
      </c>
      <c r="F37" s="109" t="s">
        <v>171</v>
      </c>
      <c r="G37" s="169">
        <f>$E$37*H37</f>
        <v>2.7289548478748418</v>
      </c>
      <c r="H37" s="28">
        <v>7</v>
      </c>
      <c r="J37" s="261" t="s">
        <v>201</v>
      </c>
      <c r="K37" s="261"/>
      <c r="L37" s="304">
        <f>L26*M6</f>
        <v>0.49514087303500964</v>
      </c>
      <c r="M37" s="307">
        <f>M26*M6</f>
        <v>0.42485912696499034</v>
      </c>
      <c r="N37" s="305"/>
      <c r="O37" s="307">
        <f>O26*M6</f>
        <v>0.24757043651750482</v>
      </c>
      <c r="P37" s="305"/>
    </row>
    <row r="38" spans="2:16" ht="15.75" x14ac:dyDescent="0.25">
      <c r="B38" s="265"/>
      <c r="C38" s="266"/>
      <c r="D38" s="263"/>
      <c r="E38" s="262"/>
      <c r="F38" s="109" t="s">
        <v>169</v>
      </c>
      <c r="G38" s="169">
        <f t="shared" ref="G38:G39" si="12">$E$37*H38</f>
        <v>1.949253462767744</v>
      </c>
      <c r="H38" s="28">
        <v>5</v>
      </c>
      <c r="J38" s="261" t="s">
        <v>14</v>
      </c>
      <c r="K38" s="261"/>
      <c r="L38" s="304">
        <f>L27*M9</f>
        <v>0.60786554165613571</v>
      </c>
      <c r="M38" s="307">
        <f>M27*M9</f>
        <v>0.83356722917193204</v>
      </c>
      <c r="N38" s="305"/>
      <c r="O38" s="307">
        <f>O27*M9</f>
        <v>1.2249999999999999</v>
      </c>
      <c r="P38" s="305"/>
    </row>
    <row r="39" spans="2:16" ht="15.75" x14ac:dyDescent="0.25">
      <c r="B39" s="265"/>
      <c r="C39" s="266"/>
      <c r="D39" s="263"/>
      <c r="E39" s="262"/>
      <c r="F39" s="109" t="s">
        <v>59</v>
      </c>
      <c r="G39" s="169">
        <f t="shared" si="12"/>
        <v>1.5594027702141953</v>
      </c>
      <c r="H39" s="28">
        <v>4</v>
      </c>
      <c r="J39" s="261" t="s">
        <v>234</v>
      </c>
      <c r="K39" s="261"/>
      <c r="L39" s="304">
        <f>L28*M12</f>
        <v>0.40556341735943874</v>
      </c>
      <c r="M39" s="307">
        <f>M28*M12</f>
        <v>0.5335634173594388</v>
      </c>
      <c r="N39" s="305"/>
      <c r="O39" s="307">
        <f>O28*M12</f>
        <v>0.34156341735943874</v>
      </c>
      <c r="P39" s="305"/>
    </row>
    <row r="40" spans="2:16" ht="15.75" x14ac:dyDescent="0.25">
      <c r="J40" s="261" t="s">
        <v>313</v>
      </c>
      <c r="K40" s="261"/>
      <c r="L40" s="304">
        <f>L29*M15</f>
        <v>0.29696644880321016</v>
      </c>
      <c r="M40" s="307">
        <f>M29*M15</f>
        <v>0.27910065359036945</v>
      </c>
      <c r="N40" s="305"/>
      <c r="O40" s="307">
        <f>O29*M15</f>
        <v>0.19803355119678984</v>
      </c>
      <c r="P40" s="305"/>
    </row>
    <row r="41" spans="2:16" ht="15.75" x14ac:dyDescent="0.25">
      <c r="J41" s="263" t="s">
        <v>202</v>
      </c>
      <c r="K41" s="263"/>
      <c r="L41" s="304">
        <f>L30*M18</f>
        <v>1.5399540169054053</v>
      </c>
      <c r="M41" s="307">
        <f>M30*M18</f>
        <v>1.6461379492837842</v>
      </c>
      <c r="N41" s="305"/>
      <c r="O41" s="307">
        <f>O30*M18</f>
        <v>1.1110459830945947</v>
      </c>
      <c r="P41" s="305"/>
    </row>
    <row r="42" spans="2:16" ht="15.75" x14ac:dyDescent="0.25">
      <c r="C42" s="256" t="s">
        <v>290</v>
      </c>
      <c r="D42" s="256"/>
      <c r="E42" s="256"/>
      <c r="J42" s="312" t="s">
        <v>314</v>
      </c>
      <c r="K42" s="312"/>
      <c r="L42" s="313">
        <f>SUM(L36:L41)</f>
        <v>5.9018094612418945</v>
      </c>
      <c r="M42" s="314">
        <f t="shared" ref="M42" si="13">SUM(M36:M41)</f>
        <v>6.7188879581118615</v>
      </c>
      <c r="N42" s="315"/>
      <c r="O42" s="314">
        <f t="shared" ref="O42" si="14">SUM(O36:O41)</f>
        <v>4.975872969909676</v>
      </c>
      <c r="P42" s="315"/>
    </row>
    <row r="43" spans="2:16" ht="15.75" customHeight="1" x14ac:dyDescent="0.25">
      <c r="C43" s="257" t="s">
        <v>291</v>
      </c>
      <c r="D43" s="257"/>
      <c r="E43" s="257"/>
    </row>
    <row r="44" spans="2:16" x14ac:dyDescent="0.25">
      <c r="C44" s="257"/>
      <c r="D44" s="257"/>
      <c r="E44" s="257"/>
      <c r="J44" s="260" t="s">
        <v>246</v>
      </c>
      <c r="K44" s="260"/>
      <c r="L44" s="170" t="s">
        <v>247</v>
      </c>
      <c r="M44" s="170" t="s">
        <v>248</v>
      </c>
    </row>
    <row r="45" spans="2:16" ht="15.75" x14ac:dyDescent="0.25">
      <c r="C45" s="257"/>
      <c r="D45" s="257"/>
      <c r="E45" s="257"/>
      <c r="J45" s="261" t="s">
        <v>171</v>
      </c>
      <c r="K45" s="261"/>
      <c r="L45" s="304">
        <f>L42</f>
        <v>5.9018094612418945</v>
      </c>
      <c r="M45" s="306">
        <v>2</v>
      </c>
    </row>
    <row r="46" spans="2:16" ht="15.75" x14ac:dyDescent="0.25">
      <c r="C46" s="257" t="s">
        <v>292</v>
      </c>
      <c r="D46" s="257"/>
      <c r="E46" s="257"/>
      <c r="J46" s="261" t="s">
        <v>169</v>
      </c>
      <c r="K46" s="261"/>
      <c r="L46" s="304">
        <f>M42</f>
        <v>6.7188879581118615</v>
      </c>
      <c r="M46" s="306">
        <v>1</v>
      </c>
    </row>
    <row r="47" spans="2:16" ht="15.75" x14ac:dyDescent="0.25">
      <c r="C47" s="257"/>
      <c r="D47" s="257"/>
      <c r="E47" s="257"/>
      <c r="J47" s="261" t="s">
        <v>59</v>
      </c>
      <c r="K47" s="261"/>
      <c r="L47" s="304">
        <f>O42</f>
        <v>4.975872969909676</v>
      </c>
      <c r="M47" s="306">
        <v>3</v>
      </c>
    </row>
    <row r="48" spans="2:16" x14ac:dyDescent="0.25">
      <c r="C48" s="257"/>
      <c r="D48" s="257"/>
      <c r="E48" s="257"/>
    </row>
    <row r="49" spans="10:13" x14ac:dyDescent="0.25">
      <c r="J49" s="316"/>
      <c r="K49" s="316"/>
      <c r="L49" s="317"/>
      <c r="M49" s="317"/>
    </row>
    <row r="50" spans="10:13" ht="15.75" x14ac:dyDescent="0.25">
      <c r="J50" s="318"/>
      <c r="K50" s="318"/>
      <c r="L50" s="319"/>
      <c r="M50" s="320"/>
    </row>
    <row r="51" spans="10:13" ht="15.75" x14ac:dyDescent="0.25">
      <c r="J51" s="318"/>
      <c r="K51" s="318"/>
      <c r="L51" s="319"/>
      <c r="M51" s="320"/>
    </row>
    <row r="52" spans="10:13" ht="15.75" x14ac:dyDescent="0.25">
      <c r="J52" s="318"/>
      <c r="K52" s="318"/>
      <c r="L52" s="319"/>
      <c r="M52" s="320"/>
    </row>
  </sheetData>
  <mergeCells count="196">
    <mergeCell ref="J33:P33"/>
    <mergeCell ref="O39:P39"/>
    <mergeCell ref="J40:K40"/>
    <mergeCell ref="M40:N40"/>
    <mergeCell ref="O40:P40"/>
    <mergeCell ref="J41:K41"/>
    <mergeCell ref="M41:N41"/>
    <mergeCell ref="O41:P41"/>
    <mergeCell ref="J42:K42"/>
    <mergeCell ref="M42:N42"/>
    <mergeCell ref="O42:P42"/>
    <mergeCell ref="O29:P29"/>
    <mergeCell ref="O30:P30"/>
    <mergeCell ref="J31:K31"/>
    <mergeCell ref="M31:N31"/>
    <mergeCell ref="O31:P31"/>
    <mergeCell ref="J44:K44"/>
    <mergeCell ref="J45:K45"/>
    <mergeCell ref="J46:K46"/>
    <mergeCell ref="J47:K47"/>
    <mergeCell ref="J34:K35"/>
    <mergeCell ref="L34:P34"/>
    <mergeCell ref="M35:N35"/>
    <mergeCell ref="O35:P35"/>
    <mergeCell ref="J36:K36"/>
    <mergeCell ref="M36:N36"/>
    <mergeCell ref="O36:P36"/>
    <mergeCell ref="J37:K37"/>
    <mergeCell ref="M37:N37"/>
    <mergeCell ref="O37:P37"/>
    <mergeCell ref="J38:K38"/>
    <mergeCell ref="M38:N38"/>
    <mergeCell ref="O38:P38"/>
    <mergeCell ref="J39:K39"/>
    <mergeCell ref="M39:N39"/>
    <mergeCell ref="J29:K29"/>
    <mergeCell ref="J30:K30"/>
    <mergeCell ref="M25:N25"/>
    <mergeCell ref="M26:N26"/>
    <mergeCell ref="M27:N27"/>
    <mergeCell ref="M28:N28"/>
    <mergeCell ref="M29:N29"/>
    <mergeCell ref="M30:N30"/>
    <mergeCell ref="M24:N24"/>
    <mergeCell ref="O24:P24"/>
    <mergeCell ref="L23:P23"/>
    <mergeCell ref="J23:K24"/>
    <mergeCell ref="J25:K25"/>
    <mergeCell ref="J26:K26"/>
    <mergeCell ref="J27:K27"/>
    <mergeCell ref="J28:K28"/>
    <mergeCell ref="O25:P25"/>
    <mergeCell ref="O26:P26"/>
    <mergeCell ref="O27:P27"/>
    <mergeCell ref="O28:P28"/>
    <mergeCell ref="S20:T20"/>
    <mergeCell ref="Q20:R20"/>
    <mergeCell ref="O20:P20"/>
    <mergeCell ref="M20:N20"/>
    <mergeCell ref="J20:L20"/>
    <mergeCell ref="S19:T19"/>
    <mergeCell ref="Q19:R19"/>
    <mergeCell ref="O19:P19"/>
    <mergeCell ref="M19:N19"/>
    <mergeCell ref="J19:L19"/>
    <mergeCell ref="S18:T18"/>
    <mergeCell ref="Q18:R18"/>
    <mergeCell ref="O18:P18"/>
    <mergeCell ref="M18:N18"/>
    <mergeCell ref="J18:L18"/>
    <mergeCell ref="S16:T16"/>
    <mergeCell ref="Q16:R16"/>
    <mergeCell ref="O16:P16"/>
    <mergeCell ref="M16:N16"/>
    <mergeCell ref="J16:L16"/>
    <mergeCell ref="S17:T17"/>
    <mergeCell ref="Q17:R17"/>
    <mergeCell ref="O17:P17"/>
    <mergeCell ref="M17:N17"/>
    <mergeCell ref="J17:L17"/>
    <mergeCell ref="Q14:R14"/>
    <mergeCell ref="S14:T14"/>
    <mergeCell ref="J13:L13"/>
    <mergeCell ref="M13:N13"/>
    <mergeCell ref="O13:P13"/>
    <mergeCell ref="Q13:R13"/>
    <mergeCell ref="S13:T13"/>
    <mergeCell ref="O15:P15"/>
    <mergeCell ref="Q15:R15"/>
    <mergeCell ref="S15:T15"/>
    <mergeCell ref="J15:L15"/>
    <mergeCell ref="M15:N15"/>
    <mergeCell ref="Q10:R10"/>
    <mergeCell ref="S10:T10"/>
    <mergeCell ref="J9:L9"/>
    <mergeCell ref="M9:N9"/>
    <mergeCell ref="O9:P9"/>
    <mergeCell ref="Q9:R9"/>
    <mergeCell ref="S9:T9"/>
    <mergeCell ref="J12:L12"/>
    <mergeCell ref="M12:N12"/>
    <mergeCell ref="O12:P12"/>
    <mergeCell ref="Q12:R12"/>
    <mergeCell ref="S12:T12"/>
    <mergeCell ref="J11:L11"/>
    <mergeCell ref="M11:N11"/>
    <mergeCell ref="O11:P11"/>
    <mergeCell ref="Q11:R11"/>
    <mergeCell ref="S11:T11"/>
    <mergeCell ref="Q6:R6"/>
    <mergeCell ref="S6:T6"/>
    <mergeCell ref="J5:L5"/>
    <mergeCell ref="M5:N5"/>
    <mergeCell ref="O5:P5"/>
    <mergeCell ref="Q5:R5"/>
    <mergeCell ref="S5:T5"/>
    <mergeCell ref="J8:L8"/>
    <mergeCell ref="M8:N8"/>
    <mergeCell ref="O8:P8"/>
    <mergeCell ref="Q8:R8"/>
    <mergeCell ref="S8:T8"/>
    <mergeCell ref="J7:L7"/>
    <mergeCell ref="M7:N7"/>
    <mergeCell ref="O7:P7"/>
    <mergeCell ref="Q7:R7"/>
    <mergeCell ref="S7:T7"/>
    <mergeCell ref="Q2:R2"/>
    <mergeCell ref="S2:T2"/>
    <mergeCell ref="E2:E3"/>
    <mergeCell ref="F2:F3"/>
    <mergeCell ref="G2:G3"/>
    <mergeCell ref="H2:H3"/>
    <mergeCell ref="J4:L4"/>
    <mergeCell ref="M4:N4"/>
    <mergeCell ref="O4:P4"/>
    <mergeCell ref="Q4:R4"/>
    <mergeCell ref="S4:T4"/>
    <mergeCell ref="J3:L3"/>
    <mergeCell ref="M3:N3"/>
    <mergeCell ref="O3:P3"/>
    <mergeCell ref="Q3:R3"/>
    <mergeCell ref="S3:T3"/>
    <mergeCell ref="E13:E15"/>
    <mergeCell ref="C4:C9"/>
    <mergeCell ref="D4:D6"/>
    <mergeCell ref="E4:E6"/>
    <mergeCell ref="J2:L2"/>
    <mergeCell ref="M2:N2"/>
    <mergeCell ref="O2:P2"/>
    <mergeCell ref="J6:L6"/>
    <mergeCell ref="M6:N6"/>
    <mergeCell ref="O6:P6"/>
    <mergeCell ref="J10:L10"/>
    <mergeCell ref="M10:N10"/>
    <mergeCell ref="O10:P10"/>
    <mergeCell ref="J14:L14"/>
    <mergeCell ref="M14:N14"/>
    <mergeCell ref="O14:P14"/>
    <mergeCell ref="B4:B39"/>
    <mergeCell ref="C34:C39"/>
    <mergeCell ref="D34:D36"/>
    <mergeCell ref="D37:D39"/>
    <mergeCell ref="E34:E36"/>
    <mergeCell ref="E37:E39"/>
    <mergeCell ref="C22:C27"/>
    <mergeCell ref="D22:D24"/>
    <mergeCell ref="E22:E24"/>
    <mergeCell ref="D7:D9"/>
    <mergeCell ref="E7:E9"/>
    <mergeCell ref="C28:C33"/>
    <mergeCell ref="D28:D30"/>
    <mergeCell ref="E28:E30"/>
    <mergeCell ref="D31:D33"/>
    <mergeCell ref="E31:E33"/>
    <mergeCell ref="D25:D27"/>
    <mergeCell ref="E25:E27"/>
    <mergeCell ref="C16:C21"/>
    <mergeCell ref="D16:D18"/>
    <mergeCell ref="E16:E18"/>
    <mergeCell ref="D19:D21"/>
    <mergeCell ref="E19:E21"/>
    <mergeCell ref="C10:C15"/>
    <mergeCell ref="C42:E42"/>
    <mergeCell ref="C43:E45"/>
    <mergeCell ref="C46:E48"/>
    <mergeCell ref="J21:N21"/>
    <mergeCell ref="O21:P21"/>
    <mergeCell ref="Q21:R21"/>
    <mergeCell ref="S21:T21"/>
    <mergeCell ref="J49:K49"/>
    <mergeCell ref="J50:K50"/>
    <mergeCell ref="J51:K51"/>
    <mergeCell ref="J52:K52"/>
    <mergeCell ref="D10:D12"/>
    <mergeCell ref="E10:E12"/>
    <mergeCell ref="D13:D15"/>
  </mergeCells>
  <pageMargins left="0.7" right="0.7" top="0.75" bottom="0.75" header="0.3" footer="0.3"/>
  <pageSetup paperSize="9" orientation="portrait" horizontalDpi="4294967293"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Q67"/>
  <sheetViews>
    <sheetView topLeftCell="G8" zoomScale="70" zoomScaleNormal="70" workbookViewId="0">
      <selection activeCell="D4" sqref="D4:D6"/>
    </sheetView>
  </sheetViews>
  <sheetFormatPr defaultColWidth="9.140625" defaultRowHeight="15.75" x14ac:dyDescent="0.25"/>
  <cols>
    <col min="1" max="1" width="4.7109375" style="17" customWidth="1"/>
    <col min="2" max="2" width="14" style="17" customWidth="1"/>
    <col min="3" max="3" width="19.7109375" style="17" customWidth="1"/>
    <col min="4" max="4" width="23.7109375" style="17" customWidth="1"/>
    <col min="5" max="5" width="18.7109375" style="17" customWidth="1"/>
    <col min="6" max="6" width="27.5703125" style="17" customWidth="1"/>
    <col min="7" max="7" width="9.140625" style="17" customWidth="1"/>
    <col min="8" max="8" width="20.7109375" style="17" customWidth="1"/>
    <col min="9" max="9" width="19.7109375" style="17" customWidth="1"/>
    <col min="10" max="10" width="18" style="17" customWidth="1"/>
    <col min="11" max="11" width="28.140625" style="17" customWidth="1"/>
    <col min="12" max="12" width="22.42578125" style="17" customWidth="1"/>
    <col min="13" max="13" width="25.28515625" style="17" customWidth="1"/>
    <col min="14" max="14" width="25.85546875" style="17" customWidth="1"/>
    <col min="15" max="15" width="23.7109375" style="17" customWidth="1"/>
    <col min="16" max="16" width="27.85546875" style="17" customWidth="1"/>
    <col min="17" max="17" width="10.5703125" style="17" bestFit="1" customWidth="1"/>
    <col min="18" max="16384" width="9.140625" style="17"/>
  </cols>
  <sheetData>
    <row r="2" spans="2:13" x14ac:dyDescent="0.25">
      <c r="C2" s="190" t="s">
        <v>166</v>
      </c>
      <c r="D2" s="190"/>
      <c r="E2" s="190"/>
      <c r="H2" s="292" t="s">
        <v>188</v>
      </c>
      <c r="I2" s="292"/>
      <c r="J2" s="292"/>
      <c r="K2" s="292"/>
      <c r="L2" s="292"/>
      <c r="M2" s="292"/>
    </row>
    <row r="3" spans="2:13" x14ac:dyDescent="0.25">
      <c r="C3" s="80" t="s">
        <v>167</v>
      </c>
      <c r="D3" s="80" t="s">
        <v>168</v>
      </c>
      <c r="E3" s="80" t="s">
        <v>174</v>
      </c>
      <c r="F3" s="125" t="s">
        <v>298</v>
      </c>
      <c r="H3" s="293" t="s">
        <v>189</v>
      </c>
      <c r="I3" s="293" t="s">
        <v>304</v>
      </c>
      <c r="J3" s="293"/>
      <c r="K3" s="293"/>
      <c r="L3" s="190" t="s">
        <v>197</v>
      </c>
      <c r="M3" s="293" t="s">
        <v>173</v>
      </c>
    </row>
    <row r="4" spans="2:13" x14ac:dyDescent="0.25">
      <c r="C4" s="82" t="s">
        <v>171</v>
      </c>
      <c r="D4" s="84">
        <v>216000</v>
      </c>
      <c r="E4" s="289">
        <v>210000</v>
      </c>
      <c r="F4" s="295">
        <f>C12</f>
        <v>6000</v>
      </c>
      <c r="H4" s="292"/>
      <c r="I4" s="83" t="s">
        <v>190</v>
      </c>
      <c r="J4" s="83" t="s">
        <v>191</v>
      </c>
      <c r="K4" s="83" t="s">
        <v>192</v>
      </c>
      <c r="L4" s="292"/>
      <c r="M4" s="292"/>
    </row>
    <row r="5" spans="2:13" x14ac:dyDescent="0.25">
      <c r="C5" s="42" t="s">
        <v>169</v>
      </c>
      <c r="D5" s="85">
        <v>214000</v>
      </c>
      <c r="E5" s="290"/>
      <c r="F5" s="296"/>
      <c r="H5" s="82" t="s">
        <v>171</v>
      </c>
      <c r="I5" s="164">
        <v>1.5</v>
      </c>
      <c r="J5" s="114">
        <v>1.3</v>
      </c>
      <c r="K5" s="114">
        <v>0</v>
      </c>
      <c r="L5" s="95">
        <f>SUM(I5:K5)</f>
        <v>2.8</v>
      </c>
      <c r="M5" s="95">
        <f>L5/3</f>
        <v>0.93333333333333324</v>
      </c>
    </row>
    <row r="6" spans="2:13" x14ac:dyDescent="0.25">
      <c r="C6" s="83" t="s">
        <v>59</v>
      </c>
      <c r="D6" s="86">
        <v>218000</v>
      </c>
      <c r="E6" s="291"/>
      <c r="F6" s="292"/>
      <c r="H6" s="42" t="s">
        <v>169</v>
      </c>
      <c r="I6" s="114">
        <v>1.1000000000000001</v>
      </c>
      <c r="J6" s="114">
        <v>0</v>
      </c>
      <c r="K6" s="114">
        <v>1</v>
      </c>
      <c r="L6" s="95">
        <f>SUM(I6:K6)</f>
        <v>2.1</v>
      </c>
      <c r="M6" s="95">
        <f t="shared" ref="M6:M27" si="0">L6/3</f>
        <v>0.70000000000000007</v>
      </c>
    </row>
    <row r="7" spans="2:13" x14ac:dyDescent="0.25">
      <c r="D7" s="81">
        <f>SUM(D4:D6)</f>
        <v>648000</v>
      </c>
      <c r="H7" s="83" t="s">
        <v>59</v>
      </c>
      <c r="I7" s="148">
        <v>2</v>
      </c>
      <c r="J7" s="148">
        <v>1.4</v>
      </c>
      <c r="K7" s="148">
        <v>0</v>
      </c>
      <c r="L7" s="97">
        <f>SUM(I7:K7)</f>
        <v>3.4</v>
      </c>
      <c r="M7" s="95">
        <f t="shared" si="0"/>
        <v>1.1333333333333333</v>
      </c>
    </row>
    <row r="8" spans="2:13" ht="15.75" customHeight="1" x14ac:dyDescent="0.25">
      <c r="B8" s="42" t="s">
        <v>172</v>
      </c>
      <c r="C8" s="87">
        <v>6000</v>
      </c>
      <c r="D8" s="81">
        <f>D7/3</f>
        <v>216000</v>
      </c>
      <c r="I8" s="294" t="s">
        <v>193</v>
      </c>
      <c r="J8" s="294"/>
      <c r="K8" s="294"/>
      <c r="L8" s="92"/>
      <c r="M8" s="96"/>
    </row>
    <row r="9" spans="2:13" x14ac:dyDescent="0.25">
      <c r="B9" s="42"/>
      <c r="C9" s="87">
        <v>4000</v>
      </c>
      <c r="H9" s="82" t="s">
        <v>171</v>
      </c>
      <c r="I9" s="95">
        <f>216000/210000</f>
        <v>1.0285714285714285</v>
      </c>
      <c r="J9" s="95">
        <f>216000/210000</f>
        <v>1.0285714285714285</v>
      </c>
      <c r="K9" s="95">
        <f>216000/210000</f>
        <v>1.0285714285714285</v>
      </c>
      <c r="L9" s="95">
        <f>SUM(I9:K9)</f>
        <v>3.0857142857142854</v>
      </c>
      <c r="M9" s="95">
        <f t="shared" si="0"/>
        <v>1.0285714285714285</v>
      </c>
    </row>
    <row r="10" spans="2:13" x14ac:dyDescent="0.25">
      <c r="B10" s="42"/>
      <c r="C10" s="87">
        <v>8000</v>
      </c>
      <c r="E10" s="81"/>
      <c r="H10" s="42" t="s">
        <v>169</v>
      </c>
      <c r="I10" s="95">
        <f>214000/210000</f>
        <v>1.019047619047619</v>
      </c>
      <c r="J10" s="95">
        <f>214000/210000</f>
        <v>1.019047619047619</v>
      </c>
      <c r="K10" s="95">
        <f>214000/210000</f>
        <v>1.019047619047619</v>
      </c>
      <c r="L10" s="95">
        <f>SUM(I10:K10)</f>
        <v>3.0571428571428569</v>
      </c>
      <c r="M10" s="95">
        <f t="shared" si="0"/>
        <v>1.019047619047619</v>
      </c>
    </row>
    <row r="11" spans="2:13" x14ac:dyDescent="0.25">
      <c r="B11" s="42" t="s">
        <v>23</v>
      </c>
      <c r="C11" s="81">
        <f>SUM(C8:C10)</f>
        <v>18000</v>
      </c>
      <c r="E11" s="81"/>
      <c r="H11" s="83" t="s">
        <v>59</v>
      </c>
      <c r="I11" s="157">
        <f>218000/210000</f>
        <v>1.0380952380952382</v>
      </c>
      <c r="J11" s="157">
        <f>218000/210000</f>
        <v>1.0380952380952382</v>
      </c>
      <c r="K11" s="157">
        <f>218000/210000</f>
        <v>1.0380952380952382</v>
      </c>
      <c r="L11" s="97">
        <f>SUM(I11:K11)</f>
        <v>3.1142857142857148</v>
      </c>
      <c r="M11" s="95">
        <f t="shared" si="0"/>
        <v>1.0380952380952382</v>
      </c>
    </row>
    <row r="12" spans="2:13" x14ac:dyDescent="0.25">
      <c r="B12" s="42" t="s">
        <v>173</v>
      </c>
      <c r="C12" s="81">
        <f>C11/3</f>
        <v>6000</v>
      </c>
      <c r="I12" s="297" t="s">
        <v>178</v>
      </c>
      <c r="J12" s="297"/>
      <c r="K12" s="297"/>
      <c r="L12" s="80"/>
      <c r="M12" s="96"/>
    </row>
    <row r="13" spans="2:13" x14ac:dyDescent="0.25">
      <c r="H13" s="82" t="s">
        <v>171</v>
      </c>
      <c r="I13" s="79">
        <v>2</v>
      </c>
      <c r="J13" s="79">
        <v>0</v>
      </c>
      <c r="K13" s="79">
        <v>2</v>
      </c>
      <c r="L13" s="79">
        <f>SUM(I13:K13)</f>
        <v>4</v>
      </c>
      <c r="M13" s="95">
        <f t="shared" si="0"/>
        <v>1.3333333333333333</v>
      </c>
    </row>
    <row r="14" spans="2:13" x14ac:dyDescent="0.25">
      <c r="H14" s="42" t="s">
        <v>169</v>
      </c>
      <c r="I14" s="79">
        <v>0</v>
      </c>
      <c r="J14" s="79">
        <v>2</v>
      </c>
      <c r="K14" s="79">
        <v>1</v>
      </c>
      <c r="L14" s="141">
        <f>SUM(I14:K14)</f>
        <v>3</v>
      </c>
      <c r="M14" s="95">
        <f t="shared" si="0"/>
        <v>1</v>
      </c>
    </row>
    <row r="15" spans="2:13" x14ac:dyDescent="0.25">
      <c r="H15" s="83" t="s">
        <v>59</v>
      </c>
      <c r="I15" s="92">
        <v>3</v>
      </c>
      <c r="J15" s="92">
        <v>1</v>
      </c>
      <c r="K15" s="92">
        <v>2</v>
      </c>
      <c r="L15" s="142">
        <f>SUM(I15:K15)</f>
        <v>6</v>
      </c>
      <c r="M15" s="95">
        <f>L15/3</f>
        <v>2</v>
      </c>
    </row>
    <row r="16" spans="2:13" x14ac:dyDescent="0.25">
      <c r="H16" s="125"/>
      <c r="I16" s="297" t="s">
        <v>194</v>
      </c>
      <c r="J16" s="297"/>
      <c r="K16" s="297"/>
      <c r="L16" s="92"/>
      <c r="M16" s="96"/>
    </row>
    <row r="17" spans="3:16" x14ac:dyDescent="0.25">
      <c r="H17" s="42" t="s">
        <v>171</v>
      </c>
      <c r="I17" s="79">
        <v>1</v>
      </c>
      <c r="J17" s="79">
        <v>1</v>
      </c>
      <c r="K17" s="79">
        <v>1</v>
      </c>
      <c r="L17" s="79">
        <f>SUM(I17:K17)</f>
        <v>3</v>
      </c>
      <c r="M17" s="95">
        <f t="shared" si="0"/>
        <v>1</v>
      </c>
    </row>
    <row r="18" spans="3:16" x14ac:dyDescent="0.25">
      <c r="H18" s="42" t="s">
        <v>169</v>
      </c>
      <c r="I18" s="79">
        <v>0</v>
      </c>
      <c r="J18" s="79">
        <v>1</v>
      </c>
      <c r="K18" s="79">
        <v>1</v>
      </c>
      <c r="L18" s="141">
        <f>SUM(I18:K18)</f>
        <v>2</v>
      </c>
      <c r="M18" s="95">
        <f t="shared" si="0"/>
        <v>0.66666666666666663</v>
      </c>
    </row>
    <row r="19" spans="3:16" x14ac:dyDescent="0.25">
      <c r="C19" s="190" t="s">
        <v>198</v>
      </c>
      <c r="D19" s="190"/>
      <c r="E19" s="190"/>
      <c r="H19" s="83" t="s">
        <v>59</v>
      </c>
      <c r="I19" s="92">
        <v>2</v>
      </c>
      <c r="J19" s="92">
        <v>1</v>
      </c>
      <c r="K19" s="92">
        <v>1</v>
      </c>
      <c r="L19" s="142">
        <f>SUM(I19:K19)</f>
        <v>4</v>
      </c>
      <c r="M19" s="95">
        <f t="shared" si="0"/>
        <v>1.3333333333333333</v>
      </c>
    </row>
    <row r="20" spans="3:16" x14ac:dyDescent="0.25">
      <c r="C20" s="80" t="s">
        <v>69</v>
      </c>
      <c r="D20" s="80" t="s">
        <v>199</v>
      </c>
      <c r="E20" s="80" t="s">
        <v>200</v>
      </c>
      <c r="H20" s="125"/>
      <c r="I20" s="297" t="s">
        <v>195</v>
      </c>
      <c r="J20" s="297"/>
      <c r="K20" s="297"/>
      <c r="L20" s="92"/>
      <c r="M20" s="96"/>
    </row>
    <row r="21" spans="3:16" x14ac:dyDescent="0.25">
      <c r="C21" s="79" t="s">
        <v>6</v>
      </c>
      <c r="D21" s="17" t="s">
        <v>203</v>
      </c>
      <c r="E21" s="149">
        <f>2%</f>
        <v>0.02</v>
      </c>
      <c r="H21" s="42" t="s">
        <v>171</v>
      </c>
      <c r="I21" s="42">
        <v>2</v>
      </c>
      <c r="J21" s="42">
        <v>2</v>
      </c>
      <c r="K21" s="42">
        <v>0</v>
      </c>
      <c r="L21" s="79">
        <f>SUM(I21:K21)</f>
        <v>4</v>
      </c>
      <c r="M21" s="95">
        <f t="shared" si="0"/>
        <v>1.3333333333333333</v>
      </c>
    </row>
    <row r="22" spans="3:16" x14ac:dyDescent="0.25">
      <c r="C22" s="79" t="s">
        <v>201</v>
      </c>
      <c r="D22" s="98">
        <v>210000</v>
      </c>
      <c r="E22" s="133"/>
      <c r="H22" s="42" t="s">
        <v>169</v>
      </c>
      <c r="I22" s="42">
        <v>1</v>
      </c>
      <c r="J22" s="42">
        <v>0</v>
      </c>
      <c r="K22" s="42">
        <v>1</v>
      </c>
      <c r="L22" s="141">
        <f>SUM(I22:K22)</f>
        <v>2</v>
      </c>
      <c r="M22" s="95">
        <f t="shared" si="0"/>
        <v>0.66666666666666663</v>
      </c>
    </row>
    <row r="23" spans="3:16" x14ac:dyDescent="0.25">
      <c r="C23" s="79" t="s">
        <v>8</v>
      </c>
      <c r="D23" s="42" t="s">
        <v>305</v>
      </c>
      <c r="E23" s="149">
        <v>0.1</v>
      </c>
      <c r="F23" s="150"/>
      <c r="H23" s="83" t="s">
        <v>59</v>
      </c>
      <c r="I23" s="83">
        <v>2</v>
      </c>
      <c r="J23" s="83">
        <v>1</v>
      </c>
      <c r="K23" s="83">
        <v>0</v>
      </c>
      <c r="L23" s="142">
        <f>SUM(I23:K23)</f>
        <v>3</v>
      </c>
      <c r="M23" s="95">
        <f t="shared" si="0"/>
        <v>1</v>
      </c>
    </row>
    <row r="24" spans="3:16" x14ac:dyDescent="0.25">
      <c r="C24" s="79" t="s">
        <v>9</v>
      </c>
      <c r="D24" s="134">
        <v>1</v>
      </c>
      <c r="E24" s="149">
        <v>0.2</v>
      </c>
      <c r="F24" s="81"/>
      <c r="H24" s="125"/>
      <c r="I24" s="297" t="s">
        <v>196</v>
      </c>
      <c r="J24" s="297"/>
      <c r="K24" s="297"/>
      <c r="L24" s="92"/>
      <c r="M24" s="96"/>
    </row>
    <row r="25" spans="3:16" x14ac:dyDescent="0.25">
      <c r="C25" s="79" t="s">
        <v>249</v>
      </c>
      <c r="D25" s="134">
        <v>1</v>
      </c>
      <c r="E25" s="149">
        <v>0.25</v>
      </c>
      <c r="F25" s="151"/>
      <c r="H25" s="42" t="s">
        <v>171</v>
      </c>
      <c r="I25" s="156">
        <v>1.1000000000000001</v>
      </c>
      <c r="J25" s="156">
        <v>1.7</v>
      </c>
      <c r="K25" s="156">
        <v>1.9</v>
      </c>
      <c r="L25" s="156">
        <f>SUM(I25:K25)</f>
        <v>4.6999999999999993</v>
      </c>
      <c r="M25" s="114">
        <f t="shared" si="0"/>
        <v>1.5666666666666664</v>
      </c>
    </row>
    <row r="26" spans="3:16" x14ac:dyDescent="0.25">
      <c r="C26" s="79" t="s">
        <v>202</v>
      </c>
      <c r="D26" s="134">
        <v>1</v>
      </c>
      <c r="E26" s="149">
        <v>0.1</v>
      </c>
      <c r="F26" s="152"/>
      <c r="H26" s="42" t="s">
        <v>169</v>
      </c>
      <c r="I26" s="156">
        <v>1.4</v>
      </c>
      <c r="J26" s="156">
        <v>1.8</v>
      </c>
      <c r="K26" s="156">
        <v>1.3</v>
      </c>
      <c r="L26" s="156">
        <f>SUM(I26:K26)</f>
        <v>4.5</v>
      </c>
      <c r="M26" s="114">
        <f t="shared" si="0"/>
        <v>1.5</v>
      </c>
    </row>
    <row r="27" spans="3:16" x14ac:dyDescent="0.25">
      <c r="H27" s="83" t="s">
        <v>59</v>
      </c>
      <c r="I27" s="158">
        <v>2.1</v>
      </c>
      <c r="J27" s="158">
        <v>1.6</v>
      </c>
      <c r="K27" s="158">
        <v>1.8</v>
      </c>
      <c r="L27" s="159">
        <f>SUM(I27:K27)</f>
        <v>5.5</v>
      </c>
      <c r="M27" s="148">
        <f t="shared" si="0"/>
        <v>1.8333333333333333</v>
      </c>
    </row>
    <row r="29" spans="3:16" x14ac:dyDescent="0.25">
      <c r="C29" s="190" t="s">
        <v>253</v>
      </c>
      <c r="D29" s="190"/>
      <c r="E29" s="190"/>
    </row>
    <row r="30" spans="3:16" x14ac:dyDescent="0.25">
      <c r="C30" s="111" t="s">
        <v>69</v>
      </c>
      <c r="D30" s="111" t="s">
        <v>252</v>
      </c>
      <c r="E30" s="111" t="s">
        <v>250</v>
      </c>
    </row>
    <row r="31" spans="3:16" x14ac:dyDescent="0.25">
      <c r="C31" s="104" t="s">
        <v>6</v>
      </c>
      <c r="D31" s="81">
        <f>F4*(E21*28)</f>
        <v>3360.0000000000005</v>
      </c>
      <c r="E31" s="299" t="s">
        <v>307</v>
      </c>
      <c r="F31" s="299"/>
      <c r="J31" s="298" t="s">
        <v>262</v>
      </c>
      <c r="K31" s="298"/>
      <c r="L31" s="298"/>
      <c r="M31" s="298"/>
      <c r="N31" s="298"/>
      <c r="O31" s="298"/>
      <c r="P31" s="298"/>
    </row>
    <row r="32" spans="3:16" x14ac:dyDescent="0.25">
      <c r="C32" s="104" t="s">
        <v>201</v>
      </c>
      <c r="D32" s="81">
        <f>F4</f>
        <v>6000</v>
      </c>
      <c r="E32" s="300" t="s">
        <v>299</v>
      </c>
      <c r="F32" s="300"/>
      <c r="H32" s="115"/>
      <c r="J32" s="111" t="s">
        <v>246</v>
      </c>
      <c r="K32" s="111" t="s">
        <v>6</v>
      </c>
      <c r="L32" s="111" t="s">
        <v>7</v>
      </c>
      <c r="M32" s="111" t="s">
        <v>14</v>
      </c>
      <c r="N32" s="111" t="s">
        <v>9</v>
      </c>
      <c r="O32" s="111" t="s">
        <v>261</v>
      </c>
      <c r="P32" s="111" t="s">
        <v>83</v>
      </c>
    </row>
    <row r="33" spans="3:17" x14ac:dyDescent="0.25">
      <c r="C33" s="104" t="s">
        <v>8</v>
      </c>
      <c r="D33" s="87">
        <f>D8*10%</f>
        <v>21600</v>
      </c>
      <c r="E33" s="300" t="s">
        <v>300</v>
      </c>
      <c r="F33" s="300"/>
      <c r="J33" s="82" t="s">
        <v>171</v>
      </c>
      <c r="K33" s="165">
        <f>$D$39*(E53+(D53^2))</f>
        <v>12889333.333333332</v>
      </c>
      <c r="L33" s="126">
        <f>$D$40*(I53^2)</f>
        <v>6347.7551020408155</v>
      </c>
      <c r="M33" s="126">
        <f>$D$41*(E59+(D59^2))</f>
        <v>6719999.9999999991</v>
      </c>
      <c r="N33" s="126">
        <f>$D$42*(1/(I59^2))</f>
        <v>647999.99999999988</v>
      </c>
      <c r="O33" s="126">
        <f>$D$43*(1/(D65^2))</f>
        <v>194400</v>
      </c>
      <c r="P33" s="126">
        <f>$D$44*(J65+(I65^2))</f>
        <v>8513999.9999999963</v>
      </c>
    </row>
    <row r="34" spans="3:17" x14ac:dyDescent="0.25">
      <c r="C34" s="104" t="s">
        <v>9</v>
      </c>
      <c r="D34" s="87">
        <f>12%*D8</f>
        <v>25920</v>
      </c>
      <c r="E34" s="300" t="s">
        <v>303</v>
      </c>
      <c r="F34" s="300"/>
      <c r="J34" s="42" t="s">
        <v>169</v>
      </c>
      <c r="K34" s="165">
        <f>$D$39*(E54+(D54^2))</f>
        <v>7224000.0000000009</v>
      </c>
      <c r="L34" s="126">
        <f>$D$40*(I54^2)</f>
        <v>6230.7482993197273</v>
      </c>
      <c r="M34" s="126">
        <f>$D$41*(E60+(D60^2))</f>
        <v>4319999.9999999991</v>
      </c>
      <c r="N34" s="126">
        <f>$D$42*(1/(I60^2))</f>
        <v>1457999.9999999998</v>
      </c>
      <c r="O34" s="126">
        <f>$D$43*(1/(D66^2))</f>
        <v>777600</v>
      </c>
      <c r="P34" s="126">
        <f>$D$44*(J66+(I66^2))</f>
        <v>7516799.9999999981</v>
      </c>
    </row>
    <row r="35" spans="3:17" x14ac:dyDescent="0.25">
      <c r="C35" s="104" t="s">
        <v>249</v>
      </c>
      <c r="D35" s="87">
        <f>D33</f>
        <v>21600</v>
      </c>
      <c r="E35" s="139" t="s">
        <v>301</v>
      </c>
      <c r="F35" s="140"/>
      <c r="J35" s="83" t="s">
        <v>59</v>
      </c>
      <c r="K35" s="166">
        <f>$D$39*(E55+(D55^2))</f>
        <v>19637333.333333328</v>
      </c>
      <c r="L35" s="127">
        <f>$D$40*(I55^2)</f>
        <v>6465.8503401360549</v>
      </c>
      <c r="M35" s="127">
        <f>$D$41*(E61+(D61^2))</f>
        <v>10799999.999999998</v>
      </c>
      <c r="N35" s="127">
        <f>$D$42*(1/(I61^2))</f>
        <v>364499.99999999994</v>
      </c>
      <c r="O35" s="127">
        <f>$D$43*(1/(D67^2))</f>
        <v>345600</v>
      </c>
      <c r="P35" s="127">
        <f>$D$44*(J67+(I67^2))</f>
        <v>11095199.999999998</v>
      </c>
    </row>
    <row r="36" spans="3:17" x14ac:dyDescent="0.25">
      <c r="C36" s="106" t="s">
        <v>202</v>
      </c>
      <c r="D36" s="86">
        <v>32400</v>
      </c>
      <c r="E36" s="301" t="s">
        <v>302</v>
      </c>
      <c r="F36" s="301"/>
    </row>
    <row r="38" spans="3:17" x14ac:dyDescent="0.25">
      <c r="C38" s="297" t="s">
        <v>251</v>
      </c>
      <c r="D38" s="297"/>
      <c r="E38" s="297"/>
      <c r="J38" s="298" t="s">
        <v>310</v>
      </c>
      <c r="K38" s="298"/>
      <c r="L38" s="298"/>
      <c r="M38" s="298"/>
      <c r="N38" s="298"/>
      <c r="O38" s="298"/>
      <c r="P38" s="298"/>
    </row>
    <row r="39" spans="3:17" x14ac:dyDescent="0.25">
      <c r="C39" s="104" t="s">
        <v>6</v>
      </c>
      <c r="D39" s="87">
        <f>D31/(E21^2)</f>
        <v>8400000</v>
      </c>
      <c r="F39" s="137"/>
      <c r="J39" s="111" t="s">
        <v>246</v>
      </c>
      <c r="K39" s="111" t="s">
        <v>6</v>
      </c>
      <c r="L39" s="111" t="s">
        <v>7</v>
      </c>
      <c r="M39" s="111" t="s">
        <v>14</v>
      </c>
      <c r="N39" s="111" t="s">
        <v>9</v>
      </c>
      <c r="O39" s="111" t="s">
        <v>261</v>
      </c>
      <c r="P39" s="111" t="s">
        <v>83</v>
      </c>
    </row>
    <row r="40" spans="3:17" x14ac:dyDescent="0.25">
      <c r="C40" s="104" t="s">
        <v>201</v>
      </c>
      <c r="D40" s="87">
        <f>D32</f>
        <v>6000</v>
      </c>
      <c r="F40" s="138"/>
      <c r="J40" s="82" t="s">
        <v>171</v>
      </c>
      <c r="K40" s="162">
        <f>K33*$I$44</f>
        <v>4934146.1257162569</v>
      </c>
      <c r="L40" s="132">
        <f>L33*$I$45</f>
        <v>584.79144782350056</v>
      </c>
      <c r="M40" s="132">
        <f>M33*$I$46</f>
        <v>1175537.848151542</v>
      </c>
      <c r="N40" s="132">
        <f>N33*$I$47</f>
        <v>41585.719741451474</v>
      </c>
      <c r="O40" s="132">
        <f>O33*$I$48</f>
        <v>8677.9355451683987</v>
      </c>
      <c r="P40" s="132">
        <f>P33*$I$49</f>
        <v>2054594.2299648745</v>
      </c>
    </row>
    <row r="41" spans="3:17" x14ac:dyDescent="0.25">
      <c r="C41" s="104" t="s">
        <v>8</v>
      </c>
      <c r="D41" s="87">
        <f>D33/(E23^2)</f>
        <v>2159999.9999999995</v>
      </c>
      <c r="E41" s="137"/>
      <c r="F41" s="138"/>
      <c r="J41" s="42" t="s">
        <v>169</v>
      </c>
      <c r="K41" s="162">
        <f>K34*$I$44</f>
        <v>2765408.4730661721</v>
      </c>
      <c r="L41" s="132">
        <f>L34*$I$45</f>
        <v>574.0121130085098</v>
      </c>
      <c r="M41" s="132">
        <f>M34*$I$46</f>
        <v>755702.90238313412</v>
      </c>
      <c r="N41" s="132">
        <f>N34*$I$47</f>
        <v>93567.869418265822</v>
      </c>
      <c r="O41" s="132">
        <f>O34*$I$48</f>
        <v>34711.742180673595</v>
      </c>
      <c r="P41" s="132">
        <f>P34*$I$49</f>
        <v>1813950.4237491158</v>
      </c>
    </row>
    <row r="42" spans="3:17" x14ac:dyDescent="0.25">
      <c r="C42" s="104" t="s">
        <v>9</v>
      </c>
      <c r="D42" s="87">
        <f>D34/(E24^2)</f>
        <v>647999.99999999988</v>
      </c>
      <c r="J42" s="83" t="s">
        <v>59</v>
      </c>
      <c r="K42" s="163">
        <f>K35*$I$44</f>
        <v>7517337.7614098499</v>
      </c>
      <c r="L42" s="143">
        <f>L35*$I$45</f>
        <v>595.67105552049145</v>
      </c>
      <c r="M42" s="143">
        <f>M35*$I$46</f>
        <v>1889257.2559578354</v>
      </c>
      <c r="N42" s="143">
        <f>N35*$I$47</f>
        <v>23391.967354566455</v>
      </c>
      <c r="O42" s="143">
        <f>O35*$I$48</f>
        <v>15427.440969188263</v>
      </c>
      <c r="P42" s="143">
        <f>P35*$I$49</f>
        <v>2677488.125476425</v>
      </c>
    </row>
    <row r="43" spans="3:17" x14ac:dyDescent="0.25">
      <c r="C43" s="104" t="s">
        <v>249</v>
      </c>
      <c r="D43" s="87">
        <f>D35/(E25^2)</f>
        <v>345600</v>
      </c>
      <c r="F43" s="154"/>
    </row>
    <row r="44" spans="3:17" x14ac:dyDescent="0.25">
      <c r="C44" s="119" t="s">
        <v>202</v>
      </c>
      <c r="D44" s="86">
        <f>D36/(E26^2)</f>
        <v>3239999.9999999995</v>
      </c>
      <c r="E44" s="93"/>
      <c r="I44" s="116">
        <v>0.3828084818751622</v>
      </c>
    </row>
    <row r="45" spans="3:17" x14ac:dyDescent="0.25">
      <c r="I45" s="116">
        <v>9.212571033742134E-2</v>
      </c>
    </row>
    <row r="46" spans="3:17" x14ac:dyDescent="0.25">
      <c r="D46" s="155"/>
      <c r="E46" s="161"/>
      <c r="I46" s="116">
        <v>0.17493122740350331</v>
      </c>
    </row>
    <row r="47" spans="3:17" x14ac:dyDescent="0.25">
      <c r="C47" s="190"/>
      <c r="D47" s="190"/>
      <c r="E47" s="190"/>
      <c r="I47" s="116">
        <v>6.4175493428165864E-2</v>
      </c>
      <c r="N47" s="292" t="s">
        <v>264</v>
      </c>
      <c r="O47" s="292"/>
      <c r="P47" s="292"/>
      <c r="Q47" s="2"/>
    </row>
    <row r="48" spans="3:17" x14ac:dyDescent="0.25">
      <c r="C48" s="122"/>
      <c r="D48" s="123"/>
      <c r="E48" s="160"/>
      <c r="I48" s="116">
        <v>4.4639586137697522E-2</v>
      </c>
      <c r="N48" s="110" t="s">
        <v>254</v>
      </c>
      <c r="O48" s="110" t="s">
        <v>265</v>
      </c>
      <c r="P48" s="110" t="s">
        <v>264</v>
      </c>
      <c r="Q48" s="2"/>
    </row>
    <row r="49" spans="3:17" x14ac:dyDescent="0.25">
      <c r="C49" s="122"/>
      <c r="D49" s="123"/>
      <c r="E49" s="122"/>
      <c r="I49" s="116">
        <v>0.24131950081804973</v>
      </c>
      <c r="N49" s="107" t="s">
        <v>257</v>
      </c>
      <c r="O49" s="135">
        <f>SUM(K40:P40)</f>
        <v>8215126.6505671181</v>
      </c>
      <c r="P49" s="114">
        <f>O49/O52</f>
        <v>0.31838441317872468</v>
      </c>
      <c r="Q49" s="130">
        <f>P49</f>
        <v>0.31838441317872468</v>
      </c>
    </row>
    <row r="50" spans="3:17" x14ac:dyDescent="0.25">
      <c r="C50" s="122"/>
      <c r="D50" s="123"/>
      <c r="E50" s="124"/>
      <c r="N50" s="107" t="s">
        <v>258</v>
      </c>
      <c r="O50" s="135">
        <f>SUM(K41:P41)</f>
        <v>5463915.4229103699</v>
      </c>
      <c r="P50" s="114">
        <f>O50/O52</f>
        <v>0.21175881755412851</v>
      </c>
      <c r="Q50" s="130">
        <f>P50</f>
        <v>0.21175881755412851</v>
      </c>
    </row>
    <row r="51" spans="3:17" x14ac:dyDescent="0.25">
      <c r="C51" s="190" t="s">
        <v>294</v>
      </c>
      <c r="D51" s="190"/>
      <c r="E51" s="190"/>
      <c r="H51" s="302" t="s">
        <v>293</v>
      </c>
      <c r="I51" s="302"/>
      <c r="J51" s="302"/>
      <c r="N51" s="107" t="s">
        <v>259</v>
      </c>
      <c r="O51" s="135">
        <f>SUM(K42:P42)</f>
        <v>12123498.222223384</v>
      </c>
      <c r="P51" s="114">
        <f>O51/O52</f>
        <v>0.46985676926714692</v>
      </c>
      <c r="Q51" s="130">
        <f>P51</f>
        <v>0.46985676926714692</v>
      </c>
    </row>
    <row r="52" spans="3:17" x14ac:dyDescent="0.25">
      <c r="C52" s="113" t="s">
        <v>254</v>
      </c>
      <c r="D52" s="113" t="s">
        <v>255</v>
      </c>
      <c r="E52" s="113" t="s">
        <v>256</v>
      </c>
      <c r="H52" s="113" t="s">
        <v>254</v>
      </c>
      <c r="I52" s="113" t="s">
        <v>255</v>
      </c>
      <c r="J52" s="113" t="s">
        <v>256</v>
      </c>
      <c r="N52" s="110" t="s">
        <v>197</v>
      </c>
      <c r="O52" s="136">
        <f>SUM(O49:O51)</f>
        <v>25802540.29570087</v>
      </c>
      <c r="P52" s="131">
        <v>1</v>
      </c>
      <c r="Q52" s="118"/>
    </row>
    <row r="53" spans="3:17" x14ac:dyDescent="0.25">
      <c r="C53" s="82" t="s">
        <v>171</v>
      </c>
      <c r="D53" s="95">
        <f>M5</f>
        <v>0.93333333333333324</v>
      </c>
      <c r="E53" s="146">
        <f>(((I5-M5)^2)+((J5-M5)^2)+((K5-M5)^2))/2</f>
        <v>0.66333333333333333</v>
      </c>
      <c r="H53" s="82" t="s">
        <v>171</v>
      </c>
      <c r="I53" s="95">
        <f>M9</f>
        <v>1.0285714285714285</v>
      </c>
      <c r="J53" s="114">
        <f>(((I9-M9)^2)+((J9-M9)^2)+((K9-M9)^2))/2</f>
        <v>0</v>
      </c>
      <c r="N53" s="107"/>
      <c r="O53" s="128"/>
      <c r="P53" s="129"/>
      <c r="Q53" s="118"/>
    </row>
    <row r="54" spans="3:17" x14ac:dyDescent="0.25">
      <c r="C54" s="144" t="s">
        <v>169</v>
      </c>
      <c r="D54" s="95">
        <f>M6</f>
        <v>0.70000000000000007</v>
      </c>
      <c r="E54" s="146">
        <f>(((I6-M6)^2)+((J6-M6)^2)+((K6-M6)^2))/2</f>
        <v>0.37000000000000005</v>
      </c>
      <c r="H54" s="144" t="s">
        <v>169</v>
      </c>
      <c r="I54" s="95">
        <f>M10</f>
        <v>1.019047619047619</v>
      </c>
      <c r="J54" s="114">
        <f>(((I10-M10)^2)+((J10-M10)^2)+((K10-M10)^2))/2</f>
        <v>0</v>
      </c>
      <c r="Q54" s="117"/>
    </row>
    <row r="55" spans="3:17" x14ac:dyDescent="0.25">
      <c r="C55" s="83" t="s">
        <v>59</v>
      </c>
      <c r="D55" s="97">
        <f>M7</f>
        <v>1.1333333333333333</v>
      </c>
      <c r="E55" s="147">
        <f>(((I7-M7)^2)+((J7-M7)^2)+((K7-M7)^2))/2</f>
        <v>1.0533333333333332</v>
      </c>
      <c r="H55" s="83" t="s">
        <v>59</v>
      </c>
      <c r="I55" s="97">
        <f>M11</f>
        <v>1.0380952380952382</v>
      </c>
      <c r="J55" s="148">
        <f>(((I11-M11)^2)+((J11-M11)^2)+((K11-M11)^2))/2</f>
        <v>0</v>
      </c>
    </row>
    <row r="56" spans="3:17" x14ac:dyDescent="0.25">
      <c r="C56" s="112"/>
      <c r="D56" s="112"/>
      <c r="E56" s="112"/>
    </row>
    <row r="57" spans="3:17" x14ac:dyDescent="0.25">
      <c r="C57" s="190" t="s">
        <v>295</v>
      </c>
      <c r="D57" s="190"/>
      <c r="E57" s="190"/>
      <c r="H57" s="190" t="s">
        <v>260</v>
      </c>
      <c r="I57" s="190"/>
      <c r="J57" s="190"/>
    </row>
    <row r="58" spans="3:17" x14ac:dyDescent="0.25">
      <c r="C58" s="113" t="s">
        <v>254</v>
      </c>
      <c r="D58" s="113" t="s">
        <v>255</v>
      </c>
      <c r="E58" s="113" t="s">
        <v>256</v>
      </c>
      <c r="H58" s="113" t="s">
        <v>254</v>
      </c>
      <c r="I58" s="113" t="s">
        <v>255</v>
      </c>
      <c r="J58" s="113" t="s">
        <v>256</v>
      </c>
    </row>
    <row r="59" spans="3:17" x14ac:dyDescent="0.25">
      <c r="C59" s="82" t="s">
        <v>171</v>
      </c>
      <c r="D59" s="95">
        <f>M13</f>
        <v>1.3333333333333333</v>
      </c>
      <c r="E59" s="95">
        <f>(((I13-M13)^2)+((J13-M13)^2)+((K13-M13)^2))/2</f>
        <v>1.3333333333333335</v>
      </c>
      <c r="H59" s="82" t="s">
        <v>171</v>
      </c>
      <c r="I59" s="95">
        <f>M17</f>
        <v>1</v>
      </c>
      <c r="J59" s="95">
        <f>(((I17-M17)^2)+((J17-M17)^2)+((K17-M17)^2))/2</f>
        <v>0</v>
      </c>
    </row>
    <row r="60" spans="3:17" x14ac:dyDescent="0.25">
      <c r="C60" s="144" t="s">
        <v>169</v>
      </c>
      <c r="D60" s="95">
        <f>M14</f>
        <v>1</v>
      </c>
      <c r="E60" s="95">
        <f>(((I14-M14)^2)+((J14-M14)^2)+((K14-M14)^2))/2</f>
        <v>1</v>
      </c>
      <c r="H60" s="144" t="s">
        <v>169</v>
      </c>
      <c r="I60" s="95">
        <f>M18</f>
        <v>0.66666666666666663</v>
      </c>
      <c r="J60" s="95">
        <f>(((I18-M18)^2)+((J18-M18)^2)+((K18-M18)^2))/2</f>
        <v>0.33333333333333337</v>
      </c>
    </row>
    <row r="61" spans="3:17" x14ac:dyDescent="0.25">
      <c r="C61" s="83" t="s">
        <v>59</v>
      </c>
      <c r="D61" s="97">
        <f>M15</f>
        <v>2</v>
      </c>
      <c r="E61" s="97">
        <f>(((I15-M15)^2)+((J15-M15)^2)+((K15-M15)^2))/2</f>
        <v>1</v>
      </c>
      <c r="H61" s="83" t="s">
        <v>59</v>
      </c>
      <c r="I61" s="97">
        <f>M19</f>
        <v>1.3333333333333333</v>
      </c>
      <c r="J61" s="97">
        <f>(((I19-M19)^2)+((J19-M19)^2)+((K19-M19)^2))/2</f>
        <v>0.33333333333333331</v>
      </c>
    </row>
    <row r="63" spans="3:17" x14ac:dyDescent="0.25">
      <c r="C63" s="190" t="s">
        <v>296</v>
      </c>
      <c r="D63" s="190"/>
      <c r="E63" s="190"/>
      <c r="H63" s="302" t="s">
        <v>297</v>
      </c>
      <c r="I63" s="302"/>
      <c r="J63" s="302"/>
    </row>
    <row r="64" spans="3:17" x14ac:dyDescent="0.25">
      <c r="C64" s="113" t="s">
        <v>254</v>
      </c>
      <c r="D64" s="113" t="s">
        <v>255</v>
      </c>
      <c r="E64" s="113" t="s">
        <v>256</v>
      </c>
      <c r="H64" s="113" t="s">
        <v>254</v>
      </c>
      <c r="I64" s="113" t="s">
        <v>255</v>
      </c>
      <c r="J64" s="113" t="s">
        <v>256</v>
      </c>
    </row>
    <row r="65" spans="3:10" x14ac:dyDescent="0.25">
      <c r="C65" s="82" t="s">
        <v>171</v>
      </c>
      <c r="D65" s="95">
        <f>M21</f>
        <v>1.3333333333333333</v>
      </c>
      <c r="E65" s="95">
        <f>(((I21-M21)^2)+((J21-M21)^2)+((K21-M21)^2))/2</f>
        <v>1.3333333333333335</v>
      </c>
      <c r="H65" s="82" t="s">
        <v>171</v>
      </c>
      <c r="I65" s="95">
        <f>M25</f>
        <v>1.5666666666666664</v>
      </c>
      <c r="J65" s="95">
        <f>(((I25-M25)^2)+((J25-M25)^2)+((K25-M25)^2))/2</f>
        <v>0.17333333333333328</v>
      </c>
    </row>
    <row r="66" spans="3:10" x14ac:dyDescent="0.25">
      <c r="C66" s="144" t="s">
        <v>169</v>
      </c>
      <c r="D66" s="95">
        <f>M22</f>
        <v>0.66666666666666663</v>
      </c>
      <c r="E66" s="95">
        <f>(((I22-M22)^2)+((J22-M22)^2)+((K22-M22)^2))/2</f>
        <v>0.33333333333333337</v>
      </c>
      <c r="H66" s="144" t="s">
        <v>169</v>
      </c>
      <c r="I66" s="95">
        <f>M26</f>
        <v>1.5</v>
      </c>
      <c r="J66" s="95">
        <f>(((I26-M26)^2)+((J26-M26)^2)+((K26-M26)^2))/2</f>
        <v>7.0000000000000007E-2</v>
      </c>
    </row>
    <row r="67" spans="3:10" x14ac:dyDescent="0.25">
      <c r="C67" s="83" t="s">
        <v>59</v>
      </c>
      <c r="D67" s="97">
        <f>M23</f>
        <v>1</v>
      </c>
      <c r="E67" s="97">
        <f>(((I23-M23)^2)+((J23-M23)^2)+((K23-M23)^2))/2</f>
        <v>1</v>
      </c>
      <c r="H67" s="83" t="s">
        <v>59</v>
      </c>
      <c r="I67" s="97">
        <f>M27</f>
        <v>1.8333333333333333</v>
      </c>
      <c r="J67" s="97">
        <f>(((I27-M27)^2)+((J27-M27)^2)+((K27-M27)^2))/2</f>
        <v>6.3333333333333325E-2</v>
      </c>
    </row>
  </sheetData>
  <mergeCells count="31">
    <mergeCell ref="C57:E57"/>
    <mergeCell ref="H57:J57"/>
    <mergeCell ref="C63:E63"/>
    <mergeCell ref="J31:P31"/>
    <mergeCell ref="E31:F31"/>
    <mergeCell ref="E32:F32"/>
    <mergeCell ref="E33:F33"/>
    <mergeCell ref="E34:F34"/>
    <mergeCell ref="E36:F36"/>
    <mergeCell ref="C47:E47"/>
    <mergeCell ref="H63:J63"/>
    <mergeCell ref="C51:E51"/>
    <mergeCell ref="H51:J51"/>
    <mergeCell ref="N47:P47"/>
    <mergeCell ref="C38:E38"/>
    <mergeCell ref="J38:P38"/>
    <mergeCell ref="C29:E29"/>
    <mergeCell ref="C2:E2"/>
    <mergeCell ref="E4:E6"/>
    <mergeCell ref="C19:E19"/>
    <mergeCell ref="H2:M2"/>
    <mergeCell ref="M3:M4"/>
    <mergeCell ref="L3:L4"/>
    <mergeCell ref="I8:K8"/>
    <mergeCell ref="F4:F6"/>
    <mergeCell ref="I24:K24"/>
    <mergeCell ref="I20:K20"/>
    <mergeCell ref="I16:K16"/>
    <mergeCell ref="I12:K12"/>
    <mergeCell ref="H3:H4"/>
    <mergeCell ref="I3:K3"/>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
  <sheetViews>
    <sheetView topLeftCell="A3" workbookViewId="0">
      <selection activeCell="D4" sqref="D4"/>
    </sheetView>
  </sheetViews>
  <sheetFormatPr defaultColWidth="9.140625" defaultRowHeight="15.75" x14ac:dyDescent="0.25"/>
  <cols>
    <col min="1" max="1" width="9.140625" style="17"/>
    <col min="2" max="2" width="22.7109375" style="17" customWidth="1"/>
    <col min="3" max="3" width="25.42578125" style="17" customWidth="1"/>
    <col min="4" max="4" width="22.140625" style="17" customWidth="1"/>
    <col min="5" max="5" width="21.28515625" style="17" customWidth="1"/>
    <col min="6" max="8" width="9.140625" style="17"/>
    <col min="9" max="9" width="18" style="17" customWidth="1"/>
    <col min="10" max="10" width="23.28515625" style="17" customWidth="1"/>
    <col min="11" max="16384" width="9.140625" style="17"/>
  </cols>
  <sheetData>
    <row r="1" spans="2:10" ht="16.5" customHeight="1" x14ac:dyDescent="0.25"/>
    <row r="2" spans="2:10" ht="30.75" customHeight="1" x14ac:dyDescent="0.25">
      <c r="B2" s="88" t="s">
        <v>69</v>
      </c>
      <c r="C2" s="88" t="s">
        <v>175</v>
      </c>
      <c r="D2" s="88" t="s">
        <v>176</v>
      </c>
      <c r="E2" s="88" t="s">
        <v>177</v>
      </c>
    </row>
    <row r="3" spans="2:10" ht="63" x14ac:dyDescent="0.25">
      <c r="B3" s="6" t="s">
        <v>6</v>
      </c>
      <c r="C3" s="89" t="s">
        <v>183</v>
      </c>
      <c r="D3" s="90" t="s">
        <v>263</v>
      </c>
      <c r="E3" s="90" t="s">
        <v>186</v>
      </c>
    </row>
    <row r="4" spans="2:10" ht="63" x14ac:dyDescent="0.25">
      <c r="B4" s="6" t="s">
        <v>7</v>
      </c>
      <c r="C4" s="89" t="s">
        <v>179</v>
      </c>
      <c r="D4" s="90" t="s">
        <v>263</v>
      </c>
      <c r="E4" s="90" t="s">
        <v>185</v>
      </c>
    </row>
    <row r="5" spans="2:10" ht="18.75" x14ac:dyDescent="0.25">
      <c r="B5" s="6" t="s">
        <v>8</v>
      </c>
      <c r="C5" s="5" t="s">
        <v>178</v>
      </c>
      <c r="D5" s="90" t="s">
        <v>263</v>
      </c>
      <c r="E5" s="90" t="s">
        <v>186</v>
      </c>
    </row>
    <row r="6" spans="2:10" ht="47.25" x14ac:dyDescent="0.25">
      <c r="B6" s="6" t="s">
        <v>9</v>
      </c>
      <c r="C6" s="91" t="s">
        <v>182</v>
      </c>
      <c r="D6" s="90" t="s">
        <v>184</v>
      </c>
      <c r="E6" s="90" t="s">
        <v>187</v>
      </c>
    </row>
    <row r="7" spans="2:10" ht="78.75" x14ac:dyDescent="0.25">
      <c r="B7" s="6" t="s">
        <v>15</v>
      </c>
      <c r="C7" s="91" t="s">
        <v>181</v>
      </c>
      <c r="D7" s="90" t="s">
        <v>184</v>
      </c>
      <c r="E7" s="90" t="s">
        <v>187</v>
      </c>
    </row>
    <row r="8" spans="2:10" ht="47.25" x14ac:dyDescent="0.25">
      <c r="B8" s="6" t="s">
        <v>83</v>
      </c>
      <c r="C8" s="89" t="s">
        <v>180</v>
      </c>
      <c r="D8" s="90" t="s">
        <v>263</v>
      </c>
      <c r="E8" s="105" t="str">
        <f>E5</f>
        <v>L = k [S² + (y̅²)]</v>
      </c>
    </row>
    <row r="9" spans="2:10" ht="31.5" x14ac:dyDescent="0.25">
      <c r="I9" s="99" t="s">
        <v>204</v>
      </c>
      <c r="J9" s="94" t="s">
        <v>205</v>
      </c>
    </row>
    <row r="10" spans="2:10" ht="63" x14ac:dyDescent="0.25">
      <c r="I10" s="80">
        <v>1</v>
      </c>
      <c r="J10" s="100" t="s">
        <v>207</v>
      </c>
    </row>
    <row r="11" spans="2:10" ht="110.25" x14ac:dyDescent="0.25">
      <c r="I11" s="92">
        <v>3</v>
      </c>
      <c r="J11" s="101" t="s">
        <v>208</v>
      </c>
    </row>
    <row r="12" spans="2:10" ht="47.25" x14ac:dyDescent="0.25">
      <c r="I12" s="92">
        <v>5</v>
      </c>
      <c r="J12" s="101" t="s">
        <v>209</v>
      </c>
    </row>
    <row r="13" spans="2:10" ht="47.25" x14ac:dyDescent="0.25">
      <c r="I13" s="80">
        <v>7</v>
      </c>
      <c r="J13" s="102" t="s">
        <v>210</v>
      </c>
    </row>
    <row r="14" spans="2:10" ht="63" x14ac:dyDescent="0.25">
      <c r="I14" s="80">
        <v>9</v>
      </c>
      <c r="J14" s="102" t="s">
        <v>211</v>
      </c>
    </row>
    <row r="15" spans="2:10" ht="63" x14ac:dyDescent="0.25">
      <c r="I15" s="80" t="s">
        <v>206</v>
      </c>
      <c r="J15" s="102" t="s">
        <v>212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kuisioner</vt:lpstr>
      <vt:lpstr>HASIL KUISIONER</vt:lpstr>
      <vt:lpstr>MATRIKS</vt:lpstr>
      <vt:lpstr>PERHTUNGAN SUBKRITERIA</vt:lpstr>
      <vt:lpstr>HASIL AHP</vt:lpstr>
      <vt:lpstr>Taguchi Loss </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2023-03-20T02:51:22Z</dcterms:created>
  <dcterms:modified xsi:type="dcterms:W3CDTF">2023-08-09T05:43:55Z</dcterms:modified>
</cp:coreProperties>
</file>