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310" activeTab="6"/>
  </bookViews>
  <sheets>
    <sheet name="L" sheetId="1" r:id="rId1"/>
    <sheet name="a" sheetId="2" r:id="rId2"/>
    <sheet name="b" sheetId="3" r:id="rId3"/>
    <sheet name="kadar air" sheetId="4" r:id="rId4"/>
    <sheet name="kadar abu" sheetId="5" r:id="rId5"/>
    <sheet name="tpt" sheetId="6" r:id="rId6"/>
    <sheet name="ANTIOKSIDAN" sheetId="8" r:id="rId7"/>
  </sheets>
  <calcPr calcId="144525"/>
</workbook>
</file>

<file path=xl/calcChain.xml><?xml version="1.0" encoding="utf-8"?>
<calcChain xmlns="http://schemas.openxmlformats.org/spreadsheetml/2006/main">
  <c r="K17" i="8" l="1"/>
  <c r="K16" i="8"/>
  <c r="J13" i="4" l="1"/>
  <c r="J14" i="4"/>
  <c r="I6" i="3"/>
  <c r="P20" i="8" l="1"/>
  <c r="P19" i="8"/>
  <c r="P18" i="8"/>
  <c r="P17" i="8"/>
  <c r="O20" i="8"/>
  <c r="O19" i="8"/>
  <c r="O18" i="8"/>
  <c r="O17" i="8"/>
  <c r="O16" i="8"/>
  <c r="R13" i="5"/>
  <c r="I9" i="5" l="1"/>
  <c r="J13" i="5"/>
  <c r="L7" i="5"/>
  <c r="N15" i="3"/>
  <c r="Y14" i="5" l="1"/>
  <c r="K8" i="5"/>
  <c r="J8" i="5"/>
  <c r="I8" i="5"/>
  <c r="M4" i="4"/>
  <c r="M4" i="5"/>
  <c r="L4" i="4"/>
  <c r="L4" i="5"/>
  <c r="F12" i="5"/>
  <c r="F10" i="5"/>
  <c r="F9" i="5"/>
  <c r="F8" i="5"/>
  <c r="F7" i="5"/>
  <c r="F6" i="5"/>
  <c r="F5" i="5"/>
  <c r="F4" i="5"/>
  <c r="E13" i="5"/>
  <c r="E12" i="5"/>
  <c r="E11" i="5"/>
  <c r="E10" i="5"/>
  <c r="E9" i="5"/>
  <c r="E8" i="5"/>
  <c r="E7" i="5"/>
  <c r="E6" i="5"/>
  <c r="E5" i="5"/>
  <c r="E4" i="5"/>
  <c r="R16" i="2"/>
  <c r="R16" i="1"/>
  <c r="R13" i="6"/>
  <c r="J14" i="5" l="1"/>
  <c r="M5" i="4" l="1"/>
  <c r="U4" i="6" l="1"/>
  <c r="U5" i="6"/>
  <c r="U6" i="6"/>
  <c r="U7" i="6"/>
  <c r="U8" i="6"/>
  <c r="U9" i="6"/>
  <c r="U10" i="6"/>
  <c r="U11" i="6"/>
  <c r="R4" i="6"/>
  <c r="R5" i="6"/>
  <c r="R6" i="6"/>
  <c r="R7" i="6"/>
  <c r="R8" i="6"/>
  <c r="R9" i="6"/>
  <c r="R10" i="6"/>
  <c r="R11" i="6"/>
  <c r="F5" i="6" l="1"/>
  <c r="F6" i="6"/>
  <c r="F7" i="6"/>
  <c r="F8" i="6"/>
  <c r="F9" i="6"/>
  <c r="F10" i="6"/>
  <c r="F11" i="6"/>
  <c r="F12" i="6"/>
  <c r="W17" i="6" l="1"/>
  <c r="W18" i="6"/>
  <c r="N14" i="5" l="1"/>
  <c r="N13" i="5"/>
  <c r="J23" i="1" l="1"/>
  <c r="J22" i="1"/>
  <c r="J21" i="1"/>
  <c r="J20" i="1"/>
  <c r="J19" i="1"/>
  <c r="J18" i="1"/>
  <c r="J17" i="1"/>
  <c r="N17" i="1"/>
  <c r="X23" i="8" l="1"/>
  <c r="X22" i="8"/>
  <c r="X21" i="8"/>
  <c r="X19" i="8"/>
  <c r="X18" i="8"/>
  <c r="X17" i="8"/>
  <c r="Y25" i="4" l="1"/>
  <c r="Y26" i="4"/>
  <c r="Y24" i="4"/>
  <c r="U15" i="4"/>
  <c r="E6" i="4" l="1"/>
  <c r="F6" i="4" s="1"/>
  <c r="E4" i="4"/>
  <c r="N18" i="1" l="1"/>
  <c r="N17" i="5"/>
  <c r="E14" i="8"/>
  <c r="F13" i="8"/>
  <c r="P16" i="8" l="1"/>
  <c r="D14" i="8" l="1"/>
  <c r="C14" i="8"/>
  <c r="F6" i="8"/>
  <c r="K5" i="8" s="1"/>
  <c r="F7" i="8"/>
  <c r="L5" i="8" s="1"/>
  <c r="F8" i="8"/>
  <c r="F9" i="8"/>
  <c r="K6" i="8" s="1"/>
  <c r="F10" i="8"/>
  <c r="L6" i="8" s="1"/>
  <c r="F11" i="8"/>
  <c r="J7" i="8" s="1"/>
  <c r="F12" i="8"/>
  <c r="K7" i="8" s="1"/>
  <c r="L7" i="8"/>
  <c r="F5" i="8"/>
  <c r="J5" i="8" s="1"/>
  <c r="G10" i="8" l="1"/>
  <c r="S9" i="8" s="1"/>
  <c r="V9" i="8" s="1"/>
  <c r="J6" i="8"/>
  <c r="J9" i="8" s="1"/>
  <c r="G9" i="8"/>
  <c r="S8" i="8" s="1"/>
  <c r="V10" i="8" s="1"/>
  <c r="G12" i="8"/>
  <c r="S11" i="8" s="1"/>
  <c r="V5" i="8" s="1"/>
  <c r="G8" i="8"/>
  <c r="S7" i="8" s="1"/>
  <c r="V12" i="8" s="1"/>
  <c r="G11" i="8"/>
  <c r="S10" i="8" s="1"/>
  <c r="V7" i="8" s="1"/>
  <c r="G7" i="8"/>
  <c r="S6" i="8" s="1"/>
  <c r="V6" i="8" s="1"/>
  <c r="G6" i="8"/>
  <c r="S5" i="8" s="1"/>
  <c r="V4" i="8" s="1"/>
  <c r="N5" i="8"/>
  <c r="M5" i="8"/>
  <c r="G5" i="8"/>
  <c r="S4" i="8" s="1"/>
  <c r="V11" i="8" s="1"/>
  <c r="L8" i="8"/>
  <c r="L9" i="8"/>
  <c r="N7" i="8"/>
  <c r="M7" i="8"/>
  <c r="F14" i="8"/>
  <c r="J10" i="8" s="1"/>
  <c r="G13" i="8"/>
  <c r="S12" i="8" s="1"/>
  <c r="V8" i="8" s="1"/>
  <c r="K9" i="8"/>
  <c r="K8" i="8"/>
  <c r="N6" i="8" l="1"/>
  <c r="J8" i="8"/>
  <c r="M6" i="8"/>
  <c r="K18" i="8" s="1"/>
  <c r="L18" i="8" s="1"/>
  <c r="K22" i="8"/>
  <c r="K19" i="8"/>
  <c r="L19" i="8" s="1"/>
  <c r="L16" i="8"/>
  <c r="M8" i="8"/>
  <c r="K20" i="8" l="1"/>
  <c r="L20" i="8" s="1"/>
  <c r="K21" i="8"/>
  <c r="L21" i="8" s="1"/>
  <c r="S14" i="8" s="1"/>
  <c r="L17" i="8"/>
  <c r="Y23" i="8" l="1"/>
  <c r="Z23" i="8" s="1"/>
  <c r="Y21" i="8"/>
  <c r="Z21" i="8" s="1"/>
  <c r="Y18" i="8"/>
  <c r="Z18" i="8" s="1"/>
  <c r="Y22" i="8"/>
  <c r="Z22" i="8" s="1"/>
  <c r="Y19" i="8"/>
  <c r="Z19" i="8" s="1"/>
  <c r="Y17" i="8"/>
  <c r="Z17" i="8" s="1"/>
  <c r="W12" i="8"/>
  <c r="X12" i="8" s="1"/>
  <c r="W7" i="8"/>
  <c r="X7" i="8" s="1"/>
  <c r="W10" i="8"/>
  <c r="X10" i="8" s="1"/>
  <c r="W6" i="8"/>
  <c r="X6" i="8" s="1"/>
  <c r="W11" i="8"/>
  <c r="X11" i="8" s="1"/>
  <c r="W5" i="8"/>
  <c r="X5" i="8" s="1"/>
  <c r="M20" i="8"/>
  <c r="N20" i="8" s="1"/>
  <c r="W9" i="8"/>
  <c r="X9" i="8" s="1"/>
  <c r="M18" i="8"/>
  <c r="N18" i="8" s="1"/>
  <c r="W8" i="8"/>
  <c r="X8" i="8" s="1"/>
  <c r="M16" i="8"/>
  <c r="N16" i="8" s="1"/>
  <c r="W4" i="8"/>
  <c r="X4" i="8" s="1"/>
  <c r="M19" i="8"/>
  <c r="N19" i="8" s="1"/>
  <c r="M17" i="8"/>
  <c r="N17" i="8" s="1"/>
  <c r="O17" i="6" l="1"/>
  <c r="O16" i="6"/>
  <c r="O15" i="6"/>
  <c r="O14" i="6"/>
  <c r="O13" i="6"/>
  <c r="N14" i="6"/>
  <c r="N15" i="6"/>
  <c r="N16" i="6"/>
  <c r="N17" i="6"/>
  <c r="N13" i="6"/>
  <c r="E5" i="6"/>
  <c r="J4" i="6" s="1"/>
  <c r="E6" i="6"/>
  <c r="E7" i="6"/>
  <c r="E8" i="6"/>
  <c r="J5" i="6" s="1"/>
  <c r="E9" i="6"/>
  <c r="K5" i="6" s="1"/>
  <c r="E10" i="6"/>
  <c r="I6" i="6" s="1"/>
  <c r="E11" i="6"/>
  <c r="J6" i="6" s="1"/>
  <c r="E12" i="6"/>
  <c r="K6" i="6" s="1"/>
  <c r="E4" i="6"/>
  <c r="C13" i="6"/>
  <c r="D13" i="6"/>
  <c r="B13" i="6"/>
  <c r="K4" i="6" l="1"/>
  <c r="K8" i="6" s="1"/>
  <c r="U22" i="6" s="1"/>
  <c r="W22" i="6" s="1"/>
  <c r="I5" i="6"/>
  <c r="L5" i="6" s="1"/>
  <c r="E13" i="6"/>
  <c r="I9" i="6" s="1"/>
  <c r="J13" i="6" s="1"/>
  <c r="K13" i="6" s="1"/>
  <c r="M5" i="6"/>
  <c r="U17" i="6" s="1"/>
  <c r="M6" i="6"/>
  <c r="U18" i="6" s="1"/>
  <c r="W16" i="6" s="1"/>
  <c r="L6" i="6"/>
  <c r="J8" i="6"/>
  <c r="U21" i="6" s="1"/>
  <c r="W20" i="6" s="1"/>
  <c r="J7" i="6"/>
  <c r="U3" i="6"/>
  <c r="F4" i="6"/>
  <c r="R3" i="6" s="1"/>
  <c r="I4" i="6"/>
  <c r="O17" i="5"/>
  <c r="O16" i="5"/>
  <c r="O15" i="5"/>
  <c r="O14" i="5"/>
  <c r="O13" i="5"/>
  <c r="N16" i="5"/>
  <c r="N15" i="5"/>
  <c r="J4" i="5"/>
  <c r="K4" i="5"/>
  <c r="I5" i="5"/>
  <c r="R7" i="5"/>
  <c r="U7" i="5" s="1"/>
  <c r="K5" i="5"/>
  <c r="I6" i="5"/>
  <c r="J6" i="5"/>
  <c r="K6" i="5"/>
  <c r="I4" i="5"/>
  <c r="D13" i="5"/>
  <c r="C13" i="5"/>
  <c r="B13" i="5"/>
  <c r="K7" i="6" l="1"/>
  <c r="R3" i="5"/>
  <c r="U6" i="5" s="1"/>
  <c r="R4" i="5"/>
  <c r="U8" i="5" s="1"/>
  <c r="R9" i="5"/>
  <c r="U4" i="5" s="1"/>
  <c r="R5" i="5"/>
  <c r="U11" i="5" s="1"/>
  <c r="U14" i="5"/>
  <c r="W16" i="5" s="1"/>
  <c r="J5" i="5"/>
  <c r="U19" i="5" s="1"/>
  <c r="W19" i="5" s="1"/>
  <c r="R8" i="5"/>
  <c r="U3" i="5" s="1"/>
  <c r="L5" i="5"/>
  <c r="I7" i="5"/>
  <c r="U18" i="5"/>
  <c r="W18" i="5" s="1"/>
  <c r="J19" i="5"/>
  <c r="R6" i="5"/>
  <c r="U5" i="5" s="1"/>
  <c r="F11" i="5"/>
  <c r="R10" i="5" s="1"/>
  <c r="U9" i="5" s="1"/>
  <c r="M6" i="5"/>
  <c r="U16" i="5" s="1"/>
  <c r="W15" i="5" s="1"/>
  <c r="U20" i="5"/>
  <c r="W20" i="5" s="1"/>
  <c r="L6" i="5"/>
  <c r="K7" i="5"/>
  <c r="R11" i="5"/>
  <c r="U10" i="5" s="1"/>
  <c r="J19" i="6"/>
  <c r="J14" i="6"/>
  <c r="K14" i="6" s="1"/>
  <c r="I8" i="6"/>
  <c r="U20" i="6" s="1"/>
  <c r="W21" i="6" s="1"/>
  <c r="L4" i="6"/>
  <c r="J15" i="6" s="1"/>
  <c r="K15" i="6" s="1"/>
  <c r="M4" i="6"/>
  <c r="U16" i="6" s="1"/>
  <c r="I7" i="6"/>
  <c r="O17" i="4"/>
  <c r="O16" i="4"/>
  <c r="O15" i="4"/>
  <c r="O14" i="4"/>
  <c r="N17" i="4"/>
  <c r="N16" i="4"/>
  <c r="N15" i="4"/>
  <c r="N14" i="4"/>
  <c r="O13" i="4"/>
  <c r="N13" i="4"/>
  <c r="K5" i="4"/>
  <c r="C13" i="4"/>
  <c r="D13" i="4"/>
  <c r="B13" i="4"/>
  <c r="E5" i="4"/>
  <c r="J4" i="4" s="1"/>
  <c r="K4" i="4"/>
  <c r="E7" i="4"/>
  <c r="I5" i="4" s="1"/>
  <c r="E8" i="4"/>
  <c r="J5" i="4" s="1"/>
  <c r="E9" i="4"/>
  <c r="F9" i="4" s="1"/>
  <c r="R8" i="4" s="1"/>
  <c r="U6" i="4" s="1"/>
  <c r="E10" i="4"/>
  <c r="I6" i="4" s="1"/>
  <c r="E11" i="4"/>
  <c r="J6" i="4" s="1"/>
  <c r="E12" i="4"/>
  <c r="K6" i="4" s="1"/>
  <c r="I4" i="4"/>
  <c r="K13" i="5" l="1"/>
  <c r="F7" i="4"/>
  <c r="R6" i="4" s="1"/>
  <c r="U9" i="4" s="1"/>
  <c r="M5" i="5"/>
  <c r="U15" i="5" s="1"/>
  <c r="W14" i="5" s="1"/>
  <c r="J7" i="5"/>
  <c r="J15" i="5"/>
  <c r="K15" i="5" s="1"/>
  <c r="W15" i="4"/>
  <c r="L5" i="4"/>
  <c r="F8" i="4"/>
  <c r="R7" i="4" s="1"/>
  <c r="U10" i="4" s="1"/>
  <c r="F12" i="4"/>
  <c r="R11" i="4" s="1"/>
  <c r="U8" i="4" s="1"/>
  <c r="F10" i="4"/>
  <c r="R9" i="4" s="1"/>
  <c r="U3" i="4" s="1"/>
  <c r="F5" i="4"/>
  <c r="R4" i="4" s="1"/>
  <c r="U7" i="4" s="1"/>
  <c r="J8" i="4"/>
  <c r="U19" i="4" s="1"/>
  <c r="W19" i="4" s="1"/>
  <c r="J7" i="4"/>
  <c r="M6" i="4"/>
  <c r="U16" i="4" s="1"/>
  <c r="L6" i="4"/>
  <c r="F11" i="4"/>
  <c r="R10" i="4" s="1"/>
  <c r="U4" i="4" s="1"/>
  <c r="K8" i="4"/>
  <c r="U20" i="4" s="1"/>
  <c r="W18" i="4" s="1"/>
  <c r="K7" i="4"/>
  <c r="R5" i="4"/>
  <c r="U5" i="4" s="1"/>
  <c r="U14" i="4"/>
  <c r="W16" i="4" s="1"/>
  <c r="I8" i="4"/>
  <c r="U18" i="4" s="1"/>
  <c r="W20" i="4" s="1"/>
  <c r="I7" i="4"/>
  <c r="F4" i="4"/>
  <c r="R3" i="4" s="1"/>
  <c r="U11" i="4" s="1"/>
  <c r="E13" i="4"/>
  <c r="I9" i="4" s="1"/>
  <c r="J18" i="6"/>
  <c r="K18" i="6" s="1"/>
  <c r="J16" i="6"/>
  <c r="L7" i="6"/>
  <c r="O19" i="3"/>
  <c r="O18" i="3"/>
  <c r="O17" i="3"/>
  <c r="O16" i="3"/>
  <c r="O15" i="3"/>
  <c r="N19" i="3"/>
  <c r="N18" i="3"/>
  <c r="N17" i="3"/>
  <c r="N16" i="3"/>
  <c r="J16" i="5" l="1"/>
  <c r="K16" i="5" s="1"/>
  <c r="L7" i="4"/>
  <c r="L13" i="6"/>
  <c r="M13" i="6" s="1"/>
  <c r="J18" i="5"/>
  <c r="K18" i="5" s="1"/>
  <c r="K14" i="5"/>
  <c r="W14" i="4"/>
  <c r="J19" i="4"/>
  <c r="J16" i="4"/>
  <c r="K16" i="4" s="1"/>
  <c r="J15" i="4"/>
  <c r="K15" i="4" s="1"/>
  <c r="K13" i="4"/>
  <c r="L15" i="6"/>
  <c r="M15" i="6" s="1"/>
  <c r="L14" i="6"/>
  <c r="M14" i="6" s="1"/>
  <c r="K16" i="6"/>
  <c r="L16" i="6" s="1"/>
  <c r="M16" i="6" s="1"/>
  <c r="J17" i="6"/>
  <c r="K17" i="6" s="1"/>
  <c r="L17" i="6" s="1"/>
  <c r="M17" i="6" s="1"/>
  <c r="N18" i="2"/>
  <c r="N17" i="2"/>
  <c r="N16" i="2"/>
  <c r="E12" i="3"/>
  <c r="K8" i="3" s="1"/>
  <c r="E11" i="3"/>
  <c r="F11" i="3" s="1"/>
  <c r="R12" i="3" s="1"/>
  <c r="U12" i="3" s="1"/>
  <c r="E10" i="3"/>
  <c r="I8" i="3" s="1"/>
  <c r="E9" i="3"/>
  <c r="F9" i="3" s="1"/>
  <c r="R10" i="3" s="1"/>
  <c r="U5" i="3" s="1"/>
  <c r="E8" i="3"/>
  <c r="J7" i="3" s="1"/>
  <c r="E7" i="3"/>
  <c r="F7" i="3" s="1"/>
  <c r="R8" i="3" s="1"/>
  <c r="U10" i="3" s="1"/>
  <c r="E6" i="3"/>
  <c r="F6" i="3" s="1"/>
  <c r="R7" i="3" s="1"/>
  <c r="U11" i="3" s="1"/>
  <c r="E5" i="3"/>
  <c r="F5" i="3" s="1"/>
  <c r="R6" i="3" s="1"/>
  <c r="U13" i="3" s="1"/>
  <c r="E4" i="3"/>
  <c r="D13" i="3"/>
  <c r="C13" i="3"/>
  <c r="B13" i="3"/>
  <c r="F10" i="3" l="1"/>
  <c r="R11" i="3" s="1"/>
  <c r="U8" i="3" s="1"/>
  <c r="K6" i="3"/>
  <c r="K10" i="3" s="1"/>
  <c r="U22" i="3" s="1"/>
  <c r="W21" i="3" s="1"/>
  <c r="K7" i="3"/>
  <c r="L15" i="5"/>
  <c r="M15" i="5" s="1"/>
  <c r="J17" i="5"/>
  <c r="K17" i="5" s="1"/>
  <c r="L17" i="5" s="1"/>
  <c r="M17" i="5" s="1"/>
  <c r="L16" i="5"/>
  <c r="M16" i="5" s="1"/>
  <c r="X22" i="6"/>
  <c r="Y22" i="6" s="1"/>
  <c r="X20" i="6"/>
  <c r="Y20" i="6" s="1"/>
  <c r="X17" i="6"/>
  <c r="Y17" i="6" s="1"/>
  <c r="X21" i="6"/>
  <c r="Y21" i="6" s="1"/>
  <c r="X18" i="6"/>
  <c r="Y18" i="6" s="1"/>
  <c r="X16" i="6"/>
  <c r="Y16" i="6" s="1"/>
  <c r="L13" i="5"/>
  <c r="M13" i="5" s="1"/>
  <c r="V8" i="5"/>
  <c r="W8" i="5" s="1"/>
  <c r="Y20" i="5"/>
  <c r="Y19" i="5"/>
  <c r="V8" i="6"/>
  <c r="W8" i="6" s="1"/>
  <c r="V4" i="6"/>
  <c r="W4" i="6" s="1"/>
  <c r="V10" i="6"/>
  <c r="W10" i="6" s="1"/>
  <c r="V6" i="6"/>
  <c r="W6" i="6" s="1"/>
  <c r="V5" i="6"/>
  <c r="W5" i="6" s="1"/>
  <c r="V11" i="6"/>
  <c r="W11" i="6" s="1"/>
  <c r="V7" i="6"/>
  <c r="W7" i="6" s="1"/>
  <c r="V3" i="6"/>
  <c r="W3" i="6" s="1"/>
  <c r="V9" i="6"/>
  <c r="W9" i="6" s="1"/>
  <c r="E13" i="3"/>
  <c r="I11" i="3" s="1"/>
  <c r="J15" i="3" s="1"/>
  <c r="K15" i="3" s="1"/>
  <c r="F4" i="3"/>
  <c r="R5" i="3" s="1"/>
  <c r="U6" i="3" s="1"/>
  <c r="I7" i="3"/>
  <c r="J8" i="3"/>
  <c r="M8" i="3" s="1"/>
  <c r="U18" i="3" s="1"/>
  <c r="W17" i="3" s="1"/>
  <c r="L14" i="5"/>
  <c r="M14" i="5" s="1"/>
  <c r="V10" i="5"/>
  <c r="W10" i="5" s="1"/>
  <c r="V3" i="5"/>
  <c r="W3" i="5" s="1"/>
  <c r="V11" i="5"/>
  <c r="W11" i="5" s="1"/>
  <c r="V6" i="5"/>
  <c r="W6" i="5" s="1"/>
  <c r="Y18" i="5"/>
  <c r="V7" i="5"/>
  <c r="W7" i="5" s="1"/>
  <c r="Y16" i="5"/>
  <c r="V9" i="5"/>
  <c r="W9" i="5" s="1"/>
  <c r="F12" i="3"/>
  <c r="R13" i="3" s="1"/>
  <c r="U9" i="3" s="1"/>
  <c r="F8" i="3"/>
  <c r="R9" i="3" s="1"/>
  <c r="U7" i="3" s="1"/>
  <c r="V4" i="5"/>
  <c r="W4" i="5" s="1"/>
  <c r="Y15" i="5"/>
  <c r="V5" i="5"/>
  <c r="W5" i="5" s="1"/>
  <c r="J6" i="3"/>
  <c r="J17" i="4"/>
  <c r="K17" i="4" s="1"/>
  <c r="K14" i="4"/>
  <c r="J18" i="4"/>
  <c r="K18" i="4" s="1"/>
  <c r="R13" i="4" s="1"/>
  <c r="O20" i="2"/>
  <c r="O19" i="2"/>
  <c r="O18" i="2"/>
  <c r="O17" i="2"/>
  <c r="O16" i="2"/>
  <c r="N20" i="2"/>
  <c r="N19" i="2"/>
  <c r="K7" i="2"/>
  <c r="F7" i="2"/>
  <c r="R9" i="2" s="1"/>
  <c r="D14" i="2"/>
  <c r="C14" i="2"/>
  <c r="B14" i="2"/>
  <c r="E13" i="2"/>
  <c r="K9" i="2" s="1"/>
  <c r="E12" i="2"/>
  <c r="J9" i="2" s="1"/>
  <c r="E11" i="2"/>
  <c r="I9" i="2" s="1"/>
  <c r="E10" i="2"/>
  <c r="K8" i="2" s="1"/>
  <c r="E9" i="2"/>
  <c r="J8" i="2" s="1"/>
  <c r="E8" i="2"/>
  <c r="I8" i="2" s="1"/>
  <c r="E7" i="2"/>
  <c r="E6" i="2"/>
  <c r="J7" i="2" s="1"/>
  <c r="E5" i="2"/>
  <c r="I7" i="2" s="1"/>
  <c r="L8" i="3" l="1"/>
  <c r="L16" i="4"/>
  <c r="M16" i="4" s="1"/>
  <c r="L14" i="4"/>
  <c r="M14" i="4" s="1"/>
  <c r="L15" i="4"/>
  <c r="M15" i="4" s="1"/>
  <c r="J16" i="3"/>
  <c r="K16" i="3" s="1"/>
  <c r="F10" i="2"/>
  <c r="R14" i="2" s="1"/>
  <c r="F11" i="2"/>
  <c r="R7" i="2" s="1"/>
  <c r="U7" i="2" s="1"/>
  <c r="K9" i="3"/>
  <c r="L8" i="2"/>
  <c r="M8" i="2"/>
  <c r="U18" i="2" s="1"/>
  <c r="W18" i="2" s="1"/>
  <c r="I11" i="2"/>
  <c r="U21" i="2" s="1"/>
  <c r="W21" i="2" s="1"/>
  <c r="I10" i="2"/>
  <c r="M9" i="2"/>
  <c r="U19" i="2" s="1"/>
  <c r="W19" i="2" s="1"/>
  <c r="F5" i="2"/>
  <c r="R12" i="2" s="1"/>
  <c r="J21" i="3"/>
  <c r="J20" i="3" s="1"/>
  <c r="K20" i="3" s="1"/>
  <c r="R15" i="3" s="1"/>
  <c r="F8" i="2"/>
  <c r="R11" i="2" s="1"/>
  <c r="U12" i="2" s="1"/>
  <c r="F12" i="2"/>
  <c r="R6" i="2" s="1"/>
  <c r="L9" i="2"/>
  <c r="L7" i="3"/>
  <c r="M7" i="3"/>
  <c r="U17" i="3" s="1"/>
  <c r="W16" i="3" s="1"/>
  <c r="I9" i="3"/>
  <c r="K11" i="2"/>
  <c r="U23" i="2" s="1"/>
  <c r="W22" i="2" s="1"/>
  <c r="F9" i="2"/>
  <c r="R10" i="2" s="1"/>
  <c r="U9" i="2" s="1"/>
  <c r="F13" i="2"/>
  <c r="R8" i="2" s="1"/>
  <c r="U11" i="2" s="1"/>
  <c r="I10" i="3"/>
  <c r="U20" i="3" s="1"/>
  <c r="W20" i="3" s="1"/>
  <c r="J10" i="3"/>
  <c r="U21" i="3" s="1"/>
  <c r="W22" i="3" s="1"/>
  <c r="L6" i="3"/>
  <c r="J17" i="3" s="1"/>
  <c r="K17" i="3" s="1"/>
  <c r="L17" i="3" s="1"/>
  <c r="J9" i="3"/>
  <c r="M6" i="3"/>
  <c r="K10" i="2"/>
  <c r="J11" i="2"/>
  <c r="U22" i="2" s="1"/>
  <c r="W23" i="2" s="1"/>
  <c r="M7" i="2"/>
  <c r="U17" i="2" s="1"/>
  <c r="W17" i="2" s="1"/>
  <c r="L7" i="2"/>
  <c r="J10" i="2"/>
  <c r="E14" i="2"/>
  <c r="I12" i="2" s="1"/>
  <c r="F6" i="2"/>
  <c r="R13" i="2" s="1"/>
  <c r="X20" i="4"/>
  <c r="Y20" i="4" s="1"/>
  <c r="X18" i="4"/>
  <c r="Y18" i="4" s="1"/>
  <c r="X15" i="4"/>
  <c r="Y15" i="4" s="1"/>
  <c r="V10" i="4"/>
  <c r="W10" i="4" s="1"/>
  <c r="V8" i="4"/>
  <c r="W8" i="4" s="1"/>
  <c r="V6" i="4"/>
  <c r="W6" i="4" s="1"/>
  <c r="V4" i="4"/>
  <c r="W4" i="4" s="1"/>
  <c r="X19" i="4"/>
  <c r="Y19" i="4" s="1"/>
  <c r="X16" i="4"/>
  <c r="Y16" i="4" s="1"/>
  <c r="X14" i="4"/>
  <c r="Y14" i="4" s="1"/>
  <c r="V11" i="4"/>
  <c r="W11" i="4" s="1"/>
  <c r="V9" i="4"/>
  <c r="W9" i="4" s="1"/>
  <c r="V7" i="4"/>
  <c r="W7" i="4" s="1"/>
  <c r="V5" i="4"/>
  <c r="W5" i="4" s="1"/>
  <c r="V3" i="4"/>
  <c r="W3" i="4" s="1"/>
  <c r="L17" i="4"/>
  <c r="M17" i="4" s="1"/>
  <c r="L13" i="4"/>
  <c r="M13" i="4" s="1"/>
  <c r="U16" i="3" l="1"/>
  <c r="W18" i="3" s="1"/>
  <c r="U14" i="2"/>
  <c r="U6" i="2"/>
  <c r="U10" i="2"/>
  <c r="U13" i="2"/>
  <c r="U8" i="2"/>
  <c r="L9" i="3"/>
  <c r="J18" i="3"/>
  <c r="K18" i="3" s="1"/>
  <c r="L18" i="3" s="1"/>
  <c r="M17" i="3"/>
  <c r="L16" i="3"/>
  <c r="M16" i="3" s="1"/>
  <c r="L10" i="2"/>
  <c r="M18" i="3"/>
  <c r="L15" i="3"/>
  <c r="M15" i="3" s="1"/>
  <c r="J16" i="2"/>
  <c r="K16" i="2" s="1"/>
  <c r="J22" i="2"/>
  <c r="J18" i="2"/>
  <c r="K18" i="2" s="1"/>
  <c r="J19" i="2"/>
  <c r="K19" i="2" s="1"/>
  <c r="J17" i="2"/>
  <c r="O21" i="1"/>
  <c r="O20" i="1"/>
  <c r="O19" i="1"/>
  <c r="O18" i="1"/>
  <c r="O17" i="1"/>
  <c r="N21" i="1"/>
  <c r="N20" i="1"/>
  <c r="N19" i="1"/>
  <c r="J19" i="3" l="1"/>
  <c r="K19" i="3" s="1"/>
  <c r="L19" i="3" s="1"/>
  <c r="M19" i="3" s="1"/>
  <c r="X22" i="3"/>
  <c r="Y22" i="3" s="1"/>
  <c r="X20" i="3"/>
  <c r="Y20" i="3" s="1"/>
  <c r="X17" i="3"/>
  <c r="Y17" i="3" s="1"/>
  <c r="V12" i="3"/>
  <c r="W12" i="3" s="1"/>
  <c r="V10" i="3"/>
  <c r="W10" i="3" s="1"/>
  <c r="V8" i="3"/>
  <c r="W8" i="3" s="1"/>
  <c r="V6" i="3"/>
  <c r="W6" i="3" s="1"/>
  <c r="X21" i="3"/>
  <c r="Y21" i="3" s="1"/>
  <c r="X18" i="3"/>
  <c r="Y18" i="3" s="1"/>
  <c r="X16" i="3"/>
  <c r="Y16" i="3" s="1"/>
  <c r="V13" i="3"/>
  <c r="W13" i="3" s="1"/>
  <c r="V11" i="3"/>
  <c r="W11" i="3" s="1"/>
  <c r="V9" i="3"/>
  <c r="W9" i="3" s="1"/>
  <c r="V7" i="3"/>
  <c r="W7" i="3" s="1"/>
  <c r="V5" i="3"/>
  <c r="W5" i="3" s="1"/>
  <c r="J21" i="2"/>
  <c r="K21" i="2" s="1"/>
  <c r="J20" i="2"/>
  <c r="K20" i="2" s="1"/>
  <c r="K17" i="2"/>
  <c r="K10" i="1"/>
  <c r="I10" i="1"/>
  <c r="J9" i="1"/>
  <c r="K8" i="1"/>
  <c r="I8" i="1"/>
  <c r="F13" i="1"/>
  <c r="R14" i="1" s="1"/>
  <c r="U9" i="1" s="1"/>
  <c r="E13" i="1"/>
  <c r="E12" i="1"/>
  <c r="J10" i="1" s="1"/>
  <c r="E11" i="1"/>
  <c r="F11" i="1" s="1"/>
  <c r="R12" i="1" s="1"/>
  <c r="U13" i="1" s="1"/>
  <c r="E10" i="1"/>
  <c r="F10" i="1" s="1"/>
  <c r="R11" i="1" s="1"/>
  <c r="U7" i="1" s="1"/>
  <c r="E9" i="1"/>
  <c r="F9" i="1" s="1"/>
  <c r="R10" i="1" s="1"/>
  <c r="U8" i="1" s="1"/>
  <c r="E8" i="1"/>
  <c r="I9" i="1" s="1"/>
  <c r="E7" i="1"/>
  <c r="F7" i="1" s="1"/>
  <c r="R8" i="1" s="1"/>
  <c r="U11" i="1" s="1"/>
  <c r="E6" i="1"/>
  <c r="F6" i="1" s="1"/>
  <c r="R7" i="1" s="1"/>
  <c r="U14" i="1" s="1"/>
  <c r="E5" i="1"/>
  <c r="F5" i="1" s="1"/>
  <c r="R6" i="1" s="1"/>
  <c r="U6" i="1" s="1"/>
  <c r="D14" i="1"/>
  <c r="C14" i="1"/>
  <c r="B14" i="1"/>
  <c r="E14" i="1" s="1"/>
  <c r="I13" i="1" s="1"/>
  <c r="L16" i="2" l="1"/>
  <c r="M16" i="2" s="1"/>
  <c r="K11" i="1"/>
  <c r="M8" i="1"/>
  <c r="U17" i="1" s="1"/>
  <c r="W18" i="1" s="1"/>
  <c r="K17" i="1"/>
  <c r="M10" i="1"/>
  <c r="U19" i="1" s="1"/>
  <c r="W19" i="1" s="1"/>
  <c r="F8" i="1"/>
  <c r="R9" i="1" s="1"/>
  <c r="U12" i="1" s="1"/>
  <c r="I12" i="1"/>
  <c r="U21" i="1" s="1"/>
  <c r="W22" i="1" s="1"/>
  <c r="J8" i="1"/>
  <c r="K9" i="1"/>
  <c r="M9" i="1" s="1"/>
  <c r="U18" i="1" s="1"/>
  <c r="W17" i="1" s="1"/>
  <c r="I11" i="1"/>
  <c r="L10" i="1"/>
  <c r="L18" i="2"/>
  <c r="M18" i="2" s="1"/>
  <c r="F12" i="1"/>
  <c r="R13" i="1" s="1"/>
  <c r="U10" i="1" s="1"/>
  <c r="K12" i="1"/>
  <c r="U23" i="1" s="1"/>
  <c r="W21" i="1" s="1"/>
  <c r="L17" i="2"/>
  <c r="M17" i="2" s="1"/>
  <c r="L8" i="1"/>
  <c r="L20" i="2"/>
  <c r="M20" i="2" s="1"/>
  <c r="X18" i="2"/>
  <c r="Y18" i="2" s="1"/>
  <c r="X19" i="2"/>
  <c r="Y19" i="2" s="1"/>
  <c r="X21" i="2"/>
  <c r="Y21" i="2" s="1"/>
  <c r="V12" i="2"/>
  <c r="W12" i="2" s="1"/>
  <c r="V8" i="2"/>
  <c r="W8" i="2" s="1"/>
  <c r="V13" i="2"/>
  <c r="W13" i="2" s="1"/>
  <c r="V9" i="2"/>
  <c r="W9" i="2" s="1"/>
  <c r="X23" i="2"/>
  <c r="Y23" i="2" s="1"/>
  <c r="X22" i="2"/>
  <c r="Y22" i="2" s="1"/>
  <c r="X17" i="2"/>
  <c r="Y17" i="2" s="1"/>
  <c r="V14" i="2"/>
  <c r="W14" i="2" s="1"/>
  <c r="V10" i="2"/>
  <c r="W10" i="2" s="1"/>
  <c r="V6" i="2"/>
  <c r="W6" i="2" s="1"/>
  <c r="V11" i="2"/>
  <c r="W11" i="2" s="1"/>
  <c r="V7" i="2"/>
  <c r="W7" i="2" s="1"/>
  <c r="L19" i="2"/>
  <c r="M19" i="2" s="1"/>
  <c r="K22" i="1" l="1"/>
  <c r="L9" i="1"/>
  <c r="J11" i="1"/>
  <c r="K20" i="1" s="1"/>
  <c r="L20" i="1" s="1"/>
  <c r="M20" i="1" s="1"/>
  <c r="J12" i="1"/>
  <c r="U22" i="1" s="1"/>
  <c r="W23" i="1" s="1"/>
  <c r="K18" i="1"/>
  <c r="K19" i="1" l="1"/>
  <c r="L19" i="1" s="1"/>
  <c r="M19" i="1" s="1"/>
  <c r="K21" i="1"/>
  <c r="L21" i="1" s="1"/>
  <c r="M21" i="1" s="1"/>
  <c r="L11" i="1"/>
  <c r="X22" i="1"/>
  <c r="Y22" i="1" s="1"/>
  <c r="X21" i="1"/>
  <c r="Y21" i="1" s="1"/>
  <c r="V10" i="1"/>
  <c r="W10" i="1" s="1"/>
  <c r="V11" i="1"/>
  <c r="W11" i="1" s="1"/>
  <c r="X19" i="1"/>
  <c r="Y19" i="1" s="1"/>
  <c r="X18" i="1"/>
  <c r="Y18" i="1" s="1"/>
  <c r="V8" i="1"/>
  <c r="W8" i="1" s="1"/>
  <c r="V9" i="1"/>
  <c r="W9" i="1" s="1"/>
  <c r="X17" i="1"/>
  <c r="Y17" i="1" s="1"/>
  <c r="V14" i="1"/>
  <c r="W14" i="1" s="1"/>
  <c r="V6" i="1"/>
  <c r="W6" i="1" s="1"/>
  <c r="V7" i="1"/>
  <c r="W7" i="1" s="1"/>
  <c r="X23" i="1"/>
  <c r="Y23" i="1" s="1"/>
  <c r="V12" i="1"/>
  <c r="W12" i="1" s="1"/>
  <c r="V13" i="1"/>
  <c r="W13" i="1" s="1"/>
  <c r="L18" i="1"/>
  <c r="M18" i="1" s="1"/>
  <c r="L17" i="1"/>
  <c r="M17" i="1" s="1"/>
</calcChain>
</file>

<file path=xl/sharedStrings.xml><?xml version="1.0" encoding="utf-8"?>
<sst xmlns="http://schemas.openxmlformats.org/spreadsheetml/2006/main" count="696" uniqueCount="108">
  <si>
    <t>data L*</t>
  </si>
  <si>
    <t>Perlakuan</t>
  </si>
  <si>
    <t xml:space="preserve">Ulangan </t>
  </si>
  <si>
    <t>Rerata</t>
  </si>
  <si>
    <t>II</t>
  </si>
  <si>
    <t>I</t>
  </si>
  <si>
    <t>III</t>
  </si>
  <si>
    <t>Total</t>
  </si>
  <si>
    <t>R1L1</t>
  </si>
  <si>
    <t>R1L2</t>
  </si>
  <si>
    <t>R1L3</t>
  </si>
  <si>
    <t>R2L1</t>
  </si>
  <si>
    <t>R2L2</t>
  </si>
  <si>
    <t>R2L3</t>
  </si>
  <si>
    <t>R3L1</t>
  </si>
  <si>
    <t>R3L2</t>
  </si>
  <si>
    <t>R3L3</t>
  </si>
  <si>
    <t>TOTAL</t>
  </si>
  <si>
    <t>Tabel 2 arah</t>
  </si>
  <si>
    <t>R1</t>
  </si>
  <si>
    <t>R2</t>
  </si>
  <si>
    <t>R3</t>
  </si>
  <si>
    <t>R</t>
  </si>
  <si>
    <t>L</t>
  </si>
  <si>
    <t>L1</t>
  </si>
  <si>
    <t>L2</t>
  </si>
  <si>
    <t>L3</t>
  </si>
  <si>
    <t>RERATA</t>
  </si>
  <si>
    <t xml:space="preserve">FK </t>
  </si>
  <si>
    <t>tabel analisa ragam</t>
  </si>
  <si>
    <t>SK</t>
  </si>
  <si>
    <t>db</t>
  </si>
  <si>
    <t>JK</t>
  </si>
  <si>
    <t>KT</t>
  </si>
  <si>
    <t>F hitung</t>
  </si>
  <si>
    <t>F 0,01</t>
  </si>
  <si>
    <t>F 0,05</t>
  </si>
  <si>
    <t>Kelompok</t>
  </si>
  <si>
    <t>Galat</t>
  </si>
  <si>
    <t>Awal</t>
  </si>
  <si>
    <t>BNJ 5%</t>
  </si>
  <si>
    <t>pengurutan</t>
  </si>
  <si>
    <t>Notasi</t>
  </si>
  <si>
    <t>a</t>
  </si>
  <si>
    <t>ab</t>
  </si>
  <si>
    <t>b</t>
  </si>
  <si>
    <t xml:space="preserve">perlakuan </t>
  </si>
  <si>
    <t>BNJ</t>
  </si>
  <si>
    <t>data a*</t>
  </si>
  <si>
    <t>ulangan</t>
  </si>
  <si>
    <t xml:space="preserve">total </t>
  </si>
  <si>
    <t>rerata</t>
  </si>
  <si>
    <t>TABEL 2 ARAH</t>
  </si>
  <si>
    <t>FK</t>
  </si>
  <si>
    <t xml:space="preserve">TABEL ANALISA RAGAM </t>
  </si>
  <si>
    <t xml:space="preserve">KT </t>
  </si>
  <si>
    <t>Fhitung</t>
  </si>
  <si>
    <t>F 005</t>
  </si>
  <si>
    <r>
      <t>R</t>
    </r>
    <r>
      <rPr>
        <sz val="12"/>
        <color theme="1"/>
        <rFont val="Calibri"/>
        <family val="2"/>
      </rPr>
      <t>x</t>
    </r>
    <r>
      <rPr>
        <sz val="12"/>
        <color theme="1"/>
        <rFont val="Times New Roman"/>
        <family val="1"/>
      </rPr>
      <t>L</t>
    </r>
  </si>
  <si>
    <t>AWAL</t>
  </si>
  <si>
    <t>PERLAKUAN</t>
  </si>
  <si>
    <t xml:space="preserve">PENGURUTAN </t>
  </si>
  <si>
    <t>NOTASI</t>
  </si>
  <si>
    <t>RxL</t>
  </si>
  <si>
    <t>tn</t>
  </si>
  <si>
    <t xml:space="preserve">BNJ </t>
  </si>
  <si>
    <t>data b*</t>
  </si>
  <si>
    <t xml:space="preserve">TABEL 2 ARAH </t>
  </si>
  <si>
    <t xml:space="preserve">TOTAL </t>
  </si>
  <si>
    <t xml:space="preserve">Tabel Analisa Ragam </t>
  </si>
  <si>
    <t>perlakuan</t>
  </si>
  <si>
    <t xml:space="preserve">AWAL </t>
  </si>
  <si>
    <t>bnj</t>
  </si>
  <si>
    <t>notasi</t>
  </si>
  <si>
    <t xml:space="preserve">PERLAKUAN </t>
  </si>
  <si>
    <t xml:space="preserve">NOTASI </t>
  </si>
  <si>
    <t xml:space="preserve">kadar air </t>
  </si>
  <si>
    <t>total</t>
  </si>
  <si>
    <t>tabel 2 arah</t>
  </si>
  <si>
    <t>ANALISA RAGAM</t>
  </si>
  <si>
    <t xml:space="preserve">db </t>
  </si>
  <si>
    <t>KELOMPOK</t>
  </si>
  <si>
    <t>GALAT</t>
  </si>
  <si>
    <t>PENGURUTAN</t>
  </si>
  <si>
    <t xml:space="preserve">kadar abu </t>
  </si>
  <si>
    <t xml:space="preserve">ANALISA RAGAM </t>
  </si>
  <si>
    <t>kelompok</t>
  </si>
  <si>
    <t>awal</t>
  </si>
  <si>
    <t xml:space="preserve">bnj </t>
  </si>
  <si>
    <t>tpt</t>
  </si>
  <si>
    <t>ANTIOKSIDAN</t>
  </si>
  <si>
    <t>ULANGAN</t>
  </si>
  <si>
    <t>F0,05</t>
  </si>
  <si>
    <t>F0,01</t>
  </si>
  <si>
    <t xml:space="preserve">Galat </t>
  </si>
  <si>
    <t>abc</t>
  </si>
  <si>
    <t>c</t>
  </si>
  <si>
    <t>bc</t>
  </si>
  <si>
    <t>cd</t>
  </si>
  <si>
    <t>de</t>
  </si>
  <si>
    <t>e</t>
  </si>
  <si>
    <t>f</t>
  </si>
  <si>
    <t>% Kadar Air</t>
  </si>
  <si>
    <t>% Kadar Abu</t>
  </si>
  <si>
    <t>% kadar abu</t>
  </si>
  <si>
    <t>insentitas warna L*</t>
  </si>
  <si>
    <t xml:space="preserve">cd 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</si>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</sst>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1"/>
      <name val="Calibri"/>
      <family val="2"/>
      <charset val="1"/>
      <scheme val="minor"/>
    </font>
    <font>
      <sz val="12"/>
      <color theme="1"/>
      <name val="Calibri"/>
      <family val="2"/>
    </font>
    <font>
      <sz val="12"/>
      <name val="Times New Roman"/>
      <family val="1"/>
    </font>
    <font>
      <sz val="11"/>
      <color rgb="FFFF0000"/>
      <name val="Calibri"/>
      <family val="2"/>
      <charset val="1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2" fontId="1" fillId="0" borderId="1" xfId="0" applyNumberFormat="1" applyFont="1" applyBorder="1"/>
    <xf numFmtId="0" fontId="1" fillId="2" borderId="1" xfId="0" applyFont="1" applyFill="1" applyBorder="1"/>
    <xf numFmtId="0" fontId="1" fillId="3" borderId="2" xfId="0" applyFont="1" applyFill="1" applyBorder="1"/>
    <xf numFmtId="0" fontId="1" fillId="3" borderId="0" xfId="0" applyFont="1" applyFill="1"/>
    <xf numFmtId="2" fontId="1" fillId="0" borderId="0" xfId="0" applyNumberFormat="1" applyFont="1"/>
    <xf numFmtId="0" fontId="1" fillId="0" borderId="4" xfId="0" applyFont="1" applyBorder="1"/>
    <xf numFmtId="2" fontId="1" fillId="0" borderId="4" xfId="0" applyNumberFormat="1" applyFont="1" applyBorder="1"/>
    <xf numFmtId="2" fontId="0" fillId="0" borderId="0" xfId="0" applyNumberFormat="1"/>
    <xf numFmtId="0" fontId="1" fillId="4" borderId="0" xfId="0" applyFont="1" applyFill="1"/>
    <xf numFmtId="0" fontId="1" fillId="5" borderId="0" xfId="0" applyFont="1" applyFill="1"/>
    <xf numFmtId="0" fontId="1" fillId="0" borderId="3" xfId="0" applyFont="1" applyBorder="1"/>
    <xf numFmtId="0" fontId="0" fillId="0" borderId="3" xfId="0" applyBorder="1"/>
    <xf numFmtId="2" fontId="0" fillId="0" borderId="4" xfId="0" applyNumberFormat="1" applyBorder="1"/>
    <xf numFmtId="2" fontId="0" fillId="0" borderId="5" xfId="0" applyNumberFormat="1" applyBorder="1"/>
    <xf numFmtId="0" fontId="2" fillId="4" borderId="0" xfId="0" applyFont="1" applyFill="1"/>
    <xf numFmtId="0" fontId="2" fillId="4" borderId="4" xfId="0" applyFont="1" applyFill="1" applyBorder="1"/>
    <xf numFmtId="0" fontId="0" fillId="4" borderId="5" xfId="0" applyFill="1" applyBorder="1"/>
    <xf numFmtId="0" fontId="0" fillId="4" borderId="0" xfId="0" applyFill="1"/>
    <xf numFmtId="0" fontId="0" fillId="4" borderId="4" xfId="0" applyFill="1" applyBorder="1"/>
    <xf numFmtId="0" fontId="1" fillId="6" borderId="0" xfId="0" applyFont="1" applyFill="1"/>
    <xf numFmtId="0" fontId="1" fillId="4" borderId="4" xfId="0" applyFont="1" applyFill="1" applyBorder="1"/>
    <xf numFmtId="0" fontId="4" fillId="4" borderId="0" xfId="0" applyFont="1" applyFill="1"/>
    <xf numFmtId="2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/>
    <xf numFmtId="0" fontId="0" fillId="2" borderId="1" xfId="0" applyFill="1" applyBorder="1"/>
    <xf numFmtId="0" fontId="0" fillId="6" borderId="0" xfId="0" applyFill="1"/>
    <xf numFmtId="0" fontId="0" fillId="0" borderId="4" xfId="0" applyBorder="1"/>
    <xf numFmtId="164" fontId="0" fillId="0" borderId="0" xfId="0" applyNumberFormat="1"/>
    <xf numFmtId="0" fontId="0" fillId="0" borderId="2" xfId="0" applyBorder="1"/>
    <xf numFmtId="0" fontId="0" fillId="8" borderId="2" xfId="0" applyFill="1" applyBorder="1"/>
    <xf numFmtId="0" fontId="0" fillId="8" borderId="0" xfId="0" applyFill="1"/>
    <xf numFmtId="0" fontId="2" fillId="2" borderId="1" xfId="0" applyFont="1" applyFill="1" applyBorder="1"/>
    <xf numFmtId="0" fontId="1" fillId="7" borderId="2" xfId="0" applyFont="1" applyFill="1" applyBorder="1"/>
    <xf numFmtId="0" fontId="1" fillId="9" borderId="0" xfId="0" applyFont="1" applyFill="1"/>
    <xf numFmtId="0" fontId="0" fillId="0" borderId="0" xfId="0" applyFill="1"/>
    <xf numFmtId="2" fontId="1" fillId="0" borderId="6" xfId="0" applyNumberFormat="1" applyFont="1" applyBorder="1"/>
    <xf numFmtId="0" fontId="1" fillId="0" borderId="8" xfId="0" applyFont="1" applyBorder="1"/>
    <xf numFmtId="0" fontId="1" fillId="4" borderId="0" xfId="0" applyFont="1" applyFill="1" applyBorder="1"/>
    <xf numFmtId="0" fontId="1" fillId="0" borderId="0" xfId="0" applyFont="1" applyBorder="1"/>
    <xf numFmtId="0" fontId="5" fillId="4" borderId="0" xfId="0" applyFont="1" applyFill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right" vertical="top"/>
    </xf>
    <xf numFmtId="0" fontId="1" fillId="8" borderId="0" xfId="0" applyFont="1" applyFill="1"/>
    <xf numFmtId="0" fontId="1" fillId="10" borderId="0" xfId="0" applyFont="1" applyFill="1"/>
    <xf numFmtId="0" fontId="1" fillId="11" borderId="0" xfId="0" applyFont="1" applyFill="1"/>
    <xf numFmtId="0" fontId="1" fillId="6" borderId="2" xfId="0" applyFont="1" applyFill="1" applyBorder="1"/>
    <xf numFmtId="0" fontId="1" fillId="12" borderId="0" xfId="0" applyFont="1" applyFill="1"/>
    <xf numFmtId="0" fontId="1" fillId="13" borderId="0" xfId="0" applyFont="1" applyFill="1"/>
    <xf numFmtId="0" fontId="1" fillId="0" borderId="3" xfId="0" applyFont="1" applyBorder="1" applyAlignment="1"/>
    <xf numFmtId="0" fontId="1" fillId="0" borderId="0" xfId="0" applyFont="1" applyFill="1" applyBorder="1"/>
    <xf numFmtId="0" fontId="0" fillId="14" borderId="0" xfId="0" applyFill="1"/>
    <xf numFmtId="0" fontId="0" fillId="13" borderId="0" xfId="0" applyFill="1"/>
    <xf numFmtId="0" fontId="0" fillId="10" borderId="0" xfId="0" applyFill="1"/>
    <xf numFmtId="0" fontId="1" fillId="0" borderId="0" xfId="0" applyFont="1" applyFill="1"/>
    <xf numFmtId="2" fontId="1" fillId="7" borderId="0" xfId="0" applyNumberFormat="1" applyFont="1" applyFill="1"/>
    <xf numFmtId="2" fontId="0" fillId="8" borderId="0" xfId="0" applyNumberFormat="1" applyFill="1"/>
    <xf numFmtId="2" fontId="1" fillId="0" borderId="0" xfId="0" applyNumberFormat="1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24"/>
  <sheetViews>
    <sheetView topLeftCell="C1" zoomScale="80" zoomScaleNormal="80" workbookViewId="0">
      <selection activeCell="R16" sqref="R16"/>
    </sheetView>
  </sheetViews>
  <sheetFormatPr defaultRowHeight="15" x14ac:dyDescent="0.25"/>
  <cols>
    <col min="1" max="1" width="10.7109375" bestFit="1" customWidth="1"/>
    <col min="2" max="2" width="8.5703125" bestFit="1" customWidth="1"/>
    <col min="8" max="8" width="17.5703125" bestFit="1" customWidth="1"/>
    <col min="20" max="20" width="11.42578125" customWidth="1"/>
    <col min="21" max="21" width="11.28515625" bestFit="1" customWidth="1"/>
  </cols>
  <sheetData>
    <row r="2" spans="1:27" ht="15.75" x14ac:dyDescent="0.25">
      <c r="A2" s="1" t="s">
        <v>0</v>
      </c>
      <c r="B2" s="1"/>
      <c r="C2" s="1"/>
      <c r="D2" s="1"/>
      <c r="E2" s="1"/>
      <c r="F2" s="1"/>
    </row>
    <row r="3" spans="1:27" ht="15.75" x14ac:dyDescent="0.25">
      <c r="A3" s="66" t="s">
        <v>1</v>
      </c>
      <c r="B3" s="67" t="s">
        <v>2</v>
      </c>
      <c r="C3" s="67"/>
      <c r="D3" s="67"/>
      <c r="E3" s="68" t="s">
        <v>7</v>
      </c>
      <c r="F3" s="68" t="s">
        <v>3</v>
      </c>
    </row>
    <row r="4" spans="1:27" ht="15.75" x14ac:dyDescent="0.25">
      <c r="A4" s="66"/>
      <c r="B4" s="2" t="s">
        <v>5</v>
      </c>
      <c r="C4" s="2" t="s">
        <v>4</v>
      </c>
      <c r="D4" s="2" t="s">
        <v>6</v>
      </c>
      <c r="E4" s="68"/>
      <c r="F4" s="68"/>
    </row>
    <row r="5" spans="1:27" ht="15.75" x14ac:dyDescent="0.25">
      <c r="A5" s="3" t="s">
        <v>8</v>
      </c>
      <c r="B5" s="3">
        <v>32.21</v>
      </c>
      <c r="C5" s="3">
        <v>31.58</v>
      </c>
      <c r="D5" s="3">
        <v>32.36</v>
      </c>
      <c r="E5" s="3">
        <f t="shared" ref="E5:E14" si="0">SUM(B5:D5)</f>
        <v>96.15</v>
      </c>
      <c r="F5" s="4">
        <f t="shared" ref="F5:F13" si="1">E5/3</f>
        <v>32.050000000000004</v>
      </c>
      <c r="H5" s="1" t="s">
        <v>18</v>
      </c>
      <c r="I5" s="1"/>
      <c r="J5" s="1"/>
      <c r="K5" s="1"/>
      <c r="L5" s="1"/>
      <c r="M5" s="1"/>
      <c r="N5" s="1"/>
      <c r="O5" s="1"/>
      <c r="Q5" s="69" t="s">
        <v>39</v>
      </c>
      <c r="R5" s="69"/>
      <c r="T5" s="14" t="s">
        <v>1</v>
      </c>
      <c r="U5" s="14" t="s">
        <v>41</v>
      </c>
      <c r="V5" s="14" t="s">
        <v>40</v>
      </c>
      <c r="W5" s="14"/>
      <c r="X5" s="14" t="s">
        <v>42</v>
      </c>
    </row>
    <row r="6" spans="1:27" ht="15.75" x14ac:dyDescent="0.25">
      <c r="A6" s="3" t="s">
        <v>9</v>
      </c>
      <c r="B6" s="3">
        <v>41.14</v>
      </c>
      <c r="C6" s="3">
        <v>35.119999999999997</v>
      </c>
      <c r="D6" s="3">
        <v>32.89</v>
      </c>
      <c r="E6" s="3">
        <f t="shared" si="0"/>
        <v>109.14999999999999</v>
      </c>
      <c r="F6" s="4">
        <f t="shared" si="1"/>
        <v>36.383333333333333</v>
      </c>
      <c r="H6" s="68" t="s">
        <v>22</v>
      </c>
      <c r="I6" s="67" t="s">
        <v>23</v>
      </c>
      <c r="J6" s="67"/>
      <c r="K6" s="67"/>
      <c r="L6" s="68" t="s">
        <v>17</v>
      </c>
      <c r="M6" s="68" t="s">
        <v>27</v>
      </c>
      <c r="N6" s="1"/>
      <c r="O6" s="1"/>
      <c r="Q6" s="1" t="s">
        <v>8</v>
      </c>
      <c r="R6" s="8">
        <f t="shared" ref="R6:R14" si="2">F5</f>
        <v>32.050000000000004</v>
      </c>
      <c r="T6" s="1" t="s">
        <v>8</v>
      </c>
      <c r="U6" s="8">
        <f>R6</f>
        <v>32.050000000000004</v>
      </c>
      <c r="V6" s="8">
        <f>R16</f>
        <v>4.2660316740994464</v>
      </c>
      <c r="W6" s="8">
        <f>U6+V6</f>
        <v>36.316031674099449</v>
      </c>
      <c r="X6" s="12"/>
      <c r="AA6" t="s">
        <v>43</v>
      </c>
    </row>
    <row r="7" spans="1:27" ht="15.75" x14ac:dyDescent="0.25">
      <c r="A7" s="3" t="s">
        <v>10</v>
      </c>
      <c r="B7" s="3">
        <v>37.79</v>
      </c>
      <c r="C7" s="3">
        <v>34.47</v>
      </c>
      <c r="D7" s="3">
        <v>34.159999999999997</v>
      </c>
      <c r="E7" s="3">
        <f t="shared" si="0"/>
        <v>106.41999999999999</v>
      </c>
      <c r="F7" s="4">
        <f t="shared" si="1"/>
        <v>35.473333333333329</v>
      </c>
      <c r="H7" s="68"/>
      <c r="I7" s="2" t="s">
        <v>24</v>
      </c>
      <c r="J7" s="2" t="s">
        <v>25</v>
      </c>
      <c r="K7" s="2" t="s">
        <v>26</v>
      </c>
      <c r="L7" s="68"/>
      <c r="M7" s="68"/>
      <c r="N7" s="1"/>
      <c r="O7" s="1"/>
      <c r="Q7" s="1" t="s">
        <v>9</v>
      </c>
      <c r="R7" s="8">
        <f t="shared" si="2"/>
        <v>36.383333333333333</v>
      </c>
      <c r="T7" s="1" t="s">
        <v>13</v>
      </c>
      <c r="U7" s="8">
        <f>R11</f>
        <v>32.743333333333332</v>
      </c>
      <c r="V7" s="8">
        <f>R16</f>
        <v>4.2660316740994464</v>
      </c>
      <c r="W7" s="8">
        <f>U7+V7</f>
        <v>37.009365007432777</v>
      </c>
      <c r="X7" s="12"/>
      <c r="Y7" s="37"/>
      <c r="AA7" t="s">
        <v>44</v>
      </c>
    </row>
    <row r="8" spans="1:27" ht="15.75" x14ac:dyDescent="0.25">
      <c r="A8" s="3" t="s">
        <v>11</v>
      </c>
      <c r="B8" s="3">
        <v>38.24</v>
      </c>
      <c r="C8" s="3">
        <v>33.799999999999997</v>
      </c>
      <c r="D8" s="3">
        <v>34.43</v>
      </c>
      <c r="E8" s="3">
        <f t="shared" si="0"/>
        <v>106.47</v>
      </c>
      <c r="F8" s="4">
        <f t="shared" si="1"/>
        <v>35.49</v>
      </c>
      <c r="H8" s="3" t="s">
        <v>19</v>
      </c>
      <c r="I8" s="3">
        <f>E5</f>
        <v>96.15</v>
      </c>
      <c r="J8" s="3">
        <f>E6</f>
        <v>109.14999999999999</v>
      </c>
      <c r="K8" s="3">
        <f>E7</f>
        <v>106.41999999999999</v>
      </c>
      <c r="L8" s="3">
        <f>SUM(I8:K8)</f>
        <v>311.72000000000003</v>
      </c>
      <c r="M8" s="4">
        <f>AVERAGE(I8:K8)/3</f>
        <v>34.635555555555563</v>
      </c>
      <c r="N8" s="1"/>
      <c r="O8" s="1"/>
      <c r="Q8" s="1" t="s">
        <v>10</v>
      </c>
      <c r="R8" s="8">
        <f t="shared" si="2"/>
        <v>35.473333333333329</v>
      </c>
      <c r="T8" s="1" t="s">
        <v>12</v>
      </c>
      <c r="U8" s="8">
        <f>R10</f>
        <v>34.356666666666669</v>
      </c>
      <c r="V8" s="8">
        <f>R16</f>
        <v>4.2660316740994464</v>
      </c>
      <c r="W8" s="8">
        <f>U8+V8</f>
        <v>38.622698340766114</v>
      </c>
      <c r="X8" s="12"/>
      <c r="Y8" s="37"/>
      <c r="Z8" s="32"/>
      <c r="AA8" t="s">
        <v>95</v>
      </c>
    </row>
    <row r="9" spans="1:27" ht="15.75" x14ac:dyDescent="0.25">
      <c r="A9" s="3" t="s">
        <v>12</v>
      </c>
      <c r="B9" s="3">
        <v>36.43</v>
      </c>
      <c r="C9" s="3">
        <v>33</v>
      </c>
      <c r="D9" s="3">
        <v>33.64</v>
      </c>
      <c r="E9" s="3">
        <f t="shared" si="0"/>
        <v>103.07000000000001</v>
      </c>
      <c r="F9" s="4">
        <f t="shared" si="1"/>
        <v>34.356666666666669</v>
      </c>
      <c r="H9" s="3" t="s">
        <v>20</v>
      </c>
      <c r="I9" s="3">
        <f>E8</f>
        <v>106.47</v>
      </c>
      <c r="J9" s="3">
        <f>E9</f>
        <v>103.07000000000001</v>
      </c>
      <c r="K9" s="3">
        <f>E10</f>
        <v>98.23</v>
      </c>
      <c r="L9" s="3">
        <f>SUM(I9:K9)</f>
        <v>307.77000000000004</v>
      </c>
      <c r="M9" s="4">
        <f>AVERAGE(I9:K9)/3</f>
        <v>34.196666666666673</v>
      </c>
      <c r="N9" s="1"/>
      <c r="O9" s="1"/>
      <c r="Q9" s="1" t="s">
        <v>11</v>
      </c>
      <c r="R9" s="8">
        <f t="shared" si="2"/>
        <v>35.49</v>
      </c>
      <c r="T9" s="1" t="s">
        <v>16</v>
      </c>
      <c r="U9" s="8">
        <f>R14</f>
        <v>34.720000000000006</v>
      </c>
      <c r="V9" s="8">
        <f>R16</f>
        <v>4.2660316740994464</v>
      </c>
      <c r="W9" s="8">
        <f t="shared" ref="W9:W14" si="3">U9+V9</f>
        <v>38.986031674099451</v>
      </c>
      <c r="X9" s="13"/>
      <c r="Y9" s="37"/>
      <c r="Z9" s="32"/>
      <c r="AA9" t="s">
        <v>97</v>
      </c>
    </row>
    <row r="10" spans="1:27" ht="15.75" x14ac:dyDescent="0.25">
      <c r="A10" s="3" t="s">
        <v>13</v>
      </c>
      <c r="B10" s="3">
        <v>34.53</v>
      </c>
      <c r="C10" s="3">
        <v>30.11</v>
      </c>
      <c r="D10" s="3">
        <v>33.590000000000003</v>
      </c>
      <c r="E10" s="3">
        <f t="shared" si="0"/>
        <v>98.23</v>
      </c>
      <c r="F10" s="4">
        <f t="shared" si="1"/>
        <v>32.743333333333332</v>
      </c>
      <c r="H10" s="3" t="s">
        <v>21</v>
      </c>
      <c r="I10" s="3">
        <f>E11</f>
        <v>107.15</v>
      </c>
      <c r="J10" s="3">
        <f>E12</f>
        <v>106.25</v>
      </c>
      <c r="K10" s="3">
        <f>E13</f>
        <v>104.16000000000001</v>
      </c>
      <c r="L10" s="3">
        <f>SUM(I10:K10)</f>
        <v>317.56</v>
      </c>
      <c r="M10" s="4">
        <f>AVERAGE(I10:K10)/3</f>
        <v>35.284444444444446</v>
      </c>
      <c r="N10" s="1"/>
      <c r="O10" s="1"/>
      <c r="Q10" s="1" t="s">
        <v>12</v>
      </c>
      <c r="R10" s="8">
        <f t="shared" si="2"/>
        <v>34.356666666666669</v>
      </c>
      <c r="T10" s="1" t="s">
        <v>15</v>
      </c>
      <c r="U10" s="8">
        <f>R13</f>
        <v>35.416666666666664</v>
      </c>
      <c r="V10" s="8">
        <f>R16</f>
        <v>4.2660316740994464</v>
      </c>
      <c r="W10" s="8">
        <f t="shared" si="3"/>
        <v>39.682698340766109</v>
      </c>
      <c r="X10" s="1"/>
      <c r="Y10" s="41"/>
      <c r="Z10" s="32"/>
      <c r="AA10" t="s">
        <v>96</v>
      </c>
    </row>
    <row r="11" spans="1:27" ht="15.75" x14ac:dyDescent="0.25">
      <c r="A11" s="3" t="s">
        <v>14</v>
      </c>
      <c r="B11" s="3">
        <v>39.67</v>
      </c>
      <c r="C11" s="3">
        <v>34.07</v>
      </c>
      <c r="D11" s="3">
        <v>33.409999999999997</v>
      </c>
      <c r="E11" s="3">
        <f t="shared" si="0"/>
        <v>107.15</v>
      </c>
      <c r="F11" s="4">
        <f t="shared" si="1"/>
        <v>35.716666666666669</v>
      </c>
      <c r="H11" s="3" t="s">
        <v>17</v>
      </c>
      <c r="I11" s="3">
        <f>SUM(I8:I10)</f>
        <v>309.77</v>
      </c>
      <c r="J11" s="3">
        <f>SUM(J8:J10)</f>
        <v>318.47000000000003</v>
      </c>
      <c r="K11" s="3">
        <f>SUM(K8:K10)</f>
        <v>308.81</v>
      </c>
      <c r="L11" s="3">
        <f>SUM(I11:K11)</f>
        <v>937.05</v>
      </c>
      <c r="M11" s="5"/>
      <c r="N11" s="1"/>
      <c r="O11" s="1"/>
      <c r="Q11" s="1" t="s">
        <v>13</v>
      </c>
      <c r="R11" s="8">
        <f t="shared" si="2"/>
        <v>32.743333333333332</v>
      </c>
      <c r="T11" s="1" t="s">
        <v>10</v>
      </c>
      <c r="U11" s="8">
        <f>R8</f>
        <v>35.473333333333329</v>
      </c>
      <c r="V11" s="8">
        <f>R16</f>
        <v>4.2660316740994464</v>
      </c>
      <c r="W11" s="8">
        <f t="shared" si="3"/>
        <v>39.739365007432774</v>
      </c>
      <c r="X11" s="1"/>
      <c r="Y11" s="41"/>
      <c r="Z11" s="32"/>
      <c r="AA11" t="s">
        <v>96</v>
      </c>
    </row>
    <row r="12" spans="1:27" ht="15.75" x14ac:dyDescent="0.25">
      <c r="A12" s="3" t="s">
        <v>15</v>
      </c>
      <c r="B12" s="3">
        <v>36.799999999999997</v>
      </c>
      <c r="C12" s="3">
        <v>34.14</v>
      </c>
      <c r="D12" s="3">
        <v>35.31</v>
      </c>
      <c r="E12" s="3">
        <f t="shared" si="0"/>
        <v>106.25</v>
      </c>
      <c r="F12" s="4">
        <f t="shared" si="1"/>
        <v>35.416666666666664</v>
      </c>
      <c r="H12" s="3" t="s">
        <v>27</v>
      </c>
      <c r="I12" s="4">
        <f>AVERAGE(I8:I10)/3</f>
        <v>34.418888888888887</v>
      </c>
      <c r="J12" s="4">
        <f>AVERAGE(J8:J10)/3</f>
        <v>35.385555555555563</v>
      </c>
      <c r="K12" s="4">
        <f>AVERAGE(K8:K10)/3</f>
        <v>34.312222222222225</v>
      </c>
      <c r="L12" s="5"/>
      <c r="M12" s="5"/>
      <c r="N12" s="1"/>
      <c r="O12" s="1"/>
      <c r="Q12" s="1" t="s">
        <v>14</v>
      </c>
      <c r="R12" s="8">
        <f t="shared" si="2"/>
        <v>35.716666666666669</v>
      </c>
      <c r="T12" s="1" t="s">
        <v>11</v>
      </c>
      <c r="U12" s="8">
        <f>R9</f>
        <v>35.49</v>
      </c>
      <c r="V12" s="8">
        <f>R16</f>
        <v>4.2660316740994464</v>
      </c>
      <c r="W12" s="8">
        <f t="shared" si="3"/>
        <v>39.756031674099447</v>
      </c>
      <c r="X12" s="1"/>
      <c r="Y12" s="41"/>
      <c r="Z12" s="32"/>
      <c r="AA12" t="s">
        <v>96</v>
      </c>
    </row>
    <row r="13" spans="1:27" ht="15.75" x14ac:dyDescent="0.25">
      <c r="A13" s="3" t="s">
        <v>16</v>
      </c>
      <c r="B13" s="3">
        <v>36.17</v>
      </c>
      <c r="C13" s="3">
        <v>34.82</v>
      </c>
      <c r="D13" s="3">
        <v>33.17</v>
      </c>
      <c r="E13" s="3">
        <f t="shared" si="0"/>
        <v>104.16000000000001</v>
      </c>
      <c r="F13" s="4">
        <f t="shared" si="1"/>
        <v>34.720000000000006</v>
      </c>
      <c r="H13" s="6" t="s">
        <v>28</v>
      </c>
      <c r="I13" s="7">
        <f>(E14^2)/27</f>
        <v>32520.840833333328</v>
      </c>
      <c r="J13" s="1"/>
      <c r="K13" s="1"/>
      <c r="L13" s="1"/>
      <c r="M13" s="1"/>
      <c r="N13" s="1"/>
      <c r="O13" s="1"/>
      <c r="Q13" s="1" t="s">
        <v>15</v>
      </c>
      <c r="R13" s="8">
        <f t="shared" si="2"/>
        <v>35.416666666666664</v>
      </c>
      <c r="T13" s="1" t="s">
        <v>14</v>
      </c>
      <c r="U13" s="8">
        <f>R12</f>
        <v>35.716666666666669</v>
      </c>
      <c r="V13" s="8">
        <f>R16</f>
        <v>4.2660316740994464</v>
      </c>
      <c r="W13" s="8">
        <f t="shared" si="3"/>
        <v>39.982698340766113</v>
      </c>
      <c r="X13" s="1"/>
      <c r="Y13" s="41"/>
      <c r="Z13" s="32"/>
      <c r="AA13" t="s">
        <v>96</v>
      </c>
    </row>
    <row r="14" spans="1:27" ht="15.75" x14ac:dyDescent="0.25">
      <c r="A14" s="3" t="s">
        <v>17</v>
      </c>
      <c r="B14" s="3">
        <f>SUM(B5:B13)</f>
        <v>332.98</v>
      </c>
      <c r="C14" s="3">
        <f>SUM(C5:C13)</f>
        <v>301.10999999999996</v>
      </c>
      <c r="D14" s="3">
        <f>SUM(D5:D13)</f>
        <v>302.96000000000004</v>
      </c>
      <c r="E14" s="3">
        <f t="shared" si="0"/>
        <v>937.05</v>
      </c>
      <c r="F14" s="3"/>
      <c r="H14" s="1"/>
      <c r="I14" s="1"/>
      <c r="J14" s="1"/>
      <c r="K14" s="1"/>
      <c r="L14" s="1"/>
      <c r="M14" s="1"/>
      <c r="N14" s="1"/>
      <c r="O14" s="1"/>
      <c r="Q14" s="9" t="s">
        <v>14</v>
      </c>
      <c r="R14" s="10">
        <f t="shared" si="2"/>
        <v>34.720000000000006</v>
      </c>
      <c r="T14" s="9" t="s">
        <v>9</v>
      </c>
      <c r="U14" s="10">
        <f>R7</f>
        <v>36.383333333333333</v>
      </c>
      <c r="V14" s="10">
        <f>R16</f>
        <v>4.2660316740994464</v>
      </c>
      <c r="W14" s="10">
        <f t="shared" si="3"/>
        <v>40.649365007432777</v>
      </c>
      <c r="X14" s="9"/>
      <c r="Y14" s="41"/>
      <c r="Z14" s="32"/>
      <c r="AA14" t="s">
        <v>96</v>
      </c>
    </row>
    <row r="15" spans="1:27" ht="15.75" x14ac:dyDescent="0.25">
      <c r="H15" s="1" t="s">
        <v>29</v>
      </c>
      <c r="I15" s="1"/>
      <c r="J15" s="1"/>
      <c r="K15" s="1"/>
      <c r="L15" s="1"/>
      <c r="M15" s="1"/>
      <c r="N15" s="1"/>
      <c r="O15" s="1"/>
    </row>
    <row r="16" spans="1:27" ht="15.75" x14ac:dyDescent="0.25">
      <c r="H16" s="3" t="s">
        <v>30</v>
      </c>
      <c r="I16" s="3" t="s">
        <v>31</v>
      </c>
      <c r="J16" s="3" t="s">
        <v>32</v>
      </c>
      <c r="K16" s="3" t="s">
        <v>33</v>
      </c>
      <c r="L16" s="3" t="s">
        <v>34</v>
      </c>
      <c r="M16" s="3"/>
      <c r="N16" s="3" t="s">
        <v>36</v>
      </c>
      <c r="O16" s="3" t="s">
        <v>35</v>
      </c>
      <c r="Q16" s="1" t="s">
        <v>40</v>
      </c>
      <c r="R16" s="8">
        <f>5.031*((K22/3)^0.5)</f>
        <v>4.2660316740994464</v>
      </c>
      <c r="T16" s="56" t="s">
        <v>46</v>
      </c>
      <c r="U16" s="56" t="s">
        <v>105</v>
      </c>
      <c r="W16" s="70" t="s">
        <v>40</v>
      </c>
      <c r="X16" s="70"/>
      <c r="Y16" s="70"/>
      <c r="Z16" s="15" t="s">
        <v>42</v>
      </c>
    </row>
    <row r="17" spans="8:27" ht="15.75" x14ac:dyDescent="0.25">
      <c r="H17" s="3" t="s">
        <v>37</v>
      </c>
      <c r="I17" s="3">
        <v>2</v>
      </c>
      <c r="J17" s="4">
        <f>SUMSQ(B14:D14)/9-I13</f>
        <v>71.12295555556193</v>
      </c>
      <c r="K17" s="4">
        <f t="shared" ref="K17:K22" si="4">J17/I17</f>
        <v>35.561477777780965</v>
      </c>
      <c r="L17" s="4">
        <f>K17/K22</f>
        <v>16.486141713429532</v>
      </c>
      <c r="M17" s="3" t="str">
        <f>IF(L17&lt;N17,"tn",IF(L17&lt;O17,"*","**"))</f>
        <v>**</v>
      </c>
      <c r="N17" s="4">
        <f>FINV(0.05,I17,I22)</f>
        <v>3.6337234675916301</v>
      </c>
      <c r="O17" s="4">
        <f>FINV(0.01,I17,I22)</f>
        <v>6.2262352803113821</v>
      </c>
      <c r="T17" s="1" t="s">
        <v>19</v>
      </c>
      <c r="U17" s="8">
        <f>M8</f>
        <v>34.635555555555563</v>
      </c>
      <c r="W17" s="11">
        <f>U18</f>
        <v>34.196666666666673</v>
      </c>
      <c r="X17" s="11">
        <f>R16</f>
        <v>4.2660316740994464</v>
      </c>
      <c r="Y17" s="11">
        <f>W17+X17</f>
        <v>38.462698340766117</v>
      </c>
      <c r="Z17" s="18"/>
      <c r="AA17" t="s">
        <v>43</v>
      </c>
    </row>
    <row r="18" spans="8:27" ht="15.75" x14ac:dyDescent="0.25">
      <c r="H18" s="3" t="s">
        <v>1</v>
      </c>
      <c r="I18" s="3">
        <v>8</v>
      </c>
      <c r="J18" s="4">
        <f>(SUMSQ(E5:E13)/3)-I13</f>
        <v>49.716066666671395</v>
      </c>
      <c r="K18" s="4">
        <f>J18/I18</f>
        <v>6.2145083333339244</v>
      </c>
      <c r="L18" s="4">
        <f>K18/K22</f>
        <v>2.8810182102906108</v>
      </c>
      <c r="M18" s="3" t="str">
        <f>IF(L18&lt;N18,"tn",IF(L18&lt;O18,"*","**"))</f>
        <v>*</v>
      </c>
      <c r="N18" s="4">
        <f>FINV(0.05,I18,I22)</f>
        <v>2.5910961798744014</v>
      </c>
      <c r="O18" s="4">
        <f>FINV(0.01,I18,I22)</f>
        <v>3.8895721399261927</v>
      </c>
      <c r="T18" s="1" t="s">
        <v>20</v>
      </c>
      <c r="U18" s="8">
        <f>M9</f>
        <v>34.196666666666673</v>
      </c>
      <c r="W18" s="11">
        <f>U17</f>
        <v>34.635555555555563</v>
      </c>
      <c r="X18" s="11">
        <f>R16</f>
        <v>4.2660316740994464</v>
      </c>
      <c r="Y18" s="11">
        <f>W18+X18</f>
        <v>38.901587229655007</v>
      </c>
      <c r="Z18" s="18"/>
      <c r="AA18" t="s">
        <v>43</v>
      </c>
    </row>
    <row r="19" spans="8:27" ht="15.75" x14ac:dyDescent="0.25">
      <c r="H19" s="3" t="s">
        <v>22</v>
      </c>
      <c r="I19" s="3">
        <v>2</v>
      </c>
      <c r="J19" s="4">
        <f>SUMSQ(L8:L10)/9-I13</f>
        <v>5.3908222222307813</v>
      </c>
      <c r="K19" s="4">
        <f t="shared" si="4"/>
        <v>2.6954111111153907</v>
      </c>
      <c r="L19" s="4">
        <f>K19/K22</f>
        <v>1.2495805104467665</v>
      </c>
      <c r="M19" s="3" t="str">
        <f>IF(L19&lt;N19,"tn",IF(L19&lt;O19,"*","**"))</f>
        <v>tn</v>
      </c>
      <c r="N19" s="4">
        <f>FINV(0.05,I19,I22)</f>
        <v>3.6337234675916301</v>
      </c>
      <c r="O19" s="4">
        <f>FINV(0.01,I19,I22)</f>
        <v>6.2262352803113821</v>
      </c>
      <c r="T19" s="1" t="s">
        <v>21</v>
      </c>
      <c r="U19" s="8">
        <f>M10</f>
        <v>35.284444444444446</v>
      </c>
      <c r="W19" s="16">
        <f>U19</f>
        <v>35.284444444444446</v>
      </c>
      <c r="X19" s="16">
        <f>R16</f>
        <v>4.2660316740994464</v>
      </c>
      <c r="Y19" s="16">
        <f>W19+X19</f>
        <v>39.550476118543891</v>
      </c>
      <c r="Z19" s="19"/>
      <c r="AA19" t="s">
        <v>43</v>
      </c>
    </row>
    <row r="20" spans="8:27" ht="15.75" x14ac:dyDescent="0.25">
      <c r="H20" s="3" t="s">
        <v>23</v>
      </c>
      <c r="I20" s="3">
        <v>2</v>
      </c>
      <c r="J20" s="4">
        <f>SUMSQ(I11:K11)/9-I13</f>
        <v>6.2936000000081549</v>
      </c>
      <c r="K20" s="4">
        <f t="shared" si="4"/>
        <v>3.1468000000040774</v>
      </c>
      <c r="L20" s="4">
        <f>K20/K22</f>
        <v>1.4588423762384064</v>
      </c>
      <c r="M20" s="3" t="str">
        <f>IF(L20&lt;N20,"tn",IF(L20&lt;O20,"*","**"))</f>
        <v>tn</v>
      </c>
      <c r="N20" s="4">
        <f>FINV(0.05,I20,I22)</f>
        <v>3.6337234675916301</v>
      </c>
      <c r="O20" s="4">
        <f>FINV(0.01,I20,I22)</f>
        <v>6.2262352803113821</v>
      </c>
      <c r="T20" s="14" t="s">
        <v>47</v>
      </c>
      <c r="U20" s="14" t="s">
        <v>64</v>
      </c>
    </row>
    <row r="21" spans="8:27" ht="15.75" x14ac:dyDescent="0.25">
      <c r="H21" s="3" t="s">
        <v>63</v>
      </c>
      <c r="I21" s="3">
        <v>4</v>
      </c>
      <c r="J21" s="4">
        <f>J18-J19-J20</f>
        <v>38.031644444432459</v>
      </c>
      <c r="K21" s="4">
        <f t="shared" si="4"/>
        <v>9.5079111111081147</v>
      </c>
      <c r="L21" s="4">
        <f>K21/K22</f>
        <v>4.4078249772386355</v>
      </c>
      <c r="M21" s="3" t="str">
        <f>IF(L21&lt;N21,"tn",IF(L21&lt;O21,"*","**"))</f>
        <v>*</v>
      </c>
      <c r="N21" s="4">
        <f>FINV(0.05,I21,I22)</f>
        <v>3.0069172799243447</v>
      </c>
      <c r="O21" s="4">
        <f>FINV(0.01,I21,I22)</f>
        <v>4.772577999723211</v>
      </c>
      <c r="T21" s="1" t="s">
        <v>24</v>
      </c>
      <c r="U21" s="8">
        <f>I12</f>
        <v>34.418888888888887</v>
      </c>
      <c r="W21" s="17">
        <f>U23</f>
        <v>34.312222222222225</v>
      </c>
      <c r="X21" s="17">
        <f>R16</f>
        <v>4.2660316740994464</v>
      </c>
      <c r="Y21" s="17">
        <f>W21+X21</f>
        <v>38.578253896321669</v>
      </c>
      <c r="Z21" s="20"/>
      <c r="AA21" t="s">
        <v>43</v>
      </c>
    </row>
    <row r="22" spans="8:27" ht="15.75" x14ac:dyDescent="0.25">
      <c r="H22" s="3" t="s">
        <v>38</v>
      </c>
      <c r="I22" s="3">
        <v>16</v>
      </c>
      <c r="J22" s="4">
        <f>J23-J17-J18</f>
        <v>34.51284444443445</v>
      </c>
      <c r="K22" s="4">
        <f t="shared" si="4"/>
        <v>2.1570527777771531</v>
      </c>
      <c r="L22" s="5"/>
      <c r="M22" s="5"/>
      <c r="N22" s="5"/>
      <c r="O22" s="5"/>
      <c r="T22" s="1" t="s">
        <v>25</v>
      </c>
      <c r="U22" s="8">
        <f>J12</f>
        <v>35.385555555555563</v>
      </c>
      <c r="W22" s="11">
        <f>U21</f>
        <v>34.418888888888887</v>
      </c>
      <c r="X22" s="11">
        <f>R16</f>
        <v>4.2660316740994464</v>
      </c>
      <c r="Y22" s="11">
        <f>W22+X22</f>
        <v>38.684920562988331</v>
      </c>
      <c r="Z22" s="21"/>
      <c r="AA22" t="s">
        <v>43</v>
      </c>
    </row>
    <row r="23" spans="8:27" ht="15.75" x14ac:dyDescent="0.25">
      <c r="H23" s="3" t="s">
        <v>7</v>
      </c>
      <c r="I23" s="3">
        <v>26</v>
      </c>
      <c r="J23" s="4">
        <f>SUMSQ(B5:D13)-I13</f>
        <v>155.35186666666777</v>
      </c>
      <c r="K23" s="5"/>
      <c r="L23" s="5"/>
      <c r="M23" s="5"/>
      <c r="N23" s="5"/>
      <c r="O23" s="5"/>
      <c r="T23" s="1" t="s">
        <v>26</v>
      </c>
      <c r="U23" s="8">
        <f>K12</f>
        <v>34.312222222222225</v>
      </c>
      <c r="W23" s="16">
        <f>U22</f>
        <v>35.385555555555563</v>
      </c>
      <c r="X23" s="16">
        <f>R16</f>
        <v>4.2660316740994464</v>
      </c>
      <c r="Y23" s="16">
        <f>W23+X23</f>
        <v>39.651587229655007</v>
      </c>
      <c r="Z23" s="22"/>
      <c r="AA23" t="s">
        <v>43</v>
      </c>
    </row>
    <row r="24" spans="8:27" ht="15.75" x14ac:dyDescent="0.25">
      <c r="T24" s="14" t="s">
        <v>47</v>
      </c>
      <c r="U24" s="14" t="s">
        <v>64</v>
      </c>
    </row>
  </sheetData>
  <mergeCells count="10">
    <mergeCell ref="W16:Y16"/>
    <mergeCell ref="H6:H7"/>
    <mergeCell ref="I6:K6"/>
    <mergeCell ref="L6:L7"/>
    <mergeCell ref="M6:M7"/>
    <mergeCell ref="A3:A4"/>
    <mergeCell ref="B3:D3"/>
    <mergeCell ref="E3:E4"/>
    <mergeCell ref="F3:F4"/>
    <mergeCell ref="Q5:R5"/>
  </mergeCells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24"/>
  <sheetViews>
    <sheetView topLeftCell="F1" zoomScale="80" zoomScaleNormal="80" workbookViewId="0">
      <selection activeCell="M20" sqref="M20"/>
    </sheetView>
  </sheetViews>
  <sheetFormatPr defaultRowHeight="15.75" x14ac:dyDescent="0.25"/>
  <cols>
    <col min="1" max="1" width="10.28515625" style="1" bestFit="1" customWidth="1"/>
    <col min="2" max="7" width="9.140625" style="1"/>
    <col min="8" max="8" width="16.42578125" style="1" bestFit="1" customWidth="1"/>
    <col min="9" max="11" width="9.140625" style="1"/>
    <col min="12" max="12" width="9.7109375" style="1" bestFit="1" customWidth="1"/>
    <col min="13" max="19" width="9.140625" style="1"/>
    <col min="20" max="20" width="15" style="1" bestFit="1" customWidth="1"/>
    <col min="21" max="21" width="17" style="1" bestFit="1" customWidth="1"/>
    <col min="22" max="16384" width="9.140625" style="1"/>
  </cols>
  <sheetData>
    <row r="2" spans="1:26" x14ac:dyDescent="0.25">
      <c r="A2" s="1" t="s">
        <v>48</v>
      </c>
    </row>
    <row r="3" spans="1:26" x14ac:dyDescent="0.25">
      <c r="A3" s="68" t="s">
        <v>46</v>
      </c>
      <c r="B3" s="67" t="s">
        <v>49</v>
      </c>
      <c r="C3" s="67"/>
      <c r="D3" s="67"/>
      <c r="E3" s="68" t="s">
        <v>50</v>
      </c>
      <c r="F3" s="68" t="s">
        <v>51</v>
      </c>
    </row>
    <row r="4" spans="1:26" x14ac:dyDescent="0.25">
      <c r="A4" s="68"/>
      <c r="B4" s="2" t="s">
        <v>5</v>
      </c>
      <c r="C4" s="2" t="s">
        <v>4</v>
      </c>
      <c r="D4" s="2" t="s">
        <v>6</v>
      </c>
      <c r="E4" s="68"/>
      <c r="F4" s="68"/>
      <c r="H4" s="1" t="s">
        <v>52</v>
      </c>
    </row>
    <row r="5" spans="1:26" x14ac:dyDescent="0.25">
      <c r="A5" s="3" t="s">
        <v>8</v>
      </c>
      <c r="B5" s="3">
        <v>-0.54</v>
      </c>
      <c r="C5" s="3">
        <v>1.48</v>
      </c>
      <c r="D5" s="3">
        <v>1.95</v>
      </c>
      <c r="E5" s="3">
        <f t="shared" ref="E5:E13" si="0">SUM(B5:D5)</f>
        <v>2.8899999999999997</v>
      </c>
      <c r="F5" s="4">
        <f t="shared" ref="F5:F13" si="1">E5/3</f>
        <v>0.96333333333333326</v>
      </c>
      <c r="H5" s="68" t="s">
        <v>22</v>
      </c>
      <c r="I5" s="67" t="s">
        <v>23</v>
      </c>
      <c r="J5" s="67"/>
      <c r="K5" s="67"/>
      <c r="L5" s="68" t="s">
        <v>17</v>
      </c>
      <c r="M5" s="68" t="s">
        <v>27</v>
      </c>
      <c r="Q5" s="71" t="s">
        <v>59</v>
      </c>
      <c r="R5" s="72"/>
      <c r="T5" s="14" t="s">
        <v>60</v>
      </c>
      <c r="U5" s="14" t="s">
        <v>61</v>
      </c>
      <c r="V5" s="14" t="s">
        <v>40</v>
      </c>
      <c r="W5" s="14"/>
      <c r="X5" s="14" t="s">
        <v>62</v>
      </c>
    </row>
    <row r="6" spans="1:26" x14ac:dyDescent="0.25">
      <c r="A6" s="3" t="s">
        <v>9</v>
      </c>
      <c r="B6" s="3">
        <v>-3.35</v>
      </c>
      <c r="C6" s="3">
        <v>-0.96</v>
      </c>
      <c r="D6" s="3">
        <v>-1.67</v>
      </c>
      <c r="E6" s="3">
        <f t="shared" si="0"/>
        <v>-5.98</v>
      </c>
      <c r="F6" s="4">
        <f t="shared" si="1"/>
        <v>-1.9933333333333334</v>
      </c>
      <c r="H6" s="68"/>
      <c r="I6" s="3" t="s">
        <v>24</v>
      </c>
      <c r="J6" s="3" t="s">
        <v>25</v>
      </c>
      <c r="K6" s="3" t="s">
        <v>26</v>
      </c>
      <c r="L6" s="68"/>
      <c r="M6" s="68"/>
      <c r="Q6" s="1" t="s">
        <v>15</v>
      </c>
      <c r="R6" s="8">
        <f t="shared" ref="R6:R14" si="2">F5</f>
        <v>0.96333333333333326</v>
      </c>
      <c r="T6" s="1" t="s">
        <v>13</v>
      </c>
      <c r="U6" s="8">
        <f>R11</f>
        <v>0.19666666666666668</v>
      </c>
      <c r="V6" s="8">
        <f>R16</f>
        <v>4.4957503322137633</v>
      </c>
      <c r="W6" s="8">
        <f t="shared" ref="W6:W14" si="3">U6+V6</f>
        <v>4.6924169988804296</v>
      </c>
      <c r="X6" s="12"/>
      <c r="Y6" s="1" t="s">
        <v>43</v>
      </c>
    </row>
    <row r="7" spans="1:26" x14ac:dyDescent="0.25">
      <c r="A7" s="3" t="s">
        <v>10</v>
      </c>
      <c r="B7" s="3">
        <v>-0.21</v>
      </c>
      <c r="C7" s="3">
        <v>-2.09</v>
      </c>
      <c r="D7" s="3">
        <v>-0.08</v>
      </c>
      <c r="E7" s="3">
        <f t="shared" si="0"/>
        <v>-2.38</v>
      </c>
      <c r="F7" s="4">
        <f t="shared" si="1"/>
        <v>-0.79333333333333333</v>
      </c>
      <c r="H7" s="3" t="s">
        <v>19</v>
      </c>
      <c r="I7" s="3">
        <f>E5</f>
        <v>2.8899999999999997</v>
      </c>
      <c r="J7" s="3">
        <f>E6</f>
        <v>-5.98</v>
      </c>
      <c r="K7" s="3">
        <f>E7</f>
        <v>-2.38</v>
      </c>
      <c r="L7" s="3">
        <f>SUM(I7:K7)</f>
        <v>-5.4700000000000006</v>
      </c>
      <c r="M7" s="4">
        <f>AVERAGE(I7:K7)/3</f>
        <v>-0.60777777777777786</v>
      </c>
      <c r="Q7" s="1" t="s">
        <v>14</v>
      </c>
      <c r="R7" s="8">
        <f t="shared" si="2"/>
        <v>-1.9933333333333334</v>
      </c>
      <c r="T7" s="1" t="s">
        <v>14</v>
      </c>
      <c r="U7" s="8">
        <f>R12</f>
        <v>-0.98666666666666669</v>
      </c>
      <c r="V7" s="8">
        <f>R16</f>
        <v>4.4957503322137633</v>
      </c>
      <c r="W7" s="8">
        <f t="shared" si="3"/>
        <v>3.5090836655470965</v>
      </c>
      <c r="X7" s="12"/>
      <c r="Y7" s="1" t="s">
        <v>43</v>
      </c>
    </row>
    <row r="8" spans="1:26" x14ac:dyDescent="0.25">
      <c r="A8" s="3" t="s">
        <v>11</v>
      </c>
      <c r="B8" s="3">
        <v>-3.87</v>
      </c>
      <c r="C8" s="3">
        <v>-2.23</v>
      </c>
      <c r="D8" s="3">
        <v>-1.68</v>
      </c>
      <c r="E8" s="3">
        <f t="shared" si="0"/>
        <v>-7.7799999999999994</v>
      </c>
      <c r="F8" s="4">
        <f t="shared" si="1"/>
        <v>-2.5933333333333333</v>
      </c>
      <c r="H8" s="3" t="s">
        <v>20</v>
      </c>
      <c r="I8" s="3">
        <f>E8</f>
        <v>-7.7799999999999994</v>
      </c>
      <c r="J8" s="3">
        <f>E9</f>
        <v>-3.36</v>
      </c>
      <c r="K8" s="3">
        <f>E10</f>
        <v>0.59000000000000008</v>
      </c>
      <c r="L8" s="3">
        <f>SUM(I8:K8)</f>
        <v>-10.549999999999999</v>
      </c>
      <c r="M8" s="4">
        <f>AVERAGE(I8:K8)/3</f>
        <v>-1.1722222222222221</v>
      </c>
      <c r="Q8" s="45" t="s">
        <v>16</v>
      </c>
      <c r="R8" s="64">
        <f t="shared" si="2"/>
        <v>-0.79333333333333333</v>
      </c>
      <c r="T8" s="1" t="s">
        <v>10</v>
      </c>
      <c r="U8" s="8">
        <f>R8</f>
        <v>-0.79333333333333333</v>
      </c>
      <c r="V8" s="8">
        <f>R16</f>
        <v>4.4957503322137633</v>
      </c>
      <c r="W8" s="8">
        <f t="shared" si="3"/>
        <v>3.7024169988804299</v>
      </c>
      <c r="X8" s="12"/>
      <c r="Y8" s="1" t="s">
        <v>43</v>
      </c>
    </row>
    <row r="9" spans="1:26" x14ac:dyDescent="0.25">
      <c r="A9" s="3" t="s">
        <v>12</v>
      </c>
      <c r="B9" s="3">
        <v>-3.07</v>
      </c>
      <c r="C9" s="3">
        <v>0.84</v>
      </c>
      <c r="D9" s="3">
        <v>-1.1299999999999999</v>
      </c>
      <c r="E9" s="3">
        <f t="shared" si="0"/>
        <v>-3.36</v>
      </c>
      <c r="F9" s="4">
        <f t="shared" si="1"/>
        <v>-1.1199999999999999</v>
      </c>
      <c r="H9" s="3" t="s">
        <v>21</v>
      </c>
      <c r="I9" s="3">
        <f>E11</f>
        <v>-2.96</v>
      </c>
      <c r="J9" s="3">
        <f>E12</f>
        <v>-8.98</v>
      </c>
      <c r="K9" s="3">
        <f>E13</f>
        <v>-7.3900000000000006</v>
      </c>
      <c r="L9" s="3">
        <f>SUM(I9:K9)</f>
        <v>-19.330000000000002</v>
      </c>
      <c r="M9" s="4">
        <f>AVERAGE(I9:K9)/3</f>
        <v>-2.1477777777777782</v>
      </c>
      <c r="Q9" s="1" t="s">
        <v>10</v>
      </c>
      <c r="R9" s="8">
        <f t="shared" si="2"/>
        <v>-2.5933333333333333</v>
      </c>
      <c r="T9" s="1" t="s">
        <v>12</v>
      </c>
      <c r="U9" s="8">
        <f>R10</f>
        <v>-1.1199999999999999</v>
      </c>
      <c r="V9" s="8">
        <f>R16</f>
        <v>4.4957503322137633</v>
      </c>
      <c r="W9" s="8">
        <f t="shared" si="3"/>
        <v>3.3757503322137632</v>
      </c>
      <c r="X9" s="12"/>
      <c r="Y9" s="1" t="s">
        <v>43</v>
      </c>
    </row>
    <row r="10" spans="1:26" x14ac:dyDescent="0.25">
      <c r="A10" s="3" t="s">
        <v>13</v>
      </c>
      <c r="B10" s="3">
        <v>0.05</v>
      </c>
      <c r="C10" s="3">
        <v>-0.56000000000000005</v>
      </c>
      <c r="D10" s="3">
        <v>1.1000000000000001</v>
      </c>
      <c r="E10" s="3">
        <f t="shared" si="0"/>
        <v>0.59000000000000008</v>
      </c>
      <c r="F10" s="4">
        <f t="shared" si="1"/>
        <v>0.19666666666666668</v>
      </c>
      <c r="H10" s="3" t="s">
        <v>17</v>
      </c>
      <c r="I10" s="3">
        <f>SUM(I7:I9)</f>
        <v>-7.85</v>
      </c>
      <c r="J10" s="3">
        <f>SUM(J7:J9)</f>
        <v>-18.32</v>
      </c>
      <c r="K10" s="3">
        <f>SUM(K7:K9)</f>
        <v>-9.18</v>
      </c>
      <c r="L10" s="3">
        <f>SUM(I10:K10)</f>
        <v>-35.35</v>
      </c>
      <c r="M10" s="5"/>
      <c r="Q10" s="1" t="s">
        <v>12</v>
      </c>
      <c r="R10" s="8">
        <f t="shared" si="2"/>
        <v>-1.1199999999999999</v>
      </c>
      <c r="T10" s="1" t="s">
        <v>9</v>
      </c>
      <c r="U10" s="8">
        <f>R7</f>
        <v>-1.9933333333333334</v>
      </c>
      <c r="V10" s="8">
        <f>R16</f>
        <v>4.4957503322137633</v>
      </c>
      <c r="W10" s="8">
        <f t="shared" si="3"/>
        <v>2.5024169988804301</v>
      </c>
      <c r="X10" s="12"/>
      <c r="Y10" s="1" t="s">
        <v>43</v>
      </c>
    </row>
    <row r="11" spans="1:26" x14ac:dyDescent="0.25">
      <c r="A11" s="3" t="s">
        <v>14</v>
      </c>
      <c r="B11" s="3">
        <v>-0.36</v>
      </c>
      <c r="C11" s="3">
        <v>-0.45</v>
      </c>
      <c r="D11" s="3">
        <v>-2.15</v>
      </c>
      <c r="E11" s="3">
        <f t="shared" si="0"/>
        <v>-2.96</v>
      </c>
      <c r="F11" s="4">
        <f t="shared" si="1"/>
        <v>-0.98666666666666669</v>
      </c>
      <c r="H11" s="3" t="s">
        <v>27</v>
      </c>
      <c r="I11" s="4">
        <f>AVERAGE(I7:I9)/3</f>
        <v>-0.87222222222222223</v>
      </c>
      <c r="J11" s="4">
        <f>AVERAGE(J7:J9)/3</f>
        <v>-2.0355555555555553</v>
      </c>
      <c r="K11" s="4">
        <f>AVERAGE(K7:K9)/3</f>
        <v>-1.02</v>
      </c>
      <c r="L11" s="5"/>
      <c r="M11" s="5"/>
      <c r="Q11" s="1" t="s">
        <v>11</v>
      </c>
      <c r="R11" s="8">
        <f t="shared" si="2"/>
        <v>0.19666666666666668</v>
      </c>
      <c r="T11" s="1" t="s">
        <v>16</v>
      </c>
      <c r="U11" s="8">
        <f>R14</f>
        <v>-2.4633333333333334</v>
      </c>
      <c r="V11" s="8">
        <f>R16</f>
        <v>4.4957503322137633</v>
      </c>
      <c r="W11" s="8">
        <f t="shared" si="3"/>
        <v>2.0324169988804299</v>
      </c>
      <c r="X11" s="12"/>
      <c r="Y11" s="1" t="s">
        <v>43</v>
      </c>
    </row>
    <row r="12" spans="1:26" x14ac:dyDescent="0.25">
      <c r="A12" s="3" t="s">
        <v>15</v>
      </c>
      <c r="B12" s="3">
        <v>-3.14</v>
      </c>
      <c r="C12" s="3">
        <v>-3.43</v>
      </c>
      <c r="D12" s="3">
        <v>-2.41</v>
      </c>
      <c r="E12" s="3">
        <f t="shared" si="0"/>
        <v>-8.98</v>
      </c>
      <c r="F12" s="4">
        <f t="shared" si="1"/>
        <v>-2.9933333333333336</v>
      </c>
      <c r="H12" s="23" t="s">
        <v>53</v>
      </c>
      <c r="I12" s="23">
        <f>(E14^2)/27</f>
        <v>46.282314814814818</v>
      </c>
      <c r="Q12" s="45" t="s">
        <v>8</v>
      </c>
      <c r="R12" s="64">
        <f t="shared" si="2"/>
        <v>-0.98666666666666669</v>
      </c>
      <c r="T12" s="1" t="s">
        <v>11</v>
      </c>
      <c r="U12" s="8">
        <f>R9</f>
        <v>-2.5933333333333333</v>
      </c>
      <c r="V12" s="8">
        <f>R16</f>
        <v>4.4957503322137633</v>
      </c>
      <c r="W12" s="8">
        <f t="shared" si="3"/>
        <v>1.90241699888043</v>
      </c>
      <c r="X12" s="12"/>
      <c r="Y12" s="1" t="s">
        <v>43</v>
      </c>
    </row>
    <row r="13" spans="1:26" x14ac:dyDescent="0.25">
      <c r="A13" s="3" t="s">
        <v>16</v>
      </c>
      <c r="B13" s="3">
        <v>-2.71</v>
      </c>
      <c r="C13" s="3">
        <v>-2.54</v>
      </c>
      <c r="D13" s="3">
        <v>-2.14</v>
      </c>
      <c r="E13" s="3">
        <f t="shared" si="0"/>
        <v>-7.3900000000000006</v>
      </c>
      <c r="F13" s="4">
        <f t="shared" si="1"/>
        <v>-2.4633333333333334</v>
      </c>
      <c r="Q13" s="1" t="s">
        <v>9</v>
      </c>
      <c r="R13" s="8">
        <f t="shared" si="2"/>
        <v>-2.9933333333333336</v>
      </c>
      <c r="T13" s="45" t="s">
        <v>15</v>
      </c>
      <c r="U13" s="64">
        <f>R13</f>
        <v>-2.9933333333333336</v>
      </c>
      <c r="V13" s="64">
        <f>R16</f>
        <v>4.4957503322137633</v>
      </c>
      <c r="W13" s="64">
        <f t="shared" si="3"/>
        <v>1.5024169988804297</v>
      </c>
      <c r="X13" s="44"/>
      <c r="Y13" s="1" t="s">
        <v>43</v>
      </c>
    </row>
    <row r="14" spans="1:26" x14ac:dyDescent="0.25">
      <c r="A14" s="3" t="s">
        <v>17</v>
      </c>
      <c r="B14" s="3">
        <f>SUM(B5:B13)</f>
        <v>-17.2</v>
      </c>
      <c r="C14" s="3">
        <f>SUM(C5:C13)</f>
        <v>-9.9400000000000013</v>
      </c>
      <c r="D14" s="3">
        <f>SUM(D5:D13)</f>
        <v>-8.2100000000000009</v>
      </c>
      <c r="E14" s="3">
        <f>SUM(E5:E13)</f>
        <v>-35.35</v>
      </c>
      <c r="F14" s="3"/>
      <c r="H14" s="1" t="s">
        <v>54</v>
      </c>
      <c r="Q14" s="9" t="s">
        <v>13</v>
      </c>
      <c r="R14" s="10">
        <f t="shared" si="2"/>
        <v>-2.4633333333333334</v>
      </c>
      <c r="T14" s="9" t="s">
        <v>8</v>
      </c>
      <c r="U14" s="10">
        <f>R6</f>
        <v>0.96333333333333326</v>
      </c>
      <c r="V14" s="10">
        <f>R16</f>
        <v>4.4957503322137633</v>
      </c>
      <c r="W14" s="10">
        <f t="shared" si="3"/>
        <v>5.4590836655470962</v>
      </c>
      <c r="X14" s="24"/>
      <c r="Y14" s="1" t="s">
        <v>43</v>
      </c>
    </row>
    <row r="15" spans="1:26" x14ac:dyDescent="0.25">
      <c r="H15" s="3" t="s">
        <v>30</v>
      </c>
      <c r="I15" s="3" t="s">
        <v>31</v>
      </c>
      <c r="J15" s="3" t="s">
        <v>32</v>
      </c>
      <c r="K15" s="3" t="s">
        <v>55</v>
      </c>
      <c r="L15" s="3" t="s">
        <v>56</v>
      </c>
      <c r="M15" s="3"/>
      <c r="N15" s="3" t="s">
        <v>57</v>
      </c>
      <c r="O15" s="3" t="s">
        <v>35</v>
      </c>
    </row>
    <row r="16" spans="1:26" x14ac:dyDescent="0.25">
      <c r="H16" s="3" t="s">
        <v>37</v>
      </c>
      <c r="I16" s="2">
        <v>2</v>
      </c>
      <c r="J16" s="26">
        <f>SUMSQ(B14:D14)/9-I12</f>
        <v>5.0563185185185162</v>
      </c>
      <c r="K16" s="26">
        <f t="shared" ref="K16:K21" si="4">J16-I16</f>
        <v>3.0563185185185162</v>
      </c>
      <c r="L16" s="26">
        <f>K16/K21</f>
        <v>1.2757971355068407</v>
      </c>
      <c r="M16" s="2" t="str">
        <f>IF(L16&lt;N16,"tn",IF(L16&lt;O16,"*","**"))</f>
        <v>tn</v>
      </c>
      <c r="N16" s="26">
        <f>FINV(0.05,I16,I21)</f>
        <v>3.6337234675916301</v>
      </c>
      <c r="O16" s="26">
        <f>FINV(0.01,I16,I21)</f>
        <v>6.2262352803113821</v>
      </c>
      <c r="Q16" s="1" t="s">
        <v>40</v>
      </c>
      <c r="R16" s="8">
        <f>5.031*((K21/3)^0.5)</f>
        <v>4.4957503322137633</v>
      </c>
      <c r="T16" s="14" t="s">
        <v>1</v>
      </c>
      <c r="U16" s="14"/>
      <c r="W16" s="69" t="s">
        <v>65</v>
      </c>
      <c r="X16" s="69"/>
      <c r="Y16" s="69"/>
      <c r="Z16" s="14" t="s">
        <v>42</v>
      </c>
    </row>
    <row r="17" spans="8:27" x14ac:dyDescent="0.25">
      <c r="H17" s="3" t="s">
        <v>1</v>
      </c>
      <c r="I17" s="2">
        <v>8</v>
      </c>
      <c r="J17" s="26">
        <f>(SUMSQ(E5:E13)/3)-I12</f>
        <v>42.370051851851834</v>
      </c>
      <c r="K17" s="26">
        <f t="shared" si="4"/>
        <v>34.370051851851834</v>
      </c>
      <c r="L17" s="26">
        <f>K17/K21</f>
        <v>14.347069336565452</v>
      </c>
      <c r="M17" s="2" t="str">
        <f>IF(L17&lt;N17,"tn",IF(L17&lt;O17,"*","**"))</f>
        <v>**</v>
      </c>
      <c r="N17" s="26">
        <f>FINV(0.05,I17,I21)</f>
        <v>2.5910961798744014</v>
      </c>
      <c r="O17" s="26">
        <f>FINV(0.01,I17,I21)</f>
        <v>3.8895721399261927</v>
      </c>
      <c r="T17" s="1" t="s">
        <v>19</v>
      </c>
      <c r="U17" s="8">
        <f>M7</f>
        <v>-0.60777777777777786</v>
      </c>
      <c r="W17" s="8">
        <f>U17</f>
        <v>-0.60777777777777786</v>
      </c>
      <c r="X17" s="8">
        <f>R16</f>
        <v>4.4957503322137633</v>
      </c>
      <c r="Y17" s="8">
        <f>W17+X17</f>
        <v>3.8879725544359856</v>
      </c>
      <c r="Z17" s="12"/>
      <c r="AA17" s="1" t="s">
        <v>43</v>
      </c>
    </row>
    <row r="18" spans="8:27" x14ac:dyDescent="0.25">
      <c r="H18" s="3" t="s">
        <v>22</v>
      </c>
      <c r="I18" s="2">
        <v>2</v>
      </c>
      <c r="J18" s="26">
        <f>SUMSQ(L7:L9)/9-I12</f>
        <v>10.925718518518529</v>
      </c>
      <c r="K18" s="26">
        <f t="shared" si="4"/>
        <v>8.9257185185185293</v>
      </c>
      <c r="L18" s="26">
        <f>K18/K21</f>
        <v>3.725857121654355</v>
      </c>
      <c r="M18" s="2" t="str">
        <f>IF(L18&lt;N18,"tn",IF(L18&lt;O18,"*","**"))</f>
        <v>*</v>
      </c>
      <c r="N18" s="26">
        <f>FINV(0.05,I18,I21)</f>
        <v>3.6337234675916301</v>
      </c>
      <c r="O18" s="26">
        <f>FINV(0.01,I18,I21)</f>
        <v>6.2262352803113821</v>
      </c>
      <c r="T18" s="1" t="s">
        <v>20</v>
      </c>
      <c r="U18" s="8">
        <f>M8</f>
        <v>-1.1722222222222221</v>
      </c>
      <c r="W18" s="8">
        <f>U18</f>
        <v>-1.1722222222222221</v>
      </c>
      <c r="X18" s="8">
        <f>R16</f>
        <v>4.4957503322137633</v>
      </c>
      <c r="Y18" s="8">
        <f>W18+X18</f>
        <v>3.3235281099915412</v>
      </c>
      <c r="Z18" s="12"/>
      <c r="AA18" s="1" t="s">
        <v>43</v>
      </c>
    </row>
    <row r="19" spans="8:27" x14ac:dyDescent="0.25">
      <c r="H19" s="3" t="s">
        <v>23</v>
      </c>
      <c r="I19" s="2">
        <v>2</v>
      </c>
      <c r="J19" s="26">
        <f>SUMSQ(I10:K10)/9-I12</f>
        <v>7.219607407407409</v>
      </c>
      <c r="K19" s="26">
        <f t="shared" si="4"/>
        <v>5.219607407407409</v>
      </c>
      <c r="L19" s="26">
        <f>K19/K21</f>
        <v>2.1788174689556055</v>
      </c>
      <c r="M19" s="2" t="str">
        <f>IF(L19&lt;N19,"tn",IF(L19&lt;O19,"*","**"))</f>
        <v>tn</v>
      </c>
      <c r="N19" s="26">
        <f>FINV(0.05,I19,I21)</f>
        <v>3.6337234675916301</v>
      </c>
      <c r="O19" s="26">
        <f>FINV(0.01,I19,I21)</f>
        <v>6.2262352803113821</v>
      </c>
      <c r="T19" s="1" t="s">
        <v>21</v>
      </c>
      <c r="U19" s="8">
        <f>M9</f>
        <v>-2.1477777777777782</v>
      </c>
      <c r="W19" s="10">
        <f>U19</f>
        <v>-2.1477777777777782</v>
      </c>
      <c r="X19" s="10">
        <f>R16</f>
        <v>4.4957503322137633</v>
      </c>
      <c r="Y19" s="10">
        <f>W19+X19</f>
        <v>2.3479725544359851</v>
      </c>
      <c r="Z19" s="24"/>
      <c r="AA19" s="1" t="s">
        <v>43</v>
      </c>
    </row>
    <row r="20" spans="8:27" x14ac:dyDescent="0.25">
      <c r="H20" s="3" t="s">
        <v>58</v>
      </c>
      <c r="I20" s="2">
        <v>4</v>
      </c>
      <c r="J20" s="26">
        <f>J17-J18-J19</f>
        <v>24.224725925925895</v>
      </c>
      <c r="K20" s="26">
        <f t="shared" si="4"/>
        <v>20.224725925925895</v>
      </c>
      <c r="L20" s="26">
        <f>K20/K21</f>
        <v>8.4423947459554913</v>
      </c>
      <c r="M20" s="2" t="str">
        <f>IF(L20&lt;N20,"tn",IF(L20&lt;O20,"*","**"))</f>
        <v>**</v>
      </c>
      <c r="N20" s="26">
        <f>FINV(0.05,I20,I21)</f>
        <v>3.0069172799243447</v>
      </c>
      <c r="O20" s="26">
        <f>FINV(0.01,I20,I21)</f>
        <v>4.772577999723211</v>
      </c>
      <c r="T20" s="14" t="s">
        <v>47</v>
      </c>
      <c r="U20" s="14" t="s">
        <v>64</v>
      </c>
      <c r="W20" s="14"/>
      <c r="X20" s="14"/>
      <c r="Y20" s="14"/>
      <c r="Z20" s="14"/>
    </row>
    <row r="21" spans="8:27" x14ac:dyDescent="0.25">
      <c r="H21" s="3" t="s">
        <v>38</v>
      </c>
      <c r="I21" s="2">
        <v>16</v>
      </c>
      <c r="J21" s="26">
        <f>J22-J16-J17</f>
        <v>18.395614814814834</v>
      </c>
      <c r="K21" s="26">
        <f t="shared" si="4"/>
        <v>2.3956148148148344</v>
      </c>
      <c r="L21" s="27"/>
      <c r="M21" s="27"/>
      <c r="N21" s="27"/>
      <c r="O21" s="27"/>
      <c r="T21" s="1" t="s">
        <v>24</v>
      </c>
      <c r="U21" s="8">
        <f>I11</f>
        <v>-0.87222222222222223</v>
      </c>
      <c r="W21" s="8">
        <f>U21</f>
        <v>-0.87222222222222223</v>
      </c>
      <c r="X21" s="8">
        <f>R16</f>
        <v>4.4957503322137633</v>
      </c>
      <c r="Y21" s="8">
        <f>W21+X21</f>
        <v>3.6235281099915411</v>
      </c>
      <c r="Z21" s="12"/>
      <c r="AA21" s="1" t="s">
        <v>43</v>
      </c>
    </row>
    <row r="22" spans="8:27" x14ac:dyDescent="0.25">
      <c r="H22" s="3" t="s">
        <v>7</v>
      </c>
      <c r="I22" s="2">
        <v>26</v>
      </c>
      <c r="J22" s="26">
        <f>SUMSQ(B5:D13)-I12</f>
        <v>65.821985185185184</v>
      </c>
      <c r="K22" s="27"/>
      <c r="L22" s="27"/>
      <c r="M22" s="27"/>
      <c r="N22" s="27"/>
      <c r="O22" s="27"/>
      <c r="T22" s="1" t="s">
        <v>25</v>
      </c>
      <c r="U22" s="8">
        <f>J11</f>
        <v>-2.0355555555555553</v>
      </c>
      <c r="W22" s="8">
        <f>U23</f>
        <v>-1.02</v>
      </c>
      <c r="X22" s="8">
        <f>R16</f>
        <v>4.4957503322137633</v>
      </c>
      <c r="Y22" s="8">
        <f>W22+X22</f>
        <v>3.4757503322137633</v>
      </c>
      <c r="Z22" s="12"/>
      <c r="AA22" s="1" t="s">
        <v>43</v>
      </c>
    </row>
    <row r="23" spans="8:27" x14ac:dyDescent="0.25">
      <c r="T23" s="1" t="s">
        <v>26</v>
      </c>
      <c r="U23" s="8">
        <f>K11</f>
        <v>-1.02</v>
      </c>
      <c r="W23" s="10">
        <f>U22</f>
        <v>-2.0355555555555553</v>
      </c>
      <c r="X23" s="10">
        <f>R16</f>
        <v>4.4957503322137633</v>
      </c>
      <c r="Y23" s="10">
        <f>W23+X23</f>
        <v>2.460194776658208</v>
      </c>
      <c r="Z23" s="24"/>
      <c r="AA23" s="1" t="s">
        <v>43</v>
      </c>
    </row>
    <row r="24" spans="8:27" x14ac:dyDescent="0.25">
      <c r="T24" s="14" t="s">
        <v>47</v>
      </c>
      <c r="U24" s="14" t="s">
        <v>64</v>
      </c>
    </row>
  </sheetData>
  <mergeCells count="10">
    <mergeCell ref="A3:A4"/>
    <mergeCell ref="E3:E4"/>
    <mergeCell ref="F3:F4"/>
    <mergeCell ref="H5:H6"/>
    <mergeCell ref="I5:K5"/>
    <mergeCell ref="W16:Y16"/>
    <mergeCell ref="M5:M6"/>
    <mergeCell ref="L5:L6"/>
    <mergeCell ref="Q5:R5"/>
    <mergeCell ref="B3: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1"/>
  <sheetViews>
    <sheetView topLeftCell="I1" zoomScale="70" zoomScaleNormal="70" workbookViewId="0">
      <selection activeCell="S28" sqref="S28"/>
    </sheetView>
  </sheetViews>
  <sheetFormatPr defaultRowHeight="15" x14ac:dyDescent="0.25"/>
  <cols>
    <col min="1" max="1" width="10.28515625" bestFit="1" customWidth="1"/>
    <col min="8" max="8" width="20.140625" bestFit="1" customWidth="1"/>
    <col min="10" max="11" width="10.42578125" bestFit="1" customWidth="1"/>
    <col min="20" max="20" width="10.5703125" bestFit="1" customWidth="1"/>
    <col min="21" max="21" width="11.7109375" bestFit="1" customWidth="1"/>
  </cols>
  <sheetData>
    <row r="1" spans="1:31" ht="15.75" x14ac:dyDescent="0.25">
      <c r="A1" s="1" t="s">
        <v>66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31" ht="15.75" x14ac:dyDescent="0.25">
      <c r="A2" s="68" t="s">
        <v>46</v>
      </c>
      <c r="B2" s="67" t="s">
        <v>49</v>
      </c>
      <c r="C2" s="67"/>
      <c r="D2" s="67"/>
      <c r="E2" s="68" t="s">
        <v>50</v>
      </c>
      <c r="F2" s="68" t="s">
        <v>51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31" ht="15.75" x14ac:dyDescent="0.25">
      <c r="A3" s="68"/>
      <c r="B3" s="3" t="s">
        <v>5</v>
      </c>
      <c r="C3" s="3" t="s">
        <v>4</v>
      </c>
      <c r="D3" s="3" t="s">
        <v>6</v>
      </c>
      <c r="E3" s="68"/>
      <c r="F3" s="68"/>
      <c r="G3" s="1"/>
      <c r="H3" s="1" t="s">
        <v>67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31" ht="15.75" x14ac:dyDescent="0.25">
      <c r="A4" s="3" t="s">
        <v>8</v>
      </c>
      <c r="B4" s="3">
        <v>14.14</v>
      </c>
      <c r="C4" s="3">
        <v>10.78</v>
      </c>
      <c r="D4" s="3">
        <v>10.07</v>
      </c>
      <c r="E4" s="3">
        <f t="shared" ref="E4:E13" si="0">SUM(B4:D4)</f>
        <v>34.99</v>
      </c>
      <c r="F4" s="4">
        <f>E4/3</f>
        <v>11.663333333333334</v>
      </c>
      <c r="G4" s="1"/>
      <c r="H4" s="68" t="s">
        <v>22</v>
      </c>
      <c r="I4" s="67" t="s">
        <v>23</v>
      </c>
      <c r="J4" s="67"/>
      <c r="K4" s="67"/>
      <c r="L4" s="68" t="s">
        <v>17</v>
      </c>
      <c r="M4" s="68" t="s">
        <v>27</v>
      </c>
      <c r="N4" s="1"/>
      <c r="O4" s="1"/>
      <c r="P4" s="1"/>
      <c r="Q4" s="69" t="s">
        <v>71</v>
      </c>
      <c r="R4" s="69"/>
      <c r="S4" s="1"/>
      <c r="T4" s="1" t="s">
        <v>70</v>
      </c>
      <c r="U4" s="1" t="s">
        <v>41</v>
      </c>
      <c r="V4" s="1" t="s">
        <v>72</v>
      </c>
      <c r="W4" s="1"/>
      <c r="X4" s="1" t="s">
        <v>73</v>
      </c>
      <c r="Y4" s="1"/>
      <c r="Z4" s="1"/>
    </row>
    <row r="5" spans="1:31" ht="15.75" x14ac:dyDescent="0.25">
      <c r="A5" s="3" t="s">
        <v>9</v>
      </c>
      <c r="B5" s="3">
        <v>15.86</v>
      </c>
      <c r="C5" s="3">
        <v>15.84</v>
      </c>
      <c r="D5" s="3">
        <v>10.43</v>
      </c>
      <c r="E5" s="3">
        <f t="shared" si="0"/>
        <v>42.129999999999995</v>
      </c>
      <c r="F5" s="4">
        <f t="shared" ref="F5:F12" si="1">E5/3</f>
        <v>14.043333333333331</v>
      </c>
      <c r="G5" s="1"/>
      <c r="H5" s="68"/>
      <c r="I5" s="3" t="s">
        <v>24</v>
      </c>
      <c r="J5" s="3" t="s">
        <v>25</v>
      </c>
      <c r="K5" s="3" t="s">
        <v>26</v>
      </c>
      <c r="L5" s="68"/>
      <c r="M5" s="68"/>
      <c r="N5" s="1"/>
      <c r="O5" s="1"/>
      <c r="P5" s="1"/>
      <c r="Q5" s="1" t="s">
        <v>8</v>
      </c>
      <c r="R5" s="8">
        <f t="shared" ref="R5:R13" si="2">F4</f>
        <v>11.663333333333334</v>
      </c>
      <c r="S5" s="1"/>
      <c r="T5" s="1" t="s">
        <v>13</v>
      </c>
      <c r="U5" s="8">
        <f>R10</f>
        <v>9.83</v>
      </c>
      <c r="V5" s="8">
        <f>R15</f>
        <v>1.8359443288711246</v>
      </c>
      <c r="W5" s="8">
        <f>U5+V5</f>
        <v>11.665944328871124</v>
      </c>
      <c r="X5" s="12"/>
      <c r="Y5" s="1"/>
      <c r="Z5" s="1"/>
      <c r="AE5" t="s">
        <v>43</v>
      </c>
    </row>
    <row r="6" spans="1:31" ht="15.75" x14ac:dyDescent="0.25">
      <c r="A6" s="3" t="s">
        <v>10</v>
      </c>
      <c r="B6" s="3">
        <v>14.7</v>
      </c>
      <c r="C6" s="3">
        <v>12.75</v>
      </c>
      <c r="D6" s="3">
        <v>13.45</v>
      </c>
      <c r="E6" s="3">
        <f t="shared" si="0"/>
        <v>40.9</v>
      </c>
      <c r="F6" s="4">
        <f t="shared" si="1"/>
        <v>13.633333333333333</v>
      </c>
      <c r="G6" s="1"/>
      <c r="H6" s="3" t="s">
        <v>19</v>
      </c>
      <c r="I6" s="3">
        <f>E4</f>
        <v>34.99</v>
      </c>
      <c r="J6" s="3">
        <f>E5</f>
        <v>42.129999999999995</v>
      </c>
      <c r="K6" s="3">
        <f>E6</f>
        <v>40.9</v>
      </c>
      <c r="L6" s="3">
        <f>SUM(I6:K6)</f>
        <v>118.02000000000001</v>
      </c>
      <c r="M6" s="4">
        <f>AVERAGE(I6:K6)/3</f>
        <v>13.113333333333335</v>
      </c>
      <c r="N6" s="1"/>
      <c r="O6" s="1"/>
      <c r="P6" s="1"/>
      <c r="Q6" s="1" t="s">
        <v>9</v>
      </c>
      <c r="R6" s="8">
        <f t="shared" si="2"/>
        <v>14.043333333333331</v>
      </c>
      <c r="S6" s="1"/>
      <c r="T6" s="1" t="s">
        <v>8</v>
      </c>
      <c r="U6" s="8">
        <f>R5</f>
        <v>11.663333333333334</v>
      </c>
      <c r="V6" s="8">
        <f>R15</f>
        <v>1.8359443288711246</v>
      </c>
      <c r="W6" s="8">
        <f>U6+V6</f>
        <v>13.499277662204459</v>
      </c>
      <c r="X6" s="12"/>
      <c r="Y6" s="12"/>
      <c r="Z6" s="1"/>
      <c r="AE6" t="s">
        <v>43</v>
      </c>
    </row>
    <row r="7" spans="1:31" ht="15.75" x14ac:dyDescent="0.25">
      <c r="A7" s="3" t="s">
        <v>11</v>
      </c>
      <c r="B7" s="3">
        <v>14.79</v>
      </c>
      <c r="C7" s="3">
        <v>10.79</v>
      </c>
      <c r="D7" s="3">
        <v>10.65</v>
      </c>
      <c r="E7" s="3">
        <f t="shared" si="0"/>
        <v>36.229999999999997</v>
      </c>
      <c r="F7" s="4">
        <f t="shared" si="1"/>
        <v>12.076666666666666</v>
      </c>
      <c r="G7" s="1"/>
      <c r="H7" s="3" t="s">
        <v>20</v>
      </c>
      <c r="I7" s="3">
        <f>E7</f>
        <v>36.229999999999997</v>
      </c>
      <c r="J7" s="3">
        <f>E8</f>
        <v>35.519999999999996</v>
      </c>
      <c r="K7" s="3">
        <f>E9</f>
        <v>29.490000000000002</v>
      </c>
      <c r="L7" s="3">
        <f>SUM(I7:K7)</f>
        <v>101.24000000000001</v>
      </c>
      <c r="M7" s="4">
        <f>AVERAGE(I7:K7)/3</f>
        <v>11.24888888888889</v>
      </c>
      <c r="N7" s="1"/>
      <c r="O7" s="1"/>
      <c r="P7" s="1"/>
      <c r="Q7" s="1" t="s">
        <v>10</v>
      </c>
      <c r="R7" s="8">
        <f t="shared" si="2"/>
        <v>13.633333333333333</v>
      </c>
      <c r="S7" s="1"/>
      <c r="T7" s="1" t="s">
        <v>12</v>
      </c>
      <c r="U7" s="8">
        <f>R9</f>
        <v>11.839999999999998</v>
      </c>
      <c r="V7" s="8">
        <f>R15</f>
        <v>1.8359443288711246</v>
      </c>
      <c r="W7" s="8">
        <f t="shared" ref="W7:W13" si="3">U7+V7</f>
        <v>13.675944328871122</v>
      </c>
      <c r="X7" s="12"/>
      <c r="Y7" s="12"/>
      <c r="Z7" s="12"/>
      <c r="AE7" t="s">
        <v>43</v>
      </c>
    </row>
    <row r="8" spans="1:31" ht="15.75" x14ac:dyDescent="0.25">
      <c r="A8" s="3" t="s">
        <v>12</v>
      </c>
      <c r="B8" s="3">
        <v>14.64</v>
      </c>
      <c r="C8" s="3">
        <v>10.83</v>
      </c>
      <c r="D8" s="3">
        <v>10.050000000000001</v>
      </c>
      <c r="E8" s="3">
        <f t="shared" si="0"/>
        <v>35.519999999999996</v>
      </c>
      <c r="F8" s="4">
        <f t="shared" si="1"/>
        <v>11.839999999999998</v>
      </c>
      <c r="G8" s="1"/>
      <c r="H8" s="3" t="s">
        <v>21</v>
      </c>
      <c r="I8" s="3">
        <f>E10</f>
        <v>34.86</v>
      </c>
      <c r="J8" s="3">
        <f>E11</f>
        <v>38</v>
      </c>
      <c r="K8" s="3">
        <f>E12</f>
        <v>36.39</v>
      </c>
      <c r="L8" s="3">
        <f>SUM(I8:K8)</f>
        <v>109.25</v>
      </c>
      <c r="M8" s="4">
        <f>AVERAGE(I8:K8)/3</f>
        <v>12.138888888888888</v>
      </c>
      <c r="N8" s="1"/>
      <c r="O8" s="1"/>
      <c r="P8" s="1"/>
      <c r="Q8" s="1" t="s">
        <v>11</v>
      </c>
      <c r="R8" s="8">
        <f t="shared" si="2"/>
        <v>12.076666666666666</v>
      </c>
      <c r="S8" s="1"/>
      <c r="T8" s="1" t="s">
        <v>14</v>
      </c>
      <c r="U8" s="8">
        <f>R11</f>
        <v>11.62</v>
      </c>
      <c r="V8" s="8">
        <f>R15</f>
        <v>1.8359443288711246</v>
      </c>
      <c r="W8" s="8">
        <f t="shared" si="3"/>
        <v>13.455944328871123</v>
      </c>
      <c r="X8" s="12"/>
      <c r="Y8" s="12"/>
      <c r="Z8" s="12"/>
      <c r="AA8" s="21"/>
      <c r="AE8" t="s">
        <v>43</v>
      </c>
    </row>
    <row r="9" spans="1:31" ht="15.75" x14ac:dyDescent="0.25">
      <c r="A9" s="3" t="s">
        <v>13</v>
      </c>
      <c r="B9" s="3">
        <v>10.94</v>
      </c>
      <c r="C9" s="3">
        <v>9.17</v>
      </c>
      <c r="D9" s="3">
        <v>9.3800000000000008</v>
      </c>
      <c r="E9" s="3">
        <f t="shared" si="0"/>
        <v>29.490000000000002</v>
      </c>
      <c r="F9" s="4">
        <f t="shared" si="1"/>
        <v>9.83</v>
      </c>
      <c r="G9" s="1"/>
      <c r="H9" s="3" t="s">
        <v>68</v>
      </c>
      <c r="I9" s="3">
        <f>SUM(I6:I8)</f>
        <v>106.08</v>
      </c>
      <c r="J9" s="3">
        <f>SUM(J6:J8)</f>
        <v>115.64999999999999</v>
      </c>
      <c r="K9" s="3">
        <f>SUM(K6:K8)</f>
        <v>106.78</v>
      </c>
      <c r="L9" s="3">
        <f>SUM(I9:K9)</f>
        <v>328.51</v>
      </c>
      <c r="M9" s="5"/>
      <c r="N9" s="1"/>
      <c r="O9" s="1"/>
      <c r="P9" s="1"/>
      <c r="Q9" s="1" t="s">
        <v>12</v>
      </c>
      <c r="R9" s="8">
        <f t="shared" si="2"/>
        <v>11.839999999999998</v>
      </c>
      <c r="S9" s="1"/>
      <c r="T9" s="1" t="s">
        <v>16</v>
      </c>
      <c r="U9" s="8">
        <f>R13</f>
        <v>12.13</v>
      </c>
      <c r="V9" s="8">
        <f>R15</f>
        <v>1.8359443288711246</v>
      </c>
      <c r="W9" s="8">
        <f t="shared" si="3"/>
        <v>13.965944328871124</v>
      </c>
      <c r="X9" s="12"/>
      <c r="Y9" s="12"/>
      <c r="Z9" s="12"/>
      <c r="AA9" s="21"/>
      <c r="AB9" s="21"/>
      <c r="AE9" t="s">
        <v>43</v>
      </c>
    </row>
    <row r="10" spans="1:31" ht="15.75" x14ac:dyDescent="0.25">
      <c r="A10" s="3" t="s">
        <v>14</v>
      </c>
      <c r="B10" s="65">
        <v>12.4</v>
      </c>
      <c r="C10" s="3">
        <v>11.74</v>
      </c>
      <c r="D10" s="3">
        <v>10.72</v>
      </c>
      <c r="E10" s="3">
        <f t="shared" si="0"/>
        <v>34.86</v>
      </c>
      <c r="F10" s="4">
        <f t="shared" si="1"/>
        <v>11.62</v>
      </c>
      <c r="G10" s="1"/>
      <c r="H10" s="3" t="s">
        <v>27</v>
      </c>
      <c r="I10" s="4">
        <f>AVERAGE(I6:I8)/3</f>
        <v>11.786666666666667</v>
      </c>
      <c r="J10" s="4">
        <f>AVERAGE(J6:J8)/3</f>
        <v>12.85</v>
      </c>
      <c r="K10" s="4">
        <f>AVERAGE(K6:K8)/3</f>
        <v>11.864444444444445</v>
      </c>
      <c r="L10" s="5"/>
      <c r="M10" s="5"/>
      <c r="N10" s="1"/>
      <c r="O10" s="1"/>
      <c r="P10" s="1"/>
      <c r="Q10" s="1" t="s">
        <v>13</v>
      </c>
      <c r="R10" s="8">
        <f t="shared" si="2"/>
        <v>9.83</v>
      </c>
      <c r="S10" s="1"/>
      <c r="T10" s="1" t="s">
        <v>11</v>
      </c>
      <c r="U10" s="8">
        <f>R8</f>
        <v>12.076666666666666</v>
      </c>
      <c r="V10" s="8">
        <f>R15</f>
        <v>1.8359443288711246</v>
      </c>
      <c r="W10" s="8">
        <f t="shared" si="3"/>
        <v>13.91261099553779</v>
      </c>
      <c r="X10" s="12"/>
      <c r="Y10" s="12"/>
      <c r="Z10" s="12"/>
      <c r="AA10" s="21"/>
      <c r="AB10" s="21"/>
      <c r="AC10" s="21"/>
      <c r="AE10" t="s">
        <v>43</v>
      </c>
    </row>
    <row r="11" spans="1:31" ht="15.75" x14ac:dyDescent="0.25">
      <c r="A11" s="3" t="s">
        <v>15</v>
      </c>
      <c r="B11" s="3">
        <v>14.41</v>
      </c>
      <c r="C11" s="3">
        <v>12.36</v>
      </c>
      <c r="D11" s="3">
        <v>11.23</v>
      </c>
      <c r="E11" s="3">
        <f t="shared" si="0"/>
        <v>38</v>
      </c>
      <c r="F11" s="4">
        <f t="shared" si="1"/>
        <v>12.666666666666666</v>
      </c>
      <c r="G11" s="1"/>
      <c r="H11" s="23" t="s">
        <v>53</v>
      </c>
      <c r="I11" s="13">
        <f>(E13^2)/27</f>
        <v>3996.9933370370368</v>
      </c>
      <c r="J11" s="1"/>
      <c r="K11" s="1"/>
      <c r="L11" s="1"/>
      <c r="M11" s="1"/>
      <c r="N11" s="1"/>
      <c r="O11" s="1"/>
      <c r="P11" s="1"/>
      <c r="Q11" s="1" t="s">
        <v>14</v>
      </c>
      <c r="R11" s="8">
        <f t="shared" si="2"/>
        <v>11.62</v>
      </c>
      <c r="S11" s="1"/>
      <c r="T11" s="1" t="s">
        <v>10</v>
      </c>
      <c r="U11" s="8">
        <f>R7</f>
        <v>13.633333333333333</v>
      </c>
      <c r="V11" s="8">
        <f>R15</f>
        <v>1.8359443288711246</v>
      </c>
      <c r="W11" s="8">
        <f t="shared" si="3"/>
        <v>15.469277662204458</v>
      </c>
      <c r="X11" s="12"/>
      <c r="Y11" s="12"/>
      <c r="Z11" s="12"/>
      <c r="AA11" s="21"/>
      <c r="AB11" s="21"/>
      <c r="AC11" s="21"/>
      <c r="AD11" s="37"/>
      <c r="AE11" t="s">
        <v>44</v>
      </c>
    </row>
    <row r="12" spans="1:31" ht="15.75" x14ac:dyDescent="0.25">
      <c r="A12" s="3" t="s">
        <v>16</v>
      </c>
      <c r="B12" s="3">
        <v>14.35</v>
      </c>
      <c r="C12" s="3">
        <v>11.3</v>
      </c>
      <c r="D12" s="3">
        <v>10.74</v>
      </c>
      <c r="E12" s="3">
        <f t="shared" si="0"/>
        <v>36.39</v>
      </c>
      <c r="F12" s="4">
        <f t="shared" si="1"/>
        <v>12.13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 t="s">
        <v>15</v>
      </c>
      <c r="R12" s="8">
        <f t="shared" si="2"/>
        <v>12.666666666666666</v>
      </c>
      <c r="S12" s="1"/>
      <c r="T12" s="1" t="s">
        <v>15</v>
      </c>
      <c r="U12" s="8">
        <f>R12</f>
        <v>12.666666666666666</v>
      </c>
      <c r="V12" s="8">
        <f>R15</f>
        <v>1.8359443288711246</v>
      </c>
      <c r="W12" s="8">
        <f t="shared" si="3"/>
        <v>14.50261099553779</v>
      </c>
      <c r="X12" s="12"/>
      <c r="Y12" s="12"/>
      <c r="Z12" s="12"/>
      <c r="AA12" s="21"/>
      <c r="AB12" s="21"/>
      <c r="AC12" s="21"/>
      <c r="AD12" s="37"/>
      <c r="AE12" t="s">
        <v>45</v>
      </c>
    </row>
    <row r="13" spans="1:31" ht="15.75" x14ac:dyDescent="0.25">
      <c r="A13" s="3" t="s">
        <v>17</v>
      </c>
      <c r="B13" s="3">
        <f>SUM(B4:B12)</f>
        <v>126.22999999999999</v>
      </c>
      <c r="C13" s="3">
        <f>SUM(C4:C12)</f>
        <v>105.55999999999999</v>
      </c>
      <c r="D13" s="3">
        <f>SUM(D4:D12)</f>
        <v>96.72</v>
      </c>
      <c r="E13" s="3">
        <f t="shared" si="0"/>
        <v>328.51</v>
      </c>
      <c r="F13" s="3"/>
      <c r="G13" s="1"/>
      <c r="H13" s="1" t="s">
        <v>69</v>
      </c>
      <c r="I13" s="1"/>
      <c r="J13" s="1"/>
      <c r="K13" s="1"/>
      <c r="L13" s="1"/>
      <c r="M13" s="1"/>
      <c r="N13" s="1"/>
      <c r="O13" s="1"/>
      <c r="P13" s="1"/>
      <c r="Q13" s="9" t="s">
        <v>16</v>
      </c>
      <c r="R13" s="10">
        <f t="shared" si="2"/>
        <v>12.13</v>
      </c>
      <c r="S13" s="1"/>
      <c r="T13" s="1" t="s">
        <v>9</v>
      </c>
      <c r="U13" s="8">
        <f>R6</f>
        <v>14.043333333333331</v>
      </c>
      <c r="V13" s="8">
        <f>R15</f>
        <v>1.8359443288711246</v>
      </c>
      <c r="W13" s="8">
        <f t="shared" si="3"/>
        <v>15.879277662204455</v>
      </c>
      <c r="X13" s="1"/>
      <c r="Y13" s="1"/>
      <c r="Z13" s="1"/>
      <c r="AD13" s="37"/>
      <c r="AE13" t="s">
        <v>45</v>
      </c>
    </row>
    <row r="14" spans="1:31" ht="15.75" x14ac:dyDescent="0.25">
      <c r="A14" s="1"/>
      <c r="B14" s="1"/>
      <c r="C14" s="1"/>
      <c r="D14" s="1"/>
      <c r="E14" s="1"/>
      <c r="F14" s="1"/>
      <c r="G14" s="1"/>
      <c r="H14" s="3" t="s">
        <v>30</v>
      </c>
      <c r="I14" s="3" t="s">
        <v>31</v>
      </c>
      <c r="J14" s="3" t="s">
        <v>32</v>
      </c>
      <c r="K14" s="3" t="s">
        <v>33</v>
      </c>
      <c r="L14" s="3" t="s">
        <v>34</v>
      </c>
      <c r="M14" s="3"/>
      <c r="N14" s="3" t="s">
        <v>36</v>
      </c>
      <c r="O14" s="3" t="s">
        <v>35</v>
      </c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31" ht="15.75" x14ac:dyDescent="0.25">
      <c r="A15" s="1"/>
      <c r="B15" s="1"/>
      <c r="C15" s="1"/>
      <c r="D15" s="1"/>
      <c r="E15" s="1"/>
      <c r="F15" s="1"/>
      <c r="G15" s="1"/>
      <c r="H15" s="3" t="s">
        <v>37</v>
      </c>
      <c r="I15" s="3">
        <v>2</v>
      </c>
      <c r="J15" s="4">
        <f>SUMSQ(B13:D13)/9-I11</f>
        <v>50.97165185185122</v>
      </c>
      <c r="K15" s="4">
        <f t="shared" ref="K15:K20" si="4">J15/I15</f>
        <v>25.48582592592561</v>
      </c>
      <c r="L15" s="4">
        <f>K15/K20</f>
        <v>21.255589645534837</v>
      </c>
      <c r="M15" s="3" t="str">
        <f>IF(L15&lt;N15,"tn",IF(L15&lt;O15,"*","**"))</f>
        <v>**</v>
      </c>
      <c r="N15" s="4">
        <f>FINV(0.05,I15,I20)</f>
        <v>3.6337234675916301</v>
      </c>
      <c r="O15" s="4">
        <f>FINV(0.01,I15,I20)</f>
        <v>6.2262352803113821</v>
      </c>
      <c r="P15" s="1"/>
      <c r="Q15" s="1" t="s">
        <v>40</v>
      </c>
      <c r="R15" s="8">
        <f>5.03*(K20/9)^0.5</f>
        <v>1.8359443288711246</v>
      </c>
      <c r="S15" s="1"/>
      <c r="T15" s="69" t="s">
        <v>74</v>
      </c>
      <c r="U15" s="69"/>
      <c r="V15" s="1"/>
      <c r="W15" s="69" t="s">
        <v>40</v>
      </c>
      <c r="X15" s="69"/>
      <c r="Y15" s="14" t="s">
        <v>75</v>
      </c>
      <c r="Z15" s="1"/>
    </row>
    <row r="16" spans="1:31" ht="15.75" x14ac:dyDescent="0.25">
      <c r="A16" s="1"/>
      <c r="B16" s="1"/>
      <c r="C16" s="1"/>
      <c r="D16" s="1"/>
      <c r="E16" s="1"/>
      <c r="F16" s="1"/>
      <c r="G16" s="1"/>
      <c r="H16" s="3" t="s">
        <v>70</v>
      </c>
      <c r="I16" s="3">
        <v>8</v>
      </c>
      <c r="J16" s="4">
        <f>(SUMSQ(E4:E12)/3)-I11</f>
        <v>36.154029629629804</v>
      </c>
      <c r="K16" s="4">
        <f t="shared" si="4"/>
        <v>4.5192537037037255</v>
      </c>
      <c r="L16" s="4">
        <f>K16/K20</f>
        <v>3.7691304378043666</v>
      </c>
      <c r="M16" s="3" t="str">
        <f>IF(L16&lt;N16,"tn",IF(L16&lt;O16,"*","**"))</f>
        <v>*</v>
      </c>
      <c r="N16" s="4">
        <f>FINV(0.05,I16,I20)</f>
        <v>2.5910961798744014</v>
      </c>
      <c r="O16" s="4">
        <f>FINV(0.01,I16,I20)</f>
        <v>3.8895721399261927</v>
      </c>
      <c r="P16" s="1"/>
      <c r="Q16" s="1"/>
      <c r="R16" s="1"/>
      <c r="S16" s="1"/>
      <c r="T16" s="1" t="s">
        <v>19</v>
      </c>
      <c r="U16" s="8">
        <f>M6</f>
        <v>13.113333333333335</v>
      </c>
      <c r="V16" s="1"/>
      <c r="W16" s="8">
        <f>U17</f>
        <v>11.24888888888889</v>
      </c>
      <c r="X16" s="8">
        <f>R15</f>
        <v>1.8359443288711246</v>
      </c>
      <c r="Y16" s="8">
        <f>W16+X16</f>
        <v>13.084833217760014</v>
      </c>
      <c r="Z16" s="25"/>
      <c r="AA16" t="s">
        <v>43</v>
      </c>
    </row>
    <row r="17" spans="1:27" ht="15.75" x14ac:dyDescent="0.25">
      <c r="A17" s="1"/>
      <c r="B17" s="1"/>
      <c r="C17" s="1"/>
      <c r="D17" s="1"/>
      <c r="E17" s="1"/>
      <c r="F17" s="1"/>
      <c r="G17" s="1"/>
      <c r="H17" s="3" t="s">
        <v>22</v>
      </c>
      <c r="I17" s="3">
        <v>2</v>
      </c>
      <c r="J17" s="4">
        <f>SUMSQ(L6:L8)/9-I11</f>
        <v>15.653385185185471</v>
      </c>
      <c r="K17" s="4">
        <f t="shared" si="4"/>
        <v>7.8266925925927353</v>
      </c>
      <c r="L17" s="4">
        <f>K17/K20</f>
        <v>6.527587785988394</v>
      </c>
      <c r="M17" s="3" t="str">
        <f>IF(L17&lt;N17,"tn",IF(L17&lt;O17,"*","**"))</f>
        <v>**</v>
      </c>
      <c r="N17" s="4">
        <f>FINV(0.05,I17,I20)</f>
        <v>3.6337234675916301</v>
      </c>
      <c r="O17" s="4">
        <f>FINV(0.01,I17,I20)</f>
        <v>6.2262352803113821</v>
      </c>
      <c r="P17" s="1"/>
      <c r="Q17" s="1"/>
      <c r="R17" s="1"/>
      <c r="S17" s="1"/>
      <c r="T17" s="1" t="s">
        <v>20</v>
      </c>
      <c r="U17" s="8">
        <f>M7</f>
        <v>11.24888888888889</v>
      </c>
      <c r="V17" s="1"/>
      <c r="W17" s="8">
        <f>U18</f>
        <v>12.138888888888888</v>
      </c>
      <c r="X17" s="8">
        <f>R15</f>
        <v>1.8359443288711246</v>
      </c>
      <c r="Y17" s="8">
        <f>W17+X17</f>
        <v>13.974833217760011</v>
      </c>
      <c r="Z17" s="25"/>
      <c r="AA17" t="s">
        <v>43</v>
      </c>
    </row>
    <row r="18" spans="1:27" ht="15.75" x14ac:dyDescent="0.25">
      <c r="A18" s="1"/>
      <c r="B18" s="1"/>
      <c r="C18" s="1"/>
      <c r="D18" s="1"/>
      <c r="E18" s="1"/>
      <c r="F18" s="1"/>
      <c r="G18" s="1"/>
      <c r="H18" s="3" t="s">
        <v>23</v>
      </c>
      <c r="I18" s="3">
        <v>2</v>
      </c>
      <c r="J18" s="4">
        <f>SUMSQ(I9:K9)/9-I11</f>
        <v>6.324140740740404</v>
      </c>
      <c r="K18" s="4">
        <f t="shared" si="4"/>
        <v>3.162070370370202</v>
      </c>
      <c r="L18" s="4">
        <f>K18/K20</f>
        <v>2.6372176604456006</v>
      </c>
      <c r="M18" s="3" t="str">
        <f>IF(L18&lt;N18,"tn",IF(L18&lt;O18,"*","**"))</f>
        <v>tn</v>
      </c>
      <c r="N18" s="4">
        <f>FINV(0.05,I18,I20)</f>
        <v>3.6337234675916301</v>
      </c>
      <c r="O18" s="4">
        <f>FINV(0.01,I18,I20)</f>
        <v>6.2262352803113821</v>
      </c>
      <c r="P18" s="1"/>
      <c r="Q18" s="1"/>
      <c r="R18" s="1"/>
      <c r="S18" s="1"/>
      <c r="T18" s="1" t="s">
        <v>21</v>
      </c>
      <c r="U18" s="8">
        <f>M8</f>
        <v>12.138888888888888</v>
      </c>
      <c r="V18" s="1"/>
      <c r="W18" s="10">
        <f>U16</f>
        <v>13.113333333333335</v>
      </c>
      <c r="X18" s="8">
        <f>R15</f>
        <v>1.8359443288711246</v>
      </c>
      <c r="Y18" s="10">
        <f>W18+X18</f>
        <v>14.949277662204459</v>
      </c>
      <c r="Z18" s="25"/>
      <c r="AA18" t="s">
        <v>43</v>
      </c>
    </row>
    <row r="19" spans="1:27" ht="15.75" x14ac:dyDescent="0.25">
      <c r="A19" s="1"/>
      <c r="B19" s="1"/>
      <c r="C19" s="1"/>
      <c r="D19" s="1"/>
      <c r="E19" s="1"/>
      <c r="F19" s="1"/>
      <c r="G19" s="1"/>
      <c r="H19" s="3" t="s">
        <v>58</v>
      </c>
      <c r="I19" s="3">
        <v>4</v>
      </c>
      <c r="J19" s="4">
        <f>J16-J17-J18</f>
        <v>14.176503703703929</v>
      </c>
      <c r="K19" s="4">
        <f t="shared" si="4"/>
        <v>3.5441259259259823</v>
      </c>
      <c r="L19" s="4">
        <f>K19/K20</f>
        <v>2.9558581523917358</v>
      </c>
      <c r="M19" s="3" t="str">
        <f>IF(L19&lt;N19,"tn",IF(L19&lt;O19,"*","**"))</f>
        <v>tn</v>
      </c>
      <c r="N19" s="4">
        <f>FINV(0.05,I19,I20)</f>
        <v>3.0069172799243447</v>
      </c>
      <c r="O19" s="4">
        <f>FINV(0.01,I19,I20)</f>
        <v>4.772577999723211</v>
      </c>
      <c r="P19" s="1"/>
      <c r="Q19" s="1"/>
      <c r="R19" s="1"/>
      <c r="S19" s="1"/>
      <c r="T19" s="14" t="s">
        <v>47</v>
      </c>
      <c r="U19" s="14" t="s">
        <v>64</v>
      </c>
      <c r="V19" s="1"/>
      <c r="W19" s="14"/>
      <c r="X19" s="14"/>
      <c r="Y19" s="14"/>
      <c r="Z19" s="1"/>
    </row>
    <row r="20" spans="1:27" ht="15.75" x14ac:dyDescent="0.25">
      <c r="A20" s="1"/>
      <c r="B20" s="1"/>
      <c r="C20" s="1"/>
      <c r="D20" s="1"/>
      <c r="E20" s="1"/>
      <c r="F20" s="1"/>
      <c r="G20" s="1"/>
      <c r="H20" s="3" t="s">
        <v>38</v>
      </c>
      <c r="I20" s="3">
        <v>16</v>
      </c>
      <c r="J20" s="4">
        <f>J21-J15-J16</f>
        <v>19.184281481481776</v>
      </c>
      <c r="K20" s="4">
        <f t="shared" si="4"/>
        <v>1.199017592592611</v>
      </c>
      <c r="L20" s="5"/>
      <c r="M20" s="5"/>
      <c r="N20" s="5"/>
      <c r="O20" s="5"/>
      <c r="P20" s="1"/>
      <c r="Q20" s="1"/>
      <c r="R20" s="1"/>
      <c r="S20" s="1"/>
      <c r="T20" s="1" t="s">
        <v>24</v>
      </c>
      <c r="U20" s="8">
        <f>I10</f>
        <v>11.786666666666667</v>
      </c>
      <c r="V20" s="1"/>
      <c r="W20" s="8">
        <f>U20</f>
        <v>11.786666666666667</v>
      </c>
      <c r="X20" s="8">
        <f>R15</f>
        <v>1.8359443288711246</v>
      </c>
      <c r="Y20" s="8">
        <f>W20+X20</f>
        <v>13.622610995537791</v>
      </c>
      <c r="Z20" s="12"/>
      <c r="AA20" t="s">
        <v>43</v>
      </c>
    </row>
    <row r="21" spans="1:27" ht="15.75" x14ac:dyDescent="0.25">
      <c r="A21" s="1"/>
      <c r="B21" s="1"/>
      <c r="C21" s="1"/>
      <c r="D21" s="1"/>
      <c r="E21" s="1"/>
      <c r="F21" s="1"/>
      <c r="G21" s="1"/>
      <c r="H21" s="3" t="s">
        <v>7</v>
      </c>
      <c r="I21" s="3">
        <v>26</v>
      </c>
      <c r="J21" s="4">
        <f>SUMSQ(B4:D12)-I11</f>
        <v>106.3099629629628</v>
      </c>
      <c r="K21" s="5"/>
      <c r="L21" s="5"/>
      <c r="M21" s="5"/>
      <c r="N21" s="5"/>
      <c r="O21" s="5"/>
      <c r="P21" s="1"/>
      <c r="Q21" s="1"/>
      <c r="R21" s="1"/>
      <c r="S21" s="1"/>
      <c r="T21" s="1" t="s">
        <v>25</v>
      </c>
      <c r="U21" s="8">
        <f>J10</f>
        <v>12.85</v>
      </c>
      <c r="V21" s="1"/>
      <c r="W21" s="8">
        <f>U22</f>
        <v>11.864444444444445</v>
      </c>
      <c r="X21" s="8">
        <f>R15</f>
        <v>1.8359443288711246</v>
      </c>
      <c r="Y21" s="8">
        <f>W21+X21</f>
        <v>13.70038877331557</v>
      </c>
      <c r="Z21" s="12"/>
      <c r="AA21" t="s">
        <v>43</v>
      </c>
    </row>
    <row r="22" spans="1:27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 t="s">
        <v>26</v>
      </c>
      <c r="U22" s="8">
        <f>K10</f>
        <v>11.864444444444445</v>
      </c>
      <c r="V22" s="1"/>
      <c r="W22" s="10">
        <f>U21</f>
        <v>12.85</v>
      </c>
      <c r="X22" s="10">
        <f>R15</f>
        <v>1.8359443288711246</v>
      </c>
      <c r="Y22" s="10">
        <f>W22+X22</f>
        <v>14.685944328871123</v>
      </c>
      <c r="Z22" s="12"/>
      <c r="AA22" t="s">
        <v>43</v>
      </c>
    </row>
    <row r="23" spans="1:27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4" t="s">
        <v>47</v>
      </c>
      <c r="U23" s="14" t="s">
        <v>64</v>
      </c>
      <c r="V23" s="1"/>
      <c r="W23" s="1"/>
      <c r="X23" s="1"/>
      <c r="Y23" s="1"/>
      <c r="Z23" s="1"/>
    </row>
    <row r="24" spans="1:27" ht="15.7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7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7" ht="15.7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7" ht="15.7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7" ht="15.7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>
        <v>1</v>
      </c>
      <c r="T28" s="1"/>
      <c r="U28" s="1"/>
      <c r="V28" s="1"/>
      <c r="W28" s="1"/>
      <c r="X28" s="1"/>
      <c r="Y28" s="1"/>
      <c r="Z28" s="1"/>
    </row>
    <row r="29" spans="1:27" ht="15.7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7" ht="15.7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7" ht="15.7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7" ht="15.7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</sheetData>
  <mergeCells count="11">
    <mergeCell ref="Q4:R4"/>
    <mergeCell ref="T15:U15"/>
    <mergeCell ref="W15:X15"/>
    <mergeCell ref="L4:L5"/>
    <mergeCell ref="M4:M5"/>
    <mergeCell ref="A2:A3"/>
    <mergeCell ref="B2:D2"/>
    <mergeCell ref="E2:E3"/>
    <mergeCell ref="F2:F3"/>
    <mergeCell ref="I4:K4"/>
    <mergeCell ref="H4:H5"/>
  </mergeCells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6"/>
  <sheetViews>
    <sheetView zoomScale="50" zoomScaleNormal="50" workbookViewId="0">
      <selection activeCell="J11" sqref="J11"/>
    </sheetView>
  </sheetViews>
  <sheetFormatPr defaultRowHeight="15.75" x14ac:dyDescent="0.25"/>
  <cols>
    <col min="1" max="1" width="11.28515625" style="1" bestFit="1" customWidth="1"/>
    <col min="2" max="7" width="9.140625" style="1"/>
    <col min="8" max="8" width="16" style="1" bestFit="1" customWidth="1"/>
    <col min="9" max="9" width="9.140625" style="1"/>
    <col min="10" max="10" width="9.5703125" style="1" bestFit="1" customWidth="1"/>
    <col min="11" max="18" width="9.140625" style="1"/>
    <col min="19" max="19" width="6.85546875" style="1" customWidth="1"/>
    <col min="20" max="20" width="12" style="1" bestFit="1" customWidth="1"/>
    <col min="21" max="21" width="14.28515625" style="1" bestFit="1" customWidth="1"/>
    <col min="22" max="16384" width="9.140625" style="1"/>
  </cols>
  <sheetData>
    <row r="1" spans="1:33" x14ac:dyDescent="0.25">
      <c r="A1" s="1" t="s">
        <v>76</v>
      </c>
      <c r="H1" s="1" t="s">
        <v>78</v>
      </c>
    </row>
    <row r="2" spans="1:33" x14ac:dyDescent="0.25">
      <c r="A2" s="68" t="s">
        <v>70</v>
      </c>
      <c r="B2" s="67" t="s">
        <v>49</v>
      </c>
      <c r="C2" s="67"/>
      <c r="D2" s="67"/>
      <c r="E2" s="68" t="s">
        <v>50</v>
      </c>
      <c r="F2" s="68" t="s">
        <v>51</v>
      </c>
      <c r="H2" s="68" t="s">
        <v>22</v>
      </c>
      <c r="I2" s="67" t="s">
        <v>23</v>
      </c>
      <c r="J2" s="67"/>
      <c r="K2" s="67"/>
      <c r="L2" s="73" t="s">
        <v>17</v>
      </c>
      <c r="M2" s="73" t="s">
        <v>27</v>
      </c>
      <c r="Q2" s="69" t="s">
        <v>39</v>
      </c>
      <c r="R2" s="69"/>
      <c r="T2" s="3" t="s">
        <v>60</v>
      </c>
      <c r="U2" s="3" t="s">
        <v>83</v>
      </c>
      <c r="V2" s="3" t="s">
        <v>47</v>
      </c>
      <c r="W2" s="3"/>
      <c r="X2" s="43" t="s">
        <v>62</v>
      </c>
    </row>
    <row r="3" spans="1:33" x14ac:dyDescent="0.25">
      <c r="A3" s="68"/>
      <c r="B3" s="47" t="s">
        <v>5</v>
      </c>
      <c r="C3" s="47" t="s">
        <v>4</v>
      </c>
      <c r="D3" s="47" t="s">
        <v>6</v>
      </c>
      <c r="E3" s="68"/>
      <c r="F3" s="68"/>
      <c r="H3" s="68"/>
      <c r="I3" s="3" t="s">
        <v>24</v>
      </c>
      <c r="J3" s="3" t="s">
        <v>25</v>
      </c>
      <c r="K3" s="3" t="s">
        <v>26</v>
      </c>
      <c r="L3" s="74"/>
      <c r="M3" s="74"/>
      <c r="Q3" s="1" t="s">
        <v>8</v>
      </c>
      <c r="R3" s="8">
        <f t="shared" ref="R3:R11" si="0">F4</f>
        <v>15.472999999999999</v>
      </c>
      <c r="T3" s="3" t="s">
        <v>14</v>
      </c>
      <c r="U3" s="4">
        <f>R9</f>
        <v>11.667999999999999</v>
      </c>
      <c r="V3" s="4">
        <f>R13</f>
        <v>1.8144789790697464</v>
      </c>
      <c r="W3" s="42">
        <f>U3+V3</f>
        <v>13.482478979069747</v>
      </c>
      <c r="X3" s="44"/>
      <c r="AG3" s="1" t="s">
        <v>43</v>
      </c>
    </row>
    <row r="4" spans="1:33" x14ac:dyDescent="0.25">
      <c r="A4" s="3" t="s">
        <v>8</v>
      </c>
      <c r="B4" s="49">
        <v>16.137</v>
      </c>
      <c r="C4" s="4">
        <v>14.978999999999999</v>
      </c>
      <c r="D4" s="4">
        <v>15.303000000000001</v>
      </c>
      <c r="E4" s="4">
        <f>SUM(B4:D4)</f>
        <v>46.418999999999997</v>
      </c>
      <c r="F4" s="4">
        <f>E4/3</f>
        <v>15.472999999999999</v>
      </c>
      <c r="H4" s="3" t="s">
        <v>19</v>
      </c>
      <c r="I4" s="4">
        <f>E4</f>
        <v>46.418999999999997</v>
      </c>
      <c r="J4" s="4">
        <f>E5</f>
        <v>34.048999999999999</v>
      </c>
      <c r="K4" s="4">
        <f>E6</f>
        <v>32.588900000000002</v>
      </c>
      <c r="L4" s="4">
        <f>SUM(I4:K4)</f>
        <v>113.05689999999998</v>
      </c>
      <c r="M4" s="4">
        <f>AVERAGE(I4:K4)/3</f>
        <v>12.561877777777775</v>
      </c>
      <c r="Q4" s="1" t="s">
        <v>9</v>
      </c>
      <c r="R4" s="8">
        <f t="shared" si="0"/>
        <v>11.349666666666666</v>
      </c>
      <c r="T4" s="3" t="s">
        <v>15</v>
      </c>
      <c r="U4" s="4">
        <f>R10</f>
        <v>10.096666666666666</v>
      </c>
      <c r="V4" s="4">
        <f>R13</f>
        <v>1.8144789790697464</v>
      </c>
      <c r="W4" s="42">
        <f t="shared" ref="W4:W11" si="1">U4+V4</f>
        <v>11.911145645736411</v>
      </c>
      <c r="X4" s="44"/>
      <c r="Y4" s="50"/>
      <c r="AG4" s="1" t="s">
        <v>44</v>
      </c>
    </row>
    <row r="5" spans="1:33" x14ac:dyDescent="0.25">
      <c r="A5" s="3" t="s">
        <v>9</v>
      </c>
      <c r="B5" s="4">
        <v>11.727</v>
      </c>
      <c r="C5" s="4">
        <v>11.853</v>
      </c>
      <c r="D5" s="4">
        <v>10.468999999999999</v>
      </c>
      <c r="E5" s="4">
        <f t="shared" ref="E5:E12" si="2">SUM(B5:D5)</f>
        <v>34.048999999999999</v>
      </c>
      <c r="F5" s="4">
        <f t="shared" ref="F5:F12" si="3">E5/3</f>
        <v>11.349666666666666</v>
      </c>
      <c r="H5" s="3" t="s">
        <v>20</v>
      </c>
      <c r="I5" s="4">
        <f>E7</f>
        <v>36.825000000000003</v>
      </c>
      <c r="J5" s="4">
        <f>E8</f>
        <v>39.859000000000002</v>
      </c>
      <c r="K5" s="4">
        <f>E9</f>
        <v>32.731000000000002</v>
      </c>
      <c r="L5" s="4">
        <f>SUM(I5:K5)</f>
        <v>109.41499999999999</v>
      </c>
      <c r="M5" s="4">
        <f>AVERAGE(I5:K5)/3</f>
        <v>12.157222222222222</v>
      </c>
      <c r="Q5" s="1" t="s">
        <v>10</v>
      </c>
      <c r="R5" s="8">
        <f t="shared" si="0"/>
        <v>10.862966666666667</v>
      </c>
      <c r="T5" s="3" t="s">
        <v>10</v>
      </c>
      <c r="U5" s="4">
        <f>R5</f>
        <v>10.862966666666667</v>
      </c>
      <c r="V5" s="4">
        <f>R13</f>
        <v>1.8144789790697464</v>
      </c>
      <c r="W5" s="42">
        <f t="shared" si="1"/>
        <v>12.677445645736412</v>
      </c>
      <c r="X5" s="45"/>
      <c r="Y5" s="50"/>
      <c r="Z5" s="51"/>
      <c r="AG5" s="1" t="s">
        <v>97</v>
      </c>
    </row>
    <row r="6" spans="1:33" x14ac:dyDescent="0.25">
      <c r="A6" s="3" t="s">
        <v>10</v>
      </c>
      <c r="B6" s="4">
        <v>11.0139</v>
      </c>
      <c r="C6" s="4">
        <v>10.728</v>
      </c>
      <c r="D6" s="4">
        <v>10.847</v>
      </c>
      <c r="E6" s="4">
        <f>SUM(B6:D6)</f>
        <v>32.588900000000002</v>
      </c>
      <c r="F6" s="4">
        <f>E6/3</f>
        <v>10.862966666666667</v>
      </c>
      <c r="H6" s="3" t="s">
        <v>21</v>
      </c>
      <c r="I6" s="4">
        <f>E10</f>
        <v>35.003999999999998</v>
      </c>
      <c r="J6" s="4">
        <f>E11</f>
        <v>30.29</v>
      </c>
      <c r="K6" s="4">
        <f>E12</f>
        <v>28.692</v>
      </c>
      <c r="L6" s="4">
        <f>SUM(I6:K6)</f>
        <v>93.98599999999999</v>
      </c>
      <c r="M6" s="4">
        <f>AVERAGE(I6:K6)/3</f>
        <v>10.442888888888888</v>
      </c>
      <c r="Q6" s="1" t="s">
        <v>11</v>
      </c>
      <c r="R6" s="8">
        <f t="shared" si="0"/>
        <v>12.275</v>
      </c>
      <c r="T6" s="3" t="s">
        <v>13</v>
      </c>
      <c r="U6" s="4">
        <f>R8</f>
        <v>10.910333333333334</v>
      </c>
      <c r="V6" s="4">
        <f>R13</f>
        <v>1.8144789790697464</v>
      </c>
      <c r="W6" s="42">
        <f t="shared" si="1"/>
        <v>12.724812312403081</v>
      </c>
      <c r="X6" s="45"/>
      <c r="Y6" s="50"/>
      <c r="Z6" s="51"/>
      <c r="AA6" s="51"/>
      <c r="AG6" s="1" t="s">
        <v>97</v>
      </c>
    </row>
    <row r="7" spans="1:33" x14ac:dyDescent="0.25">
      <c r="A7" s="3" t="s">
        <v>11</v>
      </c>
      <c r="B7" s="4">
        <v>12.879</v>
      </c>
      <c r="C7" s="4">
        <v>11.526</v>
      </c>
      <c r="D7" s="4">
        <v>12.42</v>
      </c>
      <c r="E7" s="4">
        <f t="shared" si="2"/>
        <v>36.825000000000003</v>
      </c>
      <c r="F7" s="4">
        <f t="shared" si="3"/>
        <v>12.275</v>
      </c>
      <c r="H7" s="3" t="s">
        <v>68</v>
      </c>
      <c r="I7" s="4">
        <f>SUM(I4:I6)</f>
        <v>118.24799999999999</v>
      </c>
      <c r="J7" s="4">
        <f>SUM(J4:J6)</f>
        <v>104.19800000000001</v>
      </c>
      <c r="K7" s="4">
        <f>SUM(K4:K6)</f>
        <v>94.011899999999997</v>
      </c>
      <c r="L7" s="4">
        <f>SUM(L4:L6)</f>
        <v>316.4579</v>
      </c>
      <c r="M7" s="5"/>
      <c r="Q7" s="1" t="s">
        <v>12</v>
      </c>
      <c r="R7" s="8">
        <f t="shared" si="0"/>
        <v>13.286333333333333</v>
      </c>
      <c r="T7" s="3" t="s">
        <v>9</v>
      </c>
      <c r="U7" s="4">
        <f>R4</f>
        <v>11.349666666666666</v>
      </c>
      <c r="V7" s="4">
        <f>R13</f>
        <v>1.8144789790697464</v>
      </c>
      <c r="W7" s="42">
        <f t="shared" si="1"/>
        <v>13.164145645736411</v>
      </c>
      <c r="X7" s="45"/>
      <c r="Z7" s="51"/>
      <c r="AA7" s="51"/>
      <c r="AB7" s="52"/>
      <c r="AG7" s="1" t="s">
        <v>98</v>
      </c>
    </row>
    <row r="8" spans="1:33" x14ac:dyDescent="0.25">
      <c r="A8" s="3" t="s">
        <v>12</v>
      </c>
      <c r="B8" s="4">
        <v>13.824999999999999</v>
      </c>
      <c r="C8" s="4">
        <v>14.308</v>
      </c>
      <c r="D8" s="4">
        <v>11.726000000000001</v>
      </c>
      <c r="E8" s="4">
        <f t="shared" si="2"/>
        <v>39.859000000000002</v>
      </c>
      <c r="F8" s="4">
        <f t="shared" si="3"/>
        <v>13.286333333333333</v>
      </c>
      <c r="H8" s="3" t="s">
        <v>27</v>
      </c>
      <c r="I8" s="4">
        <f>AVERAGE(I4:I6)/3</f>
        <v>13.138666666666666</v>
      </c>
      <c r="J8" s="4">
        <f>AVERAGE(J4:J6)/3</f>
        <v>11.577555555555556</v>
      </c>
      <c r="K8" s="4">
        <f>AVERAGE(K4:K6)/3</f>
        <v>10.445766666666666</v>
      </c>
      <c r="L8" s="5"/>
      <c r="M8" s="5"/>
      <c r="Q8" s="1" t="s">
        <v>13</v>
      </c>
      <c r="R8" s="8">
        <f t="shared" si="0"/>
        <v>10.910333333333334</v>
      </c>
      <c r="T8" s="3" t="s">
        <v>16</v>
      </c>
      <c r="U8" s="4">
        <f>R11</f>
        <v>9.5640000000000001</v>
      </c>
      <c r="V8" s="4">
        <f>R13</f>
        <v>1.8144789790697464</v>
      </c>
      <c r="W8" s="42">
        <f t="shared" si="1"/>
        <v>11.378478979069747</v>
      </c>
      <c r="X8" s="45"/>
      <c r="Z8" s="51"/>
      <c r="AA8" s="51"/>
      <c r="AB8" s="52"/>
      <c r="AC8" s="52"/>
      <c r="AG8" s="1" t="s">
        <v>98</v>
      </c>
    </row>
    <row r="9" spans="1:33" x14ac:dyDescent="0.25">
      <c r="A9" s="3" t="s">
        <v>13</v>
      </c>
      <c r="B9" s="4">
        <v>10.884</v>
      </c>
      <c r="C9" s="4">
        <v>10.925000000000001</v>
      </c>
      <c r="D9" s="4">
        <v>10.922000000000001</v>
      </c>
      <c r="E9" s="4">
        <f t="shared" si="2"/>
        <v>32.731000000000002</v>
      </c>
      <c r="F9" s="4">
        <f t="shared" si="3"/>
        <v>10.910333333333334</v>
      </c>
      <c r="H9" s="53" t="s">
        <v>53</v>
      </c>
      <c r="I9" s="23">
        <f>(E13^2)/27</f>
        <v>3709.0963878670368</v>
      </c>
      <c r="Q9" s="1" t="s">
        <v>14</v>
      </c>
      <c r="R9" s="8">
        <f t="shared" si="0"/>
        <v>11.667999999999999</v>
      </c>
      <c r="T9" s="3" t="s">
        <v>11</v>
      </c>
      <c r="U9" s="4">
        <f>R6</f>
        <v>12.275</v>
      </c>
      <c r="V9" s="4">
        <f>R13</f>
        <v>1.8144789790697464</v>
      </c>
      <c r="W9" s="42">
        <f t="shared" si="1"/>
        <v>14.089478979069746</v>
      </c>
      <c r="X9" s="45"/>
      <c r="AB9" s="52"/>
      <c r="AC9" s="52"/>
      <c r="AD9" s="54"/>
      <c r="AG9" s="1" t="s">
        <v>99</v>
      </c>
    </row>
    <row r="10" spans="1:33" x14ac:dyDescent="0.25">
      <c r="A10" s="3" t="s">
        <v>14</v>
      </c>
      <c r="B10" s="4">
        <v>12.451000000000001</v>
      </c>
      <c r="C10" s="4">
        <v>10.784000000000001</v>
      </c>
      <c r="D10" s="4">
        <v>11.769</v>
      </c>
      <c r="E10" s="4">
        <f t="shared" si="2"/>
        <v>35.003999999999998</v>
      </c>
      <c r="F10" s="4">
        <f t="shared" si="3"/>
        <v>11.667999999999999</v>
      </c>
      <c r="Q10" s="1" t="s">
        <v>15</v>
      </c>
      <c r="R10" s="8">
        <f t="shared" si="0"/>
        <v>10.096666666666666</v>
      </c>
      <c r="T10" s="3" t="s">
        <v>12</v>
      </c>
      <c r="U10" s="4">
        <f>R7</f>
        <v>13.286333333333333</v>
      </c>
      <c r="V10" s="4">
        <f>R13</f>
        <v>1.8144789790697464</v>
      </c>
      <c r="W10" s="42">
        <f t="shared" si="1"/>
        <v>15.100812312403079</v>
      </c>
      <c r="X10" s="45"/>
      <c r="AD10" s="54"/>
      <c r="AE10" s="54"/>
      <c r="AG10" s="1" t="s">
        <v>100</v>
      </c>
    </row>
    <row r="11" spans="1:33" x14ac:dyDescent="0.25">
      <c r="A11" s="3" t="s">
        <v>15</v>
      </c>
      <c r="B11" s="4">
        <v>10.23</v>
      </c>
      <c r="C11" s="4">
        <v>10.569000000000001</v>
      </c>
      <c r="D11" s="4">
        <v>9.4909999999999997</v>
      </c>
      <c r="E11" s="4">
        <f t="shared" si="2"/>
        <v>30.29</v>
      </c>
      <c r="F11" s="4">
        <f t="shared" si="3"/>
        <v>10.096666666666666</v>
      </c>
      <c r="H11" s="1" t="s">
        <v>79</v>
      </c>
      <c r="Q11" s="9" t="s">
        <v>16</v>
      </c>
      <c r="R11" s="10">
        <f t="shared" si="0"/>
        <v>9.5640000000000001</v>
      </c>
      <c r="T11" s="3" t="s">
        <v>8</v>
      </c>
      <c r="U11" s="4">
        <f>R3</f>
        <v>15.472999999999999</v>
      </c>
      <c r="V11" s="4">
        <f>R13</f>
        <v>1.8144789790697464</v>
      </c>
      <c r="W11" s="42">
        <f t="shared" si="1"/>
        <v>17.287478979069746</v>
      </c>
      <c r="X11" s="45"/>
      <c r="AF11" s="55"/>
      <c r="AG11" s="1" t="s">
        <v>101</v>
      </c>
    </row>
    <row r="12" spans="1:33" x14ac:dyDescent="0.25">
      <c r="A12" s="3" t="s">
        <v>16</v>
      </c>
      <c r="B12" s="4">
        <v>10.002000000000001</v>
      </c>
      <c r="C12" s="4">
        <v>9.4939999999999998</v>
      </c>
      <c r="D12" s="4">
        <v>9.1959999999999997</v>
      </c>
      <c r="E12" s="4">
        <f t="shared" si="2"/>
        <v>28.692</v>
      </c>
      <c r="F12" s="4">
        <f t="shared" si="3"/>
        <v>9.5640000000000001</v>
      </c>
      <c r="H12" s="48" t="s">
        <v>30</v>
      </c>
      <c r="I12" s="48" t="s">
        <v>80</v>
      </c>
      <c r="J12" s="48" t="s">
        <v>32</v>
      </c>
      <c r="K12" s="48" t="s">
        <v>55</v>
      </c>
      <c r="L12" s="48" t="s">
        <v>34</v>
      </c>
      <c r="M12" s="48"/>
      <c r="N12" s="48" t="s">
        <v>36</v>
      </c>
      <c r="O12" s="48" t="s">
        <v>35</v>
      </c>
    </row>
    <row r="13" spans="1:33" x14ac:dyDescent="0.25">
      <c r="A13" s="3" t="s">
        <v>77</v>
      </c>
      <c r="B13" s="4">
        <f>SUM(B4:B12)</f>
        <v>109.1489</v>
      </c>
      <c r="C13" s="4">
        <f>SUM(C4:C12)</f>
        <v>105.16600000000001</v>
      </c>
      <c r="D13" s="4">
        <f>SUM(D4:D12)</f>
        <v>102.143</v>
      </c>
      <c r="E13" s="4">
        <f>SUM(E4:E12)</f>
        <v>316.4579</v>
      </c>
      <c r="F13" s="5"/>
      <c r="H13" s="3" t="s">
        <v>81</v>
      </c>
      <c r="I13" s="3">
        <v>2</v>
      </c>
      <c r="J13" s="4">
        <f>SUMSQ(B13:D13)/9-I9</f>
        <v>2.7438761562966647</v>
      </c>
      <c r="K13" s="4">
        <f t="shared" ref="K13:K18" si="4">J13/I13</f>
        <v>1.3719380781483324</v>
      </c>
      <c r="L13" s="4">
        <f>K13/K18</f>
        <v>3.5157501795033861</v>
      </c>
      <c r="M13" s="47" t="str">
        <f>IF(L13&lt;N13,"tn",IF(L13&lt;O13,"*","**"))</f>
        <v>tn</v>
      </c>
      <c r="N13" s="4">
        <f>FINV(0.05,I13,I18)</f>
        <v>3.6337234675916301</v>
      </c>
      <c r="O13" s="4">
        <f>FINV(0.01,I13,I18)</f>
        <v>6.2262352803113821</v>
      </c>
      <c r="Q13" s="1" t="s">
        <v>40</v>
      </c>
      <c r="R13" s="8">
        <f>5.031*(K18/3)^0.5</f>
        <v>1.8144789790697464</v>
      </c>
      <c r="T13" s="56" t="s">
        <v>70</v>
      </c>
      <c r="U13" s="56" t="s">
        <v>102</v>
      </c>
      <c r="W13" s="69" t="s">
        <v>72</v>
      </c>
      <c r="X13" s="69"/>
      <c r="Y13" s="14" t="s">
        <v>73</v>
      </c>
    </row>
    <row r="14" spans="1:33" x14ac:dyDescent="0.25">
      <c r="H14" s="3" t="s">
        <v>60</v>
      </c>
      <c r="I14" s="3">
        <v>8</v>
      </c>
      <c r="J14" s="4">
        <f>(SUMSQ(E4:E12)/3)-I9</f>
        <v>76.979682869629869</v>
      </c>
      <c r="K14" s="4">
        <f t="shared" si="4"/>
        <v>9.6224603587037336</v>
      </c>
      <c r="L14" s="4">
        <f>K14/K18</f>
        <v>24.658668836596856</v>
      </c>
      <c r="M14" s="47" t="str">
        <f>IF(L14&lt;N14,"tn",IF(L14&lt;O14,"*","**"))</f>
        <v>**</v>
      </c>
      <c r="N14" s="4">
        <f>FINV(0.05,I14,I18)</f>
        <v>2.5910961798744014</v>
      </c>
      <c r="O14" s="4">
        <f>FINV(0.01,I14,I18)</f>
        <v>3.8895721399261927</v>
      </c>
      <c r="T14" s="1" t="s">
        <v>19</v>
      </c>
      <c r="U14" s="8">
        <f>M4</f>
        <v>12.561877777777775</v>
      </c>
      <c r="W14" s="8">
        <f>U16</f>
        <v>10.442888888888888</v>
      </c>
      <c r="X14" s="8">
        <f>R13</f>
        <v>1.8144789790697464</v>
      </c>
      <c r="Y14" s="8">
        <f>W14+X14</f>
        <v>12.257367867958635</v>
      </c>
      <c r="Z14" s="1" t="s">
        <v>43</v>
      </c>
    </row>
    <row r="15" spans="1:33" x14ac:dyDescent="0.25">
      <c r="H15" s="3" t="s">
        <v>22</v>
      </c>
      <c r="I15" s="3">
        <v>2</v>
      </c>
      <c r="J15" s="4">
        <f>SUMSQ(L4:L6)/9-I9</f>
        <v>22.778396422962487</v>
      </c>
      <c r="K15" s="4">
        <f t="shared" si="4"/>
        <v>11.389198211481244</v>
      </c>
      <c r="L15" s="4">
        <f>K15/K18</f>
        <v>29.186139151744992</v>
      </c>
      <c r="M15" s="47" t="str">
        <f>IF(L15&lt;N15,"tn",IF(L15&lt;O15,"*","**"))</f>
        <v>**</v>
      </c>
      <c r="N15" s="4">
        <f>FINV(0.05,I15,I18)</f>
        <v>3.6337234675916301</v>
      </c>
      <c r="O15" s="4">
        <f>FINV(0.01,I15,I18)</f>
        <v>6.2262352803113821</v>
      </c>
      <c r="T15" s="1" t="s">
        <v>20</v>
      </c>
      <c r="U15" s="8">
        <f>M5</f>
        <v>12.157222222222222</v>
      </c>
      <c r="W15" s="8">
        <f>U15</f>
        <v>12.157222222222222</v>
      </c>
      <c r="X15" s="8">
        <f>R13</f>
        <v>1.8144789790697464</v>
      </c>
      <c r="Y15" s="8">
        <f>W15+X15</f>
        <v>13.971701201291967</v>
      </c>
      <c r="Z15" s="1" t="s">
        <v>45</v>
      </c>
    </row>
    <row r="16" spans="1:33" x14ac:dyDescent="0.25">
      <c r="H16" s="3" t="s">
        <v>23</v>
      </c>
      <c r="I16" s="3">
        <v>2</v>
      </c>
      <c r="J16" s="4">
        <f>SUMSQ(I7:K7)/9-I9</f>
        <v>32.909173200740952</v>
      </c>
      <c r="K16" s="4">
        <f t="shared" si="4"/>
        <v>16.454586600370476</v>
      </c>
      <c r="L16" s="4">
        <f>K16/K18</f>
        <v>42.166783410505943</v>
      </c>
      <c r="M16" s="47" t="str">
        <f>IF(L16&lt;N16,"tn",IF(L16&lt;O16,"*","**"))</f>
        <v>**</v>
      </c>
      <c r="N16" s="4">
        <f>FINV(0.05,I16,I18)</f>
        <v>3.6337234675916301</v>
      </c>
      <c r="O16" s="4">
        <f>FINV(0.01,I16,I18)</f>
        <v>6.2262352803113821</v>
      </c>
      <c r="T16" s="1" t="s">
        <v>21</v>
      </c>
      <c r="U16" s="8">
        <f>M6</f>
        <v>10.442888888888888</v>
      </c>
      <c r="W16" s="8">
        <f>U14</f>
        <v>12.561877777777775</v>
      </c>
      <c r="X16" s="8">
        <f>R13</f>
        <v>1.8144789790697464</v>
      </c>
      <c r="Y16" s="8">
        <f>W16+X16</f>
        <v>14.376356756847521</v>
      </c>
      <c r="Z16" s="1" t="s">
        <v>45</v>
      </c>
    </row>
    <row r="17" spans="8:26" x14ac:dyDescent="0.25">
      <c r="H17" s="3" t="s">
        <v>63</v>
      </c>
      <c r="I17" s="3">
        <v>4</v>
      </c>
      <c r="J17" s="4">
        <f>J14-J15-J16</f>
        <v>21.29211324592643</v>
      </c>
      <c r="K17" s="4">
        <f t="shared" si="4"/>
        <v>5.3230283114816075</v>
      </c>
      <c r="L17" s="4">
        <f>K17/K18</f>
        <v>13.640876392068245</v>
      </c>
      <c r="M17" s="47" t="str">
        <f>IF(L17&lt;N17,"tn",IF(L17&lt;O17,"*","**"))</f>
        <v>**</v>
      </c>
      <c r="N17" s="4">
        <f>FINV(0.05,I17,I18)</f>
        <v>3.0069172799243447</v>
      </c>
      <c r="O17" s="4">
        <f>FINV(0.01,I17,I18)</f>
        <v>4.772577999723211</v>
      </c>
      <c r="T17" s="14" t="s">
        <v>47</v>
      </c>
      <c r="U17" s="14" t="s">
        <v>64</v>
      </c>
      <c r="W17" s="14"/>
      <c r="X17" s="14"/>
      <c r="Y17" s="14"/>
    </row>
    <row r="18" spans="8:26" x14ac:dyDescent="0.25">
      <c r="H18" s="3" t="s">
        <v>82</v>
      </c>
      <c r="I18" s="3">
        <v>16</v>
      </c>
      <c r="J18" s="4">
        <f>J19-J13-J14</f>
        <v>6.2436203170368572</v>
      </c>
      <c r="K18" s="4">
        <f t="shared" si="4"/>
        <v>0.39022626981480357</v>
      </c>
      <c r="L18" s="5"/>
      <c r="M18" s="5"/>
      <c r="N18" s="5"/>
      <c r="O18" s="5"/>
      <c r="T18" s="1" t="s">
        <v>24</v>
      </c>
      <c r="U18" s="8">
        <f>I8</f>
        <v>13.138666666666666</v>
      </c>
      <c r="W18" s="8">
        <f>U20</f>
        <v>10.445766666666666</v>
      </c>
      <c r="X18" s="8">
        <f>R13</f>
        <v>1.8144789790697464</v>
      </c>
      <c r="Y18" s="8">
        <f>W18+X18</f>
        <v>12.260245645736411</v>
      </c>
      <c r="Z18" s="1" t="s">
        <v>43</v>
      </c>
    </row>
    <row r="19" spans="8:26" x14ac:dyDescent="0.25">
      <c r="H19" s="3" t="s">
        <v>17</v>
      </c>
      <c r="I19" s="3">
        <v>26</v>
      </c>
      <c r="J19" s="4">
        <f>SUMSQ(B4:D12)-I9</f>
        <v>85.967179342963391</v>
      </c>
      <c r="K19" s="5"/>
      <c r="L19" s="5"/>
      <c r="M19" s="5"/>
      <c r="N19" s="5"/>
      <c r="O19" s="5"/>
      <c r="T19" s="1" t="s">
        <v>25</v>
      </c>
      <c r="U19" s="8">
        <f>J8</f>
        <v>11.577555555555556</v>
      </c>
      <c r="W19" s="8">
        <f>U19</f>
        <v>11.577555555555556</v>
      </c>
      <c r="X19" s="8">
        <f>R13</f>
        <v>1.8144789790697464</v>
      </c>
      <c r="Y19" s="8">
        <f>W19+X19</f>
        <v>13.392034534625303</v>
      </c>
      <c r="Z19" s="1" t="s">
        <v>43</v>
      </c>
    </row>
    <row r="20" spans="8:26" x14ac:dyDescent="0.25">
      <c r="T20" s="1" t="s">
        <v>26</v>
      </c>
      <c r="U20" s="8">
        <f>K8</f>
        <v>10.445766666666666</v>
      </c>
      <c r="W20" s="10">
        <f>U18</f>
        <v>13.138666666666666</v>
      </c>
      <c r="X20" s="10">
        <f>R13</f>
        <v>1.8144789790697464</v>
      </c>
      <c r="Y20" s="10">
        <f>W20+X20</f>
        <v>14.953145645736413</v>
      </c>
      <c r="Z20" s="1" t="s">
        <v>45</v>
      </c>
    </row>
    <row r="21" spans="8:26" x14ac:dyDescent="0.25">
      <c r="T21" s="14" t="s">
        <v>47</v>
      </c>
      <c r="U21" s="14" t="s">
        <v>64</v>
      </c>
    </row>
    <row r="24" spans="8:26" x14ac:dyDescent="0.25">
      <c r="W24" s="1">
        <v>4.07</v>
      </c>
      <c r="X24" s="1">
        <v>0.53</v>
      </c>
      <c r="Y24" s="1">
        <f>W24+X24</f>
        <v>4.6000000000000005</v>
      </c>
    </row>
    <row r="25" spans="8:26" x14ac:dyDescent="0.25">
      <c r="W25" s="1">
        <v>7.08</v>
      </c>
      <c r="X25" s="1">
        <v>0.53</v>
      </c>
      <c r="Y25" s="1">
        <f>W25+X25</f>
        <v>7.61</v>
      </c>
    </row>
    <row r="26" spans="8:26" x14ac:dyDescent="0.25">
      <c r="W26" s="1">
        <v>9.2200000000000006</v>
      </c>
      <c r="X26" s="1">
        <v>0.53</v>
      </c>
      <c r="Y26" s="1">
        <f>W26+X26</f>
        <v>9.75</v>
      </c>
    </row>
  </sheetData>
  <mergeCells count="10">
    <mergeCell ref="W13:X13"/>
    <mergeCell ref="I2:K2"/>
    <mergeCell ref="L2:L3"/>
    <mergeCell ref="M2:M3"/>
    <mergeCell ref="Q2:R2"/>
    <mergeCell ref="A2:A3"/>
    <mergeCell ref="B2:D2"/>
    <mergeCell ref="E2:E3"/>
    <mergeCell ref="F2:F3"/>
    <mergeCell ref="H2:H3"/>
  </mergeCells>
  <pageMargins left="0.7" right="0.7" top="0.75" bottom="0.75" header="0.3" footer="0.3"/>
  <pageSetup paperSize="9"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1"/>
  <sheetViews>
    <sheetView zoomScale="70" zoomScaleNormal="70" workbookViewId="0">
      <selection activeCell="R13" sqref="R13"/>
    </sheetView>
  </sheetViews>
  <sheetFormatPr defaultRowHeight="15.75" x14ac:dyDescent="0.25"/>
  <cols>
    <col min="1" max="7" width="9.140625" style="1"/>
    <col min="8" max="8" width="21" style="1" bestFit="1" customWidth="1"/>
    <col min="9" max="9" width="9.140625" style="1"/>
    <col min="10" max="10" width="10.5703125" style="1" bestFit="1" customWidth="1"/>
    <col min="11" max="19" width="9.140625" style="1"/>
    <col min="20" max="20" width="11.5703125" style="1" bestFit="1" customWidth="1"/>
    <col min="21" max="21" width="13.42578125" style="1" bestFit="1" customWidth="1"/>
    <col min="22" max="16384" width="9.140625" style="1"/>
  </cols>
  <sheetData>
    <row r="1" spans="1:36" x14ac:dyDescent="0.25">
      <c r="A1" s="1" t="s">
        <v>84</v>
      </c>
      <c r="H1" s="1" t="s">
        <v>52</v>
      </c>
    </row>
    <row r="2" spans="1:36" x14ac:dyDescent="0.25">
      <c r="A2" s="68" t="s">
        <v>70</v>
      </c>
      <c r="B2" s="67" t="s">
        <v>49</v>
      </c>
      <c r="C2" s="67"/>
      <c r="D2" s="67"/>
      <c r="E2" s="68" t="s">
        <v>77</v>
      </c>
      <c r="F2" s="68" t="s">
        <v>51</v>
      </c>
      <c r="H2" s="68" t="s">
        <v>22</v>
      </c>
      <c r="I2" s="67" t="s">
        <v>23</v>
      </c>
      <c r="J2" s="67"/>
      <c r="K2" s="67"/>
      <c r="L2" s="68" t="s">
        <v>17</v>
      </c>
      <c r="M2" s="68" t="s">
        <v>27</v>
      </c>
      <c r="Q2" s="69" t="s">
        <v>87</v>
      </c>
      <c r="R2" s="69"/>
      <c r="T2" s="3" t="s">
        <v>60</v>
      </c>
      <c r="U2" s="3" t="s">
        <v>83</v>
      </c>
      <c r="V2" s="3" t="s">
        <v>47</v>
      </c>
      <c r="W2" s="3"/>
      <c r="X2" s="43" t="s">
        <v>62</v>
      </c>
    </row>
    <row r="3" spans="1:36" x14ac:dyDescent="0.25">
      <c r="A3" s="68"/>
      <c r="B3" s="3" t="s">
        <v>5</v>
      </c>
      <c r="C3" s="3" t="s">
        <v>4</v>
      </c>
      <c r="D3" s="3" t="s">
        <v>6</v>
      </c>
      <c r="E3" s="68"/>
      <c r="F3" s="68"/>
      <c r="H3" s="68"/>
      <c r="I3" s="3" t="s">
        <v>24</v>
      </c>
      <c r="J3" s="3" t="s">
        <v>25</v>
      </c>
      <c r="K3" s="3" t="s">
        <v>26</v>
      </c>
      <c r="L3" s="68"/>
      <c r="M3" s="68"/>
      <c r="Q3" s="1" t="s">
        <v>8</v>
      </c>
      <c r="R3" s="8">
        <f t="shared" ref="R3:R11" si="0">F4</f>
        <v>9.3286666666666669</v>
      </c>
      <c r="T3" s="3" t="s">
        <v>13</v>
      </c>
      <c r="U3" s="4">
        <f>R8</f>
        <v>8.8669999999999991</v>
      </c>
      <c r="V3" s="4">
        <f>R13</f>
        <v>0.86195454941353045</v>
      </c>
      <c r="W3" s="42">
        <f>U3+V3</f>
        <v>9.7289545494135297</v>
      </c>
      <c r="X3" s="44"/>
      <c r="AA3" s="1" t="s">
        <v>43</v>
      </c>
      <c r="AB3" s="50"/>
      <c r="AJ3" s="1" t="s">
        <v>43</v>
      </c>
    </row>
    <row r="4" spans="1:36" x14ac:dyDescent="0.25">
      <c r="A4" s="3" t="s">
        <v>8</v>
      </c>
      <c r="B4" s="4">
        <v>9.8460000000000001</v>
      </c>
      <c r="C4" s="4">
        <v>8.34</v>
      </c>
      <c r="D4" s="4">
        <v>9.8000000000000007</v>
      </c>
      <c r="E4" s="4">
        <f t="shared" ref="E4:E13" si="1">SUM(B4:D4)</f>
        <v>27.986000000000001</v>
      </c>
      <c r="F4" s="4">
        <f t="shared" ref="F4:F10" si="2">E4/3</f>
        <v>9.3286666666666669</v>
      </c>
      <c r="H4" s="3" t="s">
        <v>19</v>
      </c>
      <c r="I4" s="4">
        <f>E4</f>
        <v>27.986000000000001</v>
      </c>
      <c r="J4" s="4">
        <f>E5</f>
        <v>29.000999999999998</v>
      </c>
      <c r="K4" s="4">
        <f>E6</f>
        <v>32.195999999999998</v>
      </c>
      <c r="L4" s="4">
        <f>SUM(I4:K4)</f>
        <v>89.182999999999993</v>
      </c>
      <c r="M4" s="4">
        <f>AVERAGE(I4:K4)/3</f>
        <v>9.9092222222222208</v>
      </c>
      <c r="Q4" s="1" t="s">
        <v>9</v>
      </c>
      <c r="R4" s="8">
        <f t="shared" si="0"/>
        <v>9.6669999999999998</v>
      </c>
      <c r="T4" s="3" t="s">
        <v>14</v>
      </c>
      <c r="U4" s="4">
        <f>R9</f>
        <v>8.8719999999999999</v>
      </c>
      <c r="V4" s="4">
        <f>R13</f>
        <v>0.86195454941353045</v>
      </c>
      <c r="W4" s="42">
        <f t="shared" ref="W4:W11" si="3">U4+V4</f>
        <v>9.7339545494135304</v>
      </c>
      <c r="X4" s="44"/>
      <c r="Y4" s="12"/>
      <c r="AA4" s="1" t="s">
        <v>43</v>
      </c>
      <c r="AB4" s="50"/>
      <c r="AC4" s="50"/>
      <c r="AJ4" s="1" t="s">
        <v>43</v>
      </c>
    </row>
    <row r="5" spans="1:36" x14ac:dyDescent="0.25">
      <c r="A5" s="3" t="s">
        <v>9</v>
      </c>
      <c r="B5" s="4">
        <v>9.9689999999999994</v>
      </c>
      <c r="C5" s="4">
        <v>9.9459999999999997</v>
      </c>
      <c r="D5" s="4">
        <v>9.0860000000000003</v>
      </c>
      <c r="E5" s="4">
        <f t="shared" si="1"/>
        <v>29.000999999999998</v>
      </c>
      <c r="F5" s="4">
        <f t="shared" si="2"/>
        <v>9.6669999999999998</v>
      </c>
      <c r="H5" s="3" t="s">
        <v>20</v>
      </c>
      <c r="I5" s="4">
        <f>E7</f>
        <v>27.347000000000001</v>
      </c>
      <c r="J5" s="4">
        <f>E8</f>
        <v>28.164000000000001</v>
      </c>
      <c r="K5" s="4">
        <f>E9</f>
        <v>26.600999999999999</v>
      </c>
      <c r="L5" s="4">
        <f>SUM(I5:K5)</f>
        <v>82.111999999999995</v>
      </c>
      <c r="M5" s="4">
        <f>AVERAGE(I5:K5)/3</f>
        <v>9.123555555555555</v>
      </c>
      <c r="Q5" s="1" t="s">
        <v>10</v>
      </c>
      <c r="R5" s="8">
        <f t="shared" si="0"/>
        <v>10.731999999999999</v>
      </c>
      <c r="T5" s="3" t="s">
        <v>11</v>
      </c>
      <c r="U5" s="4">
        <f>R6</f>
        <v>9.1156666666666677</v>
      </c>
      <c r="V5" s="4">
        <f>R13</f>
        <v>0.86195454941353045</v>
      </c>
      <c r="W5" s="42">
        <f t="shared" si="3"/>
        <v>9.9776212160801983</v>
      </c>
      <c r="X5" s="44"/>
      <c r="Y5" s="12"/>
      <c r="Z5" s="40"/>
      <c r="AA5" s="1" t="s">
        <v>44</v>
      </c>
      <c r="AB5" s="50"/>
      <c r="AC5" s="50"/>
      <c r="AD5" s="50"/>
      <c r="AJ5" s="1" t="s">
        <v>43</v>
      </c>
    </row>
    <row r="6" spans="1:36" x14ac:dyDescent="0.25">
      <c r="A6" s="3" t="s">
        <v>10</v>
      </c>
      <c r="B6" s="4">
        <v>10.872</v>
      </c>
      <c r="C6" s="4">
        <v>10.651</v>
      </c>
      <c r="D6" s="4">
        <v>10.673</v>
      </c>
      <c r="E6" s="4">
        <f t="shared" si="1"/>
        <v>32.195999999999998</v>
      </c>
      <c r="F6" s="4">
        <f t="shared" si="2"/>
        <v>10.731999999999999</v>
      </c>
      <c r="H6" s="3" t="s">
        <v>21</v>
      </c>
      <c r="I6" s="4">
        <f>E10</f>
        <v>26.616</v>
      </c>
      <c r="J6" s="4">
        <f>E11</f>
        <v>29.181000000000001</v>
      </c>
      <c r="K6" s="4">
        <f>E12</f>
        <v>30.238999999999997</v>
      </c>
      <c r="L6" s="4">
        <f>SUM(I6:K6)</f>
        <v>86.036000000000001</v>
      </c>
      <c r="M6" s="4">
        <f>AVERAGE(I6:K6)/3</f>
        <v>9.5595555555555567</v>
      </c>
      <c r="Q6" s="1" t="s">
        <v>11</v>
      </c>
      <c r="R6" s="8">
        <f t="shared" si="0"/>
        <v>9.1156666666666677</v>
      </c>
      <c r="T6" s="3" t="s">
        <v>8</v>
      </c>
      <c r="U6" s="4">
        <f>R3</f>
        <v>9.3286666666666669</v>
      </c>
      <c r="V6" s="4">
        <f>R13</f>
        <v>0.86195454941353045</v>
      </c>
      <c r="W6" s="42">
        <f t="shared" si="3"/>
        <v>10.190621216080197</v>
      </c>
      <c r="X6" s="44"/>
      <c r="Y6" s="12"/>
      <c r="Z6" s="40"/>
      <c r="AA6" s="1" t="s">
        <v>44</v>
      </c>
      <c r="AB6" s="50"/>
      <c r="AC6" s="50"/>
      <c r="AD6" s="50"/>
      <c r="AE6" s="51"/>
      <c r="AJ6" s="1" t="s">
        <v>44</v>
      </c>
    </row>
    <row r="7" spans="1:36" x14ac:dyDescent="0.25">
      <c r="A7" s="3" t="s">
        <v>11</v>
      </c>
      <c r="B7" s="4">
        <v>9.48</v>
      </c>
      <c r="C7" s="4">
        <v>8.2469999999999999</v>
      </c>
      <c r="D7" s="4">
        <v>9.6199999999999992</v>
      </c>
      <c r="E7" s="4">
        <f t="shared" si="1"/>
        <v>27.347000000000001</v>
      </c>
      <c r="F7" s="4">
        <f t="shared" si="2"/>
        <v>9.1156666666666677</v>
      </c>
      <c r="H7" s="3" t="s">
        <v>17</v>
      </c>
      <c r="I7" s="4">
        <f>SUM(I4:I6)</f>
        <v>81.948999999999998</v>
      </c>
      <c r="J7" s="4">
        <f>SUM(J4:J6)</f>
        <v>86.346000000000004</v>
      </c>
      <c r="K7" s="4">
        <f>SUM(K4:K6)</f>
        <v>89.036000000000001</v>
      </c>
      <c r="L7" s="4">
        <f>SUM(I7:K7)</f>
        <v>257.33100000000002</v>
      </c>
      <c r="M7" s="5"/>
      <c r="Q7" s="1" t="s">
        <v>12</v>
      </c>
      <c r="R7" s="8">
        <f t="shared" si="0"/>
        <v>9.3879999999999999</v>
      </c>
      <c r="T7" s="3" t="s">
        <v>12</v>
      </c>
      <c r="U7" s="4">
        <f>R7</f>
        <v>9.3879999999999999</v>
      </c>
      <c r="V7" s="4">
        <f>R13</f>
        <v>0.86195454941353045</v>
      </c>
      <c r="W7" s="42">
        <f t="shared" si="3"/>
        <v>10.24995454941353</v>
      </c>
      <c r="X7" s="44"/>
      <c r="Y7" s="12"/>
      <c r="Z7" s="40"/>
      <c r="AA7" s="1" t="s">
        <v>44</v>
      </c>
      <c r="AB7" s="50"/>
      <c r="AC7" s="50"/>
      <c r="AD7" s="50"/>
      <c r="AE7" s="51"/>
      <c r="AF7" s="51"/>
      <c r="AJ7" s="1" t="s">
        <v>44</v>
      </c>
    </row>
    <row r="8" spans="1:36" x14ac:dyDescent="0.25">
      <c r="A8" s="3" t="s">
        <v>12</v>
      </c>
      <c r="B8" s="4">
        <v>9.5020000000000007</v>
      </c>
      <c r="C8" s="4">
        <v>9.6470000000000002</v>
      </c>
      <c r="D8" s="4">
        <v>9.0150000000000006</v>
      </c>
      <c r="E8" s="4">
        <f t="shared" si="1"/>
        <v>28.164000000000001</v>
      </c>
      <c r="F8" s="4">
        <f t="shared" si="2"/>
        <v>9.3879999999999999</v>
      </c>
      <c r="H8" s="3" t="s">
        <v>27</v>
      </c>
      <c r="I8" s="4">
        <f>AVERAGE(I4:I6)/3</f>
        <v>9.1054444444444442</v>
      </c>
      <c r="J8" s="4">
        <f>AVERAGE(J4:J6)/3</f>
        <v>9.5939999999999994</v>
      </c>
      <c r="K8" s="4">
        <f>AVERAGE(K4:K6)/3</f>
        <v>9.8928888888888888</v>
      </c>
      <c r="L8" s="5"/>
      <c r="M8" s="5"/>
      <c r="Q8" s="1" t="s">
        <v>13</v>
      </c>
      <c r="R8" s="8">
        <f t="shared" si="0"/>
        <v>8.8669999999999991</v>
      </c>
      <c r="T8" s="3" t="s">
        <v>9</v>
      </c>
      <c r="U8" s="4">
        <f>R4</f>
        <v>9.6669999999999998</v>
      </c>
      <c r="V8" s="4">
        <f>R13</f>
        <v>0.86195454941353045</v>
      </c>
      <c r="W8" s="42">
        <f t="shared" si="3"/>
        <v>10.52895454941353</v>
      </c>
      <c r="X8" s="44"/>
      <c r="Y8" s="12"/>
      <c r="Z8" s="40"/>
      <c r="AA8" s="1" t="s">
        <v>44</v>
      </c>
      <c r="AB8" s="50"/>
      <c r="AC8" s="50"/>
      <c r="AD8" s="50"/>
      <c r="AE8" s="51"/>
      <c r="AF8" s="51"/>
      <c r="AG8" s="51"/>
      <c r="AH8" s="61"/>
      <c r="AJ8" s="1" t="s">
        <v>44</v>
      </c>
    </row>
    <row r="9" spans="1:36" x14ac:dyDescent="0.25">
      <c r="A9" s="3" t="s">
        <v>13</v>
      </c>
      <c r="B9" s="4">
        <v>9.7050000000000001</v>
      </c>
      <c r="C9" s="4">
        <v>8.7829999999999995</v>
      </c>
      <c r="D9" s="4">
        <v>8.1129999999999995</v>
      </c>
      <c r="E9" s="4">
        <f t="shared" si="1"/>
        <v>26.600999999999999</v>
      </c>
      <c r="F9" s="4">
        <f t="shared" si="2"/>
        <v>8.8669999999999991</v>
      </c>
      <c r="H9" s="39" t="s">
        <v>53</v>
      </c>
      <c r="I9" s="62">
        <f>(E13^2)/27</f>
        <v>2452.5645763333337</v>
      </c>
      <c r="Q9" s="1" t="s">
        <v>14</v>
      </c>
      <c r="R9" s="8">
        <f t="shared" si="0"/>
        <v>8.8719999999999999</v>
      </c>
      <c r="T9" s="3" t="s">
        <v>15</v>
      </c>
      <c r="U9" s="4">
        <f>R10</f>
        <v>9.7270000000000003</v>
      </c>
      <c r="V9" s="4">
        <f>R13</f>
        <v>0.86195454941353045</v>
      </c>
      <c r="W9" s="42">
        <f t="shared" si="3"/>
        <v>10.588954549413531</v>
      </c>
      <c r="X9" s="44"/>
      <c r="Y9" s="12"/>
      <c r="Z9" s="40"/>
      <c r="AA9" s="1" t="s">
        <v>44</v>
      </c>
      <c r="AB9" s="50"/>
      <c r="AC9" s="50"/>
      <c r="AD9" s="50"/>
      <c r="AE9" s="51"/>
      <c r="AF9" s="51"/>
      <c r="AG9" s="51"/>
      <c r="AH9" s="51"/>
      <c r="AJ9" s="1" t="s">
        <v>44</v>
      </c>
    </row>
    <row r="10" spans="1:36" x14ac:dyDescent="0.25">
      <c r="A10" s="3" t="s">
        <v>14</v>
      </c>
      <c r="B10" s="4">
        <v>9.7110000000000003</v>
      </c>
      <c r="C10" s="4">
        <v>8.6010000000000009</v>
      </c>
      <c r="D10" s="4">
        <v>8.3040000000000003</v>
      </c>
      <c r="E10" s="4">
        <f t="shared" si="1"/>
        <v>26.616</v>
      </c>
      <c r="F10" s="4">
        <f t="shared" si="2"/>
        <v>8.8719999999999999</v>
      </c>
      <c r="Q10" s="1" t="s">
        <v>15</v>
      </c>
      <c r="R10" s="8">
        <f t="shared" si="0"/>
        <v>9.7270000000000003</v>
      </c>
      <c r="T10" s="3" t="s">
        <v>16</v>
      </c>
      <c r="U10" s="4">
        <f>R11</f>
        <v>10.079666666666666</v>
      </c>
      <c r="V10" s="4">
        <f>R13</f>
        <v>0.86195454941353045</v>
      </c>
      <c r="W10" s="42">
        <f t="shared" si="3"/>
        <v>10.941621216080197</v>
      </c>
      <c r="X10" s="57"/>
      <c r="Y10" s="12"/>
      <c r="Z10" s="40"/>
      <c r="AA10" s="1" t="s">
        <v>44</v>
      </c>
      <c r="AE10" s="51"/>
      <c r="AF10" s="51"/>
      <c r="AG10" s="51"/>
      <c r="AH10" s="51"/>
      <c r="AI10" s="12"/>
      <c r="AJ10" s="1" t="s">
        <v>106</v>
      </c>
    </row>
    <row r="11" spans="1:36" x14ac:dyDescent="0.25">
      <c r="A11" s="3" t="s">
        <v>15</v>
      </c>
      <c r="B11" s="4">
        <v>9.6839999999999993</v>
      </c>
      <c r="C11" s="4">
        <v>9.8949999999999996</v>
      </c>
      <c r="D11" s="4">
        <v>9.6020000000000003</v>
      </c>
      <c r="E11" s="4">
        <f t="shared" si="1"/>
        <v>29.181000000000001</v>
      </c>
      <c r="F11" s="4">
        <f t="shared" ref="F11" si="4">E11/3</f>
        <v>9.7270000000000003</v>
      </c>
      <c r="H11" s="1" t="s">
        <v>85</v>
      </c>
      <c r="Q11" s="9" t="s">
        <v>16</v>
      </c>
      <c r="R11" s="10">
        <f t="shared" si="0"/>
        <v>10.079666666666666</v>
      </c>
      <c r="T11" s="3" t="s">
        <v>10</v>
      </c>
      <c r="U11" s="4">
        <f>R5</f>
        <v>10.731999999999999</v>
      </c>
      <c r="V11" s="4">
        <f>R13</f>
        <v>0.86195454941353045</v>
      </c>
      <c r="W11" s="42">
        <f t="shared" si="3"/>
        <v>11.59395454941353</v>
      </c>
      <c r="X11" s="45"/>
      <c r="Z11" s="40"/>
      <c r="AA11" s="1" t="s">
        <v>45</v>
      </c>
      <c r="AI11" s="12"/>
      <c r="AJ11" s="1" t="s">
        <v>107</v>
      </c>
    </row>
    <row r="12" spans="1:36" x14ac:dyDescent="0.25">
      <c r="A12" s="3" t="s">
        <v>16</v>
      </c>
      <c r="B12" s="4">
        <v>10.098000000000001</v>
      </c>
      <c r="C12" s="4">
        <v>9.9329999999999998</v>
      </c>
      <c r="D12" s="4">
        <v>10.208</v>
      </c>
      <c r="E12" s="4">
        <f t="shared" si="1"/>
        <v>30.238999999999997</v>
      </c>
      <c r="F12" s="4">
        <f>E12/3</f>
        <v>10.079666666666666</v>
      </c>
      <c r="H12" s="3" t="s">
        <v>30</v>
      </c>
      <c r="I12" s="3" t="s">
        <v>31</v>
      </c>
      <c r="J12" s="3" t="s">
        <v>32</v>
      </c>
      <c r="K12" s="3" t="s">
        <v>55</v>
      </c>
      <c r="L12" s="3" t="s">
        <v>34</v>
      </c>
      <c r="M12" s="3"/>
      <c r="N12" s="3" t="s">
        <v>36</v>
      </c>
      <c r="O12" s="3" t="s">
        <v>35</v>
      </c>
    </row>
    <row r="13" spans="1:36" x14ac:dyDescent="0.25">
      <c r="A13" s="3" t="s">
        <v>17</v>
      </c>
      <c r="B13" s="4">
        <f>SUM(B4:B12)</f>
        <v>88.867000000000004</v>
      </c>
      <c r="C13" s="4">
        <f>SUM(C4:C12)</f>
        <v>84.043000000000006</v>
      </c>
      <c r="D13" s="4">
        <f>SUM(D4:D12)</f>
        <v>84.421000000000006</v>
      </c>
      <c r="E13" s="4">
        <f t="shared" si="1"/>
        <v>257.33100000000002</v>
      </c>
      <c r="F13" s="3"/>
      <c r="H13" s="3" t="s">
        <v>86</v>
      </c>
      <c r="I13" s="3">
        <v>2</v>
      </c>
      <c r="J13" s="4">
        <f>SUMSQ(B13:D13)/9-I9</f>
        <v>1.5992879999998877</v>
      </c>
      <c r="K13" s="4">
        <f t="shared" ref="K13:K18" si="5">J13/I13</f>
        <v>0.79964399999994384</v>
      </c>
      <c r="L13" s="4">
        <f>K13/K18</f>
        <v>3.0268721376813472</v>
      </c>
      <c r="M13" s="2" t="str">
        <f>IF(L13&lt;N13,"tn",IF(L13&lt;O13,"*","**"))</f>
        <v>tn</v>
      </c>
      <c r="N13" s="4">
        <f>FINV(0.05,I13,I18)</f>
        <v>3.6337234675916301</v>
      </c>
      <c r="O13" s="4">
        <f>FINV(0.01,I13,I18)</f>
        <v>6.2262352803113821</v>
      </c>
      <c r="Q13" s="1" t="s">
        <v>40</v>
      </c>
      <c r="R13" s="8">
        <f>5.031*(K18/9)^0.5</f>
        <v>0.86195454941353045</v>
      </c>
      <c r="T13" s="56" t="s">
        <v>46</v>
      </c>
      <c r="U13" s="56" t="s">
        <v>103</v>
      </c>
      <c r="W13" s="69" t="s">
        <v>88</v>
      </c>
      <c r="X13" s="69"/>
      <c r="Y13" s="14" t="s">
        <v>73</v>
      </c>
    </row>
    <row r="14" spans="1:36" x14ac:dyDescent="0.25">
      <c r="H14" s="3" t="s">
        <v>70</v>
      </c>
      <c r="I14" s="3">
        <v>8</v>
      </c>
      <c r="J14" s="4">
        <f>(SUMSQ(E4:E12)/3)-I9</f>
        <v>8.7282426666661195</v>
      </c>
      <c r="K14" s="4">
        <f t="shared" si="5"/>
        <v>1.0910303333332649</v>
      </c>
      <c r="L14" s="4">
        <f>K14/K18</f>
        <v>4.1298494296610553</v>
      </c>
      <c r="M14" s="2" t="str">
        <f>IF(L14&lt;N14,"tn",IF(L14&lt;O14,"*","**"))</f>
        <v>**</v>
      </c>
      <c r="N14" s="4">
        <f>FINV(0.05,I14,I18)</f>
        <v>2.5910961798744014</v>
      </c>
      <c r="O14" s="4">
        <f>FINV(0.01,I14,I18)</f>
        <v>3.8895721399261927</v>
      </c>
      <c r="R14" s="1">
        <v>0.49</v>
      </c>
      <c r="T14" s="1" t="s">
        <v>19</v>
      </c>
      <c r="U14" s="8">
        <f>M4</f>
        <v>9.9092222222222208</v>
      </c>
      <c r="W14" s="8">
        <f>U15</f>
        <v>9.123555555555555</v>
      </c>
      <c r="X14" s="8">
        <v>0.49</v>
      </c>
      <c r="Y14" s="8">
        <f>W14+X14</f>
        <v>9.6135555555555552</v>
      </c>
      <c r="Z14" s="1" t="s">
        <v>43</v>
      </c>
    </row>
    <row r="15" spans="1:36" x14ac:dyDescent="0.25">
      <c r="H15" s="3" t="s">
        <v>22</v>
      </c>
      <c r="I15" s="3">
        <v>2</v>
      </c>
      <c r="J15" s="4">
        <f>SUMSQ(L4:L6)/9-I9</f>
        <v>2.7889046666664399</v>
      </c>
      <c r="K15" s="4">
        <f t="shared" si="5"/>
        <v>1.3944523333332199</v>
      </c>
      <c r="L15" s="4">
        <f>K15/K18</f>
        <v>5.2783850252004179</v>
      </c>
      <c r="M15" s="2" t="str">
        <f>IF(L15&lt;N15,"tn",IF(L15&lt;O15,"*","**"))</f>
        <v>*</v>
      </c>
      <c r="N15" s="4">
        <f>FINV(0.05,I15,I18)</f>
        <v>3.6337234675916301</v>
      </c>
      <c r="O15" s="4">
        <f>FINV(0.01,I15,I18)</f>
        <v>6.2262352803113821</v>
      </c>
      <c r="T15" s="1" t="s">
        <v>20</v>
      </c>
      <c r="U15" s="8">
        <f>M5</f>
        <v>9.123555555555555</v>
      </c>
      <c r="W15" s="8">
        <f>U16</f>
        <v>9.5595555555555567</v>
      </c>
      <c r="X15" s="8">
        <v>0.49</v>
      </c>
      <c r="Y15" s="8">
        <f>W15+X15</f>
        <v>10.049555555555557</v>
      </c>
      <c r="Z15" s="1" t="s">
        <v>45</v>
      </c>
    </row>
    <row r="16" spans="1:36" x14ac:dyDescent="0.25">
      <c r="H16" s="3" t="s">
        <v>23</v>
      </c>
      <c r="I16" s="3">
        <v>2</v>
      </c>
      <c r="J16" s="4">
        <f>SUMSQ(I7:K7)/9-I9</f>
        <v>2.8442695555554565</v>
      </c>
      <c r="K16" s="4">
        <f t="shared" si="5"/>
        <v>1.4221347777777282</v>
      </c>
      <c r="L16" s="4">
        <f>K16/K18</f>
        <v>5.3831706795566054</v>
      </c>
      <c r="M16" s="2" t="str">
        <f>IF(L16&lt;N16,"tn",IF(L16&lt;O16,"*","**"))</f>
        <v>*</v>
      </c>
      <c r="N16" s="4">
        <f>FINV(0.05,I16,I18)</f>
        <v>3.6337234675916301</v>
      </c>
      <c r="O16" s="4">
        <f>FINV(0.01,I16,I18)</f>
        <v>6.2262352803113821</v>
      </c>
      <c r="T16" s="1" t="s">
        <v>21</v>
      </c>
      <c r="U16" s="8">
        <f>M6</f>
        <v>9.5595555555555567</v>
      </c>
      <c r="W16" s="8">
        <f>U14</f>
        <v>9.9092222222222208</v>
      </c>
      <c r="X16" s="8">
        <v>0.49</v>
      </c>
      <c r="Y16" s="8">
        <f>W16+X16</f>
        <v>10.399222222222221</v>
      </c>
      <c r="Z16" s="1" t="s">
        <v>45</v>
      </c>
    </row>
    <row r="17" spans="8:26" x14ac:dyDescent="0.25">
      <c r="H17" s="3" t="s">
        <v>63</v>
      </c>
      <c r="I17" s="3">
        <v>4</v>
      </c>
      <c r="J17" s="4">
        <f>J14-J15-J16</f>
        <v>3.0950684444442231</v>
      </c>
      <c r="K17" s="4">
        <f>J17/I17</f>
        <v>0.77376711111105578</v>
      </c>
      <c r="L17" s="4">
        <f>K17/K18</f>
        <v>2.928921006943598</v>
      </c>
      <c r="M17" s="2" t="str">
        <f>IF(L17&lt;N17,"tn",IF(L17&lt;O17,"*","**"))</f>
        <v>tn</v>
      </c>
      <c r="N17" s="4">
        <f>FINV(0.05,I17,I18)</f>
        <v>3.0069172799243447</v>
      </c>
      <c r="O17" s="4">
        <f>FINV(0.01,I17,I18)</f>
        <v>4.772577999723211</v>
      </c>
      <c r="T17" s="14" t="s">
        <v>47</v>
      </c>
      <c r="U17" s="14" t="s">
        <v>64</v>
      </c>
      <c r="W17" s="14"/>
      <c r="X17" s="14"/>
      <c r="Y17" s="14"/>
    </row>
    <row r="18" spans="8:26" x14ac:dyDescent="0.25">
      <c r="H18" s="3" t="s">
        <v>38</v>
      </c>
      <c r="I18" s="3">
        <v>16</v>
      </c>
      <c r="J18" s="4">
        <f>J19-J13-J14</f>
        <v>4.2269060000003265</v>
      </c>
      <c r="K18" s="4">
        <f t="shared" si="5"/>
        <v>0.2641816250000204</v>
      </c>
      <c r="L18" s="5"/>
      <c r="M18" s="5"/>
      <c r="N18" s="5"/>
      <c r="O18" s="5"/>
      <c r="T18" s="1" t="s">
        <v>24</v>
      </c>
      <c r="U18" s="8">
        <f>I8</f>
        <v>9.1054444444444442</v>
      </c>
      <c r="W18" s="8">
        <f>U18</f>
        <v>9.1054444444444442</v>
      </c>
      <c r="X18" s="8">
        <v>0.49</v>
      </c>
      <c r="Y18" s="8">
        <f>W18+X18</f>
        <v>9.5954444444444444</v>
      </c>
      <c r="Z18" s="1" t="s">
        <v>43</v>
      </c>
    </row>
    <row r="19" spans="8:26" x14ac:dyDescent="0.25">
      <c r="H19" s="3" t="s">
        <v>7</v>
      </c>
      <c r="I19" s="3">
        <v>26</v>
      </c>
      <c r="J19" s="4">
        <f>SUMSQ(B4:D12)-I9</f>
        <v>14.554436666666334</v>
      </c>
      <c r="K19" s="5"/>
      <c r="L19" s="5"/>
      <c r="M19" s="5"/>
      <c r="N19" s="5"/>
      <c r="O19" s="5"/>
      <c r="T19" s="1" t="s">
        <v>25</v>
      </c>
      <c r="U19" s="8">
        <f>J8</f>
        <v>9.5939999999999994</v>
      </c>
      <c r="W19" s="8">
        <f>U19</f>
        <v>9.5939999999999994</v>
      </c>
      <c r="X19" s="8">
        <v>0.49</v>
      </c>
      <c r="Y19" s="8">
        <f>W19+X19</f>
        <v>10.084</v>
      </c>
      <c r="Z19" s="1" t="s">
        <v>43</v>
      </c>
    </row>
    <row r="20" spans="8:26" x14ac:dyDescent="0.25">
      <c r="T20" s="1" t="s">
        <v>26</v>
      </c>
      <c r="U20" s="8">
        <f>K8</f>
        <v>9.8928888888888888</v>
      </c>
      <c r="W20" s="10">
        <f>U20</f>
        <v>9.8928888888888888</v>
      </c>
      <c r="X20" s="10">
        <v>0.49</v>
      </c>
      <c r="Y20" s="10">
        <f>W20+X20</f>
        <v>10.382888888888889</v>
      </c>
      <c r="Z20" s="1" t="s">
        <v>45</v>
      </c>
    </row>
    <row r="21" spans="8:26" x14ac:dyDescent="0.25">
      <c r="T21" s="14" t="s">
        <v>47</v>
      </c>
      <c r="U21" s="14"/>
    </row>
  </sheetData>
  <mergeCells count="10">
    <mergeCell ref="A2:A3"/>
    <mergeCell ref="B2:D2"/>
    <mergeCell ref="E2:E3"/>
    <mergeCell ref="F2:F3"/>
    <mergeCell ref="H2:H3"/>
    <mergeCell ref="L2:L3"/>
    <mergeCell ref="M2:M3"/>
    <mergeCell ref="Q2:R2"/>
    <mergeCell ref="W13:X13"/>
    <mergeCell ref="I2:K2"/>
  </mergeCells>
  <pageMargins left="0.7" right="0.7" top="0.75" bottom="0.75" header="0.3" footer="0.3"/>
  <pageSetup paperSize="9"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3"/>
  <sheetViews>
    <sheetView topLeftCell="D1" zoomScale="80" zoomScaleNormal="80" workbookViewId="0">
      <selection activeCell="D13" sqref="D13"/>
    </sheetView>
  </sheetViews>
  <sheetFormatPr defaultRowHeight="15" x14ac:dyDescent="0.25"/>
  <cols>
    <col min="8" max="8" width="16.42578125" bestFit="1" customWidth="1"/>
    <col min="20" max="20" width="11.5703125" bestFit="1" customWidth="1"/>
    <col min="21" max="21" width="13.85546875" bestFit="1" customWidth="1"/>
  </cols>
  <sheetData>
    <row r="1" spans="1:40" x14ac:dyDescent="0.25">
      <c r="A1" t="s">
        <v>89</v>
      </c>
      <c r="H1" t="s">
        <v>52</v>
      </c>
    </row>
    <row r="2" spans="1:40" x14ac:dyDescent="0.25">
      <c r="A2" s="75" t="s">
        <v>70</v>
      </c>
      <c r="B2" s="76" t="s">
        <v>49</v>
      </c>
      <c r="C2" s="76"/>
      <c r="D2" s="76"/>
      <c r="E2" s="75" t="s">
        <v>77</v>
      </c>
      <c r="F2" s="75" t="s">
        <v>51</v>
      </c>
      <c r="H2" s="77" t="s">
        <v>22</v>
      </c>
      <c r="I2" s="76" t="s">
        <v>23</v>
      </c>
      <c r="J2" s="76"/>
      <c r="K2" s="76"/>
      <c r="L2" s="75" t="s">
        <v>17</v>
      </c>
      <c r="M2" s="75" t="s">
        <v>27</v>
      </c>
      <c r="Q2" s="70" t="s">
        <v>87</v>
      </c>
      <c r="R2" s="70"/>
      <c r="T2" t="s">
        <v>60</v>
      </c>
      <c r="U2" t="s">
        <v>61</v>
      </c>
      <c r="V2" t="s">
        <v>47</v>
      </c>
      <c r="X2" t="s">
        <v>62</v>
      </c>
    </row>
    <row r="3" spans="1:40" x14ac:dyDescent="0.25">
      <c r="A3" s="75"/>
      <c r="B3" s="29" t="s">
        <v>5</v>
      </c>
      <c r="C3" s="29" t="s">
        <v>4</v>
      </c>
      <c r="D3" s="29" t="s">
        <v>6</v>
      </c>
      <c r="E3" s="75"/>
      <c r="F3" s="75"/>
      <c r="H3" s="78"/>
      <c r="I3" s="29" t="s">
        <v>24</v>
      </c>
      <c r="J3" s="29" t="s">
        <v>25</v>
      </c>
      <c r="K3" s="29" t="s">
        <v>26</v>
      </c>
      <c r="L3" s="75"/>
      <c r="M3" s="75"/>
      <c r="Q3" t="s">
        <v>8</v>
      </c>
      <c r="R3" s="11">
        <f t="shared" ref="R3:R11" si="0">F4</f>
        <v>4.666666666666667</v>
      </c>
      <c r="T3" t="s">
        <v>15</v>
      </c>
      <c r="U3" s="11">
        <f>R10</f>
        <v>2</v>
      </c>
      <c r="V3" s="34">
        <f>R13</f>
        <v>1.3109712048706557</v>
      </c>
      <c r="W3" s="34">
        <f>U3+V3</f>
        <v>3.3109712048706559</v>
      </c>
      <c r="X3" s="21"/>
      <c r="AF3" s="41"/>
      <c r="AG3" s="41" t="s">
        <v>43</v>
      </c>
      <c r="AH3" s="41"/>
      <c r="AI3" s="41"/>
      <c r="AJ3" s="41"/>
      <c r="AK3" s="41"/>
      <c r="AL3" s="41"/>
      <c r="AM3" s="41"/>
      <c r="AN3" s="41"/>
    </row>
    <row r="4" spans="1:40" x14ac:dyDescent="0.25">
      <c r="A4" s="29" t="s">
        <v>8</v>
      </c>
      <c r="B4" s="29">
        <v>5</v>
      </c>
      <c r="C4" s="29">
        <v>5</v>
      </c>
      <c r="D4" s="29">
        <v>4</v>
      </c>
      <c r="E4" s="29">
        <f>SUM(B4:D4)</f>
        <v>14</v>
      </c>
      <c r="F4" s="30">
        <f>E4/3</f>
        <v>4.666666666666667</v>
      </c>
      <c r="H4" s="29" t="s">
        <v>19</v>
      </c>
      <c r="I4" s="29">
        <f>E4</f>
        <v>14</v>
      </c>
      <c r="J4" s="29">
        <f>E5</f>
        <v>7</v>
      </c>
      <c r="K4" s="29">
        <f>E6</f>
        <v>9</v>
      </c>
      <c r="L4" s="29">
        <f>SUM(I4:K4)</f>
        <v>30</v>
      </c>
      <c r="M4" s="30">
        <f>AVERAGE(I4:K4)/3</f>
        <v>3.3333333333333335</v>
      </c>
      <c r="Q4" t="s">
        <v>9</v>
      </c>
      <c r="R4" s="11">
        <f t="shared" si="0"/>
        <v>2.3333333333333335</v>
      </c>
      <c r="T4" t="s">
        <v>14</v>
      </c>
      <c r="U4" s="11">
        <f>R9</f>
        <v>2.3333333333333335</v>
      </c>
      <c r="V4" s="34">
        <f>R13</f>
        <v>1.3109712048706557</v>
      </c>
      <c r="W4" s="34">
        <f t="shared" ref="W4:W11" si="1">U4+V4</f>
        <v>3.6443045382039889</v>
      </c>
      <c r="X4" s="21"/>
      <c r="Y4" s="58"/>
      <c r="AF4" s="41"/>
      <c r="AG4" s="41" t="s">
        <v>44</v>
      </c>
      <c r="AH4" s="41"/>
      <c r="AI4" s="41"/>
      <c r="AJ4" s="41"/>
      <c r="AK4" s="41"/>
      <c r="AL4" s="41"/>
      <c r="AM4" s="41"/>
      <c r="AN4" s="41"/>
    </row>
    <row r="5" spans="1:40" x14ac:dyDescent="0.25">
      <c r="A5" s="29" t="s">
        <v>9</v>
      </c>
      <c r="B5" s="29">
        <v>3</v>
      </c>
      <c r="C5" s="29">
        <v>2</v>
      </c>
      <c r="D5" s="29">
        <v>2</v>
      </c>
      <c r="E5" s="29">
        <f t="shared" ref="E5:E13" si="2">SUM(B5:D5)</f>
        <v>7</v>
      </c>
      <c r="F5" s="30">
        <f t="shared" ref="F5:F12" si="3">E5/3</f>
        <v>2.3333333333333335</v>
      </c>
      <c r="H5" s="29" t="s">
        <v>20</v>
      </c>
      <c r="I5" s="29">
        <f>E7</f>
        <v>11</v>
      </c>
      <c r="J5" s="29">
        <f>E8</f>
        <v>10</v>
      </c>
      <c r="K5" s="29">
        <f>E9</f>
        <v>11</v>
      </c>
      <c r="L5" s="29">
        <f>SUM(I5:K5)</f>
        <v>32</v>
      </c>
      <c r="M5" s="30">
        <f>AVERAGE(I5:K5)/3</f>
        <v>3.5555555555555554</v>
      </c>
      <c r="Q5" t="s">
        <v>10</v>
      </c>
      <c r="R5" s="11">
        <f t="shared" si="0"/>
        <v>3</v>
      </c>
      <c r="T5" t="s">
        <v>10</v>
      </c>
      <c r="U5" s="11">
        <f>R9</f>
        <v>2.3333333333333335</v>
      </c>
      <c r="V5" s="34">
        <f>R13</f>
        <v>1.3109712048706557</v>
      </c>
      <c r="W5" s="34">
        <f t="shared" si="1"/>
        <v>3.6443045382039889</v>
      </c>
      <c r="X5" s="21"/>
      <c r="Y5" s="58"/>
      <c r="Z5" s="58"/>
      <c r="AF5" s="41"/>
      <c r="AG5" s="41" t="s">
        <v>44</v>
      </c>
      <c r="AH5" s="41"/>
      <c r="AI5" s="41"/>
      <c r="AJ5" s="41"/>
      <c r="AK5" s="41"/>
      <c r="AL5" s="41"/>
      <c r="AM5" s="41"/>
      <c r="AN5" s="41"/>
    </row>
    <row r="6" spans="1:40" x14ac:dyDescent="0.25">
      <c r="A6" s="29" t="s">
        <v>10</v>
      </c>
      <c r="B6" s="29">
        <v>3</v>
      </c>
      <c r="C6" s="29">
        <v>3</v>
      </c>
      <c r="D6" s="29">
        <v>3</v>
      </c>
      <c r="E6" s="29">
        <f t="shared" si="2"/>
        <v>9</v>
      </c>
      <c r="F6" s="30">
        <f t="shared" si="3"/>
        <v>3</v>
      </c>
      <c r="H6" s="29" t="s">
        <v>21</v>
      </c>
      <c r="I6" s="29">
        <f>E10</f>
        <v>7</v>
      </c>
      <c r="J6" s="29">
        <f>E11</f>
        <v>6</v>
      </c>
      <c r="K6" s="29">
        <f>E12</f>
        <v>11</v>
      </c>
      <c r="L6" s="29">
        <f>SUM(I6:K6)</f>
        <v>24</v>
      </c>
      <c r="M6" s="30">
        <f>AVERAGE(I6:K6)/3</f>
        <v>2.6666666666666665</v>
      </c>
      <c r="Q6" t="s">
        <v>11</v>
      </c>
      <c r="R6" s="11">
        <f t="shared" si="0"/>
        <v>3.6666666666666665</v>
      </c>
      <c r="T6" t="s">
        <v>13</v>
      </c>
      <c r="U6" s="11">
        <f>R5</f>
        <v>3</v>
      </c>
      <c r="V6" s="34">
        <f>R13</f>
        <v>1.3109712048706557</v>
      </c>
      <c r="W6" s="34">
        <f t="shared" si="1"/>
        <v>4.3109712048706559</v>
      </c>
      <c r="Y6" s="58"/>
      <c r="Z6" s="58"/>
      <c r="AA6" s="37"/>
      <c r="AF6" s="41"/>
      <c r="AG6" s="41" t="s">
        <v>97</v>
      </c>
      <c r="AH6" s="41"/>
      <c r="AI6" s="41"/>
      <c r="AJ6" s="41"/>
      <c r="AK6" s="41"/>
      <c r="AL6" s="41"/>
      <c r="AM6" s="41"/>
      <c r="AN6" s="41"/>
    </row>
    <row r="7" spans="1:40" x14ac:dyDescent="0.25">
      <c r="A7" s="29" t="s">
        <v>11</v>
      </c>
      <c r="B7" s="29">
        <v>4</v>
      </c>
      <c r="C7" s="29">
        <v>4</v>
      </c>
      <c r="D7" s="29">
        <v>3</v>
      </c>
      <c r="E7" s="29">
        <f t="shared" si="2"/>
        <v>11</v>
      </c>
      <c r="F7" s="30">
        <f t="shared" si="3"/>
        <v>3.6666666666666665</v>
      </c>
      <c r="H7" s="29" t="s">
        <v>68</v>
      </c>
      <c r="I7" s="29">
        <f>SUM(I4:I6)</f>
        <v>32</v>
      </c>
      <c r="J7" s="29">
        <f>SUM(J4:J6)</f>
        <v>23</v>
      </c>
      <c r="K7" s="29">
        <f>SUM(K4:K6)</f>
        <v>31</v>
      </c>
      <c r="L7" s="29">
        <f>SUM(I7:K7)</f>
        <v>86</v>
      </c>
      <c r="M7" s="31"/>
      <c r="Q7" t="s">
        <v>12</v>
      </c>
      <c r="R7" s="11">
        <f t="shared" si="0"/>
        <v>3.3333333333333335</v>
      </c>
      <c r="T7" t="s">
        <v>16</v>
      </c>
      <c r="U7" s="11">
        <f>R7</f>
        <v>3.3333333333333335</v>
      </c>
      <c r="V7" s="34">
        <f>R13</f>
        <v>1.3109712048706557</v>
      </c>
      <c r="W7" s="34">
        <f t="shared" si="1"/>
        <v>4.6443045382039889</v>
      </c>
      <c r="Y7" s="41"/>
      <c r="Z7" s="41"/>
      <c r="AA7" s="37"/>
      <c r="AB7" s="60"/>
      <c r="AF7" s="41"/>
      <c r="AG7" s="41" t="s">
        <v>98</v>
      </c>
      <c r="AH7" s="41"/>
      <c r="AI7" s="41"/>
      <c r="AJ7" s="41"/>
      <c r="AK7" s="41"/>
      <c r="AL7" s="41"/>
      <c r="AM7" s="41"/>
      <c r="AN7" s="41"/>
    </row>
    <row r="8" spans="1:40" x14ac:dyDescent="0.25">
      <c r="A8" s="29" t="s">
        <v>12</v>
      </c>
      <c r="B8" s="29">
        <v>4</v>
      </c>
      <c r="C8" s="29">
        <v>3</v>
      </c>
      <c r="D8" s="29">
        <v>3</v>
      </c>
      <c r="E8" s="29">
        <f t="shared" si="2"/>
        <v>10</v>
      </c>
      <c r="F8" s="30">
        <f t="shared" si="3"/>
        <v>3.3333333333333335</v>
      </c>
      <c r="H8" s="29" t="s">
        <v>27</v>
      </c>
      <c r="I8" s="30">
        <f>AVERAGE(I4:I6)/3</f>
        <v>3.5555555555555554</v>
      </c>
      <c r="J8" s="30">
        <f>AVERAGE(J4:J6)/3</f>
        <v>2.5555555555555558</v>
      </c>
      <c r="K8" s="30">
        <f>AVERAGE(K4:K6)/3</f>
        <v>3.4444444444444446</v>
      </c>
      <c r="L8" s="31"/>
      <c r="M8" s="31"/>
      <c r="Q8" t="s">
        <v>13</v>
      </c>
      <c r="R8" s="11">
        <f t="shared" si="0"/>
        <v>3.6666666666666665</v>
      </c>
      <c r="T8" t="s">
        <v>9</v>
      </c>
      <c r="U8" s="11">
        <f>R6</f>
        <v>3.6666666666666665</v>
      </c>
      <c r="V8" s="34">
        <f>R13</f>
        <v>1.3109712048706557</v>
      </c>
      <c r="W8" s="34">
        <f t="shared" si="1"/>
        <v>4.977637871537322</v>
      </c>
      <c r="Y8" s="41"/>
      <c r="Z8" s="41"/>
      <c r="AA8" s="37"/>
      <c r="AB8" s="60"/>
      <c r="AC8" s="60"/>
      <c r="AD8" s="41"/>
      <c r="AF8" s="41"/>
      <c r="AG8" s="41" t="s">
        <v>98</v>
      </c>
      <c r="AH8" s="41"/>
      <c r="AI8" s="41"/>
      <c r="AJ8" s="41"/>
      <c r="AK8" s="41"/>
      <c r="AL8" s="41"/>
      <c r="AM8" s="41"/>
      <c r="AN8" s="41"/>
    </row>
    <row r="9" spans="1:40" x14ac:dyDescent="0.25">
      <c r="A9" s="29" t="s">
        <v>13</v>
      </c>
      <c r="B9" s="29">
        <v>4</v>
      </c>
      <c r="C9" s="29">
        <v>4</v>
      </c>
      <c r="D9" s="29">
        <v>3</v>
      </c>
      <c r="E9" s="29">
        <f t="shared" si="2"/>
        <v>11</v>
      </c>
      <c r="F9" s="30">
        <f t="shared" si="3"/>
        <v>3.6666666666666665</v>
      </c>
      <c r="H9" s="35" t="s">
        <v>53</v>
      </c>
      <c r="I9">
        <f>(E13^2)/27</f>
        <v>273.92592592592592</v>
      </c>
      <c r="Q9" t="s">
        <v>14</v>
      </c>
      <c r="R9" s="11">
        <f t="shared" si="0"/>
        <v>2.3333333333333335</v>
      </c>
      <c r="T9" t="s">
        <v>11</v>
      </c>
      <c r="U9" s="11">
        <f>R8</f>
        <v>3.6666666666666665</v>
      </c>
      <c r="V9" s="34">
        <f>R13</f>
        <v>1.3109712048706557</v>
      </c>
      <c r="W9" s="34">
        <f t="shared" si="1"/>
        <v>4.977637871537322</v>
      </c>
      <c r="Y9" s="41"/>
      <c r="Z9" s="41"/>
      <c r="AA9" s="37"/>
      <c r="AB9" s="60"/>
      <c r="AC9" s="60"/>
      <c r="AD9" s="60"/>
      <c r="AF9" s="41"/>
      <c r="AG9" s="41" t="s">
        <v>98</v>
      </c>
      <c r="AH9" s="41"/>
      <c r="AI9" s="41"/>
      <c r="AJ9" s="41"/>
      <c r="AK9" s="41"/>
      <c r="AL9" s="41"/>
      <c r="AM9" s="41"/>
      <c r="AN9" s="41"/>
    </row>
    <row r="10" spans="1:40" x14ac:dyDescent="0.25">
      <c r="A10" s="29" t="s">
        <v>14</v>
      </c>
      <c r="B10" s="29">
        <v>2</v>
      </c>
      <c r="C10" s="29">
        <v>2</v>
      </c>
      <c r="D10" s="29">
        <v>3</v>
      </c>
      <c r="E10" s="29">
        <f t="shared" si="2"/>
        <v>7</v>
      </c>
      <c r="F10" s="30">
        <f t="shared" si="3"/>
        <v>2.3333333333333335</v>
      </c>
      <c r="Q10" t="s">
        <v>15</v>
      </c>
      <c r="R10" s="11">
        <f t="shared" si="0"/>
        <v>2</v>
      </c>
      <c r="T10" t="s">
        <v>12</v>
      </c>
      <c r="U10" s="11">
        <f>R11</f>
        <v>3.6666666666666665</v>
      </c>
      <c r="V10" s="34">
        <f>R13</f>
        <v>1.3109712048706557</v>
      </c>
      <c r="W10" s="34">
        <f t="shared" si="1"/>
        <v>4.977637871537322</v>
      </c>
      <c r="Y10" s="41"/>
      <c r="Z10" s="41"/>
      <c r="AA10" s="37"/>
      <c r="AB10" s="60"/>
      <c r="AC10" s="60"/>
      <c r="AD10" s="60"/>
      <c r="AE10" s="60"/>
      <c r="AF10" s="41"/>
      <c r="AG10" s="41" t="s">
        <v>98</v>
      </c>
      <c r="AH10" s="41"/>
      <c r="AI10" s="41"/>
      <c r="AJ10" s="41"/>
      <c r="AK10" s="41"/>
      <c r="AL10" s="41"/>
      <c r="AM10" s="41"/>
      <c r="AN10" s="41"/>
    </row>
    <row r="11" spans="1:40" x14ac:dyDescent="0.25">
      <c r="A11" s="29" t="s">
        <v>15</v>
      </c>
      <c r="B11" s="29">
        <v>2</v>
      </c>
      <c r="C11" s="29">
        <v>2</v>
      </c>
      <c r="D11" s="29">
        <v>2</v>
      </c>
      <c r="E11" s="29">
        <f t="shared" si="2"/>
        <v>6</v>
      </c>
      <c r="F11" s="30">
        <f t="shared" si="3"/>
        <v>2</v>
      </c>
      <c r="H11" t="s">
        <v>85</v>
      </c>
      <c r="Q11" s="33" t="s">
        <v>16</v>
      </c>
      <c r="R11" s="11">
        <f t="shared" si="0"/>
        <v>3.6666666666666665</v>
      </c>
      <c r="T11" t="s">
        <v>8</v>
      </c>
      <c r="U11" s="11">
        <f>R3</f>
        <v>4.666666666666667</v>
      </c>
      <c r="V11" s="34">
        <f>R13</f>
        <v>1.3109712048706557</v>
      </c>
      <c r="W11" s="34">
        <f t="shared" si="1"/>
        <v>5.9776378715373228</v>
      </c>
      <c r="Y11" s="41"/>
      <c r="AA11" s="41"/>
      <c r="AD11" s="41"/>
      <c r="AF11" s="59"/>
      <c r="AG11" s="41" t="s">
        <v>101</v>
      </c>
      <c r="AH11" s="41"/>
      <c r="AI11" s="41"/>
      <c r="AJ11" s="41"/>
      <c r="AK11" s="41"/>
      <c r="AL11" s="41"/>
      <c r="AM11" s="41"/>
      <c r="AN11" s="41"/>
    </row>
    <row r="12" spans="1:40" x14ac:dyDescent="0.25">
      <c r="A12" s="29" t="s">
        <v>16</v>
      </c>
      <c r="B12" s="29">
        <v>4</v>
      </c>
      <c r="C12" s="29">
        <v>4</v>
      </c>
      <c r="D12" s="29">
        <v>3</v>
      </c>
      <c r="E12" s="29">
        <f t="shared" si="2"/>
        <v>11</v>
      </c>
      <c r="F12" s="30">
        <f t="shared" si="3"/>
        <v>3.6666666666666665</v>
      </c>
      <c r="H12" s="29" t="s">
        <v>30</v>
      </c>
      <c r="I12" s="29" t="s">
        <v>31</v>
      </c>
      <c r="J12" s="29" t="s">
        <v>32</v>
      </c>
      <c r="K12" s="29" t="s">
        <v>55</v>
      </c>
      <c r="L12" s="29" t="s">
        <v>56</v>
      </c>
      <c r="M12" s="29"/>
      <c r="N12" s="29" t="s">
        <v>36</v>
      </c>
      <c r="O12" s="29" t="s">
        <v>35</v>
      </c>
    </row>
    <row r="13" spans="1:40" x14ac:dyDescent="0.25">
      <c r="A13" s="29" t="s">
        <v>17</v>
      </c>
      <c r="B13" s="29">
        <f>SUM(B4:B12)</f>
        <v>31</v>
      </c>
      <c r="C13" s="29">
        <f>SUM(C4:C12)</f>
        <v>29</v>
      </c>
      <c r="D13" s="29">
        <f>SUM(D4:D12)</f>
        <v>26</v>
      </c>
      <c r="E13" s="29">
        <f t="shared" si="2"/>
        <v>86</v>
      </c>
      <c r="F13" s="29"/>
      <c r="H13" s="29" t="s">
        <v>81</v>
      </c>
      <c r="I13" s="29">
        <v>2</v>
      </c>
      <c r="J13" s="30">
        <f>SUMSQ(B13:D13)/9-I9</f>
        <v>1.4074074074073906</v>
      </c>
      <c r="K13" s="30">
        <f t="shared" ref="K13:K18" si="4">J13/I13</f>
        <v>0.70370370370369528</v>
      </c>
      <c r="L13" s="30">
        <f>K13/K18</f>
        <v>3.4545454545453751</v>
      </c>
      <c r="M13" s="28" t="str">
        <f>IF(L13&lt;N13,"tn",IF(L13&lt;O13,"*","**"))</f>
        <v>tn</v>
      </c>
      <c r="N13" s="30">
        <f>FINV(0.05,I13,I18)</f>
        <v>3.6337234675916301</v>
      </c>
      <c r="O13" s="30">
        <f>FINV(0.01,I13,I18)</f>
        <v>6.2262352803113821</v>
      </c>
      <c r="Q13" t="s">
        <v>40</v>
      </c>
      <c r="R13" s="11">
        <f>5.031*(K18/3)^0.5</f>
        <v>1.3109712048706557</v>
      </c>
    </row>
    <row r="14" spans="1:40" x14ac:dyDescent="0.25">
      <c r="H14" s="29" t="s">
        <v>60</v>
      </c>
      <c r="I14" s="29">
        <v>8</v>
      </c>
      <c r="J14" s="30">
        <f>(SUMSQ(E4:E12)/3)-I9</f>
        <v>17.407407407407391</v>
      </c>
      <c r="K14" s="30">
        <f t="shared" si="4"/>
        <v>2.1759259259259238</v>
      </c>
      <c r="L14" s="30">
        <f>K14/K18</f>
        <v>10.681818181818054</v>
      </c>
      <c r="M14" s="28" t="str">
        <f>IF(L14&lt;N14,"tn",IF(L14&lt;O14,"*","**"))</f>
        <v>**</v>
      </c>
      <c r="N14" s="30">
        <f>FINV(0.05,I14,I18)</f>
        <v>2.5910961798744014</v>
      </c>
      <c r="O14" s="30">
        <f>FINV(0.01,I14,I18)</f>
        <v>3.8895721399261927</v>
      </c>
    </row>
    <row r="15" spans="1:40" x14ac:dyDescent="0.25">
      <c r="H15" s="29" t="s">
        <v>22</v>
      </c>
      <c r="I15" s="29">
        <v>2</v>
      </c>
      <c r="J15" s="30">
        <f>SUMSQ(L4:L6)/9-I9</f>
        <v>3.8518518518518476</v>
      </c>
      <c r="K15" s="30">
        <f t="shared" si="4"/>
        <v>1.9259259259259238</v>
      </c>
      <c r="L15" s="30">
        <f>K15/K18</f>
        <v>9.4545454545453396</v>
      </c>
      <c r="M15" s="28" t="str">
        <f>IF(L15&lt;N15,"tn",IF(L15&lt;O15,"*","**"))</f>
        <v>**</v>
      </c>
      <c r="N15" s="30">
        <f>FINV(0.05,I15,I18)</f>
        <v>3.6337234675916301</v>
      </c>
      <c r="O15" s="30">
        <f>FINV(0.01,I15,I18)</f>
        <v>6.2262352803113821</v>
      </c>
      <c r="T15" t="s">
        <v>70</v>
      </c>
      <c r="U15" t="s">
        <v>89</v>
      </c>
    </row>
    <row r="16" spans="1:40" x14ac:dyDescent="0.25">
      <c r="H16" s="29" t="s">
        <v>23</v>
      </c>
      <c r="I16" s="29">
        <v>2</v>
      </c>
      <c r="J16" s="30">
        <f>SUMSQ(I7:K7)/9-I9</f>
        <v>5.4074074074073906</v>
      </c>
      <c r="K16" s="30">
        <f t="shared" si="4"/>
        <v>2.7037037037036953</v>
      </c>
      <c r="L16" s="30">
        <f>K16/K18</f>
        <v>13.272727272727085</v>
      </c>
      <c r="M16" s="28" t="str">
        <f>IF(L16&lt;N16,"tn",IF(L16&lt;O16,"*","**"))</f>
        <v>**</v>
      </c>
      <c r="N16" s="30">
        <f>FINV(0.05,I16,I18)</f>
        <v>3.6337234675916301</v>
      </c>
      <c r="O16" s="30">
        <f>FINV(0.01,I16,I18)</f>
        <v>6.2262352803113821</v>
      </c>
      <c r="T16" t="s">
        <v>19</v>
      </c>
      <c r="U16" s="11">
        <f>M4</f>
        <v>3.3333333333333335</v>
      </c>
      <c r="W16" s="11">
        <f>U18</f>
        <v>2.6666666666666665</v>
      </c>
      <c r="X16" s="34">
        <f>R13</f>
        <v>1.3109712048706557</v>
      </c>
      <c r="Y16" s="11">
        <f>W16+X16</f>
        <v>3.977637871537322</v>
      </c>
      <c r="Z16" t="s">
        <v>43</v>
      </c>
    </row>
    <row r="17" spans="8:29" x14ac:dyDescent="0.25">
      <c r="H17" s="29" t="s">
        <v>63</v>
      </c>
      <c r="I17" s="29">
        <v>4</v>
      </c>
      <c r="J17" s="30">
        <f>J14-J15-J16</f>
        <v>8.1481481481481524</v>
      </c>
      <c r="K17" s="30">
        <f t="shared" si="4"/>
        <v>2.0370370370370381</v>
      </c>
      <c r="L17" s="30">
        <f>K17/K18</f>
        <v>9.9999999999998952</v>
      </c>
      <c r="M17" s="28" t="str">
        <f>IF(L17&lt;N17,"tn",IF(L17&lt;O17,"*","**"))</f>
        <v>**</v>
      </c>
      <c r="N17" s="30">
        <f>FINV(0.05,I17,I18)</f>
        <v>3.0069172799243447</v>
      </c>
      <c r="O17" s="30">
        <f>FINV(0.01,I17,I18)</f>
        <v>4.772577999723211</v>
      </c>
      <c r="T17" t="s">
        <v>20</v>
      </c>
      <c r="U17" s="11">
        <f>M5</f>
        <v>3.5555555555555554</v>
      </c>
      <c r="W17" s="11">
        <f>U16</f>
        <v>3.3333333333333335</v>
      </c>
      <c r="X17" s="34">
        <f>R13</f>
        <v>1.3109712048706557</v>
      </c>
      <c r="Y17" s="11">
        <f>W17+X17</f>
        <v>4.6443045382039889</v>
      </c>
      <c r="Z17" t="s">
        <v>43</v>
      </c>
    </row>
    <row r="18" spans="8:29" x14ac:dyDescent="0.25">
      <c r="H18" s="29" t="s">
        <v>38</v>
      </c>
      <c r="I18" s="29">
        <v>16</v>
      </c>
      <c r="J18" s="30">
        <f>J19-J13-J14</f>
        <v>3.259259259259295</v>
      </c>
      <c r="K18" s="30">
        <f t="shared" si="4"/>
        <v>0.20370370370370594</v>
      </c>
      <c r="L18" s="31"/>
      <c r="M18" s="31"/>
      <c r="N18" s="31"/>
      <c r="O18" s="31"/>
      <c r="T18" t="s">
        <v>21</v>
      </c>
      <c r="U18" s="11">
        <f>M6</f>
        <v>2.6666666666666665</v>
      </c>
      <c r="W18" s="11">
        <f>U17</f>
        <v>3.5555555555555554</v>
      </c>
      <c r="X18" s="34">
        <f>R13</f>
        <v>1.3109712048706557</v>
      </c>
      <c r="Y18" s="11">
        <f>W18+X18</f>
        <v>4.8665267604262112</v>
      </c>
      <c r="Z18" t="s">
        <v>45</v>
      </c>
    </row>
    <row r="19" spans="8:29" x14ac:dyDescent="0.25">
      <c r="H19" s="29" t="s">
        <v>7</v>
      </c>
      <c r="I19" s="29">
        <v>26</v>
      </c>
      <c r="J19" s="30">
        <f>SUMSQ(B4:D12)-I9</f>
        <v>22.074074074074076</v>
      </c>
      <c r="K19" s="31"/>
      <c r="L19" s="31"/>
      <c r="M19" s="31"/>
      <c r="N19" s="31"/>
      <c r="O19" s="31"/>
      <c r="T19" t="s">
        <v>47</v>
      </c>
      <c r="U19" t="s">
        <v>64</v>
      </c>
    </row>
    <row r="20" spans="8:29" x14ac:dyDescent="0.25">
      <c r="T20" t="s">
        <v>24</v>
      </c>
      <c r="U20" s="11">
        <f>I8</f>
        <v>3.5555555555555554</v>
      </c>
      <c r="W20" s="11">
        <f>U21</f>
        <v>2.5555555555555558</v>
      </c>
      <c r="X20" s="34">
        <f>R13</f>
        <v>1.3109712048706557</v>
      </c>
      <c r="Y20" s="11">
        <f>W20+X20</f>
        <v>3.8665267604262112</v>
      </c>
      <c r="Z20" t="s">
        <v>43</v>
      </c>
      <c r="AA20" s="58"/>
      <c r="AC20" t="s">
        <v>43</v>
      </c>
    </row>
    <row r="21" spans="8:29" x14ac:dyDescent="0.25">
      <c r="T21" t="s">
        <v>25</v>
      </c>
      <c r="U21" s="11">
        <f>J8</f>
        <v>2.5555555555555558</v>
      </c>
      <c r="W21" s="11">
        <f>U20</f>
        <v>3.5555555555555554</v>
      </c>
      <c r="X21" s="34">
        <f>R13</f>
        <v>1.3109712048706557</v>
      </c>
      <c r="Y21" s="11">
        <f>W21+X21</f>
        <v>4.8665267604262112</v>
      </c>
      <c r="Z21" t="s">
        <v>43</v>
      </c>
      <c r="AA21" s="58"/>
      <c r="AB21" s="21"/>
      <c r="AC21" t="s">
        <v>45</v>
      </c>
    </row>
    <row r="22" spans="8:29" x14ac:dyDescent="0.25">
      <c r="T22" t="s">
        <v>26</v>
      </c>
      <c r="U22" s="11">
        <f>K8</f>
        <v>3.4444444444444446</v>
      </c>
      <c r="W22" s="11">
        <f>U22</f>
        <v>3.4444444444444446</v>
      </c>
      <c r="X22" s="34">
        <f>R13</f>
        <v>1.3109712048706557</v>
      </c>
      <c r="Y22" s="11">
        <f>W22+X22</f>
        <v>4.7554156493151005</v>
      </c>
      <c r="Z22" t="s">
        <v>43</v>
      </c>
      <c r="AB22" s="21"/>
      <c r="AC22" t="s">
        <v>45</v>
      </c>
    </row>
    <row r="23" spans="8:29" x14ac:dyDescent="0.25">
      <c r="T23" t="s">
        <v>47</v>
      </c>
    </row>
  </sheetData>
  <mergeCells count="9">
    <mergeCell ref="L2:L3"/>
    <mergeCell ref="M2:M3"/>
    <mergeCell ref="Q2:R2"/>
    <mergeCell ref="A2:A3"/>
    <mergeCell ref="B2:D2"/>
    <mergeCell ref="E2:E3"/>
    <mergeCell ref="F2:F3"/>
    <mergeCell ref="H2:H3"/>
    <mergeCell ref="I2:K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4"/>
  <sheetViews>
    <sheetView tabSelected="1" topLeftCell="P1" zoomScale="70" zoomScaleNormal="70" workbookViewId="0">
      <selection activeCell="AA17" sqref="AA17"/>
    </sheetView>
  </sheetViews>
  <sheetFormatPr defaultRowHeight="15" x14ac:dyDescent="0.25"/>
  <cols>
    <col min="2" max="2" width="11.5703125" bestFit="1" customWidth="1"/>
    <col min="9" max="9" width="16.42578125" bestFit="1" customWidth="1"/>
    <col min="10" max="10" width="10.140625" bestFit="1" customWidth="1"/>
    <col min="11" max="11" width="10.28515625" bestFit="1" customWidth="1"/>
    <col min="12" max="12" width="11.28515625" bestFit="1" customWidth="1"/>
    <col min="21" max="21" width="11.5703125" bestFit="1" customWidth="1"/>
    <col min="22" max="22" width="13.42578125" bestFit="1" customWidth="1"/>
  </cols>
  <sheetData>
    <row r="1" spans="1:31" x14ac:dyDescent="0.25">
      <c r="A1" t="s">
        <v>90</v>
      </c>
    </row>
    <row r="2" spans="1:31" x14ac:dyDescent="0.25">
      <c r="I2" t="s">
        <v>52</v>
      </c>
    </row>
    <row r="3" spans="1:31" x14ac:dyDescent="0.25">
      <c r="B3" s="75" t="s">
        <v>60</v>
      </c>
      <c r="C3" s="76" t="s">
        <v>91</v>
      </c>
      <c r="D3" s="76"/>
      <c r="E3" s="76"/>
      <c r="F3" s="75" t="s">
        <v>68</v>
      </c>
      <c r="G3" s="75" t="s">
        <v>27</v>
      </c>
      <c r="I3" s="75" t="s">
        <v>22</v>
      </c>
      <c r="J3" s="76" t="s">
        <v>23</v>
      </c>
      <c r="K3" s="76"/>
      <c r="L3" s="76"/>
      <c r="M3" s="75" t="s">
        <v>68</v>
      </c>
      <c r="N3" s="75" t="s">
        <v>27</v>
      </c>
      <c r="R3" s="70" t="s">
        <v>87</v>
      </c>
      <c r="S3" s="70"/>
      <c r="U3" t="s">
        <v>60</v>
      </c>
      <c r="V3" t="s">
        <v>83</v>
      </c>
      <c r="W3" t="s">
        <v>40</v>
      </c>
      <c r="Y3" t="s">
        <v>62</v>
      </c>
    </row>
    <row r="4" spans="1:31" x14ac:dyDescent="0.25">
      <c r="B4" s="75"/>
      <c r="C4" s="29" t="s">
        <v>5</v>
      </c>
      <c r="D4" s="29" t="s">
        <v>4</v>
      </c>
      <c r="E4" s="29" t="s">
        <v>6</v>
      </c>
      <c r="F4" s="75"/>
      <c r="G4" s="75"/>
      <c r="I4" s="75"/>
      <c r="J4" s="29" t="s">
        <v>24</v>
      </c>
      <c r="K4" s="29" t="s">
        <v>25</v>
      </c>
      <c r="L4" s="29" t="s">
        <v>26</v>
      </c>
      <c r="M4" s="75"/>
      <c r="N4" s="75"/>
      <c r="R4" t="s">
        <v>8</v>
      </c>
      <c r="S4" s="11">
        <f t="shared" ref="S4:S12" si="0">G5</f>
        <v>49.896666666666668</v>
      </c>
      <c r="U4" t="s">
        <v>9</v>
      </c>
      <c r="V4" s="11">
        <f>S5</f>
        <v>54.783333333333331</v>
      </c>
      <c r="W4" s="11">
        <f>S14</f>
        <v>124.49698618529041</v>
      </c>
      <c r="X4" s="11">
        <f>V4+W4</f>
        <v>179.28031951862374</v>
      </c>
      <c r="Y4" s="21"/>
      <c r="AE4" t="s">
        <v>43</v>
      </c>
    </row>
    <row r="5" spans="1:31" x14ac:dyDescent="0.25">
      <c r="B5" s="29" t="s">
        <v>8</v>
      </c>
      <c r="C5" s="29">
        <v>40.51</v>
      </c>
      <c r="D5" s="29">
        <v>48.09</v>
      </c>
      <c r="E5" s="29">
        <v>61.09</v>
      </c>
      <c r="F5" s="29">
        <f>SUM(C5:E5)</f>
        <v>149.69</v>
      </c>
      <c r="G5" s="30">
        <f>F5/3</f>
        <v>49.896666666666668</v>
      </c>
      <c r="I5" s="29" t="s">
        <v>19</v>
      </c>
      <c r="J5" s="29">
        <f>F5</f>
        <v>149.69</v>
      </c>
      <c r="K5" s="29">
        <f>F6</f>
        <v>164.35</v>
      </c>
      <c r="L5" s="29">
        <f>F7</f>
        <v>297.61</v>
      </c>
      <c r="M5" s="29">
        <f>SUM(J5:L5)</f>
        <v>611.65</v>
      </c>
      <c r="N5" s="30">
        <f>AVERAGE(J5:L5)/3</f>
        <v>67.961111111111109</v>
      </c>
      <c r="R5" t="s">
        <v>9</v>
      </c>
      <c r="S5" s="11">
        <f t="shared" si="0"/>
        <v>54.783333333333331</v>
      </c>
      <c r="U5" t="s">
        <v>15</v>
      </c>
      <c r="V5" s="11">
        <f>S11</f>
        <v>181.15333333333334</v>
      </c>
      <c r="W5" s="11">
        <f>S14</f>
        <v>124.49698618529041</v>
      </c>
      <c r="X5" s="11">
        <f t="shared" ref="X5:X12" si="1">V5+W5</f>
        <v>305.65031951862375</v>
      </c>
      <c r="Y5" s="21"/>
      <c r="Z5" s="46"/>
      <c r="AE5" t="s">
        <v>43</v>
      </c>
    </row>
    <row r="6" spans="1:31" x14ac:dyDescent="0.25">
      <c r="B6" s="29" t="s">
        <v>9</v>
      </c>
      <c r="C6" s="29">
        <v>44.67</v>
      </c>
      <c r="D6" s="29">
        <v>76.849999999999994</v>
      </c>
      <c r="E6" s="29">
        <v>42.83</v>
      </c>
      <c r="F6" s="29">
        <f t="shared" ref="F6:F12" si="2">SUM(C6:E6)</f>
        <v>164.35</v>
      </c>
      <c r="G6" s="30">
        <f t="shared" ref="G6:G13" si="3">F6/3</f>
        <v>54.783333333333331</v>
      </c>
      <c r="I6" s="29" t="s">
        <v>20</v>
      </c>
      <c r="J6" s="29">
        <f>F8</f>
        <v>183.75</v>
      </c>
      <c r="K6" s="29">
        <f>F9</f>
        <v>343.96000000000004</v>
      </c>
      <c r="L6" s="29">
        <f>F10</f>
        <v>440.31</v>
      </c>
      <c r="M6" s="29">
        <f>SUM(J6:L6)</f>
        <v>968.02</v>
      </c>
      <c r="N6" s="30">
        <f>AVERAGE(J6:L6)/3</f>
        <v>107.55777777777779</v>
      </c>
      <c r="R6" t="s">
        <v>10</v>
      </c>
      <c r="S6" s="11">
        <f t="shared" si="0"/>
        <v>99.203333333333333</v>
      </c>
      <c r="U6" t="s">
        <v>10</v>
      </c>
      <c r="V6" s="11">
        <f>S6</f>
        <v>99.203333333333333</v>
      </c>
      <c r="W6" s="11">
        <f>S14</f>
        <v>124.49698618529041</v>
      </c>
      <c r="X6" s="11">
        <f t="shared" si="1"/>
        <v>223.70031951862376</v>
      </c>
      <c r="Y6" s="21"/>
      <c r="Z6" s="46"/>
      <c r="AA6" s="21"/>
      <c r="AE6" t="s">
        <v>43</v>
      </c>
    </row>
    <row r="7" spans="1:31" x14ac:dyDescent="0.25">
      <c r="B7" s="29" t="s">
        <v>10</v>
      </c>
      <c r="C7" s="29">
        <v>97.3</v>
      </c>
      <c r="D7" s="29">
        <v>87.52</v>
      </c>
      <c r="E7" s="29">
        <v>112.79</v>
      </c>
      <c r="F7" s="29">
        <f t="shared" si="2"/>
        <v>297.61</v>
      </c>
      <c r="G7" s="30">
        <f t="shared" si="3"/>
        <v>99.203333333333333</v>
      </c>
      <c r="I7" s="29" t="s">
        <v>21</v>
      </c>
      <c r="J7" s="29">
        <f>F11</f>
        <v>194.34</v>
      </c>
      <c r="K7" s="29">
        <f>F12</f>
        <v>543.46</v>
      </c>
      <c r="L7" s="29">
        <f>F13</f>
        <v>663.78</v>
      </c>
      <c r="M7" s="29">
        <f>SUM(J7:L7)</f>
        <v>1401.58</v>
      </c>
      <c r="N7" s="30">
        <f>AVERAGE(J7:L7)/3</f>
        <v>155.73111111111112</v>
      </c>
      <c r="R7" t="s">
        <v>11</v>
      </c>
      <c r="S7" s="11">
        <f t="shared" si="0"/>
        <v>61.25</v>
      </c>
      <c r="U7" t="s">
        <v>14</v>
      </c>
      <c r="V7" s="11">
        <f>S10</f>
        <v>64.78</v>
      </c>
      <c r="W7" s="11">
        <f>S14</f>
        <v>124.49698618529041</v>
      </c>
      <c r="X7" s="11">
        <f t="shared" si="1"/>
        <v>189.27698618529041</v>
      </c>
      <c r="Y7" s="21"/>
      <c r="Z7" s="46"/>
      <c r="AA7" s="21"/>
      <c r="AB7" s="21"/>
      <c r="AE7" t="s">
        <v>43</v>
      </c>
    </row>
    <row r="8" spans="1:31" x14ac:dyDescent="0.25">
      <c r="B8" s="29" t="s">
        <v>11</v>
      </c>
      <c r="C8" s="29">
        <v>55.21</v>
      </c>
      <c r="D8" s="29">
        <v>78.459999999999994</v>
      </c>
      <c r="E8" s="29">
        <v>50.08</v>
      </c>
      <c r="F8" s="29">
        <f t="shared" si="2"/>
        <v>183.75</v>
      </c>
      <c r="G8" s="30">
        <f t="shared" si="3"/>
        <v>61.25</v>
      </c>
      <c r="I8" s="29" t="s">
        <v>68</v>
      </c>
      <c r="J8" s="29">
        <f>SUM(J5:J7)</f>
        <v>527.78</v>
      </c>
      <c r="K8" s="29">
        <f>SUM(K5:K7)</f>
        <v>1051.77</v>
      </c>
      <c r="L8" s="29">
        <f>SUM(L5:L7)</f>
        <v>1401.7</v>
      </c>
      <c r="M8" s="29">
        <f>SUM(J8:L8)</f>
        <v>2981.25</v>
      </c>
      <c r="N8" s="31"/>
      <c r="R8" t="s">
        <v>12</v>
      </c>
      <c r="S8" s="11">
        <f t="shared" si="0"/>
        <v>114.65333333333335</v>
      </c>
      <c r="U8" t="s">
        <v>16</v>
      </c>
      <c r="V8" s="11">
        <f>S12</f>
        <v>221.26</v>
      </c>
      <c r="W8" s="11">
        <f>S14</f>
        <v>124.49698618529041</v>
      </c>
      <c r="X8" s="11">
        <f t="shared" si="1"/>
        <v>345.75698618529043</v>
      </c>
      <c r="Y8" s="21"/>
      <c r="Z8" s="46"/>
      <c r="AA8" s="21"/>
      <c r="AB8" s="21"/>
      <c r="AC8" s="21"/>
      <c r="AE8" t="s">
        <v>43</v>
      </c>
    </row>
    <row r="9" spans="1:31" x14ac:dyDescent="0.25">
      <c r="B9" s="29" t="s">
        <v>12</v>
      </c>
      <c r="C9" s="29">
        <v>42.28</v>
      </c>
      <c r="D9" s="29">
        <v>93.13</v>
      </c>
      <c r="E9" s="29">
        <v>208.55</v>
      </c>
      <c r="F9" s="29">
        <f t="shared" si="2"/>
        <v>343.96000000000004</v>
      </c>
      <c r="G9" s="30">
        <f t="shared" si="3"/>
        <v>114.65333333333335</v>
      </c>
      <c r="I9" s="29" t="s">
        <v>27</v>
      </c>
      <c r="J9" s="30">
        <f>AVERAGE(J5:J7)/3</f>
        <v>58.642222222222216</v>
      </c>
      <c r="K9" s="30">
        <f>AVERAGE(K5:K7)/3</f>
        <v>116.86333333333333</v>
      </c>
      <c r="L9" s="30">
        <f>AVERAGE(L5:L7)/3</f>
        <v>155.74444444444444</v>
      </c>
      <c r="M9" s="38"/>
      <c r="N9" s="38"/>
      <c r="R9" t="s">
        <v>13</v>
      </c>
      <c r="S9" s="11">
        <f t="shared" si="0"/>
        <v>146.77000000000001</v>
      </c>
      <c r="U9" t="s">
        <v>13</v>
      </c>
      <c r="V9" s="11">
        <f>S9</f>
        <v>146.77000000000001</v>
      </c>
      <c r="W9" s="11">
        <f>S14</f>
        <v>124.49698618529041</v>
      </c>
      <c r="X9" s="11">
        <f t="shared" si="1"/>
        <v>271.26698618529042</v>
      </c>
      <c r="Y9" s="21"/>
      <c r="Z9" s="46"/>
      <c r="AA9" s="21"/>
      <c r="AB9" s="21"/>
      <c r="AC9" s="21"/>
      <c r="AD9" s="37"/>
      <c r="AE9" t="s">
        <v>44</v>
      </c>
    </row>
    <row r="10" spans="1:31" x14ac:dyDescent="0.25">
      <c r="B10" s="29" t="s">
        <v>13</v>
      </c>
      <c r="C10" s="29">
        <v>219.08</v>
      </c>
      <c r="D10" s="29">
        <v>100.03</v>
      </c>
      <c r="E10" s="29">
        <v>121.2</v>
      </c>
      <c r="F10" s="29">
        <f t="shared" si="2"/>
        <v>440.31</v>
      </c>
      <c r="G10" s="30">
        <f t="shared" si="3"/>
        <v>146.77000000000001</v>
      </c>
      <c r="I10" s="36" t="s">
        <v>53</v>
      </c>
      <c r="J10" s="63">
        <f>(F14^2)/27</f>
        <v>329179.6875</v>
      </c>
      <c r="R10" t="s">
        <v>14</v>
      </c>
      <c r="S10" s="11">
        <f t="shared" si="0"/>
        <v>64.78</v>
      </c>
      <c r="U10" t="s">
        <v>12</v>
      </c>
      <c r="V10" s="11">
        <f>S8</f>
        <v>114.65333333333335</v>
      </c>
      <c r="W10" s="11">
        <f>S14</f>
        <v>124.49698618529041</v>
      </c>
      <c r="X10" s="11">
        <f t="shared" si="1"/>
        <v>239.15031951862375</v>
      </c>
      <c r="Y10" s="21"/>
      <c r="Z10" s="46"/>
      <c r="AA10" s="21"/>
      <c r="AB10" s="21"/>
      <c r="AC10" s="21"/>
      <c r="AD10" s="37"/>
      <c r="AE10" t="s">
        <v>44</v>
      </c>
    </row>
    <row r="11" spans="1:31" x14ac:dyDescent="0.25">
      <c r="B11" s="29" t="s">
        <v>14</v>
      </c>
      <c r="C11" s="29">
        <v>94.34</v>
      </c>
      <c r="D11" s="29">
        <v>56.27</v>
      </c>
      <c r="E11" s="29">
        <v>43.73</v>
      </c>
      <c r="F11" s="29">
        <f t="shared" si="2"/>
        <v>194.34</v>
      </c>
      <c r="G11" s="30">
        <f t="shared" si="3"/>
        <v>64.78</v>
      </c>
      <c r="R11" t="s">
        <v>15</v>
      </c>
      <c r="S11" s="11">
        <f t="shared" si="0"/>
        <v>181.15333333333334</v>
      </c>
      <c r="U11" t="s">
        <v>8</v>
      </c>
      <c r="V11" s="11">
        <f>S4</f>
        <v>49.896666666666668</v>
      </c>
      <c r="W11" s="11">
        <f>S14</f>
        <v>124.49698618529041</v>
      </c>
      <c r="X11" s="11">
        <f t="shared" si="1"/>
        <v>174.39365285195709</v>
      </c>
      <c r="Y11" s="21"/>
      <c r="Z11" s="46"/>
      <c r="AA11" s="21"/>
      <c r="AB11" s="21"/>
      <c r="AC11" s="21"/>
      <c r="AD11" s="37"/>
      <c r="AE11" t="s">
        <v>44</v>
      </c>
    </row>
    <row r="12" spans="1:31" x14ac:dyDescent="0.25">
      <c r="B12" s="29" t="s">
        <v>15</v>
      </c>
      <c r="C12" s="29">
        <v>181.62</v>
      </c>
      <c r="D12" s="29">
        <v>92.87</v>
      </c>
      <c r="E12" s="29">
        <v>268.97000000000003</v>
      </c>
      <c r="F12" s="29">
        <f t="shared" si="2"/>
        <v>543.46</v>
      </c>
      <c r="G12" s="30">
        <f t="shared" si="3"/>
        <v>181.15333333333334</v>
      </c>
      <c r="R12" s="33" t="s">
        <v>16</v>
      </c>
      <c r="S12" s="16">
        <f t="shared" si="0"/>
        <v>221.26</v>
      </c>
      <c r="U12" t="s">
        <v>11</v>
      </c>
      <c r="V12" s="11">
        <f>S7</f>
        <v>61.25</v>
      </c>
      <c r="W12" s="11">
        <f>S14</f>
        <v>124.49698618529041</v>
      </c>
      <c r="X12" s="11">
        <f t="shared" si="1"/>
        <v>185.74698618529041</v>
      </c>
      <c r="Z12" s="41"/>
      <c r="AD12" s="37"/>
      <c r="AE12" t="s">
        <v>45</v>
      </c>
    </row>
    <row r="13" spans="1:31" x14ac:dyDescent="0.25">
      <c r="B13" s="29" t="s">
        <v>16</v>
      </c>
      <c r="C13" s="29">
        <v>219.06</v>
      </c>
      <c r="D13" s="29">
        <v>375.68</v>
      </c>
      <c r="E13" s="29">
        <v>69.040000000000006</v>
      </c>
      <c r="F13" s="29">
        <f>SUM(C13:E13)</f>
        <v>663.78</v>
      </c>
      <c r="G13" s="30">
        <f t="shared" si="3"/>
        <v>221.26</v>
      </c>
    </row>
    <row r="14" spans="1:31" x14ac:dyDescent="0.25">
      <c r="B14" s="29" t="s">
        <v>17</v>
      </c>
      <c r="C14" s="29">
        <f>SUM(C5:C13)</f>
        <v>994.07000000000016</v>
      </c>
      <c r="D14" s="29">
        <f>SUM(D5:D13)</f>
        <v>1008.8999999999999</v>
      </c>
      <c r="E14" s="29">
        <f>SUM(E5:E13)</f>
        <v>978.28000000000009</v>
      </c>
      <c r="F14" s="29">
        <f>SUM(F5:F13)</f>
        <v>2981.25</v>
      </c>
      <c r="G14" s="31"/>
      <c r="I14" t="s">
        <v>85</v>
      </c>
      <c r="R14" t="s">
        <v>40</v>
      </c>
      <c r="S14" s="11">
        <f>5.031*(L21/9)^0.5</f>
        <v>124.49698618529041</v>
      </c>
    </row>
    <row r="15" spans="1:31" x14ac:dyDescent="0.25">
      <c r="I15" s="29" t="s">
        <v>30</v>
      </c>
      <c r="J15" s="29" t="s">
        <v>31</v>
      </c>
      <c r="K15" s="29" t="s">
        <v>32</v>
      </c>
      <c r="L15" s="29" t="s">
        <v>33</v>
      </c>
      <c r="M15" s="29" t="s">
        <v>34</v>
      </c>
      <c r="N15" s="29"/>
      <c r="O15" s="29" t="s">
        <v>92</v>
      </c>
      <c r="P15" s="29" t="s">
        <v>93</v>
      </c>
    </row>
    <row r="16" spans="1:31" x14ac:dyDescent="0.25">
      <c r="I16" s="29" t="s">
        <v>86</v>
      </c>
      <c r="J16" s="29">
        <v>2</v>
      </c>
      <c r="K16" s="30">
        <f>SUMSQ(C14:E14)/9-J10</f>
        <v>52.105088888900355</v>
      </c>
      <c r="L16" s="30">
        <f t="shared" ref="L16:L21" si="4">K16/J16</f>
        <v>26.052544444450177</v>
      </c>
      <c r="M16" s="30">
        <f>L16/L21</f>
        <v>4.7271414110953407E-3</v>
      </c>
      <c r="N16" s="29" t="str">
        <f>IF(M16&lt;O16,"tn",IF(M16&lt;P16,"*","**"))</f>
        <v>tn</v>
      </c>
      <c r="O16" s="30">
        <f>FINV(0.05,J16,J21)</f>
        <v>3.6337234675916301</v>
      </c>
      <c r="P16" s="30">
        <f>FINV(0.01,J16,J21)</f>
        <v>6.2262352803113821</v>
      </c>
      <c r="U16" t="s">
        <v>70</v>
      </c>
      <c r="V16" t="s">
        <v>104</v>
      </c>
    </row>
    <row r="17" spans="9:26" x14ac:dyDescent="0.25">
      <c r="I17" s="29" t="s">
        <v>70</v>
      </c>
      <c r="J17" s="29">
        <v>8</v>
      </c>
      <c r="K17" s="30">
        <f>(SUMSQ(F5:F13)/3)-J10</f>
        <v>90038.934666666668</v>
      </c>
      <c r="L17" s="30">
        <f t="shared" si="4"/>
        <v>11254.866833333333</v>
      </c>
      <c r="M17" s="30">
        <f>L17/L21</f>
        <v>2.0421555060640952</v>
      </c>
      <c r="N17" s="29" t="str">
        <f>IF(M17&lt;O17,"tn",IF(M17&lt;P17,"*","**"))</f>
        <v>tn</v>
      </c>
      <c r="O17" s="30">
        <f>FINV(0.05,J17,J21)</f>
        <v>2.5910961798744014</v>
      </c>
      <c r="P17" s="30">
        <f>FINV(0.01,J17,J21)</f>
        <v>3.8895721399261927</v>
      </c>
      <c r="U17" t="s">
        <v>19</v>
      </c>
      <c r="V17">
        <v>90.73</v>
      </c>
      <c r="X17">
        <f>V19</f>
        <v>62.29</v>
      </c>
      <c r="Y17" s="11">
        <f>S14</f>
        <v>124.49698618529041</v>
      </c>
      <c r="Z17" s="11">
        <f>Y17+X17</f>
        <v>186.7869861852904</v>
      </c>
    </row>
    <row r="18" spans="9:26" x14ac:dyDescent="0.25">
      <c r="I18" s="29" t="s">
        <v>22</v>
      </c>
      <c r="J18" s="29">
        <v>2</v>
      </c>
      <c r="K18" s="30">
        <f>SUMSQ(M5:M7)/9-J10</f>
        <v>34776.416866666637</v>
      </c>
      <c r="L18" s="30">
        <f t="shared" si="4"/>
        <v>17388.208433333319</v>
      </c>
      <c r="M18" s="30">
        <f>L18/L21</f>
        <v>3.1550284973211902</v>
      </c>
      <c r="N18" s="29" t="str">
        <f>IF(M18&lt;O18,"tn",IF(M18&lt;P18,"*","**"))</f>
        <v>tn</v>
      </c>
      <c r="O18" s="30">
        <f>FINV(0.05,J18,J21)</f>
        <v>3.6337234675916301</v>
      </c>
      <c r="P18" s="30">
        <f>FINV(0.01,J18,J21)</f>
        <v>6.2262352803113821</v>
      </c>
      <c r="U18" t="s">
        <v>20</v>
      </c>
      <c r="V18">
        <v>175.65</v>
      </c>
      <c r="X18">
        <f>V17</f>
        <v>90.73</v>
      </c>
      <c r="Y18" s="11">
        <f>S14</f>
        <v>124.49698618529041</v>
      </c>
      <c r="Z18" s="11">
        <f>Y18+X18</f>
        <v>215.2269861852904</v>
      </c>
    </row>
    <row r="19" spans="9:26" x14ac:dyDescent="0.25">
      <c r="I19" s="29" t="s">
        <v>23</v>
      </c>
      <c r="J19" s="29">
        <v>2</v>
      </c>
      <c r="K19" s="30">
        <f>SUMSQ(J8:L8)/9-J10</f>
        <v>42990.840422222158</v>
      </c>
      <c r="L19" s="30">
        <f t="shared" si="4"/>
        <v>21495.420211111079</v>
      </c>
      <c r="M19" s="30">
        <f>L19/L21</f>
        <v>3.9002674477918307</v>
      </c>
      <c r="N19" s="29" t="str">
        <f>IF(M19&lt;O19,"tn",IF(M19&lt;P19,"*","**"))</f>
        <v>*</v>
      </c>
      <c r="O19" s="30">
        <f>FINV(0.05,J19,J21)</f>
        <v>3.6337234675916301</v>
      </c>
      <c r="P19" s="30">
        <f>FINV(0.01,J19,J21)</f>
        <v>6.2262352803113821</v>
      </c>
      <c r="U19" t="s">
        <v>21</v>
      </c>
      <c r="V19">
        <v>62.29</v>
      </c>
      <c r="X19">
        <f>V18</f>
        <v>175.65</v>
      </c>
      <c r="Y19" s="11">
        <f>S14</f>
        <v>124.49698618529041</v>
      </c>
      <c r="Z19" s="11">
        <f>Y19+X19</f>
        <v>300.14698618529042</v>
      </c>
    </row>
    <row r="20" spans="9:26" x14ac:dyDescent="0.25">
      <c r="I20" s="29" t="s">
        <v>63</v>
      </c>
      <c r="J20" s="29">
        <v>4</v>
      </c>
      <c r="K20" s="30">
        <f>K17-K18-K19</f>
        <v>12271.677377777873</v>
      </c>
      <c r="L20" s="30">
        <f t="shared" si="4"/>
        <v>3067.9193444444682</v>
      </c>
      <c r="M20" s="30">
        <f>L20/L21</f>
        <v>0.55666303957167984</v>
      </c>
      <c r="N20" s="29" t="str">
        <f>IF(M20&lt;O20,"tn",IF(M20&lt;P20,"*","**"))</f>
        <v>tn</v>
      </c>
      <c r="O20" s="30">
        <f>FINV(0.05,J20,J21)</f>
        <v>3.0069172799243447</v>
      </c>
      <c r="P20" s="30">
        <f>FINV(0.01,J20,J21)</f>
        <v>4.772577999723211</v>
      </c>
      <c r="U20" t="s">
        <v>47</v>
      </c>
    </row>
    <row r="21" spans="9:26" x14ac:dyDescent="0.25">
      <c r="I21" s="29" t="s">
        <v>94</v>
      </c>
      <c r="J21" s="29">
        <v>16</v>
      </c>
      <c r="K21" s="30">
        <f>K22-K16-K17</f>
        <v>88180.292244444485</v>
      </c>
      <c r="L21" s="30">
        <f t="shared" si="4"/>
        <v>5511.2682652777803</v>
      </c>
      <c r="M21" s="31"/>
      <c r="N21" s="31"/>
      <c r="O21" s="31"/>
      <c r="P21" s="31"/>
      <c r="U21" t="s">
        <v>24</v>
      </c>
      <c r="V21">
        <v>173.51</v>
      </c>
      <c r="X21">
        <f>V22</f>
        <v>70.73</v>
      </c>
      <c r="Y21" s="11">
        <f>S14</f>
        <v>124.49698618529041</v>
      </c>
      <c r="Z21" s="11">
        <f>Y21+X21</f>
        <v>195.2269861852904</v>
      </c>
    </row>
    <row r="22" spans="9:26" x14ac:dyDescent="0.25">
      <c r="I22" s="29" t="s">
        <v>77</v>
      </c>
      <c r="J22" s="29">
        <v>26</v>
      </c>
      <c r="K22" s="30">
        <f>SUMSQ(C5:E13)-J10</f>
        <v>178271.33200000005</v>
      </c>
      <c r="L22" s="31"/>
      <c r="M22" s="31"/>
      <c r="N22" s="31"/>
      <c r="O22" s="31"/>
      <c r="P22" s="31"/>
      <c r="U22" t="s">
        <v>25</v>
      </c>
      <c r="V22">
        <v>70.73</v>
      </c>
      <c r="X22">
        <f>V23</f>
        <v>84.43</v>
      </c>
      <c r="Y22" s="11">
        <f>S14</f>
        <v>124.49698618529041</v>
      </c>
      <c r="Z22" s="11">
        <f>Y22+X22</f>
        <v>208.92698618529042</v>
      </c>
    </row>
    <row r="23" spans="9:26" x14ac:dyDescent="0.25">
      <c r="U23" t="s">
        <v>26</v>
      </c>
      <c r="V23">
        <v>84.43</v>
      </c>
      <c r="X23">
        <f>V21</f>
        <v>173.51</v>
      </c>
      <c r="Y23" s="11">
        <f>S14</f>
        <v>124.49698618529041</v>
      </c>
      <c r="Z23" s="11">
        <f>Y23+X23</f>
        <v>298.00698618529043</v>
      </c>
    </row>
    <row r="24" spans="9:26" x14ac:dyDescent="0.25">
      <c r="U24" t="s">
        <v>47</v>
      </c>
    </row>
  </sheetData>
  <mergeCells count="9">
    <mergeCell ref="J3:L3"/>
    <mergeCell ref="M3:M4"/>
    <mergeCell ref="N3:N4"/>
    <mergeCell ref="R3:S3"/>
    <mergeCell ref="B3:B4"/>
    <mergeCell ref="C3:E3"/>
    <mergeCell ref="F3:F4"/>
    <mergeCell ref="G3:G4"/>
    <mergeCell ref="I3:I4"/>
  </mergeCells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L</vt:lpstr>
      <vt:lpstr>a</vt:lpstr>
      <vt:lpstr>b</vt:lpstr>
      <vt:lpstr>kadar air</vt:lpstr>
      <vt:lpstr>kadar abu</vt:lpstr>
      <vt:lpstr>tpt</vt:lpstr>
      <vt:lpstr>ANTIOKSIDAN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2023-03-21T02:30:22Z</dcterms:created>
  <dcterms:modified xsi:type="dcterms:W3CDTF">2023-08-12T05:16:17Z</dcterms:modified>
</cp:coreProperties>
</file>