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Kuliah\Sidang Sekripsi\excel\"/>
    </mc:Choice>
  </mc:AlternateContent>
  <xr:revisionPtr revIDLastSave="0" documentId="13_ncr:1_{4859519F-3382-4893-8E74-74284BA665D9}" xr6:coauthVersionLast="47" xr6:coauthVersionMax="47" xr10:uidLastSave="{00000000-0000-0000-0000-000000000000}"/>
  <bookViews>
    <workbookView xWindow="-120" yWindow="-120" windowWidth="20730" windowHeight="11160" firstSheet="2" activeTab="6" xr2:uid="{EF7A18DA-D1F5-4E9E-945C-DABFF9856E1D}"/>
  </bookViews>
  <sheets>
    <sheet name="Total Produksi" sheetId="4" r:id="rId1"/>
    <sheet name="Histogram Jenis Defect" sheetId="8" r:id="rId2"/>
    <sheet name="Diagram Pareto" sheetId="9" r:id="rId3"/>
    <sheet name="Peta Kendali P " sheetId="10" r:id="rId4"/>
    <sheet name="DPMO &amp; Sigma" sheetId="11" r:id="rId5"/>
    <sheet name="Fishbone" sheetId="6" r:id="rId6"/>
    <sheet name="Calc DPMO" sheetId="2" r:id="rId7"/>
  </sheets>
  <definedNames>
    <definedName name="_xlchart.v1.0" hidden="1">'Diagram Pareto'!$B$4:$B$8</definedName>
    <definedName name="_xlchart.v1.1" hidden="1">'Diagram Pareto'!$C$4:$C$8</definedName>
    <definedName name="_xlchart.v1.2" hidden="1">'Diagram Pareto'!$D$4:$D$8</definedName>
    <definedName name="_xlchart.v1.3" hidden="1">'Diagram Pareto'!$E$4:$E$8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0" l="1"/>
  <c r="K12" i="10"/>
  <c r="K29" i="10"/>
  <c r="K28" i="10"/>
  <c r="L12" i="10"/>
  <c r="M12" i="10"/>
  <c r="N12" i="10"/>
  <c r="O12" i="10"/>
  <c r="K60" i="10"/>
  <c r="K59" i="10"/>
  <c r="L59" i="10"/>
  <c r="M59" i="10"/>
  <c r="N59" i="10"/>
  <c r="O59" i="10"/>
  <c r="K58" i="10"/>
  <c r="L57" i="10"/>
  <c r="M57" i="10"/>
  <c r="N57" i="10"/>
  <c r="O57" i="10"/>
  <c r="K57" i="10"/>
  <c r="O60" i="10"/>
  <c r="N60" i="10"/>
  <c r="M60" i="10"/>
  <c r="L60" i="10"/>
  <c r="O58" i="10"/>
  <c r="N58" i="10"/>
  <c r="M58" i="10"/>
  <c r="L58" i="10"/>
  <c r="O55" i="10"/>
  <c r="N55" i="10"/>
  <c r="M55" i="10"/>
  <c r="L55" i="10"/>
  <c r="K55" i="10"/>
  <c r="L45" i="10"/>
  <c r="M45" i="10"/>
  <c r="N45" i="10"/>
  <c r="O45" i="10"/>
  <c r="K45" i="10"/>
  <c r="L44" i="10"/>
  <c r="M44" i="10"/>
  <c r="N44" i="10"/>
  <c r="O44" i="10"/>
  <c r="K44" i="10"/>
  <c r="K43" i="10"/>
  <c r="L42" i="10"/>
  <c r="M42" i="10"/>
  <c r="N42" i="10"/>
  <c r="O42" i="10"/>
  <c r="K42" i="10"/>
  <c r="O43" i="10"/>
  <c r="N43" i="10"/>
  <c r="M43" i="10"/>
  <c r="L43" i="10"/>
  <c r="O40" i="10"/>
  <c r="N40" i="10"/>
  <c r="M40" i="10"/>
  <c r="L40" i="10"/>
  <c r="K40" i="10"/>
  <c r="O30" i="10" l="1"/>
  <c r="L30" i="10"/>
  <c r="M30" i="10"/>
  <c r="N30" i="10"/>
  <c r="K30" i="10"/>
  <c r="L29" i="10"/>
  <c r="M29" i="10"/>
  <c r="N29" i="10"/>
  <c r="O29" i="10"/>
  <c r="N27" i="10"/>
  <c r="M27" i="10"/>
  <c r="L27" i="10"/>
  <c r="O27" i="10"/>
  <c r="K27" i="10"/>
  <c r="O28" i="10"/>
  <c r="N28" i="10"/>
  <c r="M28" i="10"/>
  <c r="L28" i="10"/>
  <c r="O25" i="10"/>
  <c r="N25" i="10"/>
  <c r="M25" i="10"/>
  <c r="L25" i="10"/>
  <c r="K25" i="10"/>
  <c r="G5" i="10"/>
  <c r="L13" i="10"/>
  <c r="M13" i="10"/>
  <c r="N13" i="10"/>
  <c r="O13" i="10"/>
  <c r="K13" i="10"/>
  <c r="F5" i="10"/>
  <c r="K10" i="10"/>
  <c r="E5" i="10"/>
  <c r="E8" i="4"/>
  <c r="E7" i="4"/>
  <c r="C7" i="2" l="1"/>
  <c r="C11" i="2" s="1"/>
  <c r="C13" i="2" s="1"/>
  <c r="F4" i="11"/>
  <c r="H8" i="11"/>
  <c r="F8" i="11"/>
  <c r="G8" i="11"/>
  <c r="F5" i="11"/>
  <c r="F6" i="11"/>
  <c r="F7" i="11"/>
  <c r="D8" i="11"/>
  <c r="C8" i="11"/>
  <c r="G5" i="11"/>
  <c r="H5" i="11" s="1"/>
  <c r="G6" i="11"/>
  <c r="H6" i="11" s="1"/>
  <c r="C12" i="10"/>
  <c r="E4" i="4"/>
  <c r="E9" i="11"/>
  <c r="D9" i="11"/>
  <c r="C9" i="11"/>
  <c r="D9" i="10"/>
  <c r="C9" i="10"/>
  <c r="E8" i="10"/>
  <c r="E7" i="10"/>
  <c r="E6" i="10"/>
  <c r="G9" i="8"/>
  <c r="F9" i="8"/>
  <c r="E9" i="8"/>
  <c r="D9" i="8"/>
  <c r="C9" i="8"/>
  <c r="H8" i="8"/>
  <c r="H7" i="8"/>
  <c r="H6" i="8"/>
  <c r="H5" i="8"/>
  <c r="C9" i="2"/>
  <c r="D7" i="4"/>
  <c r="E6" i="4" s="1"/>
  <c r="C7" i="4"/>
  <c r="F8" i="10" l="1"/>
  <c r="C9" i="9"/>
  <c r="D7" i="9" s="1"/>
  <c r="H9" i="8"/>
  <c r="E3" i="4"/>
  <c r="E5" i="4"/>
  <c r="G7" i="11"/>
  <c r="H7" i="11" s="1"/>
  <c r="G4" i="11"/>
  <c r="H4" i="11" s="1"/>
  <c r="F7" i="10"/>
  <c r="F6" i="10"/>
  <c r="C10" i="10"/>
  <c r="D6" i="9" l="1"/>
  <c r="D8" i="9"/>
  <c r="D5" i="9"/>
  <c r="D4" i="9"/>
  <c r="E4" i="9" s="1"/>
  <c r="E5" i="9" s="1"/>
  <c r="E6" i="9" s="1"/>
  <c r="E7" i="9" s="1"/>
  <c r="E8" i="9" s="1"/>
  <c r="G9" i="11"/>
  <c r="H9" i="11"/>
  <c r="F9" i="11"/>
  <c r="C11" i="10"/>
  <c r="H7" i="10" s="1"/>
  <c r="G6" i="10" l="1"/>
  <c r="H8" i="10"/>
  <c r="H6" i="10"/>
  <c r="G7" i="10"/>
  <c r="G11" i="10"/>
  <c r="H5" i="10"/>
  <c r="G8" i="10"/>
  <c r="O10" i="10" l="1"/>
  <c r="M10" i="10"/>
  <c r="L10" i="10"/>
  <c r="N10" i="10"/>
  <c r="K15" i="10"/>
  <c r="O15" i="10"/>
  <c r="O14" i="10"/>
  <c r="N15" i="10"/>
  <c r="L14" i="10"/>
  <c r="N14" i="10"/>
  <c r="M15" i="10"/>
  <c r="M14" i="10"/>
  <c r="L15" i="10"/>
</calcChain>
</file>

<file path=xl/sharedStrings.xml><?xml version="1.0" encoding="utf-8"?>
<sst xmlns="http://schemas.openxmlformats.org/spreadsheetml/2006/main" count="134" uniqueCount="55">
  <si>
    <t>Panen ke-</t>
  </si>
  <si>
    <t>Jumlah</t>
  </si>
  <si>
    <t>calculating 6 Sigma For Discrete Data</t>
  </si>
  <si>
    <t>Number of Units (U)</t>
  </si>
  <si>
    <t>Number of Opportunities (O)</t>
  </si>
  <si>
    <t>Number of Defects (D)</t>
  </si>
  <si>
    <t>Defects</t>
  </si>
  <si>
    <t>Yield</t>
  </si>
  <si>
    <t>DPMO</t>
  </si>
  <si>
    <t>Process Sigma Value</t>
  </si>
  <si>
    <t>Total Produksi dan Total Defect Per Panen</t>
  </si>
  <si>
    <t>Total Produksi (Kg)</t>
  </si>
  <si>
    <t>Data Defect Produk Jambu Kristal Per Panen</t>
  </si>
  <si>
    <r>
      <t xml:space="preserve">Total </t>
    </r>
    <r>
      <rPr>
        <b/>
        <i/>
        <sz val="12"/>
        <color theme="1"/>
        <rFont val="Times New Roman"/>
        <family val="1"/>
      </rPr>
      <t>Defect</t>
    </r>
    <r>
      <rPr>
        <b/>
        <sz val="12"/>
        <color theme="1"/>
        <rFont val="Times New Roman"/>
        <family val="1"/>
      </rPr>
      <t xml:space="preserve"> (Kg)</t>
    </r>
  </si>
  <si>
    <r>
      <t xml:space="preserve">Jenis </t>
    </r>
    <r>
      <rPr>
        <b/>
        <i/>
        <sz val="12"/>
        <color theme="1"/>
        <rFont val="Times New Roman"/>
        <family val="1"/>
      </rPr>
      <t>Defect</t>
    </r>
    <r>
      <rPr>
        <b/>
        <sz val="12"/>
        <color theme="1"/>
        <rFont val="Times New Roman"/>
        <family val="1"/>
      </rPr>
      <t xml:space="preserve"> (Kg)</t>
    </r>
  </si>
  <si>
    <r>
      <t xml:space="preserve">Total </t>
    </r>
    <r>
      <rPr>
        <b/>
        <i/>
        <sz val="12"/>
        <color theme="1"/>
        <rFont val="Times New Roman"/>
        <family val="1"/>
      </rPr>
      <t xml:space="preserve">Defect </t>
    </r>
    <r>
      <rPr>
        <b/>
        <sz val="12"/>
        <color theme="1"/>
        <rFont val="Times New Roman"/>
        <family val="1"/>
      </rPr>
      <t>(Kg)</t>
    </r>
  </si>
  <si>
    <t>Histogram Jenis Defect</t>
  </si>
  <si>
    <r>
      <t xml:space="preserve">Presentase Jenis </t>
    </r>
    <r>
      <rPr>
        <i/>
        <sz val="12"/>
        <color theme="1"/>
        <rFont val="Times New Roman"/>
        <family val="1"/>
      </rPr>
      <t xml:space="preserve">Defect </t>
    </r>
    <r>
      <rPr>
        <sz val="12"/>
        <color theme="1"/>
        <rFont val="Times New Roman"/>
        <family val="1"/>
      </rPr>
      <t>Jambu Kristal Per Panen</t>
    </r>
  </si>
  <si>
    <r>
      <t xml:space="preserve">Urutan Jenis </t>
    </r>
    <r>
      <rPr>
        <i/>
        <sz val="12"/>
        <color theme="1"/>
        <rFont val="Times New Roman"/>
        <family val="1"/>
      </rPr>
      <t>Defect</t>
    </r>
  </si>
  <si>
    <r>
      <t xml:space="preserve">Jumlah </t>
    </r>
    <r>
      <rPr>
        <i/>
        <sz val="12"/>
        <color theme="1"/>
        <rFont val="Times New Roman"/>
        <family val="1"/>
      </rPr>
      <t xml:space="preserve">Defect </t>
    </r>
    <r>
      <rPr>
        <sz val="12"/>
        <color theme="1"/>
        <rFont val="Times New Roman"/>
        <family val="1"/>
      </rPr>
      <t>(Kg)</t>
    </r>
  </si>
  <si>
    <r>
      <t xml:space="preserve">Presentase </t>
    </r>
    <r>
      <rPr>
        <i/>
        <sz val="12"/>
        <color theme="1"/>
        <rFont val="Times New Roman"/>
        <family val="1"/>
      </rPr>
      <t xml:space="preserve">Defect </t>
    </r>
    <r>
      <rPr>
        <sz val="12"/>
        <color theme="1"/>
        <rFont val="Times New Roman"/>
        <family val="1"/>
      </rPr>
      <t>(%)</t>
    </r>
  </si>
  <si>
    <t>Prosentase Kumulatif (%)</t>
  </si>
  <si>
    <t xml:space="preserve">(total jenis defect/total jumlah defect) x 100% </t>
  </si>
  <si>
    <t xml:space="preserve">presentase defect = </t>
  </si>
  <si>
    <r>
      <t xml:space="preserve">Diagram Pareto Jenis </t>
    </r>
    <r>
      <rPr>
        <i/>
        <sz val="12"/>
        <color theme="1"/>
        <rFont val="Times New Roman"/>
        <family val="1"/>
      </rPr>
      <t xml:space="preserve">Defect </t>
    </r>
    <r>
      <rPr>
        <sz val="12"/>
        <color theme="1"/>
        <rFont val="Times New Roman"/>
        <family val="1"/>
      </rPr>
      <t>Jambu Kristal Per Panen</t>
    </r>
  </si>
  <si>
    <t>Identifikasi CTQ dengan Peta Kendali P</t>
  </si>
  <si>
    <t>CL</t>
  </si>
  <si>
    <t>UCL</t>
  </si>
  <si>
    <t>LCL</t>
  </si>
  <si>
    <t>Proporsi</t>
  </si>
  <si>
    <t>Perhitungan nilai DPMO dan Level Sigma</t>
  </si>
  <si>
    <t>Rata-rata</t>
  </si>
  <si>
    <t>CTQ</t>
  </si>
  <si>
    <t>DPO</t>
  </si>
  <si>
    <t>Level Sigma</t>
  </si>
  <si>
    <t>Analisa Fishbone</t>
  </si>
  <si>
    <t>p</t>
  </si>
  <si>
    <t>1-p</t>
  </si>
  <si>
    <r>
      <t xml:space="preserve">Presentase </t>
    </r>
    <r>
      <rPr>
        <b/>
        <i/>
        <sz val="12"/>
        <color theme="1"/>
        <rFont val="Times New Roman"/>
        <family val="1"/>
      </rPr>
      <t xml:space="preserve">Defect </t>
    </r>
    <r>
      <rPr>
        <b/>
        <sz val="12"/>
        <color theme="1"/>
        <rFont val="Times New Roman"/>
        <family val="1"/>
      </rPr>
      <t>(%)</t>
    </r>
  </si>
  <si>
    <t>Kematangan Tidak Seragam</t>
  </si>
  <si>
    <t>Bintik Hitam</t>
  </si>
  <si>
    <t>Kehitaman / Busuk Pada Daging Buah</t>
  </si>
  <si>
    <t>Cacat pada Biji</t>
  </si>
  <si>
    <t>Cacat Bentuk</t>
  </si>
  <si>
    <t>x</t>
  </si>
  <si>
    <t>total produksi</t>
  </si>
  <si>
    <t>ctq</t>
  </si>
  <si>
    <t>total defect</t>
  </si>
  <si>
    <t>panen 1</t>
  </si>
  <si>
    <t>proporsi</t>
  </si>
  <si>
    <t>jenis defect</t>
  </si>
  <si>
    <t>panen 2</t>
  </si>
  <si>
    <t>panen 3</t>
  </si>
  <si>
    <t>panen 4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</si>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</sst>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%"/>
    <numFmt numFmtId="165" formatCode="0.000"/>
    <numFmt numFmtId="166" formatCode="0.00000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2" fontId="3" fillId="0" borderId="0" xfId="0" applyNumberFormat="1" applyFont="1"/>
    <xf numFmtId="165" fontId="3" fillId="0" borderId="1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/>
    <xf numFmtId="0" fontId="2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Histogram Jenis Defect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'Histogram Jenis Defect'!$C$3:$C$4</c:f>
              <c:strCache>
                <c:ptCount val="2"/>
                <c:pt idx="0">
                  <c:v>Jenis Defect (Kg)</c:v>
                </c:pt>
                <c:pt idx="1">
                  <c:v>Kematangan Tidak Seragam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'Histogram Jenis Defect'!$B$5:$B$8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'Histogram Jenis Defect'!$C$5:$C$8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18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4-4FEB-8B41-F7412CC07AD1}"/>
            </c:ext>
          </c:extLst>
        </c:ser>
        <c:ser>
          <c:idx val="1"/>
          <c:order val="1"/>
          <c:tx>
            <c:strRef>
              <c:f>'Histogram Jenis Defect'!$D$3:$D$4</c:f>
              <c:strCache>
                <c:ptCount val="2"/>
                <c:pt idx="0">
                  <c:v>Jenis Defect (Kg)</c:v>
                </c:pt>
                <c:pt idx="1">
                  <c:v>Bintik Hitam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'Histogram Jenis Defect'!$B$5:$B$8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'Histogram Jenis Defect'!$D$5:$D$8</c:f>
              <c:numCache>
                <c:formatCode>General</c:formatCode>
                <c:ptCount val="4"/>
                <c:pt idx="0">
                  <c:v>5</c:v>
                </c:pt>
                <c:pt idx="1">
                  <c:v>14</c:v>
                </c:pt>
                <c:pt idx="2">
                  <c:v>10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4-4FEB-8B41-F7412CC07AD1}"/>
            </c:ext>
          </c:extLst>
        </c:ser>
        <c:ser>
          <c:idx val="2"/>
          <c:order val="2"/>
          <c:tx>
            <c:strRef>
              <c:f>'Histogram Jenis Defect'!$E$3:$E$4</c:f>
              <c:strCache>
                <c:ptCount val="2"/>
                <c:pt idx="0">
                  <c:v>Jenis Defect (Kg)</c:v>
                </c:pt>
                <c:pt idx="1">
                  <c:v>Kehitaman / Busuk Pada Daging Buah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'Histogram Jenis Defect'!$B$5:$B$8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'Histogram Jenis Defect'!$E$5:$E$8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9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64-4FEB-8B41-F7412CC07AD1}"/>
            </c:ext>
          </c:extLst>
        </c:ser>
        <c:ser>
          <c:idx val="3"/>
          <c:order val="3"/>
          <c:tx>
            <c:strRef>
              <c:f>'Histogram Jenis Defect'!$F$3:$F$4</c:f>
              <c:strCache>
                <c:ptCount val="2"/>
                <c:pt idx="0">
                  <c:v>Jenis Defect (Kg)</c:v>
                </c:pt>
                <c:pt idx="1">
                  <c:v>Cacat pada Biji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'Histogram Jenis Defect'!$B$5:$B$8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'Histogram Jenis Defect'!$F$5:$F$8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64-4FEB-8B41-F7412CC07AD1}"/>
            </c:ext>
          </c:extLst>
        </c:ser>
        <c:ser>
          <c:idx val="4"/>
          <c:order val="4"/>
          <c:tx>
            <c:strRef>
              <c:f>'Histogram Jenis Defect'!$G$3:$G$4</c:f>
              <c:strCache>
                <c:ptCount val="2"/>
                <c:pt idx="0">
                  <c:v>Jenis Defect (Kg)</c:v>
                </c:pt>
                <c:pt idx="1">
                  <c:v>Cacat Bentuk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'Histogram Jenis Defect'!$B$5:$B$8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'Histogram Jenis Defect'!$G$5:$G$8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64-4FEB-8B41-F7412CC07AD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37764336"/>
        <c:axId val="2137763088"/>
      </c:barChart>
      <c:catAx>
        <c:axId val="2137764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Panen ke-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37763088"/>
        <c:crosses val="autoZero"/>
        <c:auto val="1"/>
        <c:lblAlgn val="ctr"/>
        <c:lblOffset val="100"/>
        <c:noMultiLvlLbl val="0"/>
      </c:catAx>
      <c:valAx>
        <c:axId val="21377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/>
                  <a:t>Defect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3776433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peta</a:t>
            </a:r>
            <a:r>
              <a:rPr lang="en-ID" baseline="0"/>
              <a:t> kendali p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P '!$E$4</c:f>
              <c:strCache>
                <c:ptCount val="1"/>
                <c:pt idx="0">
                  <c:v>Proporsi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'Peta Kendali P '!$E$5:$E$8</c:f>
              <c:numCache>
                <c:formatCode>0.00000</c:formatCode>
                <c:ptCount val="4"/>
                <c:pt idx="0">
                  <c:v>9.7014925373134331E-2</c:v>
                </c:pt>
                <c:pt idx="1">
                  <c:v>0.17123287671232876</c:v>
                </c:pt>
                <c:pt idx="2">
                  <c:v>0.16783216783216784</c:v>
                </c:pt>
                <c:pt idx="3">
                  <c:v>0.13478260869565217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45-4B04-9E14-97DB220B3B16}"/>
            </c:ext>
          </c:extLst>
        </c:ser>
        <c:ser>
          <c:idx val="1"/>
          <c:order val="1"/>
          <c:tx>
            <c:strRef>
              <c:f>'Peta Kendali P '!$F$4</c:f>
              <c:strCache>
                <c:ptCount val="1"/>
                <c:pt idx="0">
                  <c:v>CL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'Peta Kendali P '!$F$5:$F$8</c:f>
              <c:numCache>
                <c:formatCode>0.00000</c:formatCode>
                <c:ptCount val="4"/>
                <c:pt idx="0">
                  <c:v>0.14405204460966542</c:v>
                </c:pt>
                <c:pt idx="1">
                  <c:v>0.14405204460966542</c:v>
                </c:pt>
                <c:pt idx="2">
                  <c:v>0.14405204460966542</c:v>
                </c:pt>
                <c:pt idx="3">
                  <c:v>0.14405204460966542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45-4B04-9E14-97DB220B3B16}"/>
            </c:ext>
          </c:extLst>
        </c:ser>
        <c:ser>
          <c:idx val="2"/>
          <c:order val="2"/>
          <c:tx>
            <c:strRef>
              <c:f>'Peta Kendali P '!$G$4</c:f>
              <c:strCache>
                <c:ptCount val="1"/>
                <c:pt idx="0">
                  <c:v>UCL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'Peta Kendali P '!$G$5:$G$8</c:f>
              <c:numCache>
                <c:formatCode>0.00000</c:formatCode>
                <c:ptCount val="4"/>
                <c:pt idx="0">
                  <c:v>0.2084003701941434</c:v>
                </c:pt>
                <c:pt idx="1">
                  <c:v>0.20569922559046949</c:v>
                </c:pt>
                <c:pt idx="2">
                  <c:v>0.20634251794319577</c:v>
                </c:pt>
                <c:pt idx="3">
                  <c:v>0.21351299633892568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45-4B04-9E14-97DB220B3B16}"/>
            </c:ext>
          </c:extLst>
        </c:ser>
        <c:ser>
          <c:idx val="3"/>
          <c:order val="3"/>
          <c:tx>
            <c:strRef>
              <c:f>'Peta Kendali P '!$H$4</c:f>
              <c:strCache>
                <c:ptCount val="1"/>
                <c:pt idx="0">
                  <c:v>LCL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'Peta Kendali P '!$H$5:$H$8</c:f>
              <c:numCache>
                <c:formatCode>0.00000</c:formatCode>
                <c:ptCount val="4"/>
                <c:pt idx="0">
                  <c:v>7.9703719025187442E-2</c:v>
                </c:pt>
                <c:pt idx="1">
                  <c:v>8.2404863628861347E-2</c:v>
                </c:pt>
                <c:pt idx="2">
                  <c:v>8.1761571276135064E-2</c:v>
                </c:pt>
                <c:pt idx="3">
                  <c:v>7.4591092880405163E-2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45-4B04-9E14-97DB220B3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690592"/>
        <c:axId val="1479684352"/>
      </c:lineChart>
      <c:catAx>
        <c:axId val="147969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9684352"/>
        <c:crosses val="autoZero"/>
        <c:auto val="1"/>
        <c:lblAlgn val="ctr"/>
        <c:lblOffset val="100"/>
        <c:noMultiLvlLbl val="0"/>
      </c:catAx>
      <c:valAx>
        <c:axId val="1479684352"/>
        <c:scaling>
          <c:orientation val="minMax"/>
        </c:scaling>
        <c:delete val="0"/>
        <c:axPos val="l"/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969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Panen</a:t>
            </a:r>
            <a:r>
              <a:rPr lang="en-ID" baseline="0"/>
              <a:t> ke-1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P '!$J$12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'!$K$11:$O$11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'!$K$12:$O$12</c:f>
              <c:numCache>
                <c:formatCode>General</c:formatCode>
                <c:ptCount val="5"/>
                <c:pt idx="0">
                  <c:v>0.22388059701492538</c:v>
                </c:pt>
                <c:pt idx="1">
                  <c:v>0.13805970149253732</c:v>
                </c:pt>
                <c:pt idx="2">
                  <c:v>8.2089552238805971E-2</c:v>
                </c:pt>
                <c:pt idx="3">
                  <c:v>5.9701492537313432E-2</c:v>
                </c:pt>
                <c:pt idx="4">
                  <c:v>7.4626865671641784E-2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47-44FC-A23C-F30AD90B3965}"/>
            </c:ext>
          </c:extLst>
        </c:ser>
        <c:ser>
          <c:idx val="1"/>
          <c:order val="1"/>
          <c:tx>
            <c:strRef>
              <c:f>'Peta Kendali P '!$J$13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'!$K$11:$O$11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'!$K$13:$O$13</c:f>
              <c:numCache>
                <c:formatCode>0.00000</c:formatCode>
                <c:ptCount val="5"/>
                <c:pt idx="0">
                  <c:v>0.14405204460966542</c:v>
                </c:pt>
                <c:pt idx="1">
                  <c:v>0.14405204460966542</c:v>
                </c:pt>
                <c:pt idx="2">
                  <c:v>0.14405204460966542</c:v>
                </c:pt>
                <c:pt idx="3">
                  <c:v>0.14405204460966542</c:v>
                </c:pt>
                <c:pt idx="4">
                  <c:v>0.14405204460966542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47-44FC-A23C-F30AD90B3965}"/>
            </c:ext>
          </c:extLst>
        </c:ser>
        <c:ser>
          <c:idx val="2"/>
          <c:order val="2"/>
          <c:tx>
            <c:strRef>
              <c:f>'Peta Kendali P '!$J$14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'!$K$11:$O$11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'!$K$14:$O$14</c:f>
              <c:numCache>
                <c:formatCode>0.00000</c:formatCode>
                <c:ptCount val="5"/>
                <c:pt idx="0">
                  <c:v>0.2084003701941434</c:v>
                </c:pt>
                <c:pt idx="1">
                  <c:v>0.2084003701941434</c:v>
                </c:pt>
                <c:pt idx="2">
                  <c:v>0.2084003701941434</c:v>
                </c:pt>
                <c:pt idx="3">
                  <c:v>0.2084003701941434</c:v>
                </c:pt>
                <c:pt idx="4">
                  <c:v>0.2084003701941434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47-44FC-A23C-F30AD90B3965}"/>
            </c:ext>
          </c:extLst>
        </c:ser>
        <c:ser>
          <c:idx val="3"/>
          <c:order val="3"/>
          <c:tx>
            <c:strRef>
              <c:f>'Peta Kendali P '!$J$15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'!$K$11:$O$11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'!$K$15:$O$15</c:f>
              <c:numCache>
                <c:formatCode>0.00000</c:formatCode>
                <c:ptCount val="5"/>
                <c:pt idx="0">
                  <c:v>7.9703719025187442E-2</c:v>
                </c:pt>
                <c:pt idx="1">
                  <c:v>7.9703719025187442E-2</c:v>
                </c:pt>
                <c:pt idx="2">
                  <c:v>7.9703719025187442E-2</c:v>
                </c:pt>
                <c:pt idx="3">
                  <c:v>7.9703719025187442E-2</c:v>
                </c:pt>
                <c:pt idx="4">
                  <c:v>7.9703719025187442E-2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47-44FC-A23C-F30AD90B3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4427327"/>
        <c:axId val="1294417247"/>
      </c:lineChart>
      <c:catAx>
        <c:axId val="129442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17247"/>
        <c:crosses val="autoZero"/>
        <c:auto val="1"/>
        <c:lblAlgn val="ctr"/>
        <c:lblOffset val="100"/>
        <c:noMultiLvlLbl val="0"/>
      </c:catAx>
      <c:valAx>
        <c:axId val="1294417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27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Panen ke-2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P '!$J$27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'!$K$26:$O$26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'!$K$27:$O$27</c:f>
              <c:numCache>
                <c:formatCode>General</c:formatCode>
                <c:ptCount val="5"/>
                <c:pt idx="0">
                  <c:v>0.20547945205479451</c:v>
                </c:pt>
                <c:pt idx="1">
                  <c:v>0.12671232876712329</c:v>
                </c:pt>
                <c:pt idx="2">
                  <c:v>7.5342465753424653E-2</c:v>
                </c:pt>
                <c:pt idx="3">
                  <c:v>5.4794520547945202E-2</c:v>
                </c:pt>
                <c:pt idx="4">
                  <c:v>6.8493150684931503E-2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90-4249-8B27-5FDBD375C1C1}"/>
            </c:ext>
          </c:extLst>
        </c:ser>
        <c:ser>
          <c:idx val="1"/>
          <c:order val="1"/>
          <c:tx>
            <c:strRef>
              <c:f>'Peta Kendali P '!$J$28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'!$K$26:$O$26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'!$K$28:$O$28</c:f>
              <c:numCache>
                <c:formatCode>0.00000</c:formatCode>
                <c:ptCount val="5"/>
                <c:pt idx="0">
                  <c:v>0.14405204460966542</c:v>
                </c:pt>
                <c:pt idx="1">
                  <c:v>0.14405204460966542</c:v>
                </c:pt>
                <c:pt idx="2">
                  <c:v>0.14405204460966542</c:v>
                </c:pt>
                <c:pt idx="3">
                  <c:v>0.14405204460966542</c:v>
                </c:pt>
                <c:pt idx="4">
                  <c:v>0.14405204460966542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90-4249-8B27-5FDBD375C1C1}"/>
            </c:ext>
          </c:extLst>
        </c:ser>
        <c:ser>
          <c:idx val="2"/>
          <c:order val="2"/>
          <c:tx>
            <c:strRef>
              <c:f>'Peta Kendali P '!$J$29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'!$K$26:$O$26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'!$K$29:$O$29</c:f>
              <c:numCache>
                <c:formatCode>0.00000</c:formatCode>
                <c:ptCount val="5"/>
                <c:pt idx="0">
                  <c:v>0.20569922559046949</c:v>
                </c:pt>
                <c:pt idx="1">
                  <c:v>0.20569922559046949</c:v>
                </c:pt>
                <c:pt idx="2">
                  <c:v>0.20569922559046949</c:v>
                </c:pt>
                <c:pt idx="3">
                  <c:v>0.20569922559046949</c:v>
                </c:pt>
                <c:pt idx="4">
                  <c:v>0.20569922559046949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90-4249-8B27-5FDBD375C1C1}"/>
            </c:ext>
          </c:extLst>
        </c:ser>
        <c:ser>
          <c:idx val="3"/>
          <c:order val="3"/>
          <c:tx>
            <c:strRef>
              <c:f>'Peta Kendali P '!$J$30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'!$K$26:$O$26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'!$K$30:$O$30</c:f>
              <c:numCache>
                <c:formatCode>0.00000</c:formatCode>
                <c:ptCount val="5"/>
                <c:pt idx="0">
                  <c:v>8.2404863628861347E-2</c:v>
                </c:pt>
                <c:pt idx="1">
                  <c:v>8.2404863628861347E-2</c:v>
                </c:pt>
                <c:pt idx="2">
                  <c:v>8.2404863628861347E-2</c:v>
                </c:pt>
                <c:pt idx="3">
                  <c:v>8.2404863628861347E-2</c:v>
                </c:pt>
                <c:pt idx="4">
                  <c:v>8.2404863628861347E-2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90-4249-8B27-5FDBD375C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4423967"/>
        <c:axId val="1294426847"/>
      </c:lineChart>
      <c:catAx>
        <c:axId val="1294423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26847"/>
        <c:crosses val="autoZero"/>
        <c:auto val="1"/>
        <c:lblAlgn val="ctr"/>
        <c:lblOffset val="100"/>
        <c:noMultiLvlLbl val="0"/>
      </c:catAx>
      <c:valAx>
        <c:axId val="1294426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23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Panen ke-3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P '!$J$42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'!$K$41:$O$41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'!$K$42:$O$42</c:f>
              <c:numCache>
                <c:formatCode>General</c:formatCode>
                <c:ptCount val="5"/>
                <c:pt idx="0">
                  <c:v>0.20979020979020979</c:v>
                </c:pt>
                <c:pt idx="1">
                  <c:v>0.12937062937062938</c:v>
                </c:pt>
                <c:pt idx="2">
                  <c:v>7.6923076923076927E-2</c:v>
                </c:pt>
                <c:pt idx="3">
                  <c:v>5.5944055944055944E-2</c:v>
                </c:pt>
                <c:pt idx="4">
                  <c:v>6.9930069930069935E-2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C2-4EE8-B612-148AB209814A}"/>
            </c:ext>
          </c:extLst>
        </c:ser>
        <c:ser>
          <c:idx val="1"/>
          <c:order val="1"/>
          <c:tx>
            <c:strRef>
              <c:f>'Peta Kendali P '!$J$43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'!$K$41:$O$41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'!$K$43:$O$43</c:f>
              <c:numCache>
                <c:formatCode>0.00000</c:formatCode>
                <c:ptCount val="5"/>
                <c:pt idx="0">
                  <c:v>0.14405204460966542</c:v>
                </c:pt>
                <c:pt idx="1">
                  <c:v>0.14405204460966542</c:v>
                </c:pt>
                <c:pt idx="2">
                  <c:v>0.14405204460966542</c:v>
                </c:pt>
                <c:pt idx="3">
                  <c:v>0.14405204460966542</c:v>
                </c:pt>
                <c:pt idx="4">
                  <c:v>0.14405204460966542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C2-4EE8-B612-148AB209814A}"/>
            </c:ext>
          </c:extLst>
        </c:ser>
        <c:ser>
          <c:idx val="2"/>
          <c:order val="2"/>
          <c:tx>
            <c:strRef>
              <c:f>'Peta Kendali P '!$J$44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'!$K$41:$O$41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'!$K$44:$O$44</c:f>
              <c:numCache>
                <c:formatCode>0.00000</c:formatCode>
                <c:ptCount val="5"/>
                <c:pt idx="0">
                  <c:v>0.20634251794319577</c:v>
                </c:pt>
                <c:pt idx="1">
                  <c:v>0.20634251794319577</c:v>
                </c:pt>
                <c:pt idx="2">
                  <c:v>0.20634251794319577</c:v>
                </c:pt>
                <c:pt idx="3">
                  <c:v>0.20634251794319577</c:v>
                </c:pt>
                <c:pt idx="4">
                  <c:v>0.20634251794319577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C2-4EE8-B612-148AB209814A}"/>
            </c:ext>
          </c:extLst>
        </c:ser>
        <c:ser>
          <c:idx val="3"/>
          <c:order val="3"/>
          <c:tx>
            <c:strRef>
              <c:f>'Peta Kendali P '!$J$45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'!$K$41:$O$41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'!$K$45:$O$45</c:f>
              <c:numCache>
                <c:formatCode>0.00000</c:formatCode>
                <c:ptCount val="5"/>
                <c:pt idx="0">
                  <c:v>8.1761571276135064E-2</c:v>
                </c:pt>
                <c:pt idx="1">
                  <c:v>8.1761571276135064E-2</c:v>
                </c:pt>
                <c:pt idx="2">
                  <c:v>8.1761571276135064E-2</c:v>
                </c:pt>
                <c:pt idx="3">
                  <c:v>8.1761571276135064E-2</c:v>
                </c:pt>
                <c:pt idx="4">
                  <c:v>8.1761571276135064E-2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C2-4EE8-B612-148AB2098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4421087"/>
        <c:axId val="1294425407"/>
      </c:lineChart>
      <c:catAx>
        <c:axId val="1294421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25407"/>
        <c:crosses val="autoZero"/>
        <c:auto val="1"/>
        <c:lblAlgn val="ctr"/>
        <c:lblOffset val="100"/>
        <c:noMultiLvlLbl val="0"/>
      </c:catAx>
      <c:valAx>
        <c:axId val="129442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21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Panen ke-4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P '!$J$57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'!$K$56:$O$56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'!$K$57:$O$57</c:f>
              <c:numCache>
                <c:formatCode>General</c:formatCode>
                <c:ptCount val="5"/>
                <c:pt idx="0">
                  <c:v>0.2608695652173913</c:v>
                </c:pt>
                <c:pt idx="1">
                  <c:v>0.16086956521739129</c:v>
                </c:pt>
                <c:pt idx="2">
                  <c:v>9.5652173913043481E-2</c:v>
                </c:pt>
                <c:pt idx="3">
                  <c:v>6.9565217391304349E-2</c:v>
                </c:pt>
                <c:pt idx="4">
                  <c:v>8.6956521739130432E-2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94-4284-A992-D0DFF9FEFB5E}"/>
            </c:ext>
          </c:extLst>
        </c:ser>
        <c:ser>
          <c:idx val="1"/>
          <c:order val="1"/>
          <c:tx>
            <c:strRef>
              <c:f>'Peta Kendali P '!$J$58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'!$K$56:$O$56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'!$K$58:$O$58</c:f>
              <c:numCache>
                <c:formatCode>0.00000</c:formatCode>
                <c:ptCount val="5"/>
                <c:pt idx="0">
                  <c:v>0.14405204460966542</c:v>
                </c:pt>
                <c:pt idx="1">
                  <c:v>0.14405204460966542</c:v>
                </c:pt>
                <c:pt idx="2">
                  <c:v>0.14405204460966542</c:v>
                </c:pt>
                <c:pt idx="3">
                  <c:v>0.14405204460966542</c:v>
                </c:pt>
                <c:pt idx="4">
                  <c:v>0.14405204460966542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94-4284-A992-D0DFF9FEFB5E}"/>
            </c:ext>
          </c:extLst>
        </c:ser>
        <c:ser>
          <c:idx val="2"/>
          <c:order val="2"/>
          <c:tx>
            <c:strRef>
              <c:f>'Peta Kendali P '!$J$59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'!$K$56:$O$56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'!$K$59:$O$59</c:f>
              <c:numCache>
                <c:formatCode>0.00000</c:formatCode>
                <c:ptCount val="5"/>
                <c:pt idx="0">
                  <c:v>0.21351299633892568</c:v>
                </c:pt>
                <c:pt idx="1">
                  <c:v>0.21351299633892568</c:v>
                </c:pt>
                <c:pt idx="2">
                  <c:v>0.21351299633892568</c:v>
                </c:pt>
                <c:pt idx="3">
                  <c:v>0.21351299633892568</c:v>
                </c:pt>
                <c:pt idx="4">
                  <c:v>0.21351299633892568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94-4284-A992-D0DFF9FEFB5E}"/>
            </c:ext>
          </c:extLst>
        </c:ser>
        <c:ser>
          <c:idx val="3"/>
          <c:order val="3"/>
          <c:tx>
            <c:strRef>
              <c:f>'Peta Kendali P '!$J$60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'Peta Kendali P '!$K$56:$O$56</c:f>
              <c:strCache>
                <c:ptCount val="5"/>
                <c:pt idx="0">
                  <c:v>Kematangan Tidak Seragam</c:v>
                </c:pt>
                <c:pt idx="1">
                  <c:v>Bintik Hitam</c:v>
                </c:pt>
                <c:pt idx="2">
                  <c:v>Kehitaman / Busuk Pada Daging Buah</c:v>
                </c:pt>
                <c:pt idx="3">
                  <c:v>Cacat pada Biji</c:v>
                </c:pt>
                <c:pt idx="4">
                  <c:v>Cacat Bentuk</c:v>
                </c:pt>
              </c:strCache>
            </c:strRef>
          </c:cat>
          <c:val>
            <c:numRef>
              <c:f>'Peta Kendali P '!$K$60:$O$60</c:f>
              <c:numCache>
                <c:formatCode>0.00000</c:formatCode>
                <c:ptCount val="5"/>
                <c:pt idx="0">
                  <c:v>7.4591092880405163E-2</c:v>
                </c:pt>
                <c:pt idx="1">
                  <c:v>8.1761571276135064E-2</c:v>
                </c:pt>
                <c:pt idx="2">
                  <c:v>8.1761571276135064E-2</c:v>
                </c:pt>
                <c:pt idx="3">
                  <c:v>8.1761571276135064E-2</c:v>
                </c:pt>
                <c:pt idx="4">
                  <c:v>8.1761571276135064E-2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94-4284-A992-D0DFF9FEF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4419647"/>
        <c:axId val="1294416287"/>
      </c:lineChart>
      <c:catAx>
        <c:axId val="1294419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16287"/>
        <c:crosses val="autoZero"/>
        <c:auto val="1"/>
        <c:lblAlgn val="ctr"/>
        <c:lblOffset val="100"/>
        <c:noMultiLvlLbl val="0"/>
      </c:catAx>
      <c:valAx>
        <c:axId val="129441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19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  <cx:data id="1">
      <cx:strDim type="cat">
        <cx:f>_xlchart.v1.0</cx:f>
      </cx:strDim>
      <cx:numDim type="val">
        <cx:f>_xlchart.v1.2</cx:f>
      </cx:numDim>
    </cx:data>
    <cx:data id="2">
      <cx:strDim type="cat">
        <cx:f>_xlchart.v1.0</cx:f>
      </cx:strDim>
      <cx:numDim type="val">
        <cx:f>_xlchart.v1.3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Presentase Jenis </a:t>
            </a:r>
            <a:r>
              <a:rPr lang="en-US" sz="14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Defect </a:t>
            </a: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Jambu Kristal</a:t>
            </a:r>
          </a:p>
        </cx:rich>
      </cx:tx>
    </cx:title>
    <cx:plotArea>
      <cx:plotAreaRegion>
        <cx:series layoutId="clusteredColumn" uniqueId="{739656C7-B4CF-414C-8204-B853786A9707}" formatIdx="0"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txPr>
            <cx:visibility seriesName="0" categoryName="0" value="1"/>
            <cx:separator>, </cx:separator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en-US" sz="900" b="0" i="0" u="none" strike="noStrike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60</a:t>
                  </a:r>
                </a:p>
              </cx:txPr>
              <cx:visibility seriesName="0" categoryName="0" value="1"/>
              <cx:separator>, </cx:separator>
            </cx:dataLabel>
            <cx:dataLabel idx="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en-US" sz="900" b="0" i="0" u="none" strike="noStrike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37</a:t>
                  </a:r>
                </a:p>
              </cx:txPr>
              <cx:visibility seriesName="0" categoryName="0" value="1"/>
              <cx:separator>, </cx:separator>
            </cx:dataLabel>
            <cx:dataLabel idx="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en-US" sz="900" b="0" i="0" u="none" strike="noStrike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22</a:t>
                  </a:r>
                </a:p>
              </cx:txPr>
              <cx:visibility seriesName="0" categoryName="0" value="1"/>
              <cx:separator>, </cx:separator>
            </cx:dataLabel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en-US" sz="900" b="0" i="0" u="none" strike="noStrike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20</a:t>
                  </a:r>
                </a:p>
              </cx:txPr>
              <cx:visibility seriesName="0" categoryName="0" value="1"/>
              <cx:separator>, </cx:separator>
            </cx:dataLabel>
            <cx:dataLabel idx="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en-US" sz="900" b="0" i="0" u="none" strike="noStrike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16</a:t>
                  </a:r>
                </a:p>
              </cx:txPr>
              <cx:visibility seriesName="0" categoryName="0" value="1"/>
              <cx:separator>, </cx:separator>
            </cx:dataLabel>
          </cx:dataLabels>
          <cx:dataId val="0"/>
          <cx:layoutPr>
            <cx:aggregation/>
          </cx:layoutPr>
          <cx:axisId val="1"/>
        </cx:series>
        <cx:series layoutId="paretoLine" ownerIdx="0" uniqueId="{A25EC124-1F6D-4592-884D-11AAED6788BC}" formatIdx="1">
          <cx:axisId val="2"/>
        </cx:series>
        <cx:series layoutId="clusteredColumn" hidden="1" uniqueId="{FD3F8177-7A3B-4F65-A54A-ECB2B94546AB}" formatIdx="2">
          <cx:dataLabels pos="ctr">
            <cx:visibility seriesName="0" categoryName="0" value="0"/>
            <cx:separator>, </cx:separator>
          </cx:dataLabels>
          <cx:dataId val="1"/>
          <cx:layoutPr>
            <cx:aggregation/>
          </cx:layoutPr>
          <cx:axisId val="1"/>
        </cx:series>
        <cx:series layoutId="paretoLine" ownerIdx="2" uniqueId="{DC570F61-83AD-4CC8-9D6E-84783F66CF70}" formatIdx="3">
          <cx:axisId val="2"/>
        </cx:series>
        <cx:series layoutId="clusteredColumn" hidden="1" uniqueId="{E558406B-A30F-4686-B4F2-DEA17DD58673}" formatIdx="4">
          <cx:dataId val="2"/>
          <cx:layoutPr>
            <cx:aggregation/>
          </cx:layoutPr>
          <cx:axisId val="1"/>
        </cx:series>
        <cx:series layoutId="paretoLine" ownerIdx="4" uniqueId="{7803542E-46FE-4B17-AD26-FC374248E0A9}" formatIdx="5">
          <cx:axisId val="2"/>
        </cx:series>
      </cx:plotAreaRegion>
      <cx:axis id="0">
        <cx:catScaling gapWidth="0.819999993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9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Jenis </a:t>
                </a:r>
                <a:r>
                  <a:rPr lang="en-US" sz="900" b="0" i="1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Defect</a:t>
                </a:r>
                <a:endPara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rich>
          </cx:tx>
        </cx:title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rgbClr val="595959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ID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9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 Jenis </a:t>
                </a:r>
                <a:r>
                  <a:rPr lang="en-US" sz="900" b="0" i="1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Defect</a:t>
                </a:r>
                <a:endPara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rich>
          </cx:tx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rgbClr val="595959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ID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  <cx:axis id="2">
        <cx:valScaling max="1" min="0"/>
        <cx:units unit="percentage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rgbClr val="595959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ID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6</xdr:col>
      <xdr:colOff>983097</xdr:colOff>
      <xdr:row>25</xdr:row>
      <xdr:rowOff>141299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14CDB1-B31C-47A5-9148-5F51C8961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12</xdr:row>
      <xdr:rowOff>0</xdr:rowOff>
    </xdr:from>
    <xdr:to>
      <xdr:col>3</xdr:col>
      <xdr:colOff>614362</xdr:colOff>
      <xdr:row>26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EC76186C-C827-6DAB-C835-3491A310E83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0512" y="2371725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4</xdr:col>
      <xdr:colOff>246480</xdr:colOff>
      <xdr:row>28</xdr:row>
      <xdr:rowOff>95948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FF6A41-033B-4D2A-9DE0-AD178B8282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196850</xdr:colOff>
      <xdr:row>2</xdr:row>
      <xdr:rowOff>120649</xdr:rowOff>
    </xdr:from>
    <xdr:to>
      <xdr:col>22</xdr:col>
      <xdr:colOff>527050</xdr:colOff>
      <xdr:row>16</xdr:row>
      <xdr:rowOff>3174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4630C0-C6D1-D9A6-966C-F48A94E4B8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166687</xdr:colOff>
      <xdr:row>17</xdr:row>
      <xdr:rowOff>136525</xdr:rowOff>
    </xdr:from>
    <xdr:to>
      <xdr:col>22</xdr:col>
      <xdr:colOff>515937</xdr:colOff>
      <xdr:row>31</xdr:row>
      <xdr:rowOff>22225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BEDA921-61C3-ECC8-E008-D3816D1D36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150812</xdr:colOff>
      <xdr:row>32</xdr:row>
      <xdr:rowOff>184150</xdr:rowOff>
    </xdr:from>
    <xdr:to>
      <xdr:col>22</xdr:col>
      <xdr:colOff>500062</xdr:colOff>
      <xdr:row>46</xdr:row>
      <xdr:rowOff>69850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A4D2D30-2AEF-DE24-4E9C-D372DB2BF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166687</xdr:colOff>
      <xdr:row>47</xdr:row>
      <xdr:rowOff>168275</xdr:rowOff>
    </xdr:from>
    <xdr:to>
      <xdr:col>22</xdr:col>
      <xdr:colOff>515937</xdr:colOff>
      <xdr:row>61</xdr:row>
      <xdr:rowOff>53975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526E6D0-E4C6-4F58-5886-899C00F22A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234370</xdr:colOff>
      <xdr:row>19</xdr:row>
      <xdr:rowOff>132021</xdr:rowOff>
    </xdr:to>
    <xdr:grpSp>
      <xdr:nvGrpSpPr>
        <xdr:cNvPr id="37" name="Group 36">
          <a:extLst>
            <a:ext uri="{FF2B5EF4-FFF2-40B4-BE49-F238E27FC236}">
              <a16:creationId xmlns:a16="http://schemas.microsoft.com/office/drawing/2014/main" id="{A68426FC-F2F0-D438-0551-D7F07F067FFD}"/>
            </a:ext>
          </a:extLst>
        </xdr:cNvPr>
        <xdr:cNvGrpSpPr/>
      </xdr:nvGrpSpPr>
      <xdr:grpSpPr>
        <a:xfrm>
          <a:off x="607219" y="381000"/>
          <a:ext cx="5699339" cy="3370521"/>
          <a:chOff x="3359888" y="1754372"/>
          <a:chExt cx="5699339" cy="3370521"/>
        </a:xfrm>
      </xdr:grpSpPr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7354F57E-FD6C-0F9E-72A7-E50AC790567F}"/>
              </a:ext>
            </a:extLst>
          </xdr:cNvPr>
          <xdr:cNvSpPr/>
        </xdr:nvSpPr>
        <xdr:spPr>
          <a:xfrm>
            <a:off x="3359888" y="1754372"/>
            <a:ext cx="5699339" cy="3370521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ID" sz="1000"/>
          </a:p>
        </xdr:txBody>
      </xdr:sp>
      <xdr:sp macro="" textlink="">
        <xdr:nvSpPr>
          <xdr:cNvPr id="39" name="TextBox 5">
            <a:extLst>
              <a:ext uri="{FF2B5EF4-FFF2-40B4-BE49-F238E27FC236}">
                <a16:creationId xmlns:a16="http://schemas.microsoft.com/office/drawing/2014/main" id="{C2C83320-297A-DE52-C0C7-7959F80928EF}"/>
              </a:ext>
            </a:extLst>
          </xdr:cNvPr>
          <xdr:cNvSpPr txBox="1"/>
        </xdr:nvSpPr>
        <xdr:spPr>
          <a:xfrm>
            <a:off x="3858428" y="1873868"/>
            <a:ext cx="858944" cy="259390"/>
          </a:xfrm>
          <a:prstGeom prst="rect">
            <a:avLst/>
          </a:prstGeom>
          <a:noFill/>
          <a:ln w="1905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n-US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rPr>
              <a:t>Lingkungan</a:t>
            </a:r>
            <a:endParaRPr lang="en-ID" sz="1000">
              <a:effectLst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40" name="TextBox 12">
            <a:extLst>
              <a:ext uri="{FF2B5EF4-FFF2-40B4-BE49-F238E27FC236}">
                <a16:creationId xmlns:a16="http://schemas.microsoft.com/office/drawing/2014/main" id="{AD373ED9-BBA1-7C66-214C-0FB7A65639C8}"/>
              </a:ext>
            </a:extLst>
          </xdr:cNvPr>
          <xdr:cNvSpPr txBox="1"/>
        </xdr:nvSpPr>
        <xdr:spPr>
          <a:xfrm>
            <a:off x="5097608" y="1873722"/>
            <a:ext cx="751722" cy="259390"/>
          </a:xfrm>
          <a:prstGeom prst="rect">
            <a:avLst/>
          </a:prstGeom>
          <a:noFill/>
          <a:ln w="1905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n-US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rPr>
              <a:t>Bahan</a:t>
            </a:r>
            <a:endParaRPr lang="en-ID" sz="1000">
              <a:effectLst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41" name="TextBox 13">
            <a:extLst>
              <a:ext uri="{FF2B5EF4-FFF2-40B4-BE49-F238E27FC236}">
                <a16:creationId xmlns:a16="http://schemas.microsoft.com/office/drawing/2014/main" id="{267420AE-ABB8-87EC-4F12-560478E70FBB}"/>
              </a:ext>
            </a:extLst>
          </xdr:cNvPr>
          <xdr:cNvSpPr txBox="1"/>
        </xdr:nvSpPr>
        <xdr:spPr>
          <a:xfrm>
            <a:off x="6480981" y="1877990"/>
            <a:ext cx="1087442" cy="259390"/>
          </a:xfrm>
          <a:prstGeom prst="rect">
            <a:avLst/>
          </a:prstGeom>
          <a:noFill/>
          <a:ln w="1905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n-US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rPr>
              <a:t>Metode</a:t>
            </a:r>
            <a:endParaRPr lang="en-ID" sz="1000">
              <a:effectLst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42" name="TextBox 21">
            <a:extLst>
              <a:ext uri="{FF2B5EF4-FFF2-40B4-BE49-F238E27FC236}">
                <a16:creationId xmlns:a16="http://schemas.microsoft.com/office/drawing/2014/main" id="{7ACB5AEB-7736-D51B-5258-45E8BA05FDB5}"/>
              </a:ext>
            </a:extLst>
          </xdr:cNvPr>
          <xdr:cNvSpPr txBox="1"/>
        </xdr:nvSpPr>
        <xdr:spPr>
          <a:xfrm>
            <a:off x="7917392" y="3235790"/>
            <a:ext cx="941747" cy="676990"/>
          </a:xfrm>
          <a:prstGeom prst="rect">
            <a:avLst/>
          </a:prstGeom>
          <a:noFill/>
          <a:ln w="19050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n-US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rPr>
              <a:t>Kematangan Tidak Seragam</a:t>
            </a:r>
            <a:endParaRPr lang="en-ID" sz="1000">
              <a:effectLst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43" name="Straight Connector 42">
            <a:extLst>
              <a:ext uri="{FF2B5EF4-FFF2-40B4-BE49-F238E27FC236}">
                <a16:creationId xmlns:a16="http://schemas.microsoft.com/office/drawing/2014/main" id="{A948B894-6D11-72F5-F2E4-AE51B0A32AF2}"/>
              </a:ext>
            </a:extLst>
          </xdr:cNvPr>
          <xdr:cNvCxnSpPr>
            <a:cxnSpLocks/>
          </xdr:cNvCxnSpPr>
        </xdr:nvCxnSpPr>
        <xdr:spPr>
          <a:xfrm>
            <a:off x="4009075" y="3447491"/>
            <a:ext cx="3908317" cy="0"/>
          </a:xfrm>
          <a:prstGeom prst="line">
            <a:avLst/>
          </a:prstGeom>
          <a:noFill/>
          <a:ln w="19050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5" name="TextBox 20">
            <a:extLst>
              <a:ext uri="{FF2B5EF4-FFF2-40B4-BE49-F238E27FC236}">
                <a16:creationId xmlns:a16="http://schemas.microsoft.com/office/drawing/2014/main" id="{0151D0B0-1719-E20D-9739-2B18E3CF9366}"/>
              </a:ext>
            </a:extLst>
          </xdr:cNvPr>
          <xdr:cNvSpPr txBox="1"/>
        </xdr:nvSpPr>
        <xdr:spPr>
          <a:xfrm>
            <a:off x="5941363" y="4753129"/>
            <a:ext cx="1072846" cy="259390"/>
          </a:xfrm>
          <a:prstGeom prst="rect">
            <a:avLst/>
          </a:prstGeom>
          <a:noFill/>
          <a:ln w="1905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n-US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rPr>
              <a:t>Manusia</a:t>
            </a:r>
            <a:endParaRPr lang="en-ID" sz="1000">
              <a:effectLst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grpSp>
        <xdr:nvGrpSpPr>
          <xdr:cNvPr id="46" name="Group 45">
            <a:extLst>
              <a:ext uri="{FF2B5EF4-FFF2-40B4-BE49-F238E27FC236}">
                <a16:creationId xmlns:a16="http://schemas.microsoft.com/office/drawing/2014/main" id="{E50D86C1-BD2D-66AB-A251-F2B50E1B6F4C}"/>
              </a:ext>
            </a:extLst>
          </xdr:cNvPr>
          <xdr:cNvGrpSpPr/>
        </xdr:nvGrpSpPr>
        <xdr:grpSpPr>
          <a:xfrm flipH="1">
            <a:off x="4564707" y="2854640"/>
            <a:ext cx="861338" cy="331212"/>
            <a:chOff x="2937213" y="2311296"/>
            <a:chExt cx="861548" cy="331212"/>
          </a:xfrm>
        </xdr:grpSpPr>
        <xdr:sp macro="" textlink="">
          <xdr:nvSpPr>
            <xdr:cNvPr id="79" name="TextBox 6">
              <a:extLst>
                <a:ext uri="{FF2B5EF4-FFF2-40B4-BE49-F238E27FC236}">
                  <a16:creationId xmlns:a16="http://schemas.microsoft.com/office/drawing/2014/main" id="{E405EDD8-C241-E6A6-9477-AEE2D9DAD4A4}"/>
                </a:ext>
              </a:extLst>
            </xdr:cNvPr>
            <xdr:cNvSpPr txBox="1"/>
          </xdr:nvSpPr>
          <xdr:spPr>
            <a:xfrm>
              <a:off x="2937213" y="2311296"/>
              <a:ext cx="812808" cy="33121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effectLst/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Hama dan penyakit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80" name="Straight Arrow Connector 79">
              <a:extLst>
                <a:ext uri="{FF2B5EF4-FFF2-40B4-BE49-F238E27FC236}">
                  <a16:creationId xmlns:a16="http://schemas.microsoft.com/office/drawing/2014/main" id="{FF45C10C-63A6-EF34-7111-954D16A4DECE}"/>
                </a:ext>
              </a:extLst>
            </xdr:cNvPr>
            <xdr:cNvCxnSpPr/>
          </xdr:nvCxnSpPr>
          <xdr:spPr>
            <a:xfrm>
              <a:off x="3633257" y="2451276"/>
              <a:ext cx="16550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7" name="Group 46">
            <a:extLst>
              <a:ext uri="{FF2B5EF4-FFF2-40B4-BE49-F238E27FC236}">
                <a16:creationId xmlns:a16="http://schemas.microsoft.com/office/drawing/2014/main" id="{62D6D322-45FA-99CD-136F-1DAAFDC6A093}"/>
              </a:ext>
            </a:extLst>
          </xdr:cNvPr>
          <xdr:cNvGrpSpPr/>
        </xdr:nvGrpSpPr>
        <xdr:grpSpPr>
          <a:xfrm flipH="1">
            <a:off x="4680228" y="2274740"/>
            <a:ext cx="853898" cy="357566"/>
            <a:chOff x="5613488" y="1760635"/>
            <a:chExt cx="853898" cy="357566"/>
          </a:xfrm>
        </xdr:grpSpPr>
        <xdr:sp macro="" textlink="">
          <xdr:nvSpPr>
            <xdr:cNvPr id="77" name="TextBox 7">
              <a:extLst>
                <a:ext uri="{FF2B5EF4-FFF2-40B4-BE49-F238E27FC236}">
                  <a16:creationId xmlns:a16="http://schemas.microsoft.com/office/drawing/2014/main" id="{5F1092EC-34C6-3D24-23DA-1E0920733C75}"/>
                </a:ext>
              </a:extLst>
            </xdr:cNvPr>
            <xdr:cNvSpPr txBox="1"/>
          </xdr:nvSpPr>
          <xdr:spPr>
            <a:xfrm>
              <a:off x="5613488" y="1760635"/>
              <a:ext cx="853898" cy="35756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Kualitas Pupuk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78" name="Straight Arrow Connector 77">
              <a:extLst>
                <a:ext uri="{FF2B5EF4-FFF2-40B4-BE49-F238E27FC236}">
                  <a16:creationId xmlns:a16="http://schemas.microsoft.com/office/drawing/2014/main" id="{5934EB20-3CFE-C6F8-1FCF-50F569CA5469}"/>
                </a:ext>
              </a:extLst>
            </xdr:cNvPr>
            <xdr:cNvCxnSpPr/>
          </xdr:nvCxnSpPr>
          <xdr:spPr>
            <a:xfrm flipH="1">
              <a:off x="5654770" y="1942628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8" name="Group 47">
            <a:extLst>
              <a:ext uri="{FF2B5EF4-FFF2-40B4-BE49-F238E27FC236}">
                <a16:creationId xmlns:a16="http://schemas.microsoft.com/office/drawing/2014/main" id="{51761155-B0E8-B995-5A29-0A576198DF58}"/>
              </a:ext>
            </a:extLst>
          </xdr:cNvPr>
          <xdr:cNvGrpSpPr/>
        </xdr:nvGrpSpPr>
        <xdr:grpSpPr>
          <a:xfrm>
            <a:off x="5750363" y="2795369"/>
            <a:ext cx="800144" cy="427783"/>
            <a:chOff x="5582579" y="3600681"/>
            <a:chExt cx="800144" cy="427783"/>
          </a:xfrm>
        </xdr:grpSpPr>
        <xdr:sp macro="" textlink="">
          <xdr:nvSpPr>
            <xdr:cNvPr id="75" name="TextBox 7">
              <a:extLst>
                <a:ext uri="{FF2B5EF4-FFF2-40B4-BE49-F238E27FC236}">
                  <a16:creationId xmlns:a16="http://schemas.microsoft.com/office/drawing/2014/main" id="{663F4B5B-9188-ABEE-1A1A-C995AD388EE9}"/>
                </a:ext>
              </a:extLst>
            </xdr:cNvPr>
            <xdr:cNvSpPr txBox="1"/>
          </xdr:nvSpPr>
          <xdr:spPr>
            <a:xfrm>
              <a:off x="5631001" y="3600681"/>
              <a:ext cx="751722" cy="42778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Kualitas Bibit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76" name="Straight Arrow Connector 75">
              <a:extLst>
                <a:ext uri="{FF2B5EF4-FFF2-40B4-BE49-F238E27FC236}">
                  <a16:creationId xmlns:a16="http://schemas.microsoft.com/office/drawing/2014/main" id="{39355212-F481-CA8A-C5DE-4A14EF089D03}"/>
                </a:ext>
              </a:extLst>
            </xdr:cNvPr>
            <xdr:cNvCxnSpPr/>
          </xdr:nvCxnSpPr>
          <xdr:spPr>
            <a:xfrm flipH="1">
              <a:off x="5582579" y="3822184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9" name="Group 48">
            <a:extLst>
              <a:ext uri="{FF2B5EF4-FFF2-40B4-BE49-F238E27FC236}">
                <a16:creationId xmlns:a16="http://schemas.microsoft.com/office/drawing/2014/main" id="{FE5D3221-B66D-8977-A45F-D3F02D2A4D4E}"/>
              </a:ext>
            </a:extLst>
          </xdr:cNvPr>
          <xdr:cNvGrpSpPr/>
        </xdr:nvGrpSpPr>
        <xdr:grpSpPr>
          <a:xfrm>
            <a:off x="7038695" y="2231490"/>
            <a:ext cx="928712" cy="263250"/>
            <a:chOff x="7557044" y="1696066"/>
            <a:chExt cx="928712" cy="263250"/>
          </a:xfrm>
        </xdr:grpSpPr>
        <xdr:sp macro="" textlink="">
          <xdr:nvSpPr>
            <xdr:cNvPr id="73" name="TextBox 7">
              <a:extLst>
                <a:ext uri="{FF2B5EF4-FFF2-40B4-BE49-F238E27FC236}">
                  <a16:creationId xmlns:a16="http://schemas.microsoft.com/office/drawing/2014/main" id="{496575C4-D38F-46A7-7EAF-12B18AD7D071}"/>
                </a:ext>
              </a:extLst>
            </xdr:cNvPr>
            <xdr:cNvSpPr txBox="1"/>
          </xdr:nvSpPr>
          <xdr:spPr>
            <a:xfrm>
              <a:off x="7631858" y="1696066"/>
              <a:ext cx="853898" cy="2632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effectLst/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Penanaman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74" name="Straight Arrow Connector 73">
              <a:extLst>
                <a:ext uri="{FF2B5EF4-FFF2-40B4-BE49-F238E27FC236}">
                  <a16:creationId xmlns:a16="http://schemas.microsoft.com/office/drawing/2014/main" id="{E129C71F-1662-5836-EEBC-B2906C25E267}"/>
                </a:ext>
              </a:extLst>
            </xdr:cNvPr>
            <xdr:cNvCxnSpPr/>
          </xdr:nvCxnSpPr>
          <xdr:spPr>
            <a:xfrm flipH="1">
              <a:off x="7557044" y="1831325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0" name="Group 49">
            <a:extLst>
              <a:ext uri="{FF2B5EF4-FFF2-40B4-BE49-F238E27FC236}">
                <a16:creationId xmlns:a16="http://schemas.microsoft.com/office/drawing/2014/main" id="{AB7D63F6-B8C4-E2D1-F7E2-20E78C316B81}"/>
              </a:ext>
            </a:extLst>
          </xdr:cNvPr>
          <xdr:cNvGrpSpPr/>
        </xdr:nvGrpSpPr>
        <xdr:grpSpPr>
          <a:xfrm>
            <a:off x="7105367" y="2447796"/>
            <a:ext cx="925451" cy="315244"/>
            <a:chOff x="7690680" y="1871801"/>
            <a:chExt cx="925451" cy="315244"/>
          </a:xfrm>
        </xdr:grpSpPr>
        <xdr:sp macro="" textlink="">
          <xdr:nvSpPr>
            <xdr:cNvPr id="71" name="TextBox 7">
              <a:extLst>
                <a:ext uri="{FF2B5EF4-FFF2-40B4-BE49-F238E27FC236}">
                  <a16:creationId xmlns:a16="http://schemas.microsoft.com/office/drawing/2014/main" id="{D81B84E2-FD67-D5EC-6099-8DE10367A08C}"/>
                </a:ext>
              </a:extLst>
            </xdr:cNvPr>
            <xdr:cNvSpPr txBox="1"/>
          </xdr:nvSpPr>
          <xdr:spPr>
            <a:xfrm>
              <a:off x="7762233" y="1871801"/>
              <a:ext cx="853898" cy="31524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effectLst/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Pemupukan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72" name="Straight Arrow Connector 71">
              <a:extLst>
                <a:ext uri="{FF2B5EF4-FFF2-40B4-BE49-F238E27FC236}">
                  <a16:creationId xmlns:a16="http://schemas.microsoft.com/office/drawing/2014/main" id="{C12171D7-0769-AB62-D73D-A766DA4A3D06}"/>
                </a:ext>
              </a:extLst>
            </xdr:cNvPr>
            <xdr:cNvCxnSpPr/>
          </xdr:nvCxnSpPr>
          <xdr:spPr>
            <a:xfrm flipH="1">
              <a:off x="7690680" y="2038270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1" name="Group 50">
            <a:extLst>
              <a:ext uri="{FF2B5EF4-FFF2-40B4-BE49-F238E27FC236}">
                <a16:creationId xmlns:a16="http://schemas.microsoft.com/office/drawing/2014/main" id="{0DD36DF1-1FAF-5CE7-6890-580FD0F92399}"/>
              </a:ext>
            </a:extLst>
          </xdr:cNvPr>
          <xdr:cNvGrpSpPr/>
        </xdr:nvGrpSpPr>
        <xdr:grpSpPr>
          <a:xfrm>
            <a:off x="7176920" y="2616240"/>
            <a:ext cx="1047749" cy="567973"/>
            <a:chOff x="7117183" y="2187281"/>
            <a:chExt cx="1047749" cy="567973"/>
          </a:xfrm>
        </xdr:grpSpPr>
        <xdr:sp macro="" textlink="">
          <xdr:nvSpPr>
            <xdr:cNvPr id="69" name="TextBox 37">
              <a:extLst>
                <a:ext uri="{FF2B5EF4-FFF2-40B4-BE49-F238E27FC236}">
                  <a16:creationId xmlns:a16="http://schemas.microsoft.com/office/drawing/2014/main" id="{EC25F0E5-D0F9-EA3D-7340-4EA62EE43EFD}"/>
                </a:ext>
              </a:extLst>
            </xdr:cNvPr>
            <xdr:cNvSpPr txBox="1"/>
          </xdr:nvSpPr>
          <xdr:spPr>
            <a:xfrm>
              <a:off x="7175911" y="2187281"/>
              <a:ext cx="989021" cy="56797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Perawatan dan pemeliharaan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70" name="Straight Arrow Connector 69">
              <a:extLst>
                <a:ext uri="{FF2B5EF4-FFF2-40B4-BE49-F238E27FC236}">
                  <a16:creationId xmlns:a16="http://schemas.microsoft.com/office/drawing/2014/main" id="{D50E2363-5AEE-CAE6-A957-1693BAE2E0DF}"/>
                </a:ext>
              </a:extLst>
            </xdr:cNvPr>
            <xdr:cNvCxnSpPr/>
          </xdr:nvCxnSpPr>
          <xdr:spPr>
            <a:xfrm flipH="1">
              <a:off x="7117183" y="2462271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2" name="Group 51">
            <a:extLst>
              <a:ext uri="{FF2B5EF4-FFF2-40B4-BE49-F238E27FC236}">
                <a16:creationId xmlns:a16="http://schemas.microsoft.com/office/drawing/2014/main" id="{3D9AEFEE-5857-7AC6-B794-22AEB2D44809}"/>
              </a:ext>
            </a:extLst>
          </xdr:cNvPr>
          <xdr:cNvGrpSpPr/>
        </xdr:nvGrpSpPr>
        <xdr:grpSpPr>
          <a:xfrm flipH="1">
            <a:off x="6021696" y="2268327"/>
            <a:ext cx="923624" cy="427783"/>
            <a:chOff x="7380355" y="2626667"/>
            <a:chExt cx="923624" cy="427783"/>
          </a:xfrm>
        </xdr:grpSpPr>
        <xdr:sp macro="" textlink="">
          <xdr:nvSpPr>
            <xdr:cNvPr id="67" name="TextBox 37">
              <a:extLst>
                <a:ext uri="{FF2B5EF4-FFF2-40B4-BE49-F238E27FC236}">
                  <a16:creationId xmlns:a16="http://schemas.microsoft.com/office/drawing/2014/main" id="{1B6DA0C4-6C41-3545-CFBF-2D37E810311D}"/>
                </a:ext>
              </a:extLst>
            </xdr:cNvPr>
            <xdr:cNvSpPr txBox="1"/>
          </xdr:nvSpPr>
          <xdr:spPr>
            <a:xfrm>
              <a:off x="7441945" y="2626667"/>
              <a:ext cx="862034" cy="42778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Panen dan pasca panen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68" name="Straight Arrow Connector 67">
              <a:extLst>
                <a:ext uri="{FF2B5EF4-FFF2-40B4-BE49-F238E27FC236}">
                  <a16:creationId xmlns:a16="http://schemas.microsoft.com/office/drawing/2014/main" id="{401A950C-537E-F7A7-A861-B10FF893A37F}"/>
                </a:ext>
              </a:extLst>
            </xdr:cNvPr>
            <xdr:cNvCxnSpPr>
              <a:cxnSpLocks/>
            </xdr:cNvCxnSpPr>
          </xdr:nvCxnSpPr>
          <xdr:spPr>
            <a:xfrm flipH="1">
              <a:off x="7380355" y="2845521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3" name="Group 52">
            <a:extLst>
              <a:ext uri="{FF2B5EF4-FFF2-40B4-BE49-F238E27FC236}">
                <a16:creationId xmlns:a16="http://schemas.microsoft.com/office/drawing/2014/main" id="{D3BAB842-6CF5-F690-E711-E31E8B4C808D}"/>
              </a:ext>
            </a:extLst>
          </xdr:cNvPr>
          <xdr:cNvGrpSpPr/>
        </xdr:nvGrpSpPr>
        <xdr:grpSpPr>
          <a:xfrm>
            <a:off x="3455905" y="2161175"/>
            <a:ext cx="877048" cy="552389"/>
            <a:chOff x="3167330" y="1807974"/>
            <a:chExt cx="877048" cy="552389"/>
          </a:xfrm>
        </xdr:grpSpPr>
        <xdr:sp macro="" textlink="">
          <xdr:nvSpPr>
            <xdr:cNvPr id="65" name="TextBox 6">
              <a:extLst>
                <a:ext uri="{FF2B5EF4-FFF2-40B4-BE49-F238E27FC236}">
                  <a16:creationId xmlns:a16="http://schemas.microsoft.com/office/drawing/2014/main" id="{11FF24BA-D09A-C64E-06DF-3C322E00B16E}"/>
                </a:ext>
              </a:extLst>
            </xdr:cNvPr>
            <xdr:cNvSpPr txBox="1"/>
          </xdr:nvSpPr>
          <xdr:spPr>
            <a:xfrm flipH="1">
              <a:off x="3167330" y="1807974"/>
              <a:ext cx="812613" cy="55238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effectLst/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Suhu dan kelembapan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66" name="Straight Arrow Connector 65">
              <a:extLst>
                <a:ext uri="{FF2B5EF4-FFF2-40B4-BE49-F238E27FC236}">
                  <a16:creationId xmlns:a16="http://schemas.microsoft.com/office/drawing/2014/main" id="{25BC8DB0-246A-D0A3-3F49-659254D6B2FC}"/>
                </a:ext>
              </a:extLst>
            </xdr:cNvPr>
            <xdr:cNvCxnSpPr>
              <a:cxnSpLocks/>
            </xdr:cNvCxnSpPr>
          </xdr:nvCxnSpPr>
          <xdr:spPr>
            <a:xfrm>
              <a:off x="3878914" y="2085213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4" name="Straight Connector 53">
            <a:extLst>
              <a:ext uri="{FF2B5EF4-FFF2-40B4-BE49-F238E27FC236}">
                <a16:creationId xmlns:a16="http://schemas.microsoft.com/office/drawing/2014/main" id="{3A07E1D6-4D97-E198-CBBC-40005ECBB9BD}"/>
              </a:ext>
            </a:extLst>
          </xdr:cNvPr>
          <xdr:cNvCxnSpPr>
            <a:cxnSpLocks/>
          </xdr:cNvCxnSpPr>
        </xdr:nvCxnSpPr>
        <xdr:spPr>
          <a:xfrm>
            <a:off x="6931539" y="2140325"/>
            <a:ext cx="368569" cy="1292876"/>
          </a:xfrm>
          <a:prstGeom prst="line">
            <a:avLst/>
          </a:prstGeom>
          <a:noFill/>
          <a:ln w="19050"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Straight Connector 54">
            <a:extLst>
              <a:ext uri="{FF2B5EF4-FFF2-40B4-BE49-F238E27FC236}">
                <a16:creationId xmlns:a16="http://schemas.microsoft.com/office/drawing/2014/main" id="{E09CE87E-728C-BDF2-5C69-03B4A96E8029}"/>
              </a:ext>
            </a:extLst>
          </xdr:cNvPr>
          <xdr:cNvCxnSpPr>
            <a:cxnSpLocks/>
          </xdr:cNvCxnSpPr>
        </xdr:nvCxnSpPr>
        <xdr:spPr>
          <a:xfrm>
            <a:off x="5468700" y="2126698"/>
            <a:ext cx="368569" cy="1292876"/>
          </a:xfrm>
          <a:prstGeom prst="line">
            <a:avLst/>
          </a:prstGeom>
          <a:noFill/>
          <a:ln w="19050"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>
            <a:extLst>
              <a:ext uri="{FF2B5EF4-FFF2-40B4-BE49-F238E27FC236}">
                <a16:creationId xmlns:a16="http://schemas.microsoft.com/office/drawing/2014/main" id="{F0EEDD76-EFA1-472B-F4D4-1CBC1E9867DB}"/>
              </a:ext>
            </a:extLst>
          </xdr:cNvPr>
          <xdr:cNvCxnSpPr>
            <a:cxnSpLocks/>
          </xdr:cNvCxnSpPr>
        </xdr:nvCxnSpPr>
        <xdr:spPr>
          <a:xfrm>
            <a:off x="4280662" y="2124006"/>
            <a:ext cx="368569" cy="1292876"/>
          </a:xfrm>
          <a:prstGeom prst="line">
            <a:avLst/>
          </a:prstGeom>
          <a:noFill/>
          <a:ln w="19050"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>
            <a:extLst>
              <a:ext uri="{FF2B5EF4-FFF2-40B4-BE49-F238E27FC236}">
                <a16:creationId xmlns:a16="http://schemas.microsoft.com/office/drawing/2014/main" id="{DE3DA749-92C5-DA79-0844-EFC5E7F54841}"/>
              </a:ext>
            </a:extLst>
          </xdr:cNvPr>
          <xdr:cNvCxnSpPr>
            <a:cxnSpLocks/>
          </xdr:cNvCxnSpPr>
        </xdr:nvCxnSpPr>
        <xdr:spPr>
          <a:xfrm flipV="1">
            <a:off x="6381544" y="3466796"/>
            <a:ext cx="368569" cy="1292876"/>
          </a:xfrm>
          <a:prstGeom prst="line">
            <a:avLst/>
          </a:prstGeom>
          <a:noFill/>
          <a:ln w="19050"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" name="Group 59">
            <a:extLst>
              <a:ext uri="{FF2B5EF4-FFF2-40B4-BE49-F238E27FC236}">
                <a16:creationId xmlns:a16="http://schemas.microsoft.com/office/drawing/2014/main" id="{346018A2-7D70-C683-6521-DD3956DEA9DB}"/>
              </a:ext>
            </a:extLst>
          </xdr:cNvPr>
          <xdr:cNvGrpSpPr/>
        </xdr:nvGrpSpPr>
        <xdr:grpSpPr>
          <a:xfrm flipH="1">
            <a:off x="5583427" y="3761949"/>
            <a:ext cx="962559" cy="505640"/>
            <a:chOff x="5654770" y="1706166"/>
            <a:chExt cx="962559" cy="505640"/>
          </a:xfrm>
        </xdr:grpSpPr>
        <xdr:sp macro="" textlink="">
          <xdr:nvSpPr>
            <xdr:cNvPr id="61" name="TextBox 7">
              <a:extLst>
                <a:ext uri="{FF2B5EF4-FFF2-40B4-BE49-F238E27FC236}">
                  <a16:creationId xmlns:a16="http://schemas.microsoft.com/office/drawing/2014/main" id="{320CDF36-3F98-591D-8D00-81BC1E919335}"/>
                </a:ext>
              </a:extLst>
            </xdr:cNvPr>
            <xdr:cNvSpPr txBox="1"/>
          </xdr:nvSpPr>
          <xdr:spPr>
            <a:xfrm>
              <a:off x="5691187" y="1706166"/>
              <a:ext cx="926142" cy="50564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ct val="107000"/>
                </a:lnSpc>
                <a:spcAft>
                  <a:spcPts val="800"/>
                </a:spcAft>
              </a:pPr>
              <a:r>
                <a:rPr lang="en-US" sz="1000">
                  <a:solidFill>
                    <a:srgbClr val="000000"/>
                  </a:solidFill>
                  <a:latin typeface="Times New Roman" panose="020206030504050203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Kelalaian tenaga kerja</a:t>
              </a:r>
              <a:endParaRPr lang="en-ID" sz="1000">
                <a:effectLst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62" name="Straight Arrow Connector 61">
              <a:extLst>
                <a:ext uri="{FF2B5EF4-FFF2-40B4-BE49-F238E27FC236}">
                  <a16:creationId xmlns:a16="http://schemas.microsoft.com/office/drawing/2014/main" id="{D3285A37-78F0-2DD9-2D5F-907374599739}"/>
                </a:ext>
              </a:extLst>
            </xdr:cNvPr>
            <xdr:cNvCxnSpPr/>
          </xdr:nvCxnSpPr>
          <xdr:spPr>
            <a:xfrm flipH="1">
              <a:off x="5654770" y="1942628"/>
              <a:ext cx="165464" cy="0"/>
            </a:xfrm>
            <a:prstGeom prst="straightConnector1">
              <a:avLst/>
            </a:prstGeom>
            <a:noFill/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25646-5316-4275-8228-9429EAEC6203}">
  <dimension ref="B1:G93"/>
  <sheetViews>
    <sheetView zoomScale="66" zoomScaleNormal="68" workbookViewId="0">
      <selection activeCell="E2" sqref="E2:E7"/>
    </sheetView>
  </sheetViews>
  <sheetFormatPr defaultRowHeight="15.75" x14ac:dyDescent="0.25"/>
  <cols>
    <col min="1" max="1" width="3" style="8" customWidth="1"/>
    <col min="2" max="2" width="21.5703125" style="8" customWidth="1"/>
    <col min="3" max="3" width="43" style="8" customWidth="1"/>
    <col min="4" max="4" width="25.28515625" style="8" customWidth="1"/>
    <col min="5" max="5" width="33.7109375" style="8" customWidth="1"/>
    <col min="6" max="6" width="16.5703125" style="8" customWidth="1"/>
    <col min="7" max="7" width="23.28515625" style="8" customWidth="1"/>
    <col min="8" max="8" width="19.85546875" style="8" customWidth="1"/>
    <col min="9" max="16384" width="9.140625" style="8"/>
  </cols>
  <sheetData>
    <row r="1" spans="2:5" x14ac:dyDescent="0.25">
      <c r="B1" s="8" t="s">
        <v>10</v>
      </c>
    </row>
    <row r="2" spans="2:5" x14ac:dyDescent="0.25">
      <c r="B2" s="9" t="s">
        <v>0</v>
      </c>
      <c r="C2" s="9" t="s">
        <v>11</v>
      </c>
      <c r="D2" s="9" t="s">
        <v>13</v>
      </c>
      <c r="E2" s="9" t="s">
        <v>38</v>
      </c>
    </row>
    <row r="3" spans="2:5" x14ac:dyDescent="0.25">
      <c r="B3" s="10">
        <v>1</v>
      </c>
      <c r="C3" s="10">
        <v>268</v>
      </c>
      <c r="D3" s="10">
        <v>26</v>
      </c>
      <c r="E3" s="19">
        <f>(D3/$D$7)*100</f>
        <v>16.7741935483871</v>
      </c>
    </row>
    <row r="4" spans="2:5" x14ac:dyDescent="0.25">
      <c r="B4" s="10">
        <v>2</v>
      </c>
      <c r="C4" s="10">
        <v>292</v>
      </c>
      <c r="D4" s="10">
        <v>50</v>
      </c>
      <c r="E4" s="19">
        <f>(D4/$D$7)*100</f>
        <v>32.258064516129032</v>
      </c>
    </row>
    <row r="5" spans="2:5" x14ac:dyDescent="0.25">
      <c r="B5" s="10">
        <v>3</v>
      </c>
      <c r="C5" s="10">
        <v>286</v>
      </c>
      <c r="D5" s="10">
        <v>48</v>
      </c>
      <c r="E5" s="19">
        <f>(D5/$D$7)*100</f>
        <v>30.967741935483872</v>
      </c>
    </row>
    <row r="6" spans="2:5" x14ac:dyDescent="0.25">
      <c r="B6" s="10">
        <v>4</v>
      </c>
      <c r="C6" s="10">
        <v>230</v>
      </c>
      <c r="D6" s="10">
        <v>31</v>
      </c>
      <c r="E6" s="19">
        <f>(D6/$D$7)*100</f>
        <v>20</v>
      </c>
    </row>
    <row r="7" spans="2:5" x14ac:dyDescent="0.25">
      <c r="B7" s="10" t="s">
        <v>1</v>
      </c>
      <c r="C7" s="10">
        <f>SUM(C3:C6)</f>
        <v>1076</v>
      </c>
      <c r="D7" s="10">
        <f>SUM(D3:D6)</f>
        <v>155</v>
      </c>
      <c r="E7" s="13">
        <f>SUM(E3:E6)</f>
        <v>100</v>
      </c>
    </row>
    <row r="8" spans="2:5" x14ac:dyDescent="0.25">
      <c r="E8" s="12">
        <f>AVERAGE(E3:E7)</f>
        <v>40</v>
      </c>
    </row>
    <row r="43" spans="4:4" x14ac:dyDescent="0.25">
      <c r="D43" s="12"/>
    </row>
    <row r="90" spans="7:7" x14ac:dyDescent="0.25">
      <c r="G90" s="12"/>
    </row>
    <row r="91" spans="7:7" x14ac:dyDescent="0.25">
      <c r="G91" s="12"/>
    </row>
    <row r="92" spans="7:7" x14ac:dyDescent="0.25">
      <c r="G92" s="12"/>
    </row>
    <row r="93" spans="7:7" x14ac:dyDescent="0.25">
      <c r="G93" s="12"/>
    </row>
  </sheetData>
  <phoneticPr fontId="6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20233-E97D-4C44-9726-89180ABE0533}">
  <dimension ref="B2:H11"/>
  <sheetViews>
    <sheetView workbookViewId="0">
      <selection activeCell="B3" sqref="B3:H9"/>
    </sheetView>
  </sheetViews>
  <sheetFormatPr defaultRowHeight="15" x14ac:dyDescent="0.25"/>
  <cols>
    <col min="1" max="1" width="4.28515625" customWidth="1"/>
    <col min="2" max="2" width="14.5703125" customWidth="1"/>
    <col min="3" max="3" width="31.28515625" customWidth="1"/>
    <col min="4" max="4" width="15.28515625" customWidth="1"/>
    <col min="5" max="5" width="40.7109375" customWidth="1"/>
    <col min="6" max="6" width="19.7109375" customWidth="1"/>
    <col min="7" max="7" width="25.5703125" customWidth="1"/>
    <col min="8" max="8" width="20" customWidth="1"/>
  </cols>
  <sheetData>
    <row r="2" spans="2:8" ht="15.75" x14ac:dyDescent="0.25">
      <c r="B2" s="8" t="s">
        <v>12</v>
      </c>
      <c r="C2" s="8"/>
      <c r="D2" s="8"/>
      <c r="E2" s="8"/>
      <c r="F2" s="8"/>
      <c r="G2" s="8"/>
      <c r="H2" s="8"/>
    </row>
    <row r="3" spans="2:8" ht="15.75" x14ac:dyDescent="0.25">
      <c r="B3" s="30" t="s">
        <v>0</v>
      </c>
      <c r="C3" s="30" t="s">
        <v>14</v>
      </c>
      <c r="D3" s="30"/>
      <c r="E3" s="30"/>
      <c r="F3" s="30"/>
      <c r="G3" s="30"/>
      <c r="H3" s="30" t="s">
        <v>15</v>
      </c>
    </row>
    <row r="4" spans="2:8" ht="15.75" x14ac:dyDescent="0.25">
      <c r="B4" s="30"/>
      <c r="C4" s="9" t="s">
        <v>39</v>
      </c>
      <c r="D4" s="9" t="s">
        <v>40</v>
      </c>
      <c r="E4" s="9" t="s">
        <v>41</v>
      </c>
      <c r="F4" s="9" t="s">
        <v>42</v>
      </c>
      <c r="G4" s="9" t="s">
        <v>43</v>
      </c>
      <c r="H4" s="30"/>
    </row>
    <row r="5" spans="2:8" ht="15.75" x14ac:dyDescent="0.25">
      <c r="B5" s="10">
        <v>1</v>
      </c>
      <c r="C5" s="10">
        <v>10</v>
      </c>
      <c r="D5" s="10">
        <v>5</v>
      </c>
      <c r="E5" s="10">
        <v>3</v>
      </c>
      <c r="F5" s="10">
        <v>4</v>
      </c>
      <c r="G5" s="10">
        <v>4</v>
      </c>
      <c r="H5" s="10">
        <f>SUM(C5:G5)</f>
        <v>26</v>
      </c>
    </row>
    <row r="6" spans="2:8" ht="15.75" x14ac:dyDescent="0.25">
      <c r="B6" s="10">
        <v>2</v>
      </c>
      <c r="C6" s="10">
        <v>20</v>
      </c>
      <c r="D6" s="10">
        <v>14</v>
      </c>
      <c r="E6" s="10">
        <v>8</v>
      </c>
      <c r="F6" s="10">
        <v>3</v>
      </c>
      <c r="G6" s="10">
        <v>5</v>
      </c>
      <c r="H6" s="10">
        <f>SUM(C6:G6)</f>
        <v>50</v>
      </c>
    </row>
    <row r="7" spans="2:8" ht="15.75" x14ac:dyDescent="0.25">
      <c r="B7" s="10">
        <v>3</v>
      </c>
      <c r="C7" s="10">
        <v>18</v>
      </c>
      <c r="D7" s="10">
        <v>10</v>
      </c>
      <c r="E7" s="10">
        <v>9</v>
      </c>
      <c r="F7" s="10">
        <v>5</v>
      </c>
      <c r="G7" s="10">
        <v>6</v>
      </c>
      <c r="H7" s="10">
        <f>SUM(C7:G7)</f>
        <v>48</v>
      </c>
    </row>
    <row r="8" spans="2:8" ht="15.75" x14ac:dyDescent="0.25">
      <c r="B8" s="10">
        <v>4</v>
      </c>
      <c r="C8" s="10">
        <v>12</v>
      </c>
      <c r="D8" s="10">
        <v>8</v>
      </c>
      <c r="E8" s="10">
        <v>2</v>
      </c>
      <c r="F8" s="10">
        <v>4</v>
      </c>
      <c r="G8" s="10">
        <v>5</v>
      </c>
      <c r="H8" s="10">
        <f>SUM(C8:G8)</f>
        <v>31</v>
      </c>
    </row>
    <row r="9" spans="2:8" ht="15.75" x14ac:dyDescent="0.25">
      <c r="B9" s="10" t="s">
        <v>1</v>
      </c>
      <c r="C9" s="11">
        <f>SUM(C5:C8)</f>
        <v>60</v>
      </c>
      <c r="D9" s="11">
        <f>SUM(D5:D8)</f>
        <v>37</v>
      </c>
      <c r="E9" s="11">
        <f>SUM(E5:E8)</f>
        <v>22</v>
      </c>
      <c r="F9" s="11">
        <f>SUM(F5:F8)</f>
        <v>16</v>
      </c>
      <c r="G9" s="11">
        <f>SUM(G5:G8)</f>
        <v>20</v>
      </c>
      <c r="H9" s="10">
        <f>SUM(C9:G9)</f>
        <v>155</v>
      </c>
    </row>
    <row r="11" spans="2:8" ht="15.75" x14ac:dyDescent="0.25">
      <c r="B11" s="8" t="s">
        <v>16</v>
      </c>
    </row>
  </sheetData>
  <mergeCells count="3">
    <mergeCell ref="B3:B4"/>
    <mergeCell ref="C3:G3"/>
    <mergeCell ref="H3:H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3CA69-31E1-471B-8AD0-AD9865E76B70}">
  <dimension ref="B2:J11"/>
  <sheetViews>
    <sheetView topLeftCell="C3" workbookViewId="0">
      <selection activeCell="H23" sqref="H23"/>
    </sheetView>
  </sheetViews>
  <sheetFormatPr defaultRowHeight="15" x14ac:dyDescent="0.25"/>
  <cols>
    <col min="1" max="1" width="4.28515625" customWidth="1"/>
    <col min="2" max="2" width="37.7109375" customWidth="1"/>
    <col min="3" max="3" width="21.7109375" customWidth="1"/>
    <col min="4" max="4" width="26.5703125" customWidth="1"/>
    <col min="5" max="5" width="24.140625" customWidth="1"/>
  </cols>
  <sheetData>
    <row r="2" spans="2:10" ht="15.75" x14ac:dyDescent="0.25">
      <c r="B2" s="8" t="s">
        <v>17</v>
      </c>
      <c r="C2" s="8"/>
      <c r="D2" s="8"/>
      <c r="E2" s="8"/>
      <c r="F2" s="8"/>
      <c r="G2" s="8"/>
      <c r="H2" s="8"/>
      <c r="I2" s="8"/>
      <c r="J2" s="8"/>
    </row>
    <row r="3" spans="2:10" ht="15.75" x14ac:dyDescent="0.25">
      <c r="B3" s="10" t="s">
        <v>18</v>
      </c>
      <c r="C3" s="10" t="s">
        <v>19</v>
      </c>
      <c r="D3" s="10" t="s">
        <v>20</v>
      </c>
      <c r="E3" s="10" t="s">
        <v>21</v>
      </c>
      <c r="F3" s="8"/>
      <c r="G3" s="8"/>
      <c r="H3" s="8"/>
      <c r="I3" s="8"/>
      <c r="J3" s="8"/>
    </row>
    <row r="4" spans="2:10" ht="15.75" x14ac:dyDescent="0.25">
      <c r="B4" s="10" t="s">
        <v>39</v>
      </c>
      <c r="C4" s="10">
        <v>60</v>
      </c>
      <c r="D4" s="13">
        <f>(C4/$C$9)*100</f>
        <v>38.70967741935484</v>
      </c>
      <c r="E4" s="13">
        <f>D4</f>
        <v>38.70967741935484</v>
      </c>
      <c r="F4" s="8"/>
      <c r="G4" s="8" t="s">
        <v>23</v>
      </c>
      <c r="H4" s="8"/>
      <c r="I4" s="8"/>
      <c r="J4" s="8"/>
    </row>
    <row r="5" spans="2:10" ht="15.75" x14ac:dyDescent="0.25">
      <c r="B5" s="10" t="s">
        <v>40</v>
      </c>
      <c r="C5" s="10">
        <v>37</v>
      </c>
      <c r="D5" s="13">
        <f>(C5/$C$9)*100</f>
        <v>23.870967741935484</v>
      </c>
      <c r="E5" s="13">
        <f>E4+D5</f>
        <v>62.58064516129032</v>
      </c>
      <c r="F5" s="8"/>
      <c r="G5" s="8" t="s">
        <v>22</v>
      </c>
      <c r="H5" s="8"/>
      <c r="I5" s="8"/>
      <c r="J5" s="8"/>
    </row>
    <row r="6" spans="2:10" ht="15.75" x14ac:dyDescent="0.25">
      <c r="B6" s="10" t="s">
        <v>41</v>
      </c>
      <c r="C6" s="10">
        <v>22</v>
      </c>
      <c r="D6" s="13">
        <f>(C6/$C$9)*100</f>
        <v>14.193548387096774</v>
      </c>
      <c r="E6" s="13">
        <f>E5+D6</f>
        <v>76.774193548387089</v>
      </c>
      <c r="F6" s="8"/>
      <c r="G6" s="8"/>
      <c r="H6" s="8"/>
      <c r="I6" s="8"/>
      <c r="J6" s="8"/>
    </row>
    <row r="7" spans="2:10" ht="15.75" x14ac:dyDescent="0.25">
      <c r="B7" s="10" t="s">
        <v>42</v>
      </c>
      <c r="C7" s="10">
        <v>16</v>
      </c>
      <c r="D7" s="13">
        <f>(C7/$C$9)*100</f>
        <v>10.32258064516129</v>
      </c>
      <c r="E7" s="13">
        <f>E6+D7</f>
        <v>87.096774193548384</v>
      </c>
      <c r="F7" s="8"/>
      <c r="G7" s="8"/>
      <c r="H7" s="8"/>
      <c r="I7" s="8"/>
      <c r="J7" s="8"/>
    </row>
    <row r="8" spans="2:10" ht="15.75" x14ac:dyDescent="0.25">
      <c r="B8" s="10" t="s">
        <v>43</v>
      </c>
      <c r="C8" s="10">
        <v>20</v>
      </c>
      <c r="D8" s="13">
        <f>(C8/$C$9)*100</f>
        <v>12.903225806451612</v>
      </c>
      <c r="E8" s="13">
        <f>E7+D8</f>
        <v>100</v>
      </c>
      <c r="F8" s="8"/>
      <c r="G8" s="8"/>
      <c r="H8" s="8"/>
      <c r="I8" s="8"/>
      <c r="J8" s="8"/>
    </row>
    <row r="9" spans="2:10" ht="15.75" x14ac:dyDescent="0.25">
      <c r="B9" s="10" t="s">
        <v>1</v>
      </c>
      <c r="C9" s="10">
        <f>SUM(C4:C8)</f>
        <v>155</v>
      </c>
      <c r="D9" s="10"/>
      <c r="E9" s="10"/>
      <c r="F9" s="8"/>
      <c r="G9" s="8"/>
      <c r="H9" s="8"/>
      <c r="I9" s="8"/>
      <c r="J9" s="8"/>
    </row>
    <row r="11" spans="2:10" ht="15.75" x14ac:dyDescent="0.25">
      <c r="B11" s="8" t="s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C9C37-E1FC-4170-B5C5-92049CEC7090}">
  <dimension ref="B2:T60"/>
  <sheetViews>
    <sheetView zoomScale="51" zoomScaleNormal="51" workbookViewId="0">
      <selection activeCell="V18" sqref="V18"/>
    </sheetView>
  </sheetViews>
  <sheetFormatPr defaultRowHeight="15" x14ac:dyDescent="0.25"/>
  <cols>
    <col min="2" max="2" width="21.85546875" customWidth="1"/>
    <col min="3" max="3" width="24.28515625" customWidth="1"/>
    <col min="4" max="4" width="18.85546875" customWidth="1"/>
    <col min="5" max="5" width="11.5703125" customWidth="1"/>
    <col min="6" max="6" width="11" customWidth="1"/>
    <col min="7" max="7" width="10.140625" customWidth="1"/>
    <col min="8" max="8" width="13.28515625" customWidth="1"/>
    <col min="11" max="11" width="40.7109375" customWidth="1"/>
    <col min="12" max="12" width="26" customWidth="1"/>
    <col min="13" max="13" width="32.7109375" customWidth="1"/>
    <col min="14" max="14" width="22.85546875" customWidth="1"/>
    <col min="15" max="15" width="23.140625" customWidth="1"/>
  </cols>
  <sheetData>
    <row r="2" spans="2:20" ht="15.75" x14ac:dyDescent="0.25">
      <c r="B2" s="8" t="s">
        <v>25</v>
      </c>
      <c r="C2" s="8"/>
      <c r="D2" s="8"/>
      <c r="E2" s="8"/>
      <c r="F2" s="8"/>
      <c r="G2" s="8"/>
      <c r="H2" s="8"/>
    </row>
    <row r="3" spans="2:20" ht="15.75" x14ac:dyDescent="0.25">
      <c r="B3" s="8"/>
      <c r="C3" s="8"/>
      <c r="D3" s="8"/>
      <c r="E3" s="8"/>
      <c r="F3" s="8"/>
      <c r="G3" s="8"/>
      <c r="H3" s="8"/>
      <c r="K3" t="s">
        <v>48</v>
      </c>
      <c r="L3">
        <v>268</v>
      </c>
    </row>
    <row r="4" spans="2:20" ht="15.75" x14ac:dyDescent="0.25">
      <c r="B4" s="16" t="s">
        <v>0</v>
      </c>
      <c r="C4" s="16" t="s">
        <v>11</v>
      </c>
      <c r="D4" s="16" t="s">
        <v>13</v>
      </c>
      <c r="E4" s="16" t="s">
        <v>29</v>
      </c>
      <c r="F4" s="16" t="s">
        <v>26</v>
      </c>
      <c r="G4" s="16" t="s">
        <v>27</v>
      </c>
      <c r="H4" s="16" t="s">
        <v>28</v>
      </c>
      <c r="K4" s="27" t="s">
        <v>14</v>
      </c>
      <c r="L4" s="28"/>
      <c r="M4" s="28"/>
      <c r="N4" s="28"/>
      <c r="O4" s="29"/>
    </row>
    <row r="5" spans="2:20" ht="15.75" x14ac:dyDescent="0.25">
      <c r="B5" s="15">
        <v>1</v>
      </c>
      <c r="C5" s="10">
        <v>268</v>
      </c>
      <c r="D5" s="10">
        <v>26</v>
      </c>
      <c r="E5" s="17">
        <f>D5/C5</f>
        <v>9.7014925373134331E-2</v>
      </c>
      <c r="F5" s="17">
        <f>$D$9/$C$9</f>
        <v>0.14405204460966542</v>
      </c>
      <c r="G5" s="17">
        <f>$C$10+(3*(SQRT(($C$10*$C$11)/C5)))</f>
        <v>0.2084003701941434</v>
      </c>
      <c r="H5" s="17">
        <f>$C$10-(3*(SQRT(($C$10*$C$11)/C5)))</f>
        <v>7.9703719025187442E-2</v>
      </c>
      <c r="K5" s="9" t="s">
        <v>39</v>
      </c>
      <c r="L5" s="9" t="s">
        <v>40</v>
      </c>
      <c r="M5" s="9" t="s">
        <v>41</v>
      </c>
      <c r="N5" s="9" t="s">
        <v>42</v>
      </c>
      <c r="O5" s="27" t="s">
        <v>43</v>
      </c>
      <c r="P5" s="8"/>
      <c r="Q5" s="24"/>
      <c r="R5" s="24"/>
      <c r="S5" s="24"/>
      <c r="T5" s="23"/>
    </row>
    <row r="6" spans="2:20" ht="15.75" x14ac:dyDescent="0.25">
      <c r="B6" s="15">
        <v>2</v>
      </c>
      <c r="C6" s="10">
        <v>292</v>
      </c>
      <c r="D6" s="10">
        <v>50</v>
      </c>
      <c r="E6" s="17">
        <f>D6/C6</f>
        <v>0.17123287671232876</v>
      </c>
      <c r="F6" s="17">
        <f>$D$9/$C$9</f>
        <v>0.14405204460966542</v>
      </c>
      <c r="G6" s="17">
        <f>$C$10+(3*(SQRT(($C$10*$C$11)/C6)))</f>
        <v>0.20569922559046949</v>
      </c>
      <c r="H6" s="17">
        <f>$C$10-(3*(SQRT(($C$10*$C$11)/C6)))</f>
        <v>8.2404863628861347E-2</v>
      </c>
      <c r="K6" s="10">
        <v>10</v>
      </c>
      <c r="L6" s="10">
        <v>5</v>
      </c>
      <c r="M6" s="10">
        <v>3</v>
      </c>
      <c r="N6" s="10">
        <v>4</v>
      </c>
      <c r="O6" s="10">
        <v>4</v>
      </c>
      <c r="P6" s="23"/>
      <c r="Q6" s="23"/>
      <c r="R6" s="23"/>
      <c r="S6" s="23"/>
    </row>
    <row r="7" spans="2:20" ht="15.75" x14ac:dyDescent="0.25">
      <c r="B7" s="15">
        <v>3</v>
      </c>
      <c r="C7" s="10">
        <v>286</v>
      </c>
      <c r="D7" s="10">
        <v>48</v>
      </c>
      <c r="E7" s="17">
        <f>D7/C7</f>
        <v>0.16783216783216784</v>
      </c>
      <c r="F7" s="17">
        <f>$D$9/$C$9</f>
        <v>0.14405204460966542</v>
      </c>
      <c r="G7" s="17">
        <f>$C$10+(3*(SQRT(($C$10*$C$11)/C7)))</f>
        <v>0.20634251794319577</v>
      </c>
      <c r="H7" s="17">
        <f>$C$10-(3*(SQRT(($C$10*$C$11)/C7)))</f>
        <v>8.1761571276135064E-2</v>
      </c>
      <c r="K7" s="10">
        <v>20</v>
      </c>
      <c r="L7" s="10">
        <v>14</v>
      </c>
      <c r="M7" s="10">
        <v>8</v>
      </c>
      <c r="N7" s="10">
        <v>3</v>
      </c>
      <c r="O7" s="10">
        <v>5</v>
      </c>
      <c r="Q7" s="24"/>
      <c r="R7" s="24"/>
      <c r="S7" s="24"/>
    </row>
    <row r="8" spans="2:20" ht="15.75" x14ac:dyDescent="0.25">
      <c r="B8" s="15">
        <v>4</v>
      </c>
      <c r="C8" s="10">
        <v>230</v>
      </c>
      <c r="D8" s="10">
        <v>31</v>
      </c>
      <c r="E8" s="17">
        <f>D8/C8</f>
        <v>0.13478260869565217</v>
      </c>
      <c r="F8" s="17">
        <f>$D$9/$C$9</f>
        <v>0.14405204460966542</v>
      </c>
      <c r="G8" s="17">
        <f>$C$10+(3*(SQRT(($C$10*$C$11)/C8)))</f>
        <v>0.21351299633892568</v>
      </c>
      <c r="H8" s="17">
        <f>$C$10-(3*(SQRT(($C$10*$C$11)/C8)))</f>
        <v>7.4591092880405163E-2</v>
      </c>
      <c r="K8" s="10">
        <v>18</v>
      </c>
      <c r="L8" s="10">
        <v>10</v>
      </c>
      <c r="M8" s="10">
        <v>9</v>
      </c>
      <c r="N8" s="10">
        <v>5</v>
      </c>
      <c r="O8" s="10">
        <v>6</v>
      </c>
    </row>
    <row r="9" spans="2:20" ht="15.75" x14ac:dyDescent="0.25">
      <c r="B9" s="15" t="s">
        <v>1</v>
      </c>
      <c r="C9" s="15">
        <f>SUM(C5:C8)</f>
        <v>1076</v>
      </c>
      <c r="D9" s="15">
        <f>SUM(D5:D8)</f>
        <v>155</v>
      </c>
      <c r="E9" s="15"/>
      <c r="F9" s="15"/>
      <c r="G9" s="15"/>
      <c r="H9" s="15"/>
      <c r="K9" s="10">
        <v>12</v>
      </c>
      <c r="L9" s="10">
        <v>8</v>
      </c>
      <c r="M9" s="10">
        <v>2</v>
      </c>
      <c r="N9" s="10">
        <v>4</v>
      </c>
      <c r="O9" s="10">
        <v>5</v>
      </c>
    </row>
    <row r="10" spans="2:20" ht="15.75" x14ac:dyDescent="0.25">
      <c r="B10" s="8" t="s">
        <v>36</v>
      </c>
      <c r="C10" s="8">
        <f>D9/C9</f>
        <v>0.14405204460966542</v>
      </c>
      <c r="D10" s="8"/>
      <c r="E10" s="8"/>
      <c r="F10" s="8"/>
      <c r="G10" s="8"/>
      <c r="H10" s="8"/>
      <c r="K10" s="22">
        <f>SUM(K6:K9)</f>
        <v>60</v>
      </c>
      <c r="L10" s="22">
        <f>SUM(L6:L9)</f>
        <v>37</v>
      </c>
      <c r="M10" s="22">
        <f>SUM(M6:M9)</f>
        <v>22</v>
      </c>
      <c r="N10" s="22">
        <f>SUM(N6:N9)</f>
        <v>16</v>
      </c>
      <c r="O10" s="22">
        <f>SUM(O6:O9)</f>
        <v>20</v>
      </c>
      <c r="P10" s="25"/>
    </row>
    <row r="11" spans="2:20" ht="15.75" x14ac:dyDescent="0.25">
      <c r="B11" s="8" t="s">
        <v>37</v>
      </c>
      <c r="C11" s="14">
        <f>1-C10</f>
        <v>0.85594795539033464</v>
      </c>
      <c r="D11" s="8"/>
      <c r="E11" s="8"/>
      <c r="F11" s="8"/>
      <c r="G11" s="8">
        <f>F5+(3*G5)</f>
        <v>0.76925315519209558</v>
      </c>
      <c r="H11" s="8"/>
      <c r="J11" s="26" t="s">
        <v>50</v>
      </c>
      <c r="K11" s="9" t="s">
        <v>39</v>
      </c>
      <c r="L11" s="9" t="s">
        <v>40</v>
      </c>
      <c r="M11" s="9" t="s">
        <v>41</v>
      </c>
      <c r="N11" s="9" t="s">
        <v>42</v>
      </c>
      <c r="O11" s="27" t="s">
        <v>43</v>
      </c>
    </row>
    <row r="12" spans="2:20" ht="15.75" x14ac:dyDescent="0.25">
      <c r="B12" s="8" t="s">
        <v>44</v>
      </c>
      <c r="C12" s="8">
        <f>AVERAGE(D5:D8)</f>
        <v>38.75</v>
      </c>
      <c r="D12" s="8"/>
      <c r="E12" s="8"/>
      <c r="F12" s="8"/>
      <c r="G12" s="8">
        <v>0.59580999999999995</v>
      </c>
      <c r="H12" s="8"/>
      <c r="J12" s="26" t="s">
        <v>49</v>
      </c>
      <c r="K12" s="8">
        <f>K10/$L$3</f>
        <v>0.22388059701492538</v>
      </c>
      <c r="L12" s="8">
        <f>L10/$L$3</f>
        <v>0.13805970149253732</v>
      </c>
      <c r="M12" s="8">
        <f>M10/L3</f>
        <v>8.2089552238805971E-2</v>
      </c>
      <c r="N12">
        <f>N10/L3</f>
        <v>5.9701492537313432E-2</v>
      </c>
      <c r="O12">
        <f>O10/L3</f>
        <v>7.4626865671641784E-2</v>
      </c>
    </row>
    <row r="13" spans="2:20" ht="15.75" x14ac:dyDescent="0.25">
      <c r="J13" s="16" t="s">
        <v>26</v>
      </c>
      <c r="K13" s="17">
        <f>$D$9/$C$9</f>
        <v>0.14405204460966542</v>
      </c>
      <c r="L13" s="17">
        <f t="shared" ref="L13:O13" si="0">$D$9/$C$9</f>
        <v>0.14405204460966542</v>
      </c>
      <c r="M13" s="17">
        <f t="shared" si="0"/>
        <v>0.14405204460966542</v>
      </c>
      <c r="N13" s="17">
        <f t="shared" si="0"/>
        <v>0.14405204460966542</v>
      </c>
      <c r="O13" s="17">
        <f t="shared" si="0"/>
        <v>0.14405204460966542</v>
      </c>
    </row>
    <row r="14" spans="2:20" ht="15.75" x14ac:dyDescent="0.25">
      <c r="J14" s="16" t="s">
        <v>27</v>
      </c>
      <c r="K14" s="17">
        <f>$C$10+(3*(SQRT(($C$10*$C$11)/$L$3)))</f>
        <v>0.2084003701941434</v>
      </c>
      <c r="L14" s="17">
        <f>$C$10+(3*(SQRT(($C$10*$C$11)/$L$3)))</f>
        <v>0.2084003701941434</v>
      </c>
      <c r="M14" s="17">
        <f>$C$10+(3*(SQRT(($C$10*$C$11)/$L$3)))</f>
        <v>0.2084003701941434</v>
      </c>
      <c r="N14" s="17">
        <f>$C$10+(3*(SQRT(($C$10*$C$11)/$L$3)))</f>
        <v>0.2084003701941434</v>
      </c>
      <c r="O14" s="17">
        <f>$C$10+(3*(SQRT(($C$10*$C$11)/$L$3)))</f>
        <v>0.2084003701941434</v>
      </c>
    </row>
    <row r="15" spans="2:20" ht="15.75" x14ac:dyDescent="0.25">
      <c r="J15" s="16" t="s">
        <v>28</v>
      </c>
      <c r="K15" s="17">
        <f>$C$10-(3*(SQRT(($C$10*$C$11)/$L$3)))</f>
        <v>7.9703719025187442E-2</v>
      </c>
      <c r="L15" s="17">
        <f>$C$10-(3*(SQRT(($C$10*$C$11)/$L$3)))</f>
        <v>7.9703719025187442E-2</v>
      </c>
      <c r="M15" s="17">
        <f>$C$10-(3*(SQRT(($C$10*$C$11)/$L$3)))</f>
        <v>7.9703719025187442E-2</v>
      </c>
      <c r="N15" s="17">
        <f>$C$10-(3*(SQRT(($C$10*$C$11)/$L$3)))</f>
        <v>7.9703719025187442E-2</v>
      </c>
      <c r="O15" s="17">
        <f>$C$10-(3*(SQRT(($C$10*$C$11)/$L$3)))</f>
        <v>7.9703719025187442E-2</v>
      </c>
    </row>
    <row r="16" spans="2:20" ht="15.75" x14ac:dyDescent="0.25">
      <c r="J16" s="23"/>
    </row>
    <row r="18" spans="7:15" x14ac:dyDescent="0.25">
      <c r="K18" t="s">
        <v>51</v>
      </c>
      <c r="L18">
        <v>292</v>
      </c>
    </row>
    <row r="19" spans="7:15" ht="15.75" x14ac:dyDescent="0.25">
      <c r="K19" s="27" t="s">
        <v>14</v>
      </c>
      <c r="L19" s="28"/>
      <c r="M19" s="28"/>
      <c r="N19" s="28"/>
      <c r="O19" s="29"/>
    </row>
    <row r="20" spans="7:15" ht="15.75" x14ac:dyDescent="0.25">
      <c r="K20" s="9" t="s">
        <v>39</v>
      </c>
      <c r="L20" s="9" t="s">
        <v>40</v>
      </c>
      <c r="M20" s="9" t="s">
        <v>41</v>
      </c>
      <c r="N20" s="9" t="s">
        <v>42</v>
      </c>
      <c r="O20" s="27" t="s">
        <v>43</v>
      </c>
    </row>
    <row r="21" spans="7:15" ht="15.75" x14ac:dyDescent="0.25">
      <c r="K21" s="10">
        <v>10</v>
      </c>
      <c r="L21" s="10">
        <v>5</v>
      </c>
      <c r="M21" s="10">
        <v>3</v>
      </c>
      <c r="N21" s="10">
        <v>4</v>
      </c>
      <c r="O21" s="10">
        <v>4</v>
      </c>
    </row>
    <row r="22" spans="7:15" ht="15.75" x14ac:dyDescent="0.25">
      <c r="K22" s="10">
        <v>20</v>
      </c>
      <c r="L22" s="10">
        <v>14</v>
      </c>
      <c r="M22" s="10">
        <v>8</v>
      </c>
      <c r="N22" s="10">
        <v>3</v>
      </c>
      <c r="O22" s="10">
        <v>5</v>
      </c>
    </row>
    <row r="23" spans="7:15" ht="15.75" x14ac:dyDescent="0.25">
      <c r="K23" s="10">
        <v>18</v>
      </c>
      <c r="L23" s="10">
        <v>10</v>
      </c>
      <c r="M23" s="10">
        <v>9</v>
      </c>
      <c r="N23" s="10">
        <v>5</v>
      </c>
      <c r="O23" s="10">
        <v>6</v>
      </c>
    </row>
    <row r="24" spans="7:15" ht="15.75" x14ac:dyDescent="0.25">
      <c r="K24" s="10">
        <v>12</v>
      </c>
      <c r="L24" s="10">
        <v>8</v>
      </c>
      <c r="M24" s="10">
        <v>2</v>
      </c>
      <c r="N24" s="10">
        <v>4</v>
      </c>
      <c r="O24" s="10">
        <v>5</v>
      </c>
    </row>
    <row r="25" spans="7:15" ht="15.75" x14ac:dyDescent="0.25">
      <c r="K25" s="22">
        <f>SUM(K21:K24)</f>
        <v>60</v>
      </c>
      <c r="L25" s="22">
        <f>SUM(L21:L24)</f>
        <v>37</v>
      </c>
      <c r="M25" s="22">
        <f>SUM(M21:M24)</f>
        <v>22</v>
      </c>
      <c r="N25" s="22">
        <f>SUM(N21:N24)</f>
        <v>16</v>
      </c>
      <c r="O25" s="22">
        <f>SUM(O21:O24)</f>
        <v>20</v>
      </c>
    </row>
    <row r="26" spans="7:15" ht="15.75" x14ac:dyDescent="0.25">
      <c r="J26" s="26" t="s">
        <v>50</v>
      </c>
      <c r="K26" s="9" t="s">
        <v>39</v>
      </c>
      <c r="L26" s="9" t="s">
        <v>40</v>
      </c>
      <c r="M26" s="9" t="s">
        <v>41</v>
      </c>
      <c r="N26" s="9" t="s">
        <v>42</v>
      </c>
      <c r="O26" s="27" t="s">
        <v>43</v>
      </c>
    </row>
    <row r="27" spans="7:15" ht="15.75" x14ac:dyDescent="0.25">
      <c r="G27" t="s">
        <v>54</v>
      </c>
      <c r="J27" s="26" t="s">
        <v>49</v>
      </c>
      <c r="K27" s="8">
        <f>K25/$L$18</f>
        <v>0.20547945205479451</v>
      </c>
      <c r="L27" s="8">
        <f>L25/$L$18</f>
        <v>0.12671232876712329</v>
      </c>
      <c r="M27" s="8">
        <f>M25/$L$18</f>
        <v>7.5342465753424653E-2</v>
      </c>
      <c r="N27" s="8">
        <f>N25/$L$18</f>
        <v>5.4794520547945202E-2</v>
      </c>
      <c r="O27" s="8">
        <f t="shared" ref="O27" si="1">O25/$L$18</f>
        <v>6.8493150684931503E-2</v>
      </c>
    </row>
    <row r="28" spans="7:15" ht="15.75" x14ac:dyDescent="0.25">
      <c r="J28" s="16" t="s">
        <v>26</v>
      </c>
      <c r="K28" s="17">
        <f>$D$9/$C$9</f>
        <v>0.14405204460966542</v>
      </c>
      <c r="L28" s="17">
        <f t="shared" ref="L28:O28" si="2">$D$9/$C$9</f>
        <v>0.14405204460966542</v>
      </c>
      <c r="M28" s="17">
        <f t="shared" si="2"/>
        <v>0.14405204460966542</v>
      </c>
      <c r="N28" s="17">
        <f t="shared" si="2"/>
        <v>0.14405204460966542</v>
      </c>
      <c r="O28" s="17">
        <f t="shared" si="2"/>
        <v>0.14405204460966542</v>
      </c>
    </row>
    <row r="29" spans="7:15" ht="15.75" x14ac:dyDescent="0.25">
      <c r="J29" s="16" t="s">
        <v>27</v>
      </c>
      <c r="K29" s="17">
        <f>$C$10+(3*(SQRT(($C$10*$C$11)/$L$18)))</f>
        <v>0.20569922559046949</v>
      </c>
      <c r="L29" s="17">
        <f t="shared" ref="L29:O29" si="3">$C$10+(3*(SQRT(($C$10*$C$11)/$L$18)))</f>
        <v>0.20569922559046949</v>
      </c>
      <c r="M29" s="17">
        <f t="shared" si="3"/>
        <v>0.20569922559046949</v>
      </c>
      <c r="N29" s="17">
        <f t="shared" si="3"/>
        <v>0.20569922559046949</v>
      </c>
      <c r="O29" s="17">
        <f t="shared" si="3"/>
        <v>0.20569922559046949</v>
      </c>
    </row>
    <row r="30" spans="7:15" ht="15.75" x14ac:dyDescent="0.25">
      <c r="J30" s="16" t="s">
        <v>28</v>
      </c>
      <c r="K30" s="17">
        <f>$C$10-(3*(SQRT(($C$10*$C$11)/$L$18)))</f>
        <v>8.2404863628861347E-2</v>
      </c>
      <c r="L30" s="17">
        <f t="shared" ref="L30:N30" si="4">$C$10-(3*(SQRT(($C$10*$C$11)/$L$18)))</f>
        <v>8.2404863628861347E-2</v>
      </c>
      <c r="M30" s="17">
        <f t="shared" si="4"/>
        <v>8.2404863628861347E-2</v>
      </c>
      <c r="N30" s="17">
        <f t="shared" si="4"/>
        <v>8.2404863628861347E-2</v>
      </c>
      <c r="O30" s="17">
        <f>$C$10-(3*(SQRT(($C$10*$C$11)/$L$18)))</f>
        <v>8.2404863628861347E-2</v>
      </c>
    </row>
    <row r="33" spans="10:15" x14ac:dyDescent="0.25">
      <c r="K33" t="s">
        <v>52</v>
      </c>
      <c r="L33">
        <v>286</v>
      </c>
    </row>
    <row r="34" spans="10:15" ht="15.75" x14ac:dyDescent="0.25">
      <c r="K34" s="27" t="s">
        <v>14</v>
      </c>
      <c r="L34" s="28"/>
      <c r="M34" s="28"/>
      <c r="N34" s="28"/>
      <c r="O34" s="29"/>
    </row>
    <row r="35" spans="10:15" ht="15.75" x14ac:dyDescent="0.25">
      <c r="K35" s="9" t="s">
        <v>39</v>
      </c>
      <c r="L35" s="9" t="s">
        <v>40</v>
      </c>
      <c r="M35" s="9" t="s">
        <v>41</v>
      </c>
      <c r="N35" s="9" t="s">
        <v>42</v>
      </c>
      <c r="O35" s="27" t="s">
        <v>43</v>
      </c>
    </row>
    <row r="36" spans="10:15" ht="15.75" x14ac:dyDescent="0.25">
      <c r="K36" s="10">
        <v>10</v>
      </c>
      <c r="L36" s="10">
        <v>5</v>
      </c>
      <c r="M36" s="10">
        <v>3</v>
      </c>
      <c r="N36" s="10">
        <v>4</v>
      </c>
      <c r="O36" s="10">
        <v>4</v>
      </c>
    </row>
    <row r="37" spans="10:15" ht="15.75" x14ac:dyDescent="0.25">
      <c r="K37" s="10">
        <v>20</v>
      </c>
      <c r="L37" s="10">
        <v>14</v>
      </c>
      <c r="M37" s="10">
        <v>8</v>
      </c>
      <c r="N37" s="10">
        <v>3</v>
      </c>
      <c r="O37" s="10">
        <v>5</v>
      </c>
    </row>
    <row r="38" spans="10:15" ht="15.75" x14ac:dyDescent="0.25">
      <c r="K38" s="10">
        <v>18</v>
      </c>
      <c r="L38" s="10">
        <v>10</v>
      </c>
      <c r="M38" s="10">
        <v>9</v>
      </c>
      <c r="N38" s="10">
        <v>5</v>
      </c>
      <c r="O38" s="10">
        <v>6</v>
      </c>
    </row>
    <row r="39" spans="10:15" ht="15.75" x14ac:dyDescent="0.25">
      <c r="K39" s="10">
        <v>12</v>
      </c>
      <c r="L39" s="10">
        <v>8</v>
      </c>
      <c r="M39" s="10">
        <v>2</v>
      </c>
      <c r="N39" s="10">
        <v>4</v>
      </c>
      <c r="O39" s="10">
        <v>5</v>
      </c>
    </row>
    <row r="40" spans="10:15" ht="15.75" x14ac:dyDescent="0.25">
      <c r="K40" s="22">
        <f>SUM(K36:K39)</f>
        <v>60</v>
      </c>
      <c r="L40" s="22">
        <f>SUM(L36:L39)</f>
        <v>37</v>
      </c>
      <c r="M40" s="22">
        <f>SUM(M36:M39)</f>
        <v>22</v>
      </c>
      <c r="N40" s="22">
        <f>SUM(N36:N39)</f>
        <v>16</v>
      </c>
      <c r="O40" s="22">
        <f>SUM(O36:O39)</f>
        <v>20</v>
      </c>
    </row>
    <row r="41" spans="10:15" ht="15.75" x14ac:dyDescent="0.25">
      <c r="J41" s="26" t="s">
        <v>50</v>
      </c>
      <c r="K41" s="9" t="s">
        <v>39</v>
      </c>
      <c r="L41" s="9" t="s">
        <v>40</v>
      </c>
      <c r="M41" s="9" t="s">
        <v>41</v>
      </c>
      <c r="N41" s="9" t="s">
        <v>42</v>
      </c>
      <c r="O41" s="27" t="s">
        <v>43</v>
      </c>
    </row>
    <row r="42" spans="10:15" ht="15.75" x14ac:dyDescent="0.25">
      <c r="J42" s="26" t="s">
        <v>49</v>
      </c>
      <c r="K42" s="8">
        <f>K40/$L$33</f>
        <v>0.20979020979020979</v>
      </c>
      <c r="L42" s="8">
        <f t="shared" ref="L42:O42" si="5">L40/$L$33</f>
        <v>0.12937062937062938</v>
      </c>
      <c r="M42" s="8">
        <f t="shared" si="5"/>
        <v>7.6923076923076927E-2</v>
      </c>
      <c r="N42" s="8">
        <f t="shared" si="5"/>
        <v>5.5944055944055944E-2</v>
      </c>
      <c r="O42" s="8">
        <f t="shared" si="5"/>
        <v>6.9930069930069935E-2</v>
      </c>
    </row>
    <row r="43" spans="10:15" ht="15.75" x14ac:dyDescent="0.25">
      <c r="J43" s="16" t="s">
        <v>26</v>
      </c>
      <c r="K43" s="17">
        <f>$D$9/$C$9</f>
        <v>0.14405204460966542</v>
      </c>
      <c r="L43" s="17">
        <f t="shared" ref="L43:O43" si="6">$D$9/$C$9</f>
        <v>0.14405204460966542</v>
      </c>
      <c r="M43" s="17">
        <f t="shared" si="6"/>
        <v>0.14405204460966542</v>
      </c>
      <c r="N43" s="17">
        <f t="shared" si="6"/>
        <v>0.14405204460966542</v>
      </c>
      <c r="O43" s="17">
        <f t="shared" si="6"/>
        <v>0.14405204460966542</v>
      </c>
    </row>
    <row r="44" spans="10:15" ht="15.75" x14ac:dyDescent="0.25">
      <c r="J44" s="16" t="s">
        <v>27</v>
      </c>
      <c r="K44" s="17">
        <f>$C$10+(3*(SQRT(($C$10*$C$11)/$L$33)))</f>
        <v>0.20634251794319577</v>
      </c>
      <c r="L44" s="17">
        <f t="shared" ref="L44:O44" si="7">$C$10+(3*(SQRT(($C$10*$C$11)/$L$33)))</f>
        <v>0.20634251794319577</v>
      </c>
      <c r="M44" s="17">
        <f t="shared" si="7"/>
        <v>0.20634251794319577</v>
      </c>
      <c r="N44" s="17">
        <f t="shared" si="7"/>
        <v>0.20634251794319577</v>
      </c>
      <c r="O44" s="17">
        <f t="shared" si="7"/>
        <v>0.20634251794319577</v>
      </c>
    </row>
    <row r="45" spans="10:15" ht="15.75" x14ac:dyDescent="0.25">
      <c r="J45" s="16" t="s">
        <v>28</v>
      </c>
      <c r="K45" s="17">
        <f>$C$10-(3*(SQRT(($C$10*$C$11)/$L$33)))</f>
        <v>8.1761571276135064E-2</v>
      </c>
      <c r="L45" s="17">
        <f t="shared" ref="L45:O45" si="8">$C$10-(3*(SQRT(($C$10*$C$11)/$L$33)))</f>
        <v>8.1761571276135064E-2</v>
      </c>
      <c r="M45" s="17">
        <f t="shared" si="8"/>
        <v>8.1761571276135064E-2</v>
      </c>
      <c r="N45" s="17">
        <f t="shared" si="8"/>
        <v>8.1761571276135064E-2</v>
      </c>
      <c r="O45" s="17">
        <f t="shared" si="8"/>
        <v>8.1761571276135064E-2</v>
      </c>
    </row>
    <row r="48" spans="10:15" x14ac:dyDescent="0.25">
      <c r="K48" t="s">
        <v>53</v>
      </c>
      <c r="L48">
        <v>230</v>
      </c>
    </row>
    <row r="49" spans="10:15" ht="15.75" x14ac:dyDescent="0.25">
      <c r="K49" s="27" t="s">
        <v>14</v>
      </c>
      <c r="L49" s="28"/>
      <c r="M49" s="28"/>
      <c r="N49" s="28"/>
      <c r="O49" s="29"/>
    </row>
    <row r="50" spans="10:15" ht="15.75" x14ac:dyDescent="0.25">
      <c r="K50" s="9" t="s">
        <v>39</v>
      </c>
      <c r="L50" s="9" t="s">
        <v>40</v>
      </c>
      <c r="M50" s="9" t="s">
        <v>41</v>
      </c>
      <c r="N50" s="9" t="s">
        <v>42</v>
      </c>
      <c r="O50" s="27" t="s">
        <v>43</v>
      </c>
    </row>
    <row r="51" spans="10:15" ht="15.75" x14ac:dyDescent="0.25">
      <c r="K51" s="10">
        <v>10</v>
      </c>
      <c r="L51" s="10">
        <v>5</v>
      </c>
      <c r="M51" s="10">
        <v>3</v>
      </c>
      <c r="N51" s="10">
        <v>4</v>
      </c>
      <c r="O51" s="10">
        <v>4</v>
      </c>
    </row>
    <row r="52" spans="10:15" ht="15.75" x14ac:dyDescent="0.25">
      <c r="K52" s="10">
        <v>20</v>
      </c>
      <c r="L52" s="10">
        <v>14</v>
      </c>
      <c r="M52" s="10">
        <v>8</v>
      </c>
      <c r="N52" s="10">
        <v>3</v>
      </c>
      <c r="O52" s="10">
        <v>5</v>
      </c>
    </row>
    <row r="53" spans="10:15" ht="15.75" x14ac:dyDescent="0.25">
      <c r="K53" s="10">
        <v>18</v>
      </c>
      <c r="L53" s="10">
        <v>10</v>
      </c>
      <c r="M53" s="10">
        <v>9</v>
      </c>
      <c r="N53" s="10">
        <v>5</v>
      </c>
      <c r="O53" s="10">
        <v>6</v>
      </c>
    </row>
    <row r="54" spans="10:15" ht="15.75" x14ac:dyDescent="0.25">
      <c r="K54" s="10">
        <v>12</v>
      </c>
      <c r="L54" s="10">
        <v>8</v>
      </c>
      <c r="M54" s="10">
        <v>2</v>
      </c>
      <c r="N54" s="10">
        <v>4</v>
      </c>
      <c r="O54" s="10">
        <v>5</v>
      </c>
    </row>
    <row r="55" spans="10:15" ht="15.75" x14ac:dyDescent="0.25">
      <c r="K55" s="22">
        <f>SUM(K51:K54)</f>
        <v>60</v>
      </c>
      <c r="L55" s="22">
        <f>SUM(L51:L54)</f>
        <v>37</v>
      </c>
      <c r="M55" s="22">
        <f>SUM(M51:M54)</f>
        <v>22</v>
      </c>
      <c r="N55" s="22">
        <f>SUM(N51:N54)</f>
        <v>16</v>
      </c>
      <c r="O55" s="22">
        <f>SUM(O51:O54)</f>
        <v>20</v>
      </c>
    </row>
    <row r="56" spans="10:15" ht="15.75" x14ac:dyDescent="0.25">
      <c r="J56" s="26" t="s">
        <v>50</v>
      </c>
      <c r="K56" s="9" t="s">
        <v>39</v>
      </c>
      <c r="L56" s="9" t="s">
        <v>40</v>
      </c>
      <c r="M56" s="9" t="s">
        <v>41</v>
      </c>
      <c r="N56" s="9" t="s">
        <v>42</v>
      </c>
      <c r="O56" s="27" t="s">
        <v>43</v>
      </c>
    </row>
    <row r="57" spans="10:15" ht="15.75" x14ac:dyDescent="0.25">
      <c r="J57" s="26" t="s">
        <v>49</v>
      </c>
      <c r="K57" s="8">
        <f>K55/$L$48</f>
        <v>0.2608695652173913</v>
      </c>
      <c r="L57" s="8">
        <f t="shared" ref="L57:O57" si="9">L55/$L$48</f>
        <v>0.16086956521739129</v>
      </c>
      <c r="M57" s="8">
        <f t="shared" si="9"/>
        <v>9.5652173913043481E-2</v>
      </c>
      <c r="N57" s="8">
        <f t="shared" si="9"/>
        <v>6.9565217391304349E-2</v>
      </c>
      <c r="O57" s="8">
        <f t="shared" si="9"/>
        <v>8.6956521739130432E-2</v>
      </c>
    </row>
    <row r="58" spans="10:15" ht="15.75" x14ac:dyDescent="0.25">
      <c r="J58" s="16" t="s">
        <v>26</v>
      </c>
      <c r="K58" s="17">
        <f>$D$9/$C$9</f>
        <v>0.14405204460966542</v>
      </c>
      <c r="L58" s="17">
        <f t="shared" ref="L58:O58" si="10">$D$9/$C$9</f>
        <v>0.14405204460966542</v>
      </c>
      <c r="M58" s="17">
        <f t="shared" si="10"/>
        <v>0.14405204460966542</v>
      </c>
      <c r="N58" s="17">
        <f t="shared" si="10"/>
        <v>0.14405204460966542</v>
      </c>
      <c r="O58" s="17">
        <f t="shared" si="10"/>
        <v>0.14405204460966542</v>
      </c>
    </row>
    <row r="59" spans="10:15" ht="15.75" x14ac:dyDescent="0.25">
      <c r="J59" s="16" t="s">
        <v>27</v>
      </c>
      <c r="K59" s="17">
        <f>$C$10+(3*(SQRT(($C$10*$C$11)/$L$48)))</f>
        <v>0.21351299633892568</v>
      </c>
      <c r="L59" s="17">
        <f t="shared" ref="L59:O59" si="11">$C$10+(3*(SQRT(($C$10*$C$11)/$L$48)))</f>
        <v>0.21351299633892568</v>
      </c>
      <c r="M59" s="17">
        <f t="shared" si="11"/>
        <v>0.21351299633892568</v>
      </c>
      <c r="N59" s="17">
        <f t="shared" si="11"/>
        <v>0.21351299633892568</v>
      </c>
      <c r="O59" s="17">
        <f t="shared" si="11"/>
        <v>0.21351299633892568</v>
      </c>
    </row>
    <row r="60" spans="10:15" ht="15.75" x14ac:dyDescent="0.25">
      <c r="J60" s="16" t="s">
        <v>28</v>
      </c>
      <c r="K60" s="17">
        <f>$C$10-(3*(SQRT(($C$10*$C$11)/$L$48)))</f>
        <v>7.4591092880405163E-2</v>
      </c>
      <c r="L60" s="17">
        <f t="shared" ref="L60:O60" si="12">$C$10-(3*(SQRT(($C$10*$C$11)/$L$33)))</f>
        <v>8.1761571276135064E-2</v>
      </c>
      <c r="M60" s="17">
        <f t="shared" si="12"/>
        <v>8.1761571276135064E-2</v>
      </c>
      <c r="N60" s="17">
        <f t="shared" si="12"/>
        <v>8.1761571276135064E-2</v>
      </c>
      <c r="O60" s="17">
        <f t="shared" si="12"/>
        <v>8.1761571276135064E-2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4D298-1718-4A48-9514-5D6FEE51C314}">
  <dimension ref="B2:H9"/>
  <sheetViews>
    <sheetView zoomScale="96" zoomScaleNormal="96" workbookViewId="0">
      <selection activeCell="H18" sqref="H18"/>
    </sheetView>
  </sheetViews>
  <sheetFormatPr defaultRowHeight="15" x14ac:dyDescent="0.25"/>
  <cols>
    <col min="2" max="2" width="17.42578125" customWidth="1"/>
    <col min="3" max="3" width="22" customWidth="1"/>
    <col min="4" max="4" width="19.42578125" customWidth="1"/>
    <col min="8" max="8" width="20.85546875" customWidth="1"/>
  </cols>
  <sheetData>
    <row r="2" spans="2:8" ht="15.75" x14ac:dyDescent="0.25">
      <c r="B2" s="8" t="s">
        <v>30</v>
      </c>
      <c r="C2" s="8"/>
      <c r="D2" s="8"/>
      <c r="E2" s="8"/>
      <c r="F2" s="8"/>
      <c r="G2" s="8"/>
      <c r="H2" s="8"/>
    </row>
    <row r="3" spans="2:8" ht="15.75" x14ac:dyDescent="0.25">
      <c r="B3" s="9" t="s">
        <v>0</v>
      </c>
      <c r="C3" s="9" t="s">
        <v>11</v>
      </c>
      <c r="D3" s="9" t="s">
        <v>13</v>
      </c>
      <c r="E3" s="9" t="s">
        <v>32</v>
      </c>
      <c r="F3" s="9" t="s">
        <v>33</v>
      </c>
      <c r="G3" s="9" t="s">
        <v>8</v>
      </c>
      <c r="H3" s="9" t="s">
        <v>34</v>
      </c>
    </row>
    <row r="4" spans="2:8" ht="15.75" x14ac:dyDescent="0.25">
      <c r="B4" s="10">
        <v>1</v>
      </c>
      <c r="C4" s="10">
        <v>268</v>
      </c>
      <c r="D4" s="10">
        <v>26</v>
      </c>
      <c r="E4" s="10">
        <v>5</v>
      </c>
      <c r="F4" s="10">
        <f>D4/(C4*E4)</f>
        <v>1.9402985074626865E-2</v>
      </c>
      <c r="G4" s="18">
        <f>F4*1000000</f>
        <v>19402.985074626864</v>
      </c>
      <c r="H4" s="19">
        <f>NORMSINV((1000000-G4)/1000000)+1.5</f>
        <v>3.5662384477806319</v>
      </c>
    </row>
    <row r="5" spans="2:8" ht="15.75" x14ac:dyDescent="0.25">
      <c r="B5" s="10">
        <v>2</v>
      </c>
      <c r="C5" s="10">
        <v>292</v>
      </c>
      <c r="D5" s="10">
        <v>50</v>
      </c>
      <c r="E5" s="10">
        <v>5</v>
      </c>
      <c r="F5" s="10">
        <f t="shared" ref="F5:F7" si="0">D5/(C5*E5)</f>
        <v>3.4246575342465752E-2</v>
      </c>
      <c r="G5" s="18">
        <f>F5*1000000</f>
        <v>34246.575342465752</v>
      </c>
      <c r="H5" s="19">
        <f>NORMSINV((1000000-G5)/1000000)+1.5</f>
        <v>3.3217485299162539</v>
      </c>
    </row>
    <row r="6" spans="2:8" ht="15.75" x14ac:dyDescent="0.25">
      <c r="B6" s="10">
        <v>3</v>
      </c>
      <c r="C6" s="10">
        <v>286</v>
      </c>
      <c r="D6" s="10">
        <v>48</v>
      </c>
      <c r="E6" s="10">
        <v>5</v>
      </c>
      <c r="F6" s="10">
        <f t="shared" si="0"/>
        <v>3.3566433566433566E-2</v>
      </c>
      <c r="G6" s="18">
        <f>F6*1000000</f>
        <v>33566.433566433567</v>
      </c>
      <c r="H6" s="19">
        <f>NORMSINV((1000000-G6)/1000000)+1.5</f>
        <v>3.3307834794830526</v>
      </c>
    </row>
    <row r="7" spans="2:8" ht="15.75" x14ac:dyDescent="0.25">
      <c r="B7" s="10">
        <v>4</v>
      </c>
      <c r="C7" s="10">
        <v>230</v>
      </c>
      <c r="D7" s="10">
        <v>31</v>
      </c>
      <c r="E7" s="10">
        <v>5</v>
      </c>
      <c r="F7" s="10">
        <f t="shared" si="0"/>
        <v>2.6956521739130435E-2</v>
      </c>
      <c r="G7" s="18">
        <f>F7*1000000</f>
        <v>26956.521739130436</v>
      </c>
      <c r="H7" s="19">
        <f>NORMSINV((1000000-G7)/1000000)+1.5</f>
        <v>3.4275345750487092</v>
      </c>
    </row>
    <row r="8" spans="2:8" ht="15.75" x14ac:dyDescent="0.25">
      <c r="B8" s="10" t="s">
        <v>1</v>
      </c>
      <c r="C8" s="10">
        <f>SUM(C4:C7)</f>
        <v>1076</v>
      </c>
      <c r="D8" s="10">
        <f>SUM(D4:D7)</f>
        <v>155</v>
      </c>
      <c r="E8" s="10"/>
      <c r="F8" s="10">
        <f t="shared" ref="F8:H8" si="1">SUM(F4:F7)</f>
        <v>0.11417251572265662</v>
      </c>
      <c r="G8" s="18">
        <f t="shared" si="1"/>
        <v>114172.51572265662</v>
      </c>
      <c r="H8" s="19">
        <f t="shared" si="1"/>
        <v>13.646305032228648</v>
      </c>
    </row>
    <row r="9" spans="2:8" ht="15.75" x14ac:dyDescent="0.25">
      <c r="B9" s="10" t="s">
        <v>31</v>
      </c>
      <c r="C9" s="10">
        <f t="shared" ref="C9:H9" si="2">AVERAGE(C4:C7)</f>
        <v>269</v>
      </c>
      <c r="D9" s="10">
        <f t="shared" si="2"/>
        <v>38.75</v>
      </c>
      <c r="E9" s="10">
        <f t="shared" si="2"/>
        <v>5</v>
      </c>
      <c r="F9" s="10">
        <f t="shared" si="2"/>
        <v>2.8543128930664154E-2</v>
      </c>
      <c r="G9" s="20">
        <f t="shared" si="2"/>
        <v>28543.128930664156</v>
      </c>
      <c r="H9" s="20">
        <f t="shared" si="2"/>
        <v>3.411576258057162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10B18-1A73-4902-A148-3405C39E3803}">
  <dimension ref="B2"/>
  <sheetViews>
    <sheetView zoomScale="80" zoomScaleNormal="80" workbookViewId="0">
      <selection activeCell="L11" sqref="L11"/>
    </sheetView>
  </sheetViews>
  <sheetFormatPr defaultRowHeight="15" x14ac:dyDescent="0.25"/>
  <sheetData>
    <row r="2" spans="2:2" x14ac:dyDescent="0.25">
      <c r="B2" t="s">
        <v>35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CD58C-A56F-4406-9F99-FFEAE34491E0}">
  <dimension ref="B2:D29"/>
  <sheetViews>
    <sheetView tabSelected="1" workbookViewId="0">
      <selection activeCell="G9" sqref="G9"/>
    </sheetView>
  </sheetViews>
  <sheetFormatPr defaultRowHeight="15" x14ac:dyDescent="0.25"/>
  <cols>
    <col min="2" max="2" width="31.7109375" customWidth="1"/>
    <col min="3" max="3" width="28.28515625" customWidth="1"/>
    <col min="4" max="4" width="30.140625" customWidth="1"/>
  </cols>
  <sheetData>
    <row r="2" spans="2:4" ht="15.75" customHeight="1" x14ac:dyDescent="0.25">
      <c r="B2" s="32" t="s">
        <v>2</v>
      </c>
      <c r="C2" s="32"/>
      <c r="D2" s="1"/>
    </row>
    <row r="3" spans="2:4" ht="15" customHeight="1" x14ac:dyDescent="0.25">
      <c r="B3" s="3" t="s">
        <v>3</v>
      </c>
      <c r="C3" s="2">
        <v>26</v>
      </c>
      <c r="D3" s="21" t="s">
        <v>47</v>
      </c>
    </row>
    <row r="4" spans="2:4" ht="15" customHeight="1" x14ac:dyDescent="0.25">
      <c r="B4" s="3" t="s">
        <v>4</v>
      </c>
      <c r="C4" s="2">
        <v>268</v>
      </c>
      <c r="D4" s="21" t="s">
        <v>45</v>
      </c>
    </row>
    <row r="5" spans="2:4" ht="15" customHeight="1" x14ac:dyDescent="0.25">
      <c r="B5" s="3" t="s">
        <v>5</v>
      </c>
      <c r="C5" s="2">
        <v>5</v>
      </c>
      <c r="D5" s="21" t="s">
        <v>46</v>
      </c>
    </row>
    <row r="6" spans="2:4" ht="15" customHeight="1" x14ac:dyDescent="0.25">
      <c r="B6" s="1"/>
      <c r="C6" s="1"/>
      <c r="D6" s="1"/>
    </row>
    <row r="7" spans="2:4" ht="15" customHeight="1" x14ac:dyDescent="0.25">
      <c r="B7" s="4" t="s">
        <v>8</v>
      </c>
      <c r="C7" s="1">
        <f>(C3/(C4*C5))*1000000</f>
        <v>19402.985074626864</v>
      </c>
      <c r="D7" s="1"/>
    </row>
    <row r="8" spans="2:4" ht="15" customHeight="1" x14ac:dyDescent="0.25">
      <c r="B8" s="1"/>
      <c r="C8" s="1"/>
      <c r="D8" s="1"/>
    </row>
    <row r="9" spans="2:4" ht="15" customHeight="1" x14ac:dyDescent="0.25">
      <c r="B9" s="4" t="s">
        <v>9</v>
      </c>
      <c r="C9" s="1">
        <f>NORMSINV(1-(C3/(C4*C5)))+1.5</f>
        <v>3.5662384477806319</v>
      </c>
      <c r="D9" s="1"/>
    </row>
    <row r="10" spans="2:4" ht="15" customHeight="1" x14ac:dyDescent="0.25">
      <c r="B10" s="1"/>
      <c r="C10" s="1"/>
      <c r="D10" s="1"/>
    </row>
    <row r="11" spans="2:4" ht="15.75" customHeight="1" x14ac:dyDescent="0.25">
      <c r="B11" s="5" t="s">
        <v>6</v>
      </c>
      <c r="C11" s="6">
        <f>C7/1000000</f>
        <v>1.9402985074626865E-2</v>
      </c>
      <c r="D11" s="1"/>
    </row>
    <row r="12" spans="2:4" ht="15.75" customHeight="1" x14ac:dyDescent="0.25">
      <c r="B12" s="1"/>
      <c r="C12" s="1"/>
      <c r="D12" s="1"/>
    </row>
    <row r="13" spans="2:4" ht="15.75" customHeight="1" x14ac:dyDescent="0.25">
      <c r="B13" s="5" t="s">
        <v>7</v>
      </c>
      <c r="C13" s="7">
        <f>1-C11</f>
        <v>0.9805970149253731</v>
      </c>
      <c r="D13" s="1"/>
    </row>
    <row r="14" spans="2:4" ht="15.75" customHeight="1" x14ac:dyDescent="0.25">
      <c r="D14" s="1"/>
    </row>
    <row r="15" spans="2:4" ht="15.75" customHeight="1" x14ac:dyDescent="0.25">
      <c r="B15" s="1"/>
      <c r="C15" s="1"/>
      <c r="D15" s="1"/>
    </row>
    <row r="16" spans="2:4" ht="15.75" customHeight="1" x14ac:dyDescent="0.25">
      <c r="B16" s="31"/>
      <c r="C16" s="31"/>
      <c r="D16" s="1"/>
    </row>
    <row r="17" spans="2:4" ht="15.75" customHeight="1" x14ac:dyDescent="0.25">
      <c r="B17" s="1"/>
      <c r="C17" s="1"/>
      <c r="D17" s="1"/>
    </row>
    <row r="18" spans="2:4" ht="15.75" customHeight="1" x14ac:dyDescent="0.25">
      <c r="B18" s="1"/>
      <c r="C18" s="1"/>
      <c r="D18" s="1"/>
    </row>
    <row r="19" spans="2:4" ht="16.5" customHeight="1" x14ac:dyDescent="0.25">
      <c r="B19" s="1"/>
      <c r="C19" s="1"/>
      <c r="D19" s="1"/>
    </row>
    <row r="20" spans="2:4" ht="15" customHeight="1" x14ac:dyDescent="0.25">
      <c r="B20" s="1"/>
      <c r="C20" s="1"/>
      <c r="D20" s="1"/>
    </row>
    <row r="21" spans="2:4" ht="15" customHeight="1" x14ac:dyDescent="0.25">
      <c r="B21" s="1"/>
      <c r="C21" s="1"/>
      <c r="D21" s="1"/>
    </row>
    <row r="22" spans="2:4" ht="31.5" customHeight="1" x14ac:dyDescent="0.25">
      <c r="B22" s="1"/>
      <c r="C22" s="1"/>
      <c r="D22" s="1"/>
    </row>
    <row r="23" spans="2:4" ht="15" customHeight="1" x14ac:dyDescent="0.25">
      <c r="B23" s="1"/>
      <c r="C23" s="1"/>
      <c r="D23" s="1"/>
    </row>
    <row r="24" spans="2:4" ht="16.5" customHeight="1" x14ac:dyDescent="0.25">
      <c r="B24" s="1"/>
      <c r="C24" s="1"/>
      <c r="D24" s="1"/>
    </row>
    <row r="25" spans="2:4" ht="15" customHeight="1" x14ac:dyDescent="0.25">
      <c r="B25" s="1"/>
      <c r="C25" s="1"/>
      <c r="D25" s="1"/>
    </row>
    <row r="26" spans="2:4" ht="15" customHeight="1" x14ac:dyDescent="0.25">
      <c r="B26" s="1"/>
      <c r="C26" s="1"/>
      <c r="D26" s="1"/>
    </row>
    <row r="27" spans="2:4" ht="16.5" customHeight="1" x14ac:dyDescent="0.25">
      <c r="B27" s="1"/>
      <c r="C27" s="1"/>
      <c r="D27" s="1"/>
    </row>
    <row r="28" spans="2:4" ht="15" customHeight="1" x14ac:dyDescent="0.25">
      <c r="B28" s="1"/>
      <c r="C28" s="1"/>
      <c r="D28" s="1"/>
    </row>
    <row r="29" spans="2:4" ht="15" customHeight="1" x14ac:dyDescent="0.25">
      <c r="B29" s="1"/>
      <c r="C29" s="1"/>
      <c r="D29" s="1"/>
    </row>
  </sheetData>
  <mergeCells count="2">
    <mergeCell ref="B16:C16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Total Produksi</vt:lpstr>
      <vt:lpstr>Histogram Jenis Defect</vt:lpstr>
      <vt:lpstr>Diagram Pareto</vt:lpstr>
      <vt:lpstr>Peta Kendali P </vt:lpstr>
      <vt:lpstr>DPMO &amp; Sigma</vt:lpstr>
      <vt:lpstr>Fishbone</vt:lpstr>
      <vt:lpstr>Calc DPMO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fajar</dc:creator>
  <cp:lastModifiedBy>fajar</cp:lastModifiedBy>
  <dcterms:created xsi:type="dcterms:W3CDTF">2023-05-23T10:47:41Z</dcterms:created>
  <dcterms:modified xsi:type="dcterms:W3CDTF">2023-08-10T14:54:19Z</dcterms:modified>
</cp:coreProperties>
</file>