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baru\finally skripsi\skripsi lancar\"/>
    </mc:Choice>
  </mc:AlternateContent>
  <xr:revisionPtr revIDLastSave="0" documentId="13_ncr:1_{190018E8-4AFE-4E87-BB24-2A8DDF99A82E}" xr6:coauthVersionLast="47" xr6:coauthVersionMax="47" xr10:uidLastSave="{00000000-0000-0000-0000-000000000000}"/>
  <bookViews>
    <workbookView xWindow="10140" yWindow="0" windowWidth="10455" windowHeight="10905" firstSheet="10" activeTab="11" xr2:uid="{00000000-000D-0000-FFFF-FFFF00000000}"/>
  </bookViews>
  <sheets>
    <sheet name="kadar air" sheetId="3" r:id="rId1"/>
    <sheet name="tekstur" sheetId="5" r:id="rId2"/>
    <sheet name="vit c" sheetId="2" r:id="rId3"/>
    <sheet name="gula reduksi" sheetId="1" r:id="rId4"/>
    <sheet name="kadar abu" sheetId="4" r:id="rId5"/>
    <sheet name="warna L" sheetId="11" r:id="rId6"/>
    <sheet name="Warna A" sheetId="6" r:id="rId7"/>
    <sheet name="warna b" sheetId="12" r:id="rId8"/>
    <sheet name="orlep aroma" sheetId="7" r:id="rId9"/>
    <sheet name="orlep warna" sheetId="8" r:id="rId10"/>
    <sheet name="orlep tekstur" sheetId="9" r:id="rId11"/>
    <sheet name="orlep rasa" sheetId="10" r:id="rId12"/>
  </sheets>
  <externalReferences>
    <externalReference r:id="rId13"/>
  </externalReferences>
  <definedNames>
    <definedName name="_xlnm._FilterDatabase" localSheetId="2" hidden="1">'vit c'!$P$20:$P$28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2" l="1"/>
  <c r="K17" i="12"/>
  <c r="K15" i="12"/>
  <c r="K14" i="12"/>
  <c r="K20" i="12"/>
  <c r="K18" i="11"/>
  <c r="K17" i="11"/>
  <c r="K16" i="11"/>
  <c r="K15" i="11"/>
  <c r="K21" i="11"/>
  <c r="I16" i="4"/>
  <c r="V17" i="11"/>
  <c r="S24" i="11"/>
  <c r="S22" i="11"/>
  <c r="S21" i="11"/>
  <c r="S19" i="11"/>
  <c r="S18" i="11"/>
  <c r="L17" i="4"/>
  <c r="T25" i="3"/>
  <c r="T24" i="3"/>
  <c r="T23" i="3"/>
  <c r="R24" i="3"/>
  <c r="Q30" i="3"/>
  <c r="Q29" i="3"/>
  <c r="Q28" i="3"/>
  <c r="Q27" i="3"/>
  <c r="Q26" i="3"/>
  <c r="Q25" i="3"/>
  <c r="Q23" i="3"/>
  <c r="G5" i="12"/>
  <c r="S21" i="12"/>
  <c r="S20" i="12"/>
  <c r="S19" i="12"/>
  <c r="S18" i="12"/>
  <c r="S17" i="12"/>
  <c r="S16" i="12"/>
  <c r="S15" i="12"/>
  <c r="S14" i="12"/>
  <c r="S13" i="12"/>
  <c r="C21" i="6"/>
  <c r="P23" i="4"/>
  <c r="U6" i="6"/>
  <c r="K16" i="5"/>
  <c r="R32" i="1"/>
  <c r="R38" i="1"/>
  <c r="R37" i="1"/>
  <c r="R36" i="1"/>
  <c r="R35" i="1"/>
  <c r="V23" i="1"/>
  <c r="T23" i="1"/>
  <c r="M27" i="1"/>
  <c r="N15" i="2"/>
  <c r="F25" i="5"/>
  <c r="P7" i="5"/>
  <c r="S21" i="2"/>
  <c r="P20" i="2"/>
  <c r="T20" i="5"/>
  <c r="M16" i="5"/>
  <c r="D27" i="3"/>
  <c r="R27" i="5" l="1"/>
  <c r="R26" i="5"/>
  <c r="R25" i="5"/>
  <c r="R24" i="5"/>
  <c r="R23" i="5"/>
  <c r="R22" i="5"/>
  <c r="R21" i="5"/>
  <c r="R20" i="5"/>
  <c r="R19" i="5"/>
  <c r="P21" i="4" l="1"/>
  <c r="K43" i="8" l="1"/>
  <c r="X35" i="8"/>
  <c r="C35" i="8"/>
  <c r="C35" i="10"/>
  <c r="O37" i="10" l="1"/>
  <c r="I42" i="10" l="1"/>
  <c r="H42" i="10"/>
  <c r="Q36" i="7"/>
  <c r="T37" i="7"/>
  <c r="F7" i="11" l="1"/>
  <c r="V15" i="12"/>
  <c r="V14" i="12"/>
  <c r="P22" i="4"/>
  <c r="F27" i="1" l="1"/>
  <c r="G27" i="1"/>
  <c r="H27" i="1"/>
  <c r="G11" i="3"/>
  <c r="C43" i="8" l="1"/>
  <c r="G7" i="1" l="1"/>
  <c r="I35" i="8"/>
  <c r="E35" i="8"/>
  <c r="D35" i="8"/>
  <c r="F15" i="6"/>
  <c r="X29" i="10" l="1"/>
  <c r="C38" i="7" l="1"/>
  <c r="I43" i="7"/>
  <c r="H45" i="7"/>
  <c r="H44" i="7"/>
  <c r="H43" i="7"/>
  <c r="E16" i="5" l="1"/>
  <c r="D27" i="5"/>
  <c r="D24" i="5"/>
  <c r="D23" i="5"/>
  <c r="D22" i="5"/>
  <c r="D21" i="5"/>
  <c r="G16" i="5"/>
  <c r="F16" i="5"/>
  <c r="D26" i="5" l="1"/>
  <c r="I21" i="5"/>
  <c r="I22" i="5"/>
  <c r="D25" i="5"/>
  <c r="I23" i="5"/>
  <c r="I24" i="5"/>
  <c r="H24" i="5"/>
  <c r="H21" i="5" l="1"/>
  <c r="H23" i="5"/>
  <c r="I25" i="5"/>
  <c r="H25" i="5"/>
  <c r="G7" i="3" l="1"/>
  <c r="H7" i="3" s="1"/>
  <c r="H15" i="5"/>
  <c r="H8" i="5"/>
  <c r="H9" i="5"/>
  <c r="H10" i="5"/>
  <c r="H11" i="5"/>
  <c r="H12" i="5"/>
  <c r="H13" i="5"/>
  <c r="H14" i="5"/>
  <c r="H7" i="5"/>
  <c r="J43" i="8"/>
  <c r="L7" i="5" l="1"/>
  <c r="H16" i="5"/>
  <c r="C16" i="5" s="1"/>
  <c r="I7" i="5"/>
  <c r="M9" i="5"/>
  <c r="I14" i="5"/>
  <c r="L9" i="5"/>
  <c r="I13" i="5"/>
  <c r="N8" i="5"/>
  <c r="I12" i="5"/>
  <c r="M8" i="5"/>
  <c r="I11" i="5"/>
  <c r="L8" i="5"/>
  <c r="O8" i="5" s="1"/>
  <c r="I10" i="5"/>
  <c r="N7" i="5"/>
  <c r="I9" i="5"/>
  <c r="M7" i="5"/>
  <c r="M10" i="5" s="1"/>
  <c r="M11" i="5" s="1"/>
  <c r="S12" i="5" s="1"/>
  <c r="I8" i="5"/>
  <c r="N9" i="5"/>
  <c r="I15" i="5"/>
  <c r="E14" i="12"/>
  <c r="D14" i="12"/>
  <c r="C14" i="12"/>
  <c r="J20" i="12"/>
  <c r="J17" i="12"/>
  <c r="J16" i="12"/>
  <c r="J15" i="12"/>
  <c r="J14" i="12"/>
  <c r="F8" i="12"/>
  <c r="F6" i="12"/>
  <c r="F5" i="12"/>
  <c r="F13" i="12"/>
  <c r="F12" i="12"/>
  <c r="F11" i="12"/>
  <c r="F10" i="12"/>
  <c r="F9" i="12"/>
  <c r="F7" i="12"/>
  <c r="J22" i="6"/>
  <c r="J19" i="6"/>
  <c r="J18" i="6"/>
  <c r="J17" i="6"/>
  <c r="J16" i="6"/>
  <c r="E16" i="6"/>
  <c r="D16" i="6"/>
  <c r="C16" i="6"/>
  <c r="F14" i="6"/>
  <c r="F13" i="6"/>
  <c r="F12" i="6"/>
  <c r="F11" i="6"/>
  <c r="F10" i="6"/>
  <c r="F9" i="6"/>
  <c r="F8" i="6"/>
  <c r="F7" i="6"/>
  <c r="J21" i="11"/>
  <c r="J18" i="11"/>
  <c r="J17" i="11"/>
  <c r="J16" i="11"/>
  <c r="J15" i="11"/>
  <c r="E15" i="11"/>
  <c r="D15" i="11"/>
  <c r="C15" i="11"/>
  <c r="F14" i="11"/>
  <c r="F13" i="11"/>
  <c r="F12" i="11"/>
  <c r="F11" i="11"/>
  <c r="F10" i="11"/>
  <c r="F9" i="11"/>
  <c r="F8" i="11"/>
  <c r="F6" i="11"/>
  <c r="J7" i="6" l="1"/>
  <c r="E27" i="5"/>
  <c r="E21" i="5"/>
  <c r="E22" i="5"/>
  <c r="P8" i="5"/>
  <c r="S6" i="5" s="1"/>
  <c r="F15" i="11"/>
  <c r="H15" i="11" s="1"/>
  <c r="J6" i="11"/>
  <c r="G7" i="11"/>
  <c r="K6" i="11"/>
  <c r="G8" i="11"/>
  <c r="L6" i="11"/>
  <c r="G9" i="11"/>
  <c r="S23" i="11" s="1"/>
  <c r="J7" i="11"/>
  <c r="G10" i="11"/>
  <c r="K7" i="11"/>
  <c r="G11" i="11"/>
  <c r="L7" i="11"/>
  <c r="J8" i="11"/>
  <c r="G12" i="11"/>
  <c r="S20" i="11" s="1"/>
  <c r="G13" i="11"/>
  <c r="K8" i="11"/>
  <c r="G14" i="11"/>
  <c r="S16" i="11" s="1"/>
  <c r="L8" i="11"/>
  <c r="L5" i="12"/>
  <c r="G7" i="12"/>
  <c r="K6" i="12"/>
  <c r="G9" i="12"/>
  <c r="G10" i="12"/>
  <c r="L6" i="12"/>
  <c r="G11" i="12"/>
  <c r="J7" i="12"/>
  <c r="G12" i="12"/>
  <c r="K7" i="12"/>
  <c r="G13" i="12"/>
  <c r="L7" i="12"/>
  <c r="J5" i="12"/>
  <c r="F14" i="12"/>
  <c r="F16" i="12" s="1"/>
  <c r="K5" i="12"/>
  <c r="K8" i="12" s="1"/>
  <c r="K9" i="12" s="1"/>
  <c r="G6" i="12"/>
  <c r="J6" i="12"/>
  <c r="M6" i="12" s="1"/>
  <c r="G8" i="12"/>
  <c r="N10" i="5"/>
  <c r="N11" i="5" s="1"/>
  <c r="S11" i="5" s="1"/>
  <c r="O9" i="5"/>
  <c r="F21" i="5"/>
  <c r="O7" i="5"/>
  <c r="E23" i="5" s="1"/>
  <c r="L10" i="5"/>
  <c r="E24" i="5" s="1"/>
  <c r="G15" i="6"/>
  <c r="R13" i="6" s="1"/>
  <c r="L9" i="6"/>
  <c r="G8" i="6"/>
  <c r="K7" i="6"/>
  <c r="G9" i="6"/>
  <c r="L7" i="6"/>
  <c r="G10" i="6"/>
  <c r="J8" i="6"/>
  <c r="G11" i="6"/>
  <c r="K8" i="6"/>
  <c r="G12" i="6"/>
  <c r="L8" i="6"/>
  <c r="G13" i="6"/>
  <c r="R9" i="6" s="1"/>
  <c r="J9" i="6"/>
  <c r="G14" i="6"/>
  <c r="R12" i="6" s="1"/>
  <c r="K9" i="6"/>
  <c r="F16" i="6"/>
  <c r="H16" i="6" s="1"/>
  <c r="K10" i="6"/>
  <c r="M9" i="6"/>
  <c r="J19" i="12"/>
  <c r="O14" i="12"/>
  <c r="N14" i="12"/>
  <c r="O15" i="12"/>
  <c r="N15" i="12"/>
  <c r="J18" i="12"/>
  <c r="O16" i="12"/>
  <c r="N16" i="12"/>
  <c r="O17" i="12"/>
  <c r="N17" i="12"/>
  <c r="J8" i="12"/>
  <c r="M5" i="12"/>
  <c r="J21" i="6"/>
  <c r="O16" i="6"/>
  <c r="N16" i="6"/>
  <c r="O17" i="6"/>
  <c r="N17" i="6"/>
  <c r="J20" i="6"/>
  <c r="O18" i="6"/>
  <c r="N18" i="6"/>
  <c r="O19" i="6"/>
  <c r="N19" i="6"/>
  <c r="M7" i="6"/>
  <c r="G7" i="6"/>
  <c r="J20" i="11"/>
  <c r="O15" i="11"/>
  <c r="N15" i="11"/>
  <c r="O16" i="11"/>
  <c r="N16" i="11"/>
  <c r="J19" i="11"/>
  <c r="O18" i="11"/>
  <c r="N18" i="11"/>
  <c r="M6" i="11"/>
  <c r="G6" i="11"/>
  <c r="S17" i="11" s="1"/>
  <c r="K22" i="6" l="1"/>
  <c r="K17" i="6"/>
  <c r="K16" i="6"/>
  <c r="N7" i="6"/>
  <c r="R16" i="6" s="1"/>
  <c r="L16" i="6"/>
  <c r="L14" i="12"/>
  <c r="P9" i="5"/>
  <c r="S7" i="5" s="1"/>
  <c r="U7" i="5" s="1"/>
  <c r="N6" i="12"/>
  <c r="Q4" i="12" s="1"/>
  <c r="L15" i="11"/>
  <c r="N6" i="11"/>
  <c r="O17" i="11"/>
  <c r="N17" i="11"/>
  <c r="N5" i="12"/>
  <c r="Q5" i="12" s="1"/>
  <c r="S5" i="12" s="1"/>
  <c r="F24" i="5"/>
  <c r="O10" i="5"/>
  <c r="L11" i="5"/>
  <c r="S13" i="5" s="1"/>
  <c r="U13" i="5" s="1"/>
  <c r="F23" i="5"/>
  <c r="S5" i="5"/>
  <c r="E25" i="5"/>
  <c r="F22" i="5"/>
  <c r="E26" i="5"/>
  <c r="F26" i="5" s="1"/>
  <c r="F27" i="5"/>
  <c r="M7" i="12"/>
  <c r="L8" i="12"/>
  <c r="M8" i="11"/>
  <c r="M7" i="11"/>
  <c r="L9" i="11"/>
  <c r="L10" i="11" s="1"/>
  <c r="K9" i="11"/>
  <c r="K10" i="11" s="1"/>
  <c r="J9" i="11"/>
  <c r="M8" i="6"/>
  <c r="K18" i="6" s="1"/>
  <c r="J10" i="6"/>
  <c r="L10" i="6"/>
  <c r="L11" i="6" s="1"/>
  <c r="N9" i="6"/>
  <c r="R18" i="6" s="1"/>
  <c r="K11" i="6"/>
  <c r="M10" i="6"/>
  <c r="O18" i="12"/>
  <c r="N18" i="12"/>
  <c r="J9" i="12"/>
  <c r="O20" i="6"/>
  <c r="N20" i="6"/>
  <c r="O19" i="11"/>
  <c r="N19" i="11"/>
  <c r="K19" i="6" l="1"/>
  <c r="J11" i="6"/>
  <c r="L19" i="6"/>
  <c r="N8" i="6"/>
  <c r="R17" i="6" s="1"/>
  <c r="U17" i="6" s="1"/>
  <c r="L18" i="6"/>
  <c r="K19" i="11"/>
  <c r="L16" i="11"/>
  <c r="K20" i="11"/>
  <c r="N8" i="11"/>
  <c r="L20" i="11"/>
  <c r="E20" i="11" s="1"/>
  <c r="G20" i="11" s="1"/>
  <c r="T16" i="11" s="1"/>
  <c r="L21" i="11"/>
  <c r="G21" i="5"/>
  <c r="L18" i="11"/>
  <c r="M18" i="11" s="1"/>
  <c r="J10" i="11"/>
  <c r="M9" i="11"/>
  <c r="N7" i="11"/>
  <c r="L9" i="12"/>
  <c r="L17" i="12"/>
  <c r="M8" i="12"/>
  <c r="N7" i="12"/>
  <c r="L16" i="12"/>
  <c r="L15" i="12"/>
  <c r="K18" i="12"/>
  <c r="L18" i="12" s="1"/>
  <c r="K19" i="12"/>
  <c r="L19" i="12" s="1"/>
  <c r="B19" i="12" s="1"/>
  <c r="L20" i="12"/>
  <c r="G22" i="5"/>
  <c r="G25" i="5"/>
  <c r="G23" i="5"/>
  <c r="G24" i="5"/>
  <c r="K20" i="6"/>
  <c r="L20" i="6" s="1"/>
  <c r="L17" i="6"/>
  <c r="K21" i="6"/>
  <c r="L21" i="6" s="1"/>
  <c r="L22" i="6"/>
  <c r="M19" i="6"/>
  <c r="M18" i="6"/>
  <c r="F38" i="1"/>
  <c r="F35" i="1"/>
  <c r="F34" i="1"/>
  <c r="F33" i="1"/>
  <c r="F32" i="1"/>
  <c r="I16" i="2"/>
  <c r="H16" i="2"/>
  <c r="G16" i="2"/>
  <c r="G27" i="2"/>
  <c r="G24" i="2"/>
  <c r="G23" i="2"/>
  <c r="G22" i="2"/>
  <c r="G21" i="2"/>
  <c r="J15" i="2"/>
  <c r="P9" i="2"/>
  <c r="D16" i="3"/>
  <c r="J8" i="2"/>
  <c r="J9" i="2"/>
  <c r="J10" i="2"/>
  <c r="K10" i="2" s="1"/>
  <c r="P27" i="2" s="1"/>
  <c r="J11" i="2"/>
  <c r="J12" i="2"/>
  <c r="J13" i="2"/>
  <c r="J14" i="2"/>
  <c r="J7" i="2"/>
  <c r="K7" i="2" l="1"/>
  <c r="P26" i="2" s="1"/>
  <c r="K15" i="2"/>
  <c r="P23" i="2" s="1"/>
  <c r="Q3" i="12"/>
  <c r="S15" i="5"/>
  <c r="S9" i="5"/>
  <c r="M14" i="12"/>
  <c r="D19" i="12"/>
  <c r="Q7" i="12" s="1"/>
  <c r="M15" i="11"/>
  <c r="M16" i="11"/>
  <c r="J16" i="2"/>
  <c r="L16" i="2" s="1"/>
  <c r="M18" i="12"/>
  <c r="M15" i="12"/>
  <c r="M16" i="12"/>
  <c r="M17" i="12"/>
  <c r="L17" i="11"/>
  <c r="M17" i="11" s="1"/>
  <c r="L19" i="11"/>
  <c r="M19" i="11" s="1"/>
  <c r="E21" i="6"/>
  <c r="M16" i="6"/>
  <c r="M17" i="6"/>
  <c r="M20" i="6"/>
  <c r="F37" i="1"/>
  <c r="J34" i="1" s="1"/>
  <c r="K32" i="1"/>
  <c r="J32" i="1"/>
  <c r="K33" i="1"/>
  <c r="J33" i="1"/>
  <c r="F36" i="1"/>
  <c r="K34" i="1"/>
  <c r="K35" i="1"/>
  <c r="J35" i="1"/>
  <c r="N7" i="2"/>
  <c r="O9" i="2"/>
  <c r="K14" i="2"/>
  <c r="P22" i="2" s="1"/>
  <c r="N9" i="2"/>
  <c r="Q9" i="2" s="1"/>
  <c r="K13" i="2"/>
  <c r="P8" i="2"/>
  <c r="K12" i="2"/>
  <c r="P21" i="2" s="1"/>
  <c r="O8" i="2"/>
  <c r="K11" i="2"/>
  <c r="P24" i="2" s="1"/>
  <c r="N8" i="2"/>
  <c r="Q8" i="2" s="1"/>
  <c r="P7" i="2"/>
  <c r="K9" i="2"/>
  <c r="P28" i="2" s="1"/>
  <c r="O7" i="2"/>
  <c r="O10" i="2" s="1"/>
  <c r="O11" i="2" s="1"/>
  <c r="K8" i="2"/>
  <c r="P25" i="2" s="1"/>
  <c r="P10" i="2"/>
  <c r="G26" i="2"/>
  <c r="L21" i="2"/>
  <c r="L22" i="2"/>
  <c r="G25" i="2"/>
  <c r="K24" i="2"/>
  <c r="S9" i="6" l="1"/>
  <c r="S5" i="6"/>
  <c r="H27" i="2"/>
  <c r="H22" i="2"/>
  <c r="H21" i="2"/>
  <c r="R9" i="2"/>
  <c r="U5" i="2" s="1"/>
  <c r="R19" i="6"/>
  <c r="T17" i="6" s="1"/>
  <c r="S3" i="12"/>
  <c r="T16" i="6"/>
  <c r="T13" i="12"/>
  <c r="U5" i="5"/>
  <c r="U6" i="5"/>
  <c r="U12" i="5"/>
  <c r="U11" i="5"/>
  <c r="R8" i="2"/>
  <c r="U6" i="2" s="1"/>
  <c r="T21" i="12"/>
  <c r="T20" i="12"/>
  <c r="T19" i="12"/>
  <c r="T18" i="12"/>
  <c r="T17" i="12"/>
  <c r="T16" i="12"/>
  <c r="T15" i="12"/>
  <c r="T14" i="12"/>
  <c r="T24" i="11"/>
  <c r="T23" i="11"/>
  <c r="T22" i="11"/>
  <c r="T21" i="11"/>
  <c r="T20" i="11"/>
  <c r="T19" i="11"/>
  <c r="T18" i="11"/>
  <c r="T17" i="11"/>
  <c r="L25" i="2"/>
  <c r="K25" i="2"/>
  <c r="L23" i="2"/>
  <c r="L24" i="2"/>
  <c r="K23" i="2"/>
  <c r="K22" i="2"/>
  <c r="K21" i="2"/>
  <c r="K36" i="1"/>
  <c r="J36" i="1"/>
  <c r="P11" i="2"/>
  <c r="Q7" i="2"/>
  <c r="H23" i="2" s="1"/>
  <c r="N10" i="2"/>
  <c r="H24" i="2" s="1"/>
  <c r="H25" i="2" l="1"/>
  <c r="I21" i="2"/>
  <c r="I24" i="2"/>
  <c r="R7" i="2"/>
  <c r="U7" i="2" s="1"/>
  <c r="I27" i="2"/>
  <c r="N11" i="2"/>
  <c r="Q10" i="2"/>
  <c r="I22" i="2" l="1"/>
  <c r="H26" i="2"/>
  <c r="I26" i="2" s="1"/>
  <c r="J24" i="2"/>
  <c r="J22" i="2"/>
  <c r="I23" i="2"/>
  <c r="J23" i="2" s="1"/>
  <c r="I25" i="2"/>
  <c r="J25" i="2" s="1"/>
  <c r="G7" i="4"/>
  <c r="J21" i="2" l="1"/>
  <c r="P15" i="2"/>
  <c r="U9" i="2"/>
  <c r="W5" i="2" s="1"/>
  <c r="H7" i="4"/>
  <c r="D29" i="3"/>
  <c r="D24" i="3"/>
  <c r="D26" i="3"/>
  <c r="D25" i="3"/>
  <c r="D23" i="3"/>
  <c r="D21" i="4"/>
  <c r="D24" i="4"/>
  <c r="D22" i="4"/>
  <c r="D27" i="4"/>
  <c r="D26" i="4" s="1"/>
  <c r="D23" i="4"/>
  <c r="Q24" i="2" l="1"/>
  <c r="Q20" i="2"/>
  <c r="H22" i="4"/>
  <c r="D28" i="3"/>
  <c r="H23" i="4"/>
  <c r="D25" i="4"/>
  <c r="H25" i="4" s="1"/>
  <c r="I21" i="4"/>
  <c r="H21" i="4"/>
  <c r="I22" i="4"/>
  <c r="I23" i="4"/>
  <c r="I24" i="4"/>
  <c r="H24" i="4"/>
  <c r="H23" i="3" l="1"/>
  <c r="H25" i="3"/>
  <c r="I23" i="3"/>
  <c r="I25" i="3"/>
  <c r="I26" i="3"/>
  <c r="H26" i="3"/>
  <c r="I24" i="3"/>
  <c r="H24" i="3"/>
  <c r="I27" i="3"/>
  <c r="H27" i="3"/>
  <c r="I25" i="4"/>
  <c r="I26" i="1" l="1"/>
  <c r="I21" i="1"/>
  <c r="I20" i="1"/>
  <c r="I19" i="1"/>
  <c r="I22" i="1"/>
  <c r="I23" i="1"/>
  <c r="I24" i="1"/>
  <c r="J24" i="1" s="1"/>
  <c r="O32" i="1" s="1"/>
  <c r="I25" i="1"/>
  <c r="I18" i="1"/>
  <c r="J18" i="1" l="1"/>
  <c r="O36" i="1" s="1"/>
  <c r="M18" i="1"/>
  <c r="I27" i="1"/>
  <c r="K26" i="1" s="1"/>
  <c r="J25" i="1"/>
  <c r="O34" i="1" s="1"/>
  <c r="N20" i="1"/>
  <c r="M20" i="1"/>
  <c r="J23" i="1"/>
  <c r="O37" i="1" s="1"/>
  <c r="O19" i="1"/>
  <c r="J22" i="1"/>
  <c r="O38" i="1" s="1"/>
  <c r="N19" i="1"/>
  <c r="J19" i="1"/>
  <c r="O35" i="1" s="1"/>
  <c r="N18" i="1"/>
  <c r="N21" i="1" s="1"/>
  <c r="N22" i="1" s="1"/>
  <c r="T30" i="1" s="1"/>
  <c r="J20" i="1"/>
  <c r="O39" i="1" s="1"/>
  <c r="O18" i="1"/>
  <c r="J21" i="1"/>
  <c r="O31" i="1" s="1"/>
  <c r="M19" i="1"/>
  <c r="P19" i="1" s="1"/>
  <c r="Q19" i="1" s="1"/>
  <c r="O20" i="1"/>
  <c r="O21" i="1" s="1"/>
  <c r="J26" i="1"/>
  <c r="O33" i="1" s="1"/>
  <c r="F16" i="4"/>
  <c r="E16" i="4"/>
  <c r="D16" i="4"/>
  <c r="G15" i="4"/>
  <c r="H15" i="4" s="1"/>
  <c r="G10" i="4"/>
  <c r="G9" i="4"/>
  <c r="G8" i="4"/>
  <c r="G11" i="4"/>
  <c r="G12" i="4"/>
  <c r="G13" i="4"/>
  <c r="H13" i="4" s="1"/>
  <c r="G14" i="4"/>
  <c r="G38" i="1" l="1"/>
  <c r="G32" i="1"/>
  <c r="G33" i="1"/>
  <c r="O22" i="1"/>
  <c r="T24" i="1"/>
  <c r="T31" i="1"/>
  <c r="W31" i="1" s="1"/>
  <c r="P20" i="1"/>
  <c r="H32" i="1"/>
  <c r="P18" i="1"/>
  <c r="G34" i="1" s="1"/>
  <c r="M21" i="1"/>
  <c r="G35" i="1" s="1"/>
  <c r="L9" i="4"/>
  <c r="G16" i="4"/>
  <c r="M11" i="4"/>
  <c r="H14" i="4"/>
  <c r="L11" i="4"/>
  <c r="N10" i="4"/>
  <c r="H12" i="4"/>
  <c r="M10" i="4"/>
  <c r="H11" i="4"/>
  <c r="M9" i="4"/>
  <c r="M12" i="4" s="1"/>
  <c r="M13" i="4" s="1"/>
  <c r="H8" i="4"/>
  <c r="N9" i="4"/>
  <c r="H9" i="4"/>
  <c r="L10" i="4"/>
  <c r="O10" i="4" s="1"/>
  <c r="P10" i="4" s="1"/>
  <c r="T18" i="4" s="1"/>
  <c r="H10" i="4"/>
  <c r="N11" i="4"/>
  <c r="I49" i="9"/>
  <c r="I48" i="9"/>
  <c r="I47" i="9"/>
  <c r="I46" i="9"/>
  <c r="I44" i="9"/>
  <c r="I42" i="9"/>
  <c r="I50" i="9"/>
  <c r="H48" i="9"/>
  <c r="I45" i="9"/>
  <c r="I43" i="9"/>
  <c r="H42" i="9"/>
  <c r="H43" i="9"/>
  <c r="H44" i="9"/>
  <c r="H45" i="9"/>
  <c r="H46" i="9"/>
  <c r="H47" i="9"/>
  <c r="H49" i="9"/>
  <c r="H50" i="9"/>
  <c r="L34" i="9"/>
  <c r="L25" i="9"/>
  <c r="L26" i="9"/>
  <c r="L27" i="9"/>
  <c r="L28" i="9"/>
  <c r="L29" i="9"/>
  <c r="L30" i="9"/>
  <c r="L31" i="9"/>
  <c r="L32" i="9"/>
  <c r="L33" i="9"/>
  <c r="L24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5" i="9"/>
  <c r="K35" i="9"/>
  <c r="J35" i="9"/>
  <c r="I35" i="9"/>
  <c r="H35" i="9"/>
  <c r="G35" i="9"/>
  <c r="F35" i="9"/>
  <c r="E35" i="9"/>
  <c r="D35" i="9"/>
  <c r="C35" i="9"/>
  <c r="I43" i="10"/>
  <c r="H43" i="10"/>
  <c r="I50" i="10"/>
  <c r="I49" i="10"/>
  <c r="I48" i="10"/>
  <c r="I47" i="10"/>
  <c r="I46" i="10"/>
  <c r="I45" i="10"/>
  <c r="I44" i="10"/>
  <c r="H50" i="10"/>
  <c r="H44" i="10"/>
  <c r="H45" i="10"/>
  <c r="H46" i="10"/>
  <c r="H47" i="10"/>
  <c r="H48" i="10"/>
  <c r="H49" i="10"/>
  <c r="K35" i="10"/>
  <c r="J35" i="10"/>
  <c r="I35" i="10"/>
  <c r="H35" i="10"/>
  <c r="G35" i="10"/>
  <c r="F35" i="10"/>
  <c r="L34" i="10"/>
  <c r="L24" i="10"/>
  <c r="L25" i="10"/>
  <c r="L26" i="10"/>
  <c r="L27" i="10"/>
  <c r="L28" i="10"/>
  <c r="L29" i="10"/>
  <c r="L30" i="10"/>
  <c r="L31" i="10"/>
  <c r="L32" i="10"/>
  <c r="L33" i="10"/>
  <c r="L14" i="10"/>
  <c r="L15" i="10"/>
  <c r="L16" i="10"/>
  <c r="L17" i="10"/>
  <c r="L18" i="10"/>
  <c r="L19" i="10"/>
  <c r="L20" i="10"/>
  <c r="L21" i="10"/>
  <c r="L22" i="10"/>
  <c r="L23" i="10"/>
  <c r="L13" i="10"/>
  <c r="L6" i="10"/>
  <c r="L7" i="10"/>
  <c r="L8" i="10"/>
  <c r="L9" i="10"/>
  <c r="L10" i="10"/>
  <c r="L11" i="10"/>
  <c r="L12" i="10"/>
  <c r="L5" i="10"/>
  <c r="L34" i="7"/>
  <c r="L34" i="8"/>
  <c r="L27" i="8"/>
  <c r="L28" i="8"/>
  <c r="L29" i="8"/>
  <c r="L30" i="8"/>
  <c r="L31" i="8"/>
  <c r="L32" i="8"/>
  <c r="L33" i="8"/>
  <c r="L26" i="8"/>
  <c r="L19" i="8"/>
  <c r="L20" i="8"/>
  <c r="L21" i="8"/>
  <c r="L22" i="8"/>
  <c r="L23" i="8"/>
  <c r="L24" i="8"/>
  <c r="L25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E35" i="10"/>
  <c r="D35" i="10"/>
  <c r="I51" i="7"/>
  <c r="I50" i="7"/>
  <c r="I49" i="7"/>
  <c r="I48" i="7"/>
  <c r="I47" i="7"/>
  <c r="I46" i="7"/>
  <c r="I45" i="7"/>
  <c r="I44" i="7"/>
  <c r="H47" i="7"/>
  <c r="H48" i="7"/>
  <c r="H49" i="7"/>
  <c r="H51" i="7"/>
  <c r="H50" i="7"/>
  <c r="H46" i="7"/>
  <c r="K51" i="8"/>
  <c r="K50" i="8"/>
  <c r="K49" i="8"/>
  <c r="K48" i="8"/>
  <c r="K47" i="8"/>
  <c r="K46" i="8"/>
  <c r="K45" i="8"/>
  <c r="K44" i="8"/>
  <c r="J51" i="8"/>
  <c r="J50" i="8"/>
  <c r="J49" i="8"/>
  <c r="J48" i="8"/>
  <c r="J47" i="8"/>
  <c r="J46" i="8"/>
  <c r="J45" i="8"/>
  <c r="J44" i="8"/>
  <c r="Q20" i="1" l="1"/>
  <c r="G36" i="1"/>
  <c r="E27" i="4"/>
  <c r="E22" i="4"/>
  <c r="E21" i="4"/>
  <c r="F21" i="4" s="1"/>
  <c r="H35" i="1"/>
  <c r="P21" i="1"/>
  <c r="M22" i="1"/>
  <c r="T29" i="1" s="1"/>
  <c r="H34" i="1"/>
  <c r="Q18" i="1"/>
  <c r="H36" i="1"/>
  <c r="H33" i="1"/>
  <c r="H38" i="1"/>
  <c r="G37" i="1"/>
  <c r="H37" i="1" s="1"/>
  <c r="O27" i="1" s="1"/>
  <c r="N12" i="4"/>
  <c r="N13" i="4" s="1"/>
  <c r="O11" i="4"/>
  <c r="P11" i="4" s="1"/>
  <c r="T19" i="4" s="1"/>
  <c r="O9" i="4"/>
  <c r="E23" i="4" s="1"/>
  <c r="L12" i="4"/>
  <c r="K35" i="8"/>
  <c r="J35" i="8"/>
  <c r="H35" i="8"/>
  <c r="G35" i="8"/>
  <c r="F35" i="8"/>
  <c r="P31" i="1" l="1"/>
  <c r="P39" i="1"/>
  <c r="T25" i="1"/>
  <c r="W25" i="1" s="1"/>
  <c r="I33" i="1"/>
  <c r="I32" i="1"/>
  <c r="E24" i="4"/>
  <c r="L13" i="4"/>
  <c r="I36" i="1"/>
  <c r="I34" i="1"/>
  <c r="I35" i="1"/>
  <c r="E25" i="4"/>
  <c r="F27" i="4"/>
  <c r="E26" i="4"/>
  <c r="F24" i="4"/>
  <c r="O12" i="4"/>
  <c r="P9" i="4"/>
  <c r="T17" i="4" s="1"/>
  <c r="F26" i="4"/>
  <c r="N17" i="4" s="1"/>
  <c r="F22" i="4"/>
  <c r="J38" i="10"/>
  <c r="I38" i="9"/>
  <c r="N24" i="4" l="1"/>
  <c r="N20" i="4"/>
  <c r="P32" i="1"/>
  <c r="G22" i="4"/>
  <c r="G21" i="4"/>
  <c r="F23" i="4"/>
  <c r="G23" i="4" s="1"/>
  <c r="F25" i="4"/>
  <c r="G25" i="4" s="1"/>
  <c r="G24" i="4"/>
  <c r="N28" i="4" l="1"/>
  <c r="T33" i="1"/>
  <c r="V29" i="1" s="1"/>
  <c r="T27" i="1"/>
  <c r="P38" i="1"/>
  <c r="P37" i="1"/>
  <c r="P36" i="1"/>
  <c r="P35" i="1"/>
  <c r="P34" i="1"/>
  <c r="P33" i="1"/>
  <c r="X26" i="8"/>
  <c r="T20" i="4" l="1"/>
  <c r="V17" i="4" s="1"/>
  <c r="N22" i="4"/>
  <c r="N27" i="4"/>
  <c r="N26" i="4"/>
  <c r="N25" i="4"/>
  <c r="N23" i="4"/>
  <c r="N21" i="4"/>
  <c r="Z6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5" i="7"/>
  <c r="R36" i="7"/>
  <c r="S36" i="7"/>
  <c r="T36" i="7"/>
  <c r="U36" i="7"/>
  <c r="V36" i="7"/>
  <c r="W36" i="7"/>
  <c r="X36" i="7"/>
  <c r="Y36" i="7"/>
  <c r="C37" i="7" l="1"/>
  <c r="V18" i="4"/>
  <c r="K35" i="7"/>
  <c r="J35" i="7"/>
  <c r="I35" i="7"/>
  <c r="H35" i="7"/>
  <c r="G35" i="7"/>
  <c r="F35" i="7"/>
  <c r="E35" i="7"/>
  <c r="D35" i="7"/>
  <c r="C35" i="7"/>
  <c r="F16" i="3" l="1"/>
  <c r="E16" i="3"/>
  <c r="G15" i="3"/>
  <c r="G14" i="3"/>
  <c r="H14" i="3" s="1"/>
  <c r="G13" i="3"/>
  <c r="G12" i="3"/>
  <c r="G10" i="3"/>
  <c r="G9" i="3"/>
  <c r="H9" i="3" s="1"/>
  <c r="Q24" i="3" s="1"/>
  <c r="G8" i="3"/>
  <c r="H12" i="3" l="1"/>
  <c r="G16" i="3"/>
  <c r="C18" i="3" s="1"/>
  <c r="H8" i="3"/>
  <c r="Q22" i="3" s="1"/>
  <c r="K7" i="3"/>
  <c r="L7" i="3"/>
  <c r="M7" i="3"/>
  <c r="H10" i="3"/>
  <c r="K8" i="3"/>
  <c r="H11" i="3"/>
  <c r="L8" i="3"/>
  <c r="M8" i="3"/>
  <c r="H13" i="3"/>
  <c r="K9" i="3"/>
  <c r="L9" i="3"/>
  <c r="H15" i="3"/>
  <c r="M9" i="3"/>
  <c r="E29" i="3" l="1"/>
  <c r="E23" i="3"/>
  <c r="F23" i="3" s="1"/>
  <c r="E24" i="3"/>
  <c r="N8" i="3"/>
  <c r="F24" i="3"/>
  <c r="N9" i="3"/>
  <c r="O9" i="3" s="1"/>
  <c r="S17" i="3" s="1"/>
  <c r="M10" i="3"/>
  <c r="L10" i="3"/>
  <c r="L11" i="3" s="1"/>
  <c r="N15" i="3" s="1"/>
  <c r="N7" i="3"/>
  <c r="K10" i="3"/>
  <c r="W37" i="10"/>
  <c r="V37" i="10"/>
  <c r="U37" i="10"/>
  <c r="T37" i="10"/>
  <c r="S37" i="10"/>
  <c r="R37" i="10"/>
  <c r="Q37" i="10"/>
  <c r="P37" i="10"/>
  <c r="W36" i="10"/>
  <c r="V36" i="10"/>
  <c r="U36" i="10"/>
  <c r="T36" i="10"/>
  <c r="S36" i="10"/>
  <c r="R36" i="10"/>
  <c r="Q36" i="10"/>
  <c r="P36" i="10"/>
  <c r="O36" i="10"/>
  <c r="J37" i="10" s="1"/>
  <c r="X35" i="10"/>
  <c r="X34" i="10"/>
  <c r="X33" i="10"/>
  <c r="X32" i="10"/>
  <c r="X31" i="10"/>
  <c r="X30" i="10"/>
  <c r="X28" i="10"/>
  <c r="X27" i="10"/>
  <c r="X26" i="10"/>
  <c r="X25" i="10"/>
  <c r="X24" i="10"/>
  <c r="X23" i="10"/>
  <c r="X22" i="10"/>
  <c r="X21" i="10"/>
  <c r="X20" i="10"/>
  <c r="X19" i="10"/>
  <c r="X18" i="10"/>
  <c r="X17" i="10"/>
  <c r="X16" i="10"/>
  <c r="X15" i="10"/>
  <c r="X14" i="10"/>
  <c r="X13" i="10"/>
  <c r="X12" i="10"/>
  <c r="X11" i="10"/>
  <c r="X10" i="10"/>
  <c r="X9" i="10"/>
  <c r="X8" i="10"/>
  <c r="X7" i="10"/>
  <c r="X6" i="10"/>
  <c r="W37" i="9"/>
  <c r="V37" i="9"/>
  <c r="U37" i="9"/>
  <c r="T37" i="9"/>
  <c r="S37" i="9"/>
  <c r="R37" i="9"/>
  <c r="Q37" i="9"/>
  <c r="P37" i="9"/>
  <c r="O37" i="9"/>
  <c r="W36" i="9"/>
  <c r="V36" i="9"/>
  <c r="U36" i="9"/>
  <c r="T36" i="9"/>
  <c r="S36" i="9"/>
  <c r="R36" i="9"/>
  <c r="Q36" i="9"/>
  <c r="P36" i="9"/>
  <c r="O36" i="9"/>
  <c r="I37" i="9" s="1"/>
  <c r="X35" i="9"/>
  <c r="X34" i="9"/>
  <c r="X33" i="9"/>
  <c r="X32" i="9"/>
  <c r="X31" i="9"/>
  <c r="X30" i="9"/>
  <c r="X29" i="9"/>
  <c r="X28" i="9"/>
  <c r="X27" i="9"/>
  <c r="X26" i="9"/>
  <c r="X25" i="9"/>
  <c r="X24" i="9"/>
  <c r="X23" i="9"/>
  <c r="X22" i="9"/>
  <c r="X21" i="9"/>
  <c r="X20" i="9"/>
  <c r="X19" i="9"/>
  <c r="X18" i="9"/>
  <c r="X17" i="9"/>
  <c r="X16" i="9"/>
  <c r="X15" i="9"/>
  <c r="X14" i="9"/>
  <c r="X13" i="9"/>
  <c r="X12" i="9"/>
  <c r="X11" i="9"/>
  <c r="X10" i="9"/>
  <c r="X9" i="9"/>
  <c r="X8" i="9"/>
  <c r="X7" i="9"/>
  <c r="X6" i="9"/>
  <c r="X21" i="8"/>
  <c r="Q37" i="7"/>
  <c r="W37" i="8"/>
  <c r="V37" i="8"/>
  <c r="U37" i="8"/>
  <c r="T37" i="8"/>
  <c r="S37" i="8"/>
  <c r="R37" i="8"/>
  <c r="Q37" i="8"/>
  <c r="P37" i="8"/>
  <c r="O37" i="8"/>
  <c r="W36" i="8"/>
  <c r="V36" i="8"/>
  <c r="U36" i="8"/>
  <c r="T36" i="8"/>
  <c r="S36" i="8"/>
  <c r="R36" i="8"/>
  <c r="Q36" i="8"/>
  <c r="P36" i="8"/>
  <c r="O36" i="8"/>
  <c r="C42" i="8" s="1"/>
  <c r="X34" i="8"/>
  <c r="X33" i="8"/>
  <c r="X32" i="8"/>
  <c r="X31" i="8"/>
  <c r="X30" i="8"/>
  <c r="X29" i="8"/>
  <c r="X28" i="8"/>
  <c r="X27" i="8"/>
  <c r="X25" i="8"/>
  <c r="X24" i="8"/>
  <c r="X23" i="8"/>
  <c r="X22" i="8"/>
  <c r="X20" i="8"/>
  <c r="X19" i="8"/>
  <c r="X18" i="8"/>
  <c r="X17" i="8"/>
  <c r="X16" i="8"/>
  <c r="X15" i="8"/>
  <c r="X14" i="8"/>
  <c r="X13" i="8"/>
  <c r="X12" i="8"/>
  <c r="X11" i="8"/>
  <c r="X10" i="8"/>
  <c r="X9" i="8"/>
  <c r="X8" i="8"/>
  <c r="X7" i="8"/>
  <c r="X6" i="8"/>
  <c r="E25" i="3" l="1"/>
  <c r="M11" i="3"/>
  <c r="N16" i="3" s="1"/>
  <c r="E26" i="3"/>
  <c r="E27" i="3"/>
  <c r="E28" i="3"/>
  <c r="O8" i="3"/>
  <c r="O7" i="3"/>
  <c r="S15" i="3" s="1"/>
  <c r="F26" i="3"/>
  <c r="N10" i="3"/>
  <c r="F28" i="3"/>
  <c r="I18" i="3" s="1"/>
  <c r="K18" i="3" s="1"/>
  <c r="R23" i="3" s="1"/>
  <c r="F29" i="3"/>
  <c r="F25" i="3"/>
  <c r="G25" i="3" s="1"/>
  <c r="K11" i="3"/>
  <c r="N17" i="3" s="1"/>
  <c r="Y37" i="7"/>
  <c r="X37" i="7"/>
  <c r="W37" i="7"/>
  <c r="V37" i="7"/>
  <c r="U37" i="7"/>
  <c r="S37" i="7"/>
  <c r="R37" i="7"/>
  <c r="Z35" i="7"/>
  <c r="Z34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Z9" i="7"/>
  <c r="Z8" i="7"/>
  <c r="Z7" i="7"/>
  <c r="R22" i="3" l="1"/>
  <c r="P16" i="3"/>
  <c r="N19" i="3"/>
  <c r="S16" i="3"/>
  <c r="V16" i="3" s="1"/>
  <c r="Q16" i="3"/>
  <c r="P17" i="3"/>
  <c r="R30" i="3"/>
  <c r="P15" i="3"/>
  <c r="G23" i="3"/>
  <c r="F27" i="3"/>
  <c r="G27" i="3" s="1"/>
  <c r="G24" i="3"/>
  <c r="G26" i="3"/>
  <c r="G8" i="1"/>
  <c r="G9" i="1"/>
  <c r="G10" i="1"/>
  <c r="G11" i="1"/>
  <c r="G12" i="1"/>
  <c r="S19" i="3" l="1"/>
  <c r="U15" i="3" l="1"/>
  <c r="U16" i="3"/>
  <c r="U17" i="3"/>
</calcChain>
</file>

<file path=xl/sharedStrings.xml><?xml version="1.0" encoding="utf-8"?>
<sst xmlns="http://schemas.openxmlformats.org/spreadsheetml/2006/main" count="894" uniqueCount="147">
  <si>
    <t>absorbansi</t>
  </si>
  <si>
    <t>abs sampel-abs blanko</t>
  </si>
  <si>
    <t>konsentrasi</t>
  </si>
  <si>
    <t>sampel</t>
  </si>
  <si>
    <t>perlakuan</t>
  </si>
  <si>
    <t>ulangan</t>
  </si>
  <si>
    <t xml:space="preserve">G1A1 </t>
  </si>
  <si>
    <t>G1A2</t>
  </si>
  <si>
    <t>G1A3</t>
  </si>
  <si>
    <t>G2A1</t>
  </si>
  <si>
    <t>G2A2</t>
  </si>
  <si>
    <t>G2A3</t>
  </si>
  <si>
    <t>G3A1</t>
  </si>
  <si>
    <t>G3A2</t>
  </si>
  <si>
    <t>G3A3</t>
  </si>
  <si>
    <t xml:space="preserve">sampel </t>
  </si>
  <si>
    <t xml:space="preserve">perlakuan </t>
  </si>
  <si>
    <t>G1A1</t>
  </si>
  <si>
    <t xml:space="preserve">kode sampel </t>
  </si>
  <si>
    <t>panelis</t>
  </si>
  <si>
    <t>RANK</t>
  </si>
  <si>
    <t>Panelis</t>
  </si>
  <si>
    <t>Perlakuan</t>
  </si>
  <si>
    <t>Total</t>
  </si>
  <si>
    <t>Organoleptik Aroma</t>
  </si>
  <si>
    <t>A1T1</t>
  </si>
  <si>
    <t>A1T2</t>
  </si>
  <si>
    <t>A1T3</t>
  </si>
  <si>
    <t>A2T1</t>
  </si>
  <si>
    <t>A2T2</t>
  </si>
  <si>
    <t>A2T3</t>
  </si>
  <si>
    <t>A3T1</t>
  </si>
  <si>
    <t>A3T2</t>
  </si>
  <si>
    <t>A3T3</t>
  </si>
  <si>
    <t>Organoleptik Warna</t>
  </si>
  <si>
    <t>Organoleptik Tekstur</t>
  </si>
  <si>
    <t>Organolanoleptik Rasa</t>
  </si>
  <si>
    <t>total</t>
  </si>
  <si>
    <t>Rata-Rata</t>
  </si>
  <si>
    <t xml:space="preserve">tabel 2 arah </t>
  </si>
  <si>
    <t>A</t>
  </si>
  <si>
    <t>T</t>
  </si>
  <si>
    <t>TOTAL</t>
  </si>
  <si>
    <t>X2</t>
  </si>
  <si>
    <t xml:space="preserve">total </t>
  </si>
  <si>
    <t xml:space="preserve">T&lt;X2 </t>
  </si>
  <si>
    <t>H0 ditolak</t>
  </si>
  <si>
    <t>Rata-rata</t>
  </si>
  <si>
    <t>G1A3 (konsentrasi Gelatin 8% : Asam Sitrat 1,5%)</t>
  </si>
  <si>
    <t>G1A1 (konsentrasi Gelatin 8% : asam sitrat 0,5%)</t>
  </si>
  <si>
    <t>GIA2 (konsentrasi Gelatin 8% : Asam aitrat 1%)</t>
  </si>
  <si>
    <t>G2A1 (konsentrasi Gelatin 10% : Asam Sitrat 0,5%)</t>
  </si>
  <si>
    <t>G2A3 (konsentrasi Gelatin 10% : Asam Sitrat 1%)</t>
  </si>
  <si>
    <t>G2A3 (konsentrasi Gelatin 10% : Asam Sitrat 1,5%)</t>
  </si>
  <si>
    <t>G3A1 (konsentrasi Gelatin 12% :Asam Sitrat 0,5%)</t>
  </si>
  <si>
    <t>G3A2 (konsentrasi Gelatin 12% : Asam Sitrat 1%)</t>
  </si>
  <si>
    <t>G3A3 (konsentrasi Gelatin 12 % : Asam Sitrat 1,5%)</t>
  </si>
  <si>
    <t>rata-rata</t>
  </si>
  <si>
    <t>total rangking</t>
  </si>
  <si>
    <t>Titik Kritis</t>
  </si>
  <si>
    <t>H0 Ditolak</t>
  </si>
  <si>
    <t>T&lt;X2</t>
  </si>
  <si>
    <t>T&lt; X2</t>
  </si>
  <si>
    <t>grand total</t>
  </si>
  <si>
    <t>tn</t>
  </si>
  <si>
    <t>Rerata</t>
  </si>
  <si>
    <t>Fk</t>
  </si>
  <si>
    <t>tabel bantu 2 arah</t>
  </si>
  <si>
    <t>faktor G</t>
  </si>
  <si>
    <t>Faktor A</t>
  </si>
  <si>
    <t>A1</t>
  </si>
  <si>
    <t>A2</t>
  </si>
  <si>
    <t>A3</t>
  </si>
  <si>
    <t>G1</t>
  </si>
  <si>
    <t>G2</t>
  </si>
  <si>
    <t>G3</t>
  </si>
  <si>
    <t>FK</t>
  </si>
  <si>
    <t>SK</t>
  </si>
  <si>
    <t>DB</t>
  </si>
  <si>
    <t>JK</t>
  </si>
  <si>
    <t>KT</t>
  </si>
  <si>
    <t>F Hit</t>
  </si>
  <si>
    <t>F Tab</t>
  </si>
  <si>
    <t>KET</t>
  </si>
  <si>
    <t>Kelompok</t>
  </si>
  <si>
    <t>Galat/sisa</t>
  </si>
  <si>
    <t>Tabel Anova RAK Faktorial Uji kadar abu</t>
  </si>
  <si>
    <t>tabel 2 arah bertujuan untuk mengetahui faktorial (rancangan yang lebih dari 1 faktorial)</t>
  </si>
  <si>
    <t>untuk mencari rereta pada tabel bantu 2 arah yakni dengan membagi total dengan data pembentuk</t>
  </si>
  <si>
    <t>data pembentuk di kali data sampel yakni 3X3= 9</t>
  </si>
  <si>
    <t>G</t>
  </si>
  <si>
    <t>GA</t>
  </si>
  <si>
    <t>* dikatakan nyata jika f hitung lebih besar dari f tabel</t>
  </si>
  <si>
    <t>** (sangat nyata) jika f hitung lebih besar dari f tabel</t>
  </si>
  <si>
    <t>bnj 5%</t>
  </si>
  <si>
    <t xml:space="preserve">untuk mencari bnj adalah dengan mencari pada tabel bnj </t>
  </si>
  <si>
    <t>dengan cara perlakuan dengan DB galat</t>
  </si>
  <si>
    <t>t (perlakuan)</t>
  </si>
  <si>
    <t>r (ulangan)</t>
  </si>
  <si>
    <t>rerata</t>
  </si>
  <si>
    <t>Faktor G</t>
  </si>
  <si>
    <t>BNJ 5%</t>
  </si>
  <si>
    <t>fk(faktor koreksi)</t>
  </si>
  <si>
    <t>sumsq (formula untuk melakukan pangkat 2)</t>
  </si>
  <si>
    <t>**</t>
  </si>
  <si>
    <t>*</t>
  </si>
  <si>
    <t>bnj+rata</t>
  </si>
  <si>
    <t>notasi</t>
  </si>
  <si>
    <t xml:space="preserve">grand total </t>
  </si>
  <si>
    <t xml:space="preserve">tn </t>
  </si>
  <si>
    <t>TN</t>
  </si>
  <si>
    <t>Tabel Anova RAK Faktorial Uji Organoleptik Warna</t>
  </si>
  <si>
    <t>Tabel Anova RAK Faktorial Uji Gula Reduksi</t>
  </si>
  <si>
    <t>Tabel Anova RAK Faktorial Uji kadar Air</t>
  </si>
  <si>
    <t>Tabel Anova RAK Faktorial Uji Vit C</t>
  </si>
  <si>
    <t>fk</t>
  </si>
  <si>
    <t>a</t>
  </si>
  <si>
    <t>ab</t>
  </si>
  <si>
    <t>b</t>
  </si>
  <si>
    <t xml:space="preserve">Perlakuan </t>
  </si>
  <si>
    <t>Notasi</t>
  </si>
  <si>
    <t>c</t>
  </si>
  <si>
    <t>Sd</t>
  </si>
  <si>
    <t xml:space="preserve">bnj hitung </t>
  </si>
  <si>
    <t>BNJ+Rata</t>
  </si>
  <si>
    <t xml:space="preserve">BNJ Hitung </t>
  </si>
  <si>
    <t xml:space="preserve"> </t>
  </si>
  <si>
    <t>sd</t>
  </si>
  <si>
    <t>bnj hitung</t>
  </si>
  <si>
    <t>Uji Lanjut</t>
  </si>
  <si>
    <t xml:space="preserve">Notasi </t>
  </si>
  <si>
    <t>faktor A</t>
  </si>
  <si>
    <t>BNJ+rata-rata</t>
  </si>
  <si>
    <t>jika simbol notasi sama maka tidak berbeda nyata</t>
  </si>
  <si>
    <t>jika simbol notasi tidak sama maka berbeda nyata</t>
  </si>
  <si>
    <t xml:space="preserve">untuk mencari tabel bnj yakni bisa melihat db perlakuan dan db galat </t>
  </si>
  <si>
    <t>0-50 gelap</t>
  </si>
  <si>
    <t>50-100 terang</t>
  </si>
  <si>
    <t>gelap</t>
  </si>
  <si>
    <t>terang</t>
  </si>
  <si>
    <t>0 sampai +80 merah</t>
  </si>
  <si>
    <t>0 sampai -80 hijau</t>
  </si>
  <si>
    <t>0 sampai +70 kuning</t>
  </si>
  <si>
    <t>0 sampai -70 biru</t>
  </si>
  <si>
    <t xml:space="preserve">Rata-rata </t>
  </si>
  <si>
    <t>BNJ tabel</t>
  </si>
  <si>
    <t>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</si>
</sst>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1"/>
      <name val="Calibri"/>
      <family val="2"/>
      <scheme val="minor"/>
    </font>
    <font>
      <strike/>
      <sz val="12"/>
      <name val="Times New Roman"/>
      <family val="1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164" fontId="0" fillId="0" borderId="0" xfId="0" applyNumberFormat="1"/>
    <xf numFmtId="0" fontId="0" fillId="0" borderId="1" xfId="0" applyBorder="1"/>
    <xf numFmtId="1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4" borderId="1" xfId="0" applyFont="1" applyFill="1" applyBorder="1"/>
    <xf numFmtId="0" fontId="1" fillId="4" borderId="0" xfId="0" applyFont="1" applyFill="1"/>
    <xf numFmtId="0" fontId="0" fillId="0" borderId="1" xfId="0" applyBorder="1" applyAlignment="1">
      <alignment horizontal="center" vertical="center"/>
    </xf>
    <xf numFmtId="0" fontId="7" fillId="4" borderId="1" xfId="0" applyFont="1" applyFill="1" applyBorder="1"/>
    <xf numFmtId="0" fontId="8" fillId="0" borderId="1" xfId="0" applyFont="1" applyBorder="1"/>
    <xf numFmtId="0" fontId="1" fillId="0" borderId="6" xfId="0" applyFont="1" applyBorder="1"/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2" borderId="0" xfId="0" applyFill="1"/>
    <xf numFmtId="0" fontId="1" fillId="5" borderId="0" xfId="0" applyFont="1" applyFill="1"/>
    <xf numFmtId="0" fontId="0" fillId="5" borderId="0" xfId="0" applyFill="1"/>
    <xf numFmtId="2" fontId="0" fillId="0" borderId="0" xfId="0" applyNumberFormat="1"/>
    <xf numFmtId="2" fontId="3" fillId="0" borderId="0" xfId="0" applyNumberFormat="1" applyFont="1"/>
    <xf numFmtId="0" fontId="0" fillId="0" borderId="9" xfId="0" applyBorder="1"/>
    <xf numFmtId="0" fontId="3" fillId="0" borderId="0" xfId="0" applyFont="1"/>
    <xf numFmtId="2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2" fontId="9" fillId="0" borderId="16" xfId="0" applyNumberFormat="1" applyFont="1" applyBorder="1" applyAlignment="1">
      <alignment vertical="center" wrapText="1"/>
    </xf>
    <xf numFmtId="2" fontId="11" fillId="0" borderId="16" xfId="0" applyNumberFormat="1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0" fillId="0" borderId="20" xfId="0" applyBorder="1" applyAlignment="1">
      <alignment vertical="center"/>
    </xf>
    <xf numFmtId="2" fontId="9" fillId="2" borderId="16" xfId="0" applyNumberFormat="1" applyFont="1" applyFill="1" applyBorder="1" applyAlignment="1">
      <alignment vertical="center" wrapText="1"/>
    </xf>
    <xf numFmtId="0" fontId="0" fillId="6" borderId="0" xfId="0" applyFill="1"/>
    <xf numFmtId="0" fontId="0" fillId="7" borderId="0" xfId="0" applyFill="1"/>
    <xf numFmtId="0" fontId="0" fillId="5" borderId="1" xfId="0" applyFill="1" applyBorder="1"/>
    <xf numFmtId="0" fontId="9" fillId="2" borderId="16" xfId="0" applyFont="1" applyFill="1" applyBorder="1" applyAlignment="1">
      <alignment horizontal="center" vertical="center" wrapText="1"/>
    </xf>
    <xf numFmtId="0" fontId="0" fillId="0" borderId="7" xfId="0" applyBorder="1"/>
    <xf numFmtId="0" fontId="0" fillId="8" borderId="0" xfId="0" applyFill="1"/>
    <xf numFmtId="0" fontId="0" fillId="10" borderId="0" xfId="0" applyFill="1"/>
    <xf numFmtId="0" fontId="3" fillId="0" borderId="9" xfId="0" applyFont="1" applyBorder="1" applyAlignment="1">
      <alignment horizontal="center"/>
    </xf>
    <xf numFmtId="2" fontId="3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9" xfId="0" applyFont="1" applyBorder="1"/>
    <xf numFmtId="0" fontId="0" fillId="8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3" borderId="0" xfId="0" applyFill="1"/>
    <xf numFmtId="0" fontId="0" fillId="14" borderId="0" xfId="0" applyFill="1"/>
    <xf numFmtId="0" fontId="0" fillId="17" borderId="0" xfId="0" applyFill="1"/>
    <xf numFmtId="0" fontId="3" fillId="0" borderId="0" xfId="0" applyFont="1" applyAlignment="1">
      <alignment horizontal="right"/>
    </xf>
    <xf numFmtId="0" fontId="0" fillId="18" borderId="0" xfId="0" applyFill="1" applyAlignment="1">
      <alignment horizontal="center"/>
    </xf>
    <xf numFmtId="0" fontId="0" fillId="20" borderId="0" xfId="0" applyFill="1" applyAlignment="1">
      <alignment horizontal="center"/>
    </xf>
    <xf numFmtId="0" fontId="11" fillId="0" borderId="19" xfId="0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vertical="center" wrapText="1"/>
    </xf>
    <xf numFmtId="2" fontId="11" fillId="0" borderId="19" xfId="0" applyNumberFormat="1" applyFont="1" applyBorder="1" applyAlignment="1">
      <alignment vertical="center" wrapText="1"/>
    </xf>
    <xf numFmtId="0" fontId="0" fillId="0" borderId="22" xfId="0" applyBorder="1"/>
    <xf numFmtId="0" fontId="9" fillId="2" borderId="23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vertical="center" wrapText="1"/>
    </xf>
    <xf numFmtId="2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/>
    <xf numFmtId="2" fontId="0" fillId="15" borderId="0" xfId="0" applyNumberFormat="1" applyFill="1"/>
    <xf numFmtId="2" fontId="0" fillId="12" borderId="0" xfId="0" applyNumberFormat="1" applyFill="1"/>
    <xf numFmtId="2" fontId="0" fillId="16" borderId="0" xfId="0" applyNumberFormat="1" applyFill="1"/>
    <xf numFmtId="2" fontId="3" fillId="0" borderId="9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2" fontId="0" fillId="6" borderId="0" xfId="0" applyNumberFormat="1" applyFill="1"/>
    <xf numFmtId="2" fontId="0" fillId="7" borderId="0" xfId="0" applyNumberFormat="1" applyFill="1"/>
    <xf numFmtId="2" fontId="0" fillId="2" borderId="0" xfId="0" applyNumberFormat="1" applyFill="1"/>
    <xf numFmtId="2" fontId="0" fillId="11" borderId="0" xfId="0" applyNumberFormat="1" applyFill="1"/>
    <xf numFmtId="2" fontId="1" fillId="0" borderId="1" xfId="0" applyNumberFormat="1" applyFont="1" applyBorder="1"/>
    <xf numFmtId="2" fontId="0" fillId="2" borderId="4" xfId="0" applyNumberFormat="1" applyFill="1" applyBorder="1"/>
    <xf numFmtId="2" fontId="0" fillId="23" borderId="0" xfId="0" applyNumberFormat="1" applyFill="1"/>
    <xf numFmtId="2" fontId="0" fillId="17" borderId="0" xfId="0" applyNumberFormat="1" applyFill="1"/>
    <xf numFmtId="2" fontId="0" fillId="22" borderId="0" xfId="0" applyNumberFormat="1" applyFill="1"/>
    <xf numFmtId="2" fontId="0" fillId="19" borderId="0" xfId="0" applyNumberFormat="1" applyFill="1"/>
    <xf numFmtId="2" fontId="0" fillId="21" borderId="0" xfId="0" applyNumberFormat="1" applyFill="1"/>
    <xf numFmtId="2" fontId="0" fillId="0" borderId="8" xfId="0" applyNumberFormat="1" applyBorder="1"/>
    <xf numFmtId="0" fontId="0" fillId="0" borderId="4" xfId="0" applyBorder="1"/>
    <xf numFmtId="0" fontId="12" fillId="0" borderId="0" xfId="0" applyFont="1"/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2" fillId="0" borderId="0" xfId="0" applyNumberFormat="1" applyFont="1"/>
    <xf numFmtId="0" fontId="0" fillId="24" borderId="0" xfId="0" applyFill="1"/>
    <xf numFmtId="0" fontId="3" fillId="26" borderId="9" xfId="0" applyFont="1" applyFill="1" applyBorder="1" applyAlignment="1">
      <alignment horizontal="right"/>
    </xf>
    <xf numFmtId="0" fontId="3" fillId="26" borderId="9" xfId="0" applyFont="1" applyFill="1" applyBorder="1"/>
    <xf numFmtId="0" fontId="3" fillId="11" borderId="9" xfId="0" applyFont="1" applyFill="1" applyBorder="1"/>
    <xf numFmtId="0" fontId="3" fillId="18" borderId="9" xfId="0" applyFont="1" applyFill="1" applyBorder="1" applyAlignment="1">
      <alignment horizontal="right"/>
    </xf>
    <xf numFmtId="0" fontId="3" fillId="24" borderId="9" xfId="0" applyFont="1" applyFill="1" applyBorder="1" applyAlignment="1">
      <alignment horizontal="right"/>
    </xf>
    <xf numFmtId="0" fontId="3" fillId="28" borderId="9" xfId="0" applyFont="1" applyFill="1" applyBorder="1" applyAlignment="1">
      <alignment horizontal="right"/>
    </xf>
    <xf numFmtId="0" fontId="3" fillId="28" borderId="9" xfId="0" applyFont="1" applyFill="1" applyBorder="1"/>
    <xf numFmtId="0" fontId="3" fillId="0" borderId="0" xfId="0" applyFont="1" applyAlignment="1">
      <alignment horizontal="center"/>
    </xf>
    <xf numFmtId="2" fontId="0" fillId="9" borderId="0" xfId="0" applyNumberFormat="1" applyFill="1"/>
    <xf numFmtId="2" fontId="3" fillId="3" borderId="1" xfId="0" applyNumberFormat="1" applyFont="1" applyFill="1" applyBorder="1" applyAlignment="1">
      <alignment horizontal="center" vertical="center"/>
    </xf>
    <xf numFmtId="0" fontId="4" fillId="24" borderId="1" xfId="0" applyFont="1" applyFill="1" applyBorder="1" applyAlignment="1">
      <alignment horizontal="center" vertical="center"/>
    </xf>
    <xf numFmtId="0" fontId="1" fillId="24" borderId="1" xfId="0" applyFont="1" applyFill="1" applyBorder="1"/>
    <xf numFmtId="165" fontId="3" fillId="3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/>
    <xf numFmtId="0" fontId="3" fillId="0" borderId="10" xfId="0" applyFont="1" applyBorder="1"/>
    <xf numFmtId="0" fontId="0" fillId="0" borderId="10" xfId="0" applyBorder="1"/>
    <xf numFmtId="2" fontId="3" fillId="0" borderId="10" xfId="0" applyNumberFormat="1" applyFont="1" applyBorder="1" applyAlignment="1">
      <alignment horizontal="right"/>
    </xf>
    <xf numFmtId="0" fontId="11" fillId="0" borderId="14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2" fontId="0" fillId="10" borderId="9" xfId="0" applyNumberForma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10" borderId="9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25" borderId="9" xfId="0" applyNumberFormat="1" applyFill="1" applyBorder="1" applyAlignment="1">
      <alignment horizontal="center"/>
    </xf>
    <xf numFmtId="0" fontId="0" fillId="25" borderId="9" xfId="0" applyFill="1" applyBorder="1" applyAlignment="1">
      <alignment horizontal="center"/>
    </xf>
    <xf numFmtId="2" fontId="0" fillId="27" borderId="9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14" borderId="9" xfId="0" applyNumberFormat="1" applyFill="1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16" borderId="9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014257553962731"/>
          <c:y val="0.1532401007923623"/>
          <c:w val="0.85388878383685585"/>
          <c:h val="0.693136848619025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'[1]gula Reduksi alza'!$E$11</c:f>
              <c:strCache>
                <c:ptCount val="1"/>
                <c:pt idx="0">
                  <c:v>abs sampel-abs blanko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980427836941444"/>
                  <c:y val="-5.548025306978977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'[1]gula Reduksi alza'!$C$12:$C$17</c:f>
              <c:numCache>
                <c:formatCode>General</c:formatCode>
                <c:ptCount val="6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0</c:v>
                </c:pt>
              </c:numCache>
            </c:numRef>
          </c:xVal>
          <c:yVal>
            <c:numRef>
              <c:f>'[1]gula Reduksi alza'!$E$12:$E$17</c:f>
              <c:numCache>
                <c:formatCode>General</c:formatCode>
                <c:ptCount val="6"/>
                <c:pt idx="0">
                  <c:v>1.9000000000000003E-2</c:v>
                </c:pt>
                <c:pt idx="1">
                  <c:v>3.2000000000000001E-2</c:v>
                </c:pt>
                <c:pt idx="2">
                  <c:v>5.3000000000000005E-2</c:v>
                </c:pt>
                <c:pt idx="3">
                  <c:v>6.2E-2</c:v>
                </c:pt>
                <c:pt idx="4">
                  <c:v>0.08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2E-4AB0-9B33-90FE392C2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881496"/>
        <c:axId val="345877888"/>
      </c:scatterChart>
      <c:valAx>
        <c:axId val="345881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877888"/>
        <c:crosses val="autoZero"/>
        <c:crossBetween val="midCat"/>
      </c:valAx>
      <c:valAx>
        <c:axId val="34587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881496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37294</xdr:colOff>
      <xdr:row>0</xdr:row>
      <xdr:rowOff>0</xdr:rowOff>
    </xdr:from>
    <xdr:to>
      <xdr:col>14</xdr:col>
      <xdr:colOff>504633</xdr:colOff>
      <xdr:row>13</xdr:row>
      <xdr:rowOff>13597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E9BCB4-19B0-4294-AC6E-A384BC31E0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23813</xdr:colOff>
      <xdr:row>35</xdr:row>
      <xdr:rowOff>178594</xdr:rowOff>
    </xdr:from>
    <xdr:to>
      <xdr:col>9</xdr:col>
      <xdr:colOff>447950</xdr:colOff>
      <xdr:row>40</xdr:row>
      <xdr:rowOff>44568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690813" y="7381875"/>
          <a:ext cx="3853137" cy="84228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35719</xdr:colOff>
      <xdr:row>35</xdr:row>
      <xdr:rowOff>178594</xdr:rowOff>
    </xdr:from>
    <xdr:to>
      <xdr:col>6</xdr:col>
      <xdr:colOff>400326</xdr:colOff>
      <xdr:row>40</xdr:row>
      <xdr:rowOff>44568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60B95DDF-CAD1-4DD0-A607-9F51CE6FFF4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42938" y="7381875"/>
          <a:ext cx="4174607" cy="84228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598081</xdr:colOff>
      <xdr:row>35</xdr:row>
      <xdr:rowOff>188285</xdr:rowOff>
    </xdr:from>
    <xdr:to>
      <xdr:col>6</xdr:col>
      <xdr:colOff>399014</xdr:colOff>
      <xdr:row>39</xdr:row>
      <xdr:rowOff>172152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FE71C64F-A5BE-4B50-9C43-371DCDB0422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98081" y="7287733"/>
          <a:ext cx="3455875" cy="75915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21897</xdr:colOff>
      <xdr:row>35</xdr:row>
      <xdr:rowOff>164224</xdr:rowOff>
    </xdr:from>
    <xdr:to>
      <xdr:col>7</xdr:col>
      <xdr:colOff>423779</xdr:colOff>
      <xdr:row>39</xdr:row>
      <xdr:rowOff>108619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35000" y="7182069"/>
          <a:ext cx="4080503" cy="710774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wnloads/Telegram%20Desktop/analisis%20data%20skripsi%20fix%20selesai%20(meidit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adar air"/>
      <sheetName val="vitamin C"/>
      <sheetName val="kelarutan"/>
      <sheetName val="rendemen"/>
      <sheetName val="L"/>
      <sheetName val="a"/>
      <sheetName val="b"/>
      <sheetName val="warna"/>
      <sheetName val="aroma"/>
      <sheetName val="tekstur"/>
      <sheetName val="rasa"/>
      <sheetName val="gula Reduksi alz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1">
          <cell r="E11" t="str">
            <v>abs sampel-abs blanko</v>
          </cell>
        </row>
        <row r="12">
          <cell r="C12">
            <v>0.2</v>
          </cell>
          <cell r="E12">
            <v>1.9000000000000003E-2</v>
          </cell>
        </row>
        <row r="13">
          <cell r="C13">
            <v>0.4</v>
          </cell>
          <cell r="E13">
            <v>3.2000000000000001E-2</v>
          </cell>
        </row>
        <row r="14">
          <cell r="C14">
            <v>0.6</v>
          </cell>
          <cell r="E14">
            <v>5.3000000000000005E-2</v>
          </cell>
        </row>
        <row r="15">
          <cell r="C15">
            <v>0.8</v>
          </cell>
          <cell r="E15">
            <v>6.2E-2</v>
          </cell>
        </row>
        <row r="16">
          <cell r="C16">
            <v>1</v>
          </cell>
          <cell r="E16">
            <v>0.08</v>
          </cell>
        </row>
        <row r="17">
          <cell r="C17">
            <v>0</v>
          </cell>
          <cell r="E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40"/>
  <sheetViews>
    <sheetView topLeftCell="A8" zoomScale="80" zoomScaleNormal="80" workbookViewId="0">
      <selection activeCell="Y19" sqref="Y19"/>
    </sheetView>
  </sheetViews>
  <sheetFormatPr defaultRowHeight="15" x14ac:dyDescent="0.25"/>
  <cols>
    <col min="3" max="3" width="11.28515625" customWidth="1"/>
    <col min="8" max="8" width="9.85546875" customWidth="1"/>
    <col min="10" max="10" width="12.7109375" customWidth="1"/>
    <col min="17" max="17" width="13.28515625" customWidth="1"/>
    <col min="18" max="18" width="12.140625" customWidth="1"/>
  </cols>
  <sheetData>
    <row r="2" spans="3:22" x14ac:dyDescent="0.25">
      <c r="J2" t="s">
        <v>97</v>
      </c>
      <c r="K2">
        <v>9</v>
      </c>
      <c r="L2" t="s">
        <v>90</v>
      </c>
      <c r="M2">
        <v>3</v>
      </c>
    </row>
    <row r="3" spans="3:22" x14ac:dyDescent="0.25">
      <c r="J3" t="s">
        <v>98</v>
      </c>
      <c r="K3">
        <v>3</v>
      </c>
      <c r="L3" t="s">
        <v>40</v>
      </c>
      <c r="M3">
        <v>3</v>
      </c>
      <c r="Q3" s="137"/>
      <c r="R3" s="137"/>
      <c r="S3" s="137"/>
      <c r="T3" s="137"/>
    </row>
    <row r="4" spans="3:22" x14ac:dyDescent="0.25">
      <c r="C4" s="143" t="s">
        <v>15</v>
      </c>
      <c r="D4" s="143"/>
      <c r="E4" s="143"/>
      <c r="F4" s="143"/>
      <c r="G4" s="144" t="s">
        <v>37</v>
      </c>
      <c r="H4" s="132" t="s">
        <v>65</v>
      </c>
      <c r="J4" s="140" t="s">
        <v>39</v>
      </c>
      <c r="K4" s="141"/>
      <c r="L4" s="141"/>
      <c r="M4" s="141"/>
      <c r="N4" s="141"/>
      <c r="O4" s="142"/>
      <c r="Q4" s="137"/>
      <c r="R4" s="104"/>
      <c r="S4" s="104"/>
      <c r="T4" s="104"/>
    </row>
    <row r="5" spans="3:22" ht="15.75" x14ac:dyDescent="0.25">
      <c r="C5" s="144" t="s">
        <v>16</v>
      </c>
      <c r="D5" s="143" t="s">
        <v>5</v>
      </c>
      <c r="E5" s="143"/>
      <c r="F5" s="143"/>
      <c r="G5" s="144"/>
      <c r="H5" s="138"/>
      <c r="J5" s="132" t="s">
        <v>100</v>
      </c>
      <c r="K5" s="129" t="s">
        <v>40</v>
      </c>
      <c r="L5" s="130"/>
      <c r="M5" s="131"/>
      <c r="N5" s="132" t="s">
        <v>42</v>
      </c>
      <c r="O5" s="132" t="s">
        <v>65</v>
      </c>
      <c r="Q5" s="24"/>
      <c r="R5" s="40"/>
      <c r="S5" s="40"/>
      <c r="T5" s="40"/>
    </row>
    <row r="6" spans="3:22" ht="15.75" x14ac:dyDescent="0.25">
      <c r="C6" s="144"/>
      <c r="D6" s="5">
        <v>1</v>
      </c>
      <c r="E6" s="5">
        <v>2</v>
      </c>
      <c r="F6" s="5">
        <v>3</v>
      </c>
      <c r="G6" s="144"/>
      <c r="H6" s="133"/>
      <c r="J6" s="133"/>
      <c r="K6" s="29" t="s">
        <v>70</v>
      </c>
      <c r="L6" s="29" t="s">
        <v>71</v>
      </c>
      <c r="M6" s="29" t="s">
        <v>72</v>
      </c>
      <c r="N6" s="133"/>
      <c r="O6" s="133"/>
      <c r="Q6" s="24"/>
      <c r="R6" s="40"/>
      <c r="S6" s="40"/>
      <c r="T6" s="40"/>
    </row>
    <row r="7" spans="3:22" ht="15.75" x14ac:dyDescent="0.25">
      <c r="C7" s="2" t="s">
        <v>17</v>
      </c>
      <c r="D7" s="4">
        <v>23.081</v>
      </c>
      <c r="E7" s="4">
        <v>23.248999999999999</v>
      </c>
      <c r="F7" s="4">
        <v>23.175999999999998</v>
      </c>
      <c r="G7" s="4">
        <f>SUM(D7:F7)</f>
        <v>69.506</v>
      </c>
      <c r="H7" s="4">
        <f>G7/3</f>
        <v>23.168666666666667</v>
      </c>
      <c r="J7" s="9" t="s">
        <v>73</v>
      </c>
      <c r="K7" s="4">
        <f>G7</f>
        <v>69.506</v>
      </c>
      <c r="L7" s="4">
        <f>G8</f>
        <v>52.427000000000007</v>
      </c>
      <c r="M7" s="4">
        <f>G9</f>
        <v>64.637</v>
      </c>
      <c r="N7" s="2">
        <f>SUM(K7:M7)</f>
        <v>186.57</v>
      </c>
      <c r="O7" s="4">
        <f>N7/9</f>
        <v>20.73</v>
      </c>
      <c r="Q7" s="24"/>
      <c r="R7" s="40"/>
      <c r="S7" s="40"/>
      <c r="T7" s="40"/>
    </row>
    <row r="8" spans="3:22" ht="15.75" x14ac:dyDescent="0.25">
      <c r="C8" s="2" t="s">
        <v>7</v>
      </c>
      <c r="D8" s="4">
        <v>17.167000000000002</v>
      </c>
      <c r="E8" s="4">
        <v>17.03</v>
      </c>
      <c r="F8" s="4">
        <v>18.23</v>
      </c>
      <c r="G8" s="4">
        <f t="shared" ref="G8:G15" si="0">SUM(D8:F8)</f>
        <v>52.427000000000007</v>
      </c>
      <c r="H8" s="4">
        <f>G8/3</f>
        <v>17.475666666666669</v>
      </c>
      <c r="J8" s="9" t="s">
        <v>74</v>
      </c>
      <c r="K8" s="4">
        <f>G10</f>
        <v>77.067000000000007</v>
      </c>
      <c r="L8" s="4">
        <f>G11</f>
        <v>68.531000000000006</v>
      </c>
      <c r="M8" s="4">
        <f>G12</f>
        <v>61.453000000000003</v>
      </c>
      <c r="N8" s="4">
        <f>SUM(K8:M8)</f>
        <v>207.05100000000002</v>
      </c>
      <c r="O8" s="4">
        <f>N8/9</f>
        <v>23.00566666666667</v>
      </c>
    </row>
    <row r="9" spans="3:22" ht="15.75" x14ac:dyDescent="0.25">
      <c r="C9" s="2" t="s">
        <v>8</v>
      </c>
      <c r="D9" s="4">
        <v>21.03</v>
      </c>
      <c r="E9" s="4">
        <v>22.559000000000001</v>
      </c>
      <c r="F9" s="4">
        <v>21.047999999999998</v>
      </c>
      <c r="G9" s="4">
        <f t="shared" si="0"/>
        <v>64.637</v>
      </c>
      <c r="H9" s="4">
        <f>G9/3</f>
        <v>21.545666666666666</v>
      </c>
      <c r="J9" s="9" t="s">
        <v>75</v>
      </c>
      <c r="K9" s="4">
        <f>G13</f>
        <v>70.325000000000003</v>
      </c>
      <c r="L9" s="4">
        <f>G14</f>
        <v>72.996000000000009</v>
      </c>
      <c r="M9" s="4">
        <f>G15</f>
        <v>69.81</v>
      </c>
      <c r="N9" s="4">
        <f t="shared" ref="N9" si="1">SUM(K9:M9)</f>
        <v>213.13100000000003</v>
      </c>
      <c r="O9" s="4">
        <f>N9/9</f>
        <v>23.681222222222225</v>
      </c>
    </row>
    <row r="10" spans="3:22" ht="15.75" x14ac:dyDescent="0.25">
      <c r="C10" s="2" t="s">
        <v>9</v>
      </c>
      <c r="D10" s="4">
        <v>25.353999999999999</v>
      </c>
      <c r="E10" s="4">
        <v>26.31</v>
      </c>
      <c r="F10" s="4">
        <v>25.402999999999999</v>
      </c>
      <c r="G10" s="4">
        <f t="shared" si="0"/>
        <v>77.067000000000007</v>
      </c>
      <c r="H10" s="4">
        <f t="shared" ref="H10:H13" si="2">G10/3</f>
        <v>25.689000000000004</v>
      </c>
      <c r="J10" s="9" t="s">
        <v>37</v>
      </c>
      <c r="K10" s="4">
        <f>SUM(K7:K9)</f>
        <v>216.89800000000002</v>
      </c>
      <c r="L10" s="4">
        <f>SUM(L7:L9)</f>
        <v>193.95400000000001</v>
      </c>
      <c r="M10" s="4">
        <f>SUM(M7:M9)</f>
        <v>195.9</v>
      </c>
      <c r="N10" s="47">
        <f>SUM(K10:M10)</f>
        <v>606.75200000000007</v>
      </c>
      <c r="P10" t="s">
        <v>103</v>
      </c>
    </row>
    <row r="11" spans="3:22" ht="15.75" x14ac:dyDescent="0.25">
      <c r="C11" s="2" t="s">
        <v>10</v>
      </c>
      <c r="D11" s="4">
        <v>23.297000000000001</v>
      </c>
      <c r="E11" s="4">
        <v>24.035</v>
      </c>
      <c r="F11" s="4">
        <v>21.199000000000002</v>
      </c>
      <c r="G11" s="4">
        <f>SUM(D11:F11)</f>
        <v>68.531000000000006</v>
      </c>
      <c r="H11" s="4">
        <f t="shared" si="2"/>
        <v>22.843666666666667</v>
      </c>
      <c r="J11" s="9" t="s">
        <v>99</v>
      </c>
      <c r="K11" s="4">
        <f>K10/9</f>
        <v>24.099777777777781</v>
      </c>
      <c r="L11" s="4">
        <f>L10/9</f>
        <v>21.550444444444445</v>
      </c>
      <c r="M11" s="4">
        <f>M10/9</f>
        <v>21.766666666666666</v>
      </c>
    </row>
    <row r="12" spans="3:22" ht="15.75" x14ac:dyDescent="0.25">
      <c r="C12" s="2" t="s">
        <v>11</v>
      </c>
      <c r="D12" s="4">
        <v>20.291</v>
      </c>
      <c r="E12" s="4">
        <v>20.824999999999999</v>
      </c>
      <c r="F12" s="4">
        <v>20.337</v>
      </c>
      <c r="G12" s="4">
        <f t="shared" si="0"/>
        <v>61.453000000000003</v>
      </c>
      <c r="H12" s="4">
        <f>G12/3</f>
        <v>20.484333333333336</v>
      </c>
      <c r="J12" s="24"/>
    </row>
    <row r="13" spans="3:22" ht="15.75" x14ac:dyDescent="0.25">
      <c r="C13" s="2" t="s">
        <v>12</v>
      </c>
      <c r="D13" s="4">
        <v>23.890999999999998</v>
      </c>
      <c r="E13" s="4">
        <v>22.658000000000001</v>
      </c>
      <c r="F13" s="4">
        <v>23.776</v>
      </c>
      <c r="G13" s="4">
        <f t="shared" si="0"/>
        <v>70.325000000000003</v>
      </c>
      <c r="H13" s="4">
        <f t="shared" si="2"/>
        <v>23.441666666666666</v>
      </c>
      <c r="J13" s="24"/>
    </row>
    <row r="14" spans="3:22" ht="15.75" x14ac:dyDescent="0.25">
      <c r="C14" s="2" t="s">
        <v>13</v>
      </c>
      <c r="D14" s="4">
        <v>26.257999999999999</v>
      </c>
      <c r="E14" s="4">
        <v>24.094000000000001</v>
      </c>
      <c r="F14" s="4">
        <v>22.643999999999998</v>
      </c>
      <c r="G14" s="4">
        <f t="shared" si="0"/>
        <v>72.996000000000009</v>
      </c>
      <c r="H14" s="4">
        <f>G14/3</f>
        <v>24.332000000000004</v>
      </c>
      <c r="J14" s="24"/>
      <c r="M14" s="66" t="s">
        <v>131</v>
      </c>
      <c r="N14" s="42" t="s">
        <v>99</v>
      </c>
      <c r="O14" s="87" t="s">
        <v>107</v>
      </c>
      <c r="R14" s="66" t="s">
        <v>68</v>
      </c>
      <c r="S14" s="42" t="s">
        <v>99</v>
      </c>
      <c r="T14" s="87" t="s">
        <v>107</v>
      </c>
    </row>
    <row r="15" spans="3:22" ht="15.75" x14ac:dyDescent="0.25">
      <c r="C15" s="2" t="s">
        <v>14</v>
      </c>
      <c r="D15" s="4">
        <v>20.594999999999999</v>
      </c>
      <c r="E15" s="4">
        <v>23.878</v>
      </c>
      <c r="F15" s="4">
        <v>25.337</v>
      </c>
      <c r="G15" s="2">
        <f t="shared" si="0"/>
        <v>69.81</v>
      </c>
      <c r="H15" s="4">
        <f>G15/3</f>
        <v>23.27</v>
      </c>
      <c r="J15" s="24"/>
      <c r="M15" s="43" t="s">
        <v>71</v>
      </c>
      <c r="N15" s="40">
        <f>L11</f>
        <v>21.550444444444445</v>
      </c>
      <c r="O15" s="64" t="s">
        <v>116</v>
      </c>
      <c r="P15" s="40">
        <f>N15+K$18</f>
        <v>25.244676726981293</v>
      </c>
      <c r="R15" s="43" t="s">
        <v>73</v>
      </c>
      <c r="S15" s="40">
        <f>O7</f>
        <v>20.73</v>
      </c>
      <c r="T15" s="88" t="s">
        <v>116</v>
      </c>
      <c r="U15" s="40">
        <f>S15+S$19</f>
        <v>24.424232282536849</v>
      </c>
    </row>
    <row r="16" spans="3:22" ht="15.75" x14ac:dyDescent="0.25">
      <c r="C16" s="2" t="s">
        <v>63</v>
      </c>
      <c r="D16" s="4">
        <f>SUM(D7:D15)</f>
        <v>200.964</v>
      </c>
      <c r="E16" s="4">
        <f>SUM(E7:E15)</f>
        <v>204.63799999999998</v>
      </c>
      <c r="F16" s="2">
        <f>SUM(F7:F15)</f>
        <v>201.15</v>
      </c>
      <c r="G16" s="47">
        <f>SUM(G7:G15)</f>
        <v>606.75199999999995</v>
      </c>
      <c r="H16" s="2"/>
      <c r="J16" s="24"/>
      <c r="M16" s="43" t="s">
        <v>72</v>
      </c>
      <c r="N16" s="40">
        <f>M11</f>
        <v>21.766666666666666</v>
      </c>
      <c r="O16" s="64" t="s">
        <v>116</v>
      </c>
      <c r="P16" s="40">
        <f>N16+K$18</f>
        <v>25.460898949203514</v>
      </c>
      <c r="Q16" s="40">
        <f>N17-N16</f>
        <v>2.3331111111111156</v>
      </c>
      <c r="R16" s="43" t="s">
        <v>74</v>
      </c>
      <c r="S16" s="40">
        <f>O8</f>
        <v>23.00566666666667</v>
      </c>
      <c r="T16" s="64" t="s">
        <v>116</v>
      </c>
      <c r="U16" s="40">
        <f t="shared" ref="U16:U17" si="3">S16+S$19</f>
        <v>26.699898949203519</v>
      </c>
      <c r="V16" s="40">
        <f>S17-S16</f>
        <v>0.67555555555555458</v>
      </c>
    </row>
    <row r="17" spans="3:23" ht="15.75" x14ac:dyDescent="0.25">
      <c r="C17" s="58" t="s">
        <v>66</v>
      </c>
      <c r="I17" s="57" t="s">
        <v>127</v>
      </c>
      <c r="J17" s="56" t="s">
        <v>145</v>
      </c>
      <c r="K17" s="57" t="s">
        <v>128</v>
      </c>
      <c r="M17" s="43" t="s">
        <v>70</v>
      </c>
      <c r="N17" s="40">
        <f>K11</f>
        <v>24.099777777777781</v>
      </c>
      <c r="O17" s="88" t="s">
        <v>116</v>
      </c>
      <c r="P17" s="40">
        <f t="shared" ref="P17" si="4">N17+K$18</f>
        <v>27.79401006031463</v>
      </c>
      <c r="R17" s="43" t="s">
        <v>75</v>
      </c>
      <c r="S17" s="40">
        <f>O9</f>
        <v>23.681222222222225</v>
      </c>
      <c r="T17" s="88" t="s">
        <v>116</v>
      </c>
      <c r="U17" s="40">
        <f t="shared" si="3"/>
        <v>27.375454504759073</v>
      </c>
    </row>
    <row r="18" spans="3:23" x14ac:dyDescent="0.25">
      <c r="C18" s="47">
        <f>(G16^2)/(K2*K3)</f>
        <v>13635.110722370368</v>
      </c>
      <c r="D18" t="s">
        <v>102</v>
      </c>
      <c r="I18" s="89">
        <f>SQRT(F28/3)</f>
        <v>0.73443981760175903</v>
      </c>
      <c r="J18" s="90">
        <v>5.03</v>
      </c>
      <c r="K18" s="89">
        <f>I18*J18</f>
        <v>3.6942322825368481</v>
      </c>
    </row>
    <row r="19" spans="3:23" ht="15.75" x14ac:dyDescent="0.25">
      <c r="M19" s="109" t="s">
        <v>101</v>
      </c>
      <c r="N19" s="136">
        <f>K18</f>
        <v>3.6942322825368481</v>
      </c>
      <c r="O19" s="139"/>
      <c r="R19" s="109" t="s">
        <v>101</v>
      </c>
      <c r="S19" s="136">
        <f>N19</f>
        <v>3.6942322825368481</v>
      </c>
      <c r="T19" s="136"/>
    </row>
    <row r="20" spans="3:23" ht="15.75" thickBot="1" x14ac:dyDescent="0.3">
      <c r="D20" s="126" t="s">
        <v>113</v>
      </c>
      <c r="E20" s="126"/>
      <c r="F20" s="126"/>
      <c r="G20" s="126"/>
      <c r="H20" s="126"/>
      <c r="I20" s="126"/>
    </row>
    <row r="21" spans="3:23" ht="15.75" thickBot="1" x14ac:dyDescent="0.3">
      <c r="C21" s="134" t="s">
        <v>77</v>
      </c>
      <c r="D21" s="134" t="s">
        <v>78</v>
      </c>
      <c r="E21" s="134" t="s">
        <v>79</v>
      </c>
      <c r="F21" s="134" t="s">
        <v>80</v>
      </c>
      <c r="G21" s="134" t="s">
        <v>81</v>
      </c>
      <c r="H21" s="127" t="s">
        <v>82</v>
      </c>
      <c r="I21" s="128"/>
      <c r="J21" s="124" t="s">
        <v>83</v>
      </c>
      <c r="L21" s="6"/>
      <c r="M21" s="6"/>
      <c r="N21" s="6"/>
      <c r="P21" s="2" t="s">
        <v>119</v>
      </c>
      <c r="Q21" s="2" t="s">
        <v>38</v>
      </c>
      <c r="R21" s="2" t="s">
        <v>132</v>
      </c>
      <c r="S21" s="2" t="s">
        <v>107</v>
      </c>
    </row>
    <row r="22" spans="3:23" ht="15.75" thickBot="1" x14ac:dyDescent="0.3">
      <c r="C22" s="135"/>
      <c r="D22" s="135"/>
      <c r="E22" s="135"/>
      <c r="F22" s="135"/>
      <c r="G22" s="135"/>
      <c r="H22" s="48">
        <v>0.05</v>
      </c>
      <c r="I22" s="48">
        <v>0.01</v>
      </c>
      <c r="J22" s="125"/>
      <c r="L22" s="40"/>
      <c r="M22" s="40"/>
      <c r="N22" s="40"/>
      <c r="P22" s="2" t="s">
        <v>7</v>
      </c>
      <c r="Q22" s="4">
        <f>H8</f>
        <v>17.475666666666669</v>
      </c>
      <c r="R22" s="4">
        <f>Q22+K$18</f>
        <v>21.169898949203517</v>
      </c>
      <c r="S22" s="2" t="s">
        <v>116</v>
      </c>
      <c r="V22" s="40"/>
      <c r="W22" s="40"/>
    </row>
    <row r="23" spans="3:23" ht="15.75" thickBot="1" x14ac:dyDescent="0.3">
      <c r="C23" s="49" t="s">
        <v>84</v>
      </c>
      <c r="D23" s="50">
        <f>3-1</f>
        <v>2</v>
      </c>
      <c r="E23" s="51">
        <f>(SUMSQ(D16:F16)/(K2))-C18</f>
        <v>0.95181540741032222</v>
      </c>
      <c r="F23" s="51">
        <f>E23/D23</f>
        <v>0.47590770370516111</v>
      </c>
      <c r="G23" s="55">
        <f>F23/F28</f>
        <v>0.2940959555586809</v>
      </c>
      <c r="H23" s="51">
        <f>FINV(H22,D23,D28)</f>
        <v>3.6337234675916301</v>
      </c>
      <c r="I23" s="51">
        <f>FINV(I22,D23,D28)</f>
        <v>6.2262352803113821</v>
      </c>
      <c r="J23" s="59" t="s">
        <v>64</v>
      </c>
      <c r="L23" s="40"/>
      <c r="M23" s="40"/>
      <c r="N23" s="40"/>
      <c r="P23" s="2" t="s">
        <v>11</v>
      </c>
      <c r="Q23" s="4">
        <f>H12</f>
        <v>20.484333333333336</v>
      </c>
      <c r="R23" s="4">
        <f>Q23+K$18</f>
        <v>24.178565615870184</v>
      </c>
      <c r="S23" s="2" t="s">
        <v>117</v>
      </c>
      <c r="T23" s="40">
        <f>Q24-Q23</f>
        <v>1.0613333333333301</v>
      </c>
      <c r="V23" s="40"/>
      <c r="W23" s="40"/>
    </row>
    <row r="24" spans="3:23" ht="15.75" thickBot="1" x14ac:dyDescent="0.3">
      <c r="C24" s="49" t="s">
        <v>22</v>
      </c>
      <c r="D24" s="50">
        <f>3*3-1</f>
        <v>8</v>
      </c>
      <c r="E24" s="51">
        <f>(SUMSQ(G7:G15)/3)-C18</f>
        <v>137.34445562963447</v>
      </c>
      <c r="F24" s="51">
        <f>E24/D24</f>
        <v>17.168056953704308</v>
      </c>
      <c r="G24" s="55">
        <f>F24/F28</f>
        <v>10.609317889952804</v>
      </c>
      <c r="H24" s="51">
        <f>FINV(H22,D24,D28)</f>
        <v>2.5910961798744014</v>
      </c>
      <c r="I24" s="51">
        <f>FINV(I22,D24,D28)</f>
        <v>3.8895721399261927</v>
      </c>
      <c r="J24" s="59" t="s">
        <v>104</v>
      </c>
      <c r="L24" s="40"/>
      <c r="M24" s="40"/>
      <c r="N24" s="40"/>
      <c r="P24" s="2" t="s">
        <v>8</v>
      </c>
      <c r="Q24" s="4">
        <f>H9</f>
        <v>21.545666666666666</v>
      </c>
      <c r="R24" s="4">
        <f>Q24+N19</f>
        <v>25.239898949203514</v>
      </c>
      <c r="S24" s="2" t="s">
        <v>118</v>
      </c>
      <c r="T24" s="40">
        <f>Q30-Q24</f>
        <v>4.143333333333338</v>
      </c>
      <c r="V24" s="40"/>
      <c r="W24" s="40"/>
    </row>
    <row r="25" spans="3:23" ht="15.75" thickBot="1" x14ac:dyDescent="0.3">
      <c r="C25" s="49" t="s">
        <v>90</v>
      </c>
      <c r="D25" s="50">
        <f>3-1</f>
        <v>2</v>
      </c>
      <c r="E25" s="51">
        <f>(SUMSQ(N7:N9)/9)-C18</f>
        <v>43.034240074077388</v>
      </c>
      <c r="F25" s="51">
        <f>E25/D25</f>
        <v>21.517120037038694</v>
      </c>
      <c r="G25" s="55">
        <f>F25/F28</f>
        <v>13.29690174984891</v>
      </c>
      <c r="H25" s="51">
        <f>FINV(H22,D25,D28)</f>
        <v>3.6337234675916301</v>
      </c>
      <c r="I25" s="51">
        <f>FINV(I22,D25,D28)</f>
        <v>6.2262352803113821</v>
      </c>
      <c r="J25" s="59" t="s">
        <v>104</v>
      </c>
      <c r="L25" s="40"/>
      <c r="M25" s="40"/>
      <c r="N25" s="105"/>
      <c r="P25" s="2" t="s">
        <v>10</v>
      </c>
      <c r="Q25" s="4">
        <f>H11</f>
        <v>22.843666666666667</v>
      </c>
      <c r="R25" s="4"/>
      <c r="S25" s="2" t="s">
        <v>146</v>
      </c>
      <c r="T25" s="40">
        <f>Q30-Q25</f>
        <v>2.8453333333333362</v>
      </c>
      <c r="V25" s="40"/>
      <c r="W25" s="40"/>
    </row>
    <row r="26" spans="3:23" ht="15.75" thickBot="1" x14ac:dyDescent="0.3">
      <c r="C26" s="49" t="s">
        <v>40</v>
      </c>
      <c r="D26" s="50">
        <f>3-1</f>
        <v>2</v>
      </c>
      <c r="E26" s="51">
        <f>(SUMSQ(K10:M10)/9)-C18</f>
        <v>35.967779851855084</v>
      </c>
      <c r="F26" s="51">
        <f t="shared" ref="F26:F28" si="5">E26/D26</f>
        <v>17.983889925927542</v>
      </c>
      <c r="G26" s="55">
        <f>F26/F28</f>
        <v>11.113476943639643</v>
      </c>
      <c r="H26" s="51">
        <f>FINV(H22,D26,D28)</f>
        <v>3.6337234675916301</v>
      </c>
      <c r="I26" s="51">
        <f>FINV(I22,D26,D28)</f>
        <v>6.2262352803113821</v>
      </c>
      <c r="J26" s="59" t="s">
        <v>104</v>
      </c>
      <c r="L26" s="40"/>
      <c r="M26" s="40"/>
      <c r="N26" s="105"/>
      <c r="P26" s="2" t="s">
        <v>17</v>
      </c>
      <c r="Q26" s="4">
        <f>H7</f>
        <v>23.168666666666667</v>
      </c>
      <c r="R26" s="4"/>
      <c r="S26" s="2" t="s">
        <v>146</v>
      </c>
      <c r="T26" s="40"/>
      <c r="V26" s="40"/>
      <c r="W26" s="40"/>
    </row>
    <row r="27" spans="3:23" ht="15.75" thickBot="1" x14ac:dyDescent="0.3">
      <c r="C27" s="49" t="s">
        <v>91</v>
      </c>
      <c r="D27" s="50">
        <f>D25*D26</f>
        <v>4</v>
      </c>
      <c r="E27" s="51">
        <f>E24-E25-E26</f>
        <v>58.342435703701994</v>
      </c>
      <c r="F27" s="51">
        <f t="shared" si="5"/>
        <v>14.585608925925499</v>
      </c>
      <c r="G27" s="55">
        <f>F27/F28</f>
        <v>9.0134464331613326</v>
      </c>
      <c r="H27" s="51">
        <f>FINV(H22,D27,D28)</f>
        <v>3.0069172799243447</v>
      </c>
      <c r="I27" s="51">
        <f>FINV(I22,D27,D28)</f>
        <v>4.772577999723211</v>
      </c>
      <c r="J27" s="59" t="s">
        <v>104</v>
      </c>
      <c r="L27" s="40"/>
      <c r="M27" s="40"/>
      <c r="N27" s="105"/>
      <c r="P27" s="2" t="s">
        <v>14</v>
      </c>
      <c r="Q27" s="4">
        <f>H15</f>
        <v>23.27</v>
      </c>
      <c r="R27" s="4"/>
      <c r="S27" s="2" t="s">
        <v>146</v>
      </c>
      <c r="T27" s="40"/>
      <c r="V27" s="40"/>
      <c r="W27" s="40"/>
    </row>
    <row r="28" spans="3:23" ht="15.75" thickBot="1" x14ac:dyDescent="0.3">
      <c r="C28" s="49" t="s">
        <v>85</v>
      </c>
      <c r="D28" s="50">
        <f>D29-D23-D24</f>
        <v>16</v>
      </c>
      <c r="E28" s="51">
        <f>E29-E23-E24</f>
        <v>25.891288592587443</v>
      </c>
      <c r="F28" s="51">
        <f t="shared" si="5"/>
        <v>1.6182055370367152</v>
      </c>
      <c r="G28" s="52"/>
      <c r="H28" s="52"/>
      <c r="I28" s="52"/>
      <c r="J28" s="53"/>
      <c r="L28" s="40"/>
      <c r="M28" s="40"/>
      <c r="N28" s="40"/>
      <c r="P28" s="2" t="s">
        <v>12</v>
      </c>
      <c r="Q28" s="4">
        <f>H13</f>
        <v>23.441666666666666</v>
      </c>
      <c r="R28" s="4"/>
      <c r="S28" s="2" t="s">
        <v>146</v>
      </c>
      <c r="T28" s="40"/>
      <c r="V28" s="40"/>
      <c r="W28" s="40"/>
    </row>
    <row r="29" spans="3:23" ht="15.75" thickBot="1" x14ac:dyDescent="0.3">
      <c r="C29" s="49" t="s">
        <v>23</v>
      </c>
      <c r="D29" s="50">
        <f>3*3*3-1</f>
        <v>26</v>
      </c>
      <c r="E29" s="51">
        <f>SUMSQ(D7:F15)-C18</f>
        <v>164.18755962963223</v>
      </c>
      <c r="F29" s="51">
        <f t="shared" ref="F29" si="6">E29/D29</f>
        <v>6.3149061396012396</v>
      </c>
      <c r="G29" s="52"/>
      <c r="H29" s="52"/>
      <c r="I29" s="52"/>
      <c r="J29" s="53"/>
      <c r="L29" s="40"/>
      <c r="M29" s="40"/>
      <c r="N29" s="40"/>
      <c r="P29" s="2" t="s">
        <v>13</v>
      </c>
      <c r="Q29" s="4">
        <f>H14</f>
        <v>24.332000000000004</v>
      </c>
      <c r="R29" s="4"/>
      <c r="S29" s="101" t="s">
        <v>146</v>
      </c>
      <c r="T29" s="40"/>
      <c r="V29" s="40"/>
      <c r="W29" s="40"/>
    </row>
    <row r="30" spans="3:23" x14ac:dyDescent="0.25">
      <c r="L30" s="40"/>
      <c r="M30" s="40"/>
      <c r="N30" s="40"/>
      <c r="O30" s="40"/>
      <c r="P30" s="2" t="s">
        <v>9</v>
      </c>
      <c r="Q30" s="4">
        <f>H10</f>
        <v>25.689000000000004</v>
      </c>
      <c r="R30" s="4">
        <f t="shared" ref="R30" si="7">Q30+K$18</f>
        <v>29.383232282536852</v>
      </c>
      <c r="S30" s="2" t="s">
        <v>121</v>
      </c>
      <c r="V30" s="40"/>
      <c r="W30" s="40"/>
    </row>
    <row r="32" spans="3:23" x14ac:dyDescent="0.25">
      <c r="C32" s="40"/>
      <c r="D32" s="40"/>
      <c r="E32" s="40"/>
      <c r="P32" t="s">
        <v>133</v>
      </c>
    </row>
    <row r="33" spans="2:16" x14ac:dyDescent="0.25">
      <c r="C33" s="40"/>
      <c r="D33" s="40"/>
      <c r="E33" s="40"/>
      <c r="P33" t="s">
        <v>134</v>
      </c>
    </row>
    <row r="34" spans="2:16" x14ac:dyDescent="0.25">
      <c r="C34" s="40"/>
      <c r="D34" s="40"/>
      <c r="E34" s="40"/>
    </row>
    <row r="35" spans="2:16" x14ac:dyDescent="0.25">
      <c r="C35" s="40"/>
      <c r="D35" s="40"/>
      <c r="E35" s="40"/>
    </row>
    <row r="36" spans="2:16" x14ac:dyDescent="0.25">
      <c r="B36" t="s">
        <v>135</v>
      </c>
      <c r="C36" s="40"/>
      <c r="D36" s="40"/>
      <c r="E36" s="40"/>
    </row>
    <row r="37" spans="2:16" x14ac:dyDescent="0.25">
      <c r="C37" s="40"/>
      <c r="D37" s="40"/>
      <c r="E37" s="40"/>
    </row>
    <row r="38" spans="2:16" x14ac:dyDescent="0.25">
      <c r="C38" s="40"/>
      <c r="D38" s="40"/>
      <c r="E38" s="40"/>
    </row>
    <row r="39" spans="2:16" x14ac:dyDescent="0.25">
      <c r="C39" s="40"/>
      <c r="D39" s="40"/>
      <c r="E39" s="40"/>
    </row>
    <row r="40" spans="2:16" x14ac:dyDescent="0.25">
      <c r="C40" s="40"/>
      <c r="D40" s="40"/>
      <c r="E40" s="40"/>
    </row>
  </sheetData>
  <sortState xmlns:xlrd2="http://schemas.microsoft.com/office/spreadsheetml/2017/richdata2" ref="P22:Q30">
    <sortCondition ref="Q22:Q30"/>
  </sortState>
  <mergeCells count="22">
    <mergeCell ref="C4:F4"/>
    <mergeCell ref="C5:C6"/>
    <mergeCell ref="D5:F5"/>
    <mergeCell ref="G4:G6"/>
    <mergeCell ref="C21:C22"/>
    <mergeCell ref="D21:D22"/>
    <mergeCell ref="E21:E22"/>
    <mergeCell ref="F21:F22"/>
    <mergeCell ref="S19:T19"/>
    <mergeCell ref="Q3:Q4"/>
    <mergeCell ref="R3:T3"/>
    <mergeCell ref="H4:H6"/>
    <mergeCell ref="N19:O19"/>
    <mergeCell ref="N5:N6"/>
    <mergeCell ref="O5:O6"/>
    <mergeCell ref="J4:O4"/>
    <mergeCell ref="J21:J22"/>
    <mergeCell ref="D20:I20"/>
    <mergeCell ref="H21:I21"/>
    <mergeCell ref="K5:M5"/>
    <mergeCell ref="J5:J6"/>
    <mergeCell ref="G21:G2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X52"/>
  <sheetViews>
    <sheetView topLeftCell="B14" zoomScale="71" zoomScaleNormal="71" workbookViewId="0">
      <selection activeCell="N3" sqref="N3:X37"/>
    </sheetView>
  </sheetViews>
  <sheetFormatPr defaultRowHeight="15" x14ac:dyDescent="0.25"/>
  <cols>
    <col min="2" max="2" width="10" customWidth="1"/>
    <col min="5" max="5" width="10.5703125" customWidth="1"/>
    <col min="6" max="6" width="11" customWidth="1"/>
    <col min="7" max="7" width="13.42578125" customWidth="1"/>
    <col min="10" max="10" width="10.5703125" customWidth="1"/>
    <col min="11" max="12" width="14.28515625" customWidth="1"/>
  </cols>
  <sheetData>
    <row r="1" spans="2:24" ht="26.25" x14ac:dyDescent="0.4">
      <c r="I1" s="165" t="s">
        <v>34</v>
      </c>
      <c r="J1" s="165"/>
      <c r="K1" s="165"/>
      <c r="L1" s="165"/>
      <c r="M1" s="165"/>
      <c r="N1" s="165"/>
      <c r="O1" s="165"/>
    </row>
    <row r="3" spans="2:24" ht="15.75" x14ac:dyDescent="0.25">
      <c r="B3" s="155" t="s">
        <v>19</v>
      </c>
      <c r="C3" s="168" t="s">
        <v>18</v>
      </c>
      <c r="D3" s="169"/>
      <c r="E3" s="169"/>
      <c r="F3" s="169"/>
      <c r="G3" s="169"/>
      <c r="H3" s="169"/>
      <c r="I3" s="169"/>
      <c r="J3" s="170"/>
      <c r="K3" s="9"/>
      <c r="L3" s="176" t="s">
        <v>44</v>
      </c>
      <c r="N3" s="10" t="s">
        <v>20</v>
      </c>
      <c r="O3" s="11"/>
      <c r="P3" s="11"/>
      <c r="Q3" s="11"/>
      <c r="R3" s="11"/>
      <c r="S3" s="11"/>
      <c r="T3" s="11"/>
      <c r="U3" s="11"/>
      <c r="V3" s="11"/>
      <c r="W3" s="11"/>
      <c r="X3" s="12"/>
    </row>
    <row r="4" spans="2:24" ht="15.75" x14ac:dyDescent="0.25">
      <c r="B4" s="155"/>
      <c r="C4" s="9">
        <v>123</v>
      </c>
      <c r="D4" s="9">
        <v>243</v>
      </c>
      <c r="E4" s="9">
        <v>521</v>
      </c>
      <c r="F4" s="9">
        <v>461</v>
      </c>
      <c r="G4" s="9">
        <v>231</v>
      </c>
      <c r="H4" s="9">
        <v>202</v>
      </c>
      <c r="I4" s="9">
        <v>113</v>
      </c>
      <c r="J4" s="9">
        <v>479</v>
      </c>
      <c r="K4" s="9">
        <v>563</v>
      </c>
      <c r="L4" s="177"/>
      <c r="N4" s="171" t="s">
        <v>21</v>
      </c>
      <c r="O4" s="173" t="s">
        <v>22</v>
      </c>
      <c r="P4" s="174"/>
      <c r="Q4" s="174"/>
      <c r="R4" s="174"/>
      <c r="S4" s="174"/>
      <c r="T4" s="174"/>
      <c r="U4" s="174"/>
      <c r="V4" s="174"/>
      <c r="W4" s="175"/>
      <c r="X4" s="164" t="s">
        <v>23</v>
      </c>
    </row>
    <row r="5" spans="2:24" ht="15.75" x14ac:dyDescent="0.25">
      <c r="B5" s="20">
        <v>1</v>
      </c>
      <c r="C5" s="9">
        <v>4</v>
      </c>
      <c r="D5" s="9">
        <v>4</v>
      </c>
      <c r="E5" s="9">
        <v>4</v>
      </c>
      <c r="F5" s="9">
        <v>4</v>
      </c>
      <c r="G5" s="9">
        <v>4</v>
      </c>
      <c r="H5" s="9">
        <v>4</v>
      </c>
      <c r="I5" s="9">
        <v>4</v>
      </c>
      <c r="J5" s="9">
        <v>4</v>
      </c>
      <c r="K5" s="9">
        <v>4</v>
      </c>
      <c r="L5" s="9">
        <f t="shared" ref="L5:L18" si="0">SUM(C5:K5)</f>
        <v>36</v>
      </c>
      <c r="N5" s="172"/>
      <c r="O5" s="21" t="s">
        <v>25</v>
      </c>
      <c r="P5" s="21" t="s">
        <v>26</v>
      </c>
      <c r="Q5" s="21" t="s">
        <v>27</v>
      </c>
      <c r="R5" s="21" t="s">
        <v>28</v>
      </c>
      <c r="S5" s="21" t="s">
        <v>29</v>
      </c>
      <c r="T5" s="21" t="s">
        <v>30</v>
      </c>
      <c r="U5" s="21" t="s">
        <v>31</v>
      </c>
      <c r="V5" s="21" t="s">
        <v>32</v>
      </c>
      <c r="W5" s="21" t="s">
        <v>33</v>
      </c>
      <c r="X5" s="164"/>
    </row>
    <row r="6" spans="2:24" ht="15.75" x14ac:dyDescent="0.25">
      <c r="B6" s="20">
        <v>2</v>
      </c>
      <c r="C6" s="9">
        <v>3</v>
      </c>
      <c r="D6" s="9">
        <v>4</v>
      </c>
      <c r="E6" s="9">
        <v>4</v>
      </c>
      <c r="F6" s="9">
        <v>4</v>
      </c>
      <c r="G6" s="9">
        <v>4</v>
      </c>
      <c r="H6" s="9">
        <v>4</v>
      </c>
      <c r="I6" s="9">
        <v>4</v>
      </c>
      <c r="J6" s="9">
        <v>4</v>
      </c>
      <c r="K6" s="9">
        <v>4</v>
      </c>
      <c r="L6" s="9">
        <f t="shared" si="0"/>
        <v>35</v>
      </c>
      <c r="N6" s="14">
        <v>1</v>
      </c>
      <c r="O6" s="15">
        <v>5</v>
      </c>
      <c r="P6" s="15">
        <v>5</v>
      </c>
      <c r="Q6" s="15">
        <v>5</v>
      </c>
      <c r="R6" s="15">
        <v>5</v>
      </c>
      <c r="S6" s="15">
        <v>5</v>
      </c>
      <c r="T6" s="15">
        <v>5</v>
      </c>
      <c r="U6" s="15">
        <v>5</v>
      </c>
      <c r="V6" s="15">
        <v>5</v>
      </c>
      <c r="W6" s="15">
        <v>5</v>
      </c>
      <c r="X6" s="13">
        <f>SUM(O6:W6)</f>
        <v>45</v>
      </c>
    </row>
    <row r="7" spans="2:24" ht="15.75" x14ac:dyDescent="0.25">
      <c r="B7" s="20">
        <v>3</v>
      </c>
      <c r="C7" s="9">
        <v>3</v>
      </c>
      <c r="D7" s="9">
        <v>1</v>
      </c>
      <c r="E7" s="9">
        <v>1</v>
      </c>
      <c r="F7" s="9">
        <v>3</v>
      </c>
      <c r="G7" s="9">
        <v>3</v>
      </c>
      <c r="H7" s="9">
        <v>1</v>
      </c>
      <c r="I7" s="9">
        <v>5</v>
      </c>
      <c r="J7" s="9">
        <v>5</v>
      </c>
      <c r="K7" s="9">
        <v>5</v>
      </c>
      <c r="L7" s="9">
        <f t="shared" si="0"/>
        <v>27</v>
      </c>
      <c r="N7" s="14">
        <v>2</v>
      </c>
      <c r="O7" s="15">
        <v>1</v>
      </c>
      <c r="P7" s="15">
        <v>5.5</v>
      </c>
      <c r="Q7" s="15">
        <v>5.5</v>
      </c>
      <c r="R7" s="15">
        <v>5.5</v>
      </c>
      <c r="S7" s="15">
        <v>5.5</v>
      </c>
      <c r="T7" s="15">
        <v>5.5</v>
      </c>
      <c r="U7" s="15">
        <v>5.5</v>
      </c>
      <c r="V7" s="15">
        <v>5.5</v>
      </c>
      <c r="W7" s="15">
        <v>5.5</v>
      </c>
      <c r="X7" s="13">
        <f>SUM(O7:W7)</f>
        <v>45</v>
      </c>
    </row>
    <row r="8" spans="2:24" ht="15.75" x14ac:dyDescent="0.25">
      <c r="B8" s="20">
        <v>4</v>
      </c>
      <c r="C8" s="9">
        <v>4</v>
      </c>
      <c r="D8" s="9">
        <v>4</v>
      </c>
      <c r="E8" s="9">
        <v>4</v>
      </c>
      <c r="F8" s="9">
        <v>4</v>
      </c>
      <c r="G8" s="9">
        <v>4</v>
      </c>
      <c r="H8" s="9">
        <v>4</v>
      </c>
      <c r="I8" s="9">
        <v>4</v>
      </c>
      <c r="J8" s="9">
        <v>4</v>
      </c>
      <c r="K8" s="9">
        <v>4</v>
      </c>
      <c r="L8" s="9">
        <f t="shared" si="0"/>
        <v>36</v>
      </c>
      <c r="N8" s="14">
        <v>3</v>
      </c>
      <c r="O8" s="15">
        <v>5</v>
      </c>
      <c r="P8" s="15">
        <v>2</v>
      </c>
      <c r="Q8" s="15">
        <v>2</v>
      </c>
      <c r="R8" s="15">
        <v>5</v>
      </c>
      <c r="S8" s="15">
        <v>5</v>
      </c>
      <c r="T8" s="15">
        <v>2</v>
      </c>
      <c r="U8" s="15">
        <v>8</v>
      </c>
      <c r="V8" s="15">
        <v>8</v>
      </c>
      <c r="W8" s="15">
        <v>8</v>
      </c>
      <c r="X8" s="13">
        <f>SUM(O8:W8)</f>
        <v>45</v>
      </c>
    </row>
    <row r="9" spans="2:24" ht="15.75" x14ac:dyDescent="0.25">
      <c r="B9" s="20">
        <v>5</v>
      </c>
      <c r="C9" s="118">
        <v>4</v>
      </c>
      <c r="D9" s="118">
        <v>5</v>
      </c>
      <c r="E9" s="118">
        <v>4</v>
      </c>
      <c r="F9" s="118">
        <v>5</v>
      </c>
      <c r="G9" s="118">
        <v>4</v>
      </c>
      <c r="H9" s="118">
        <v>5</v>
      </c>
      <c r="I9" s="118">
        <v>4</v>
      </c>
      <c r="J9" s="118">
        <v>5</v>
      </c>
      <c r="K9" s="118">
        <v>4</v>
      </c>
      <c r="L9" s="9">
        <f t="shared" si="0"/>
        <v>40</v>
      </c>
      <c r="N9" s="14">
        <v>4</v>
      </c>
      <c r="O9" s="15">
        <v>5</v>
      </c>
      <c r="P9" s="15">
        <v>5</v>
      </c>
      <c r="Q9" s="15">
        <v>5</v>
      </c>
      <c r="R9" s="15">
        <v>5</v>
      </c>
      <c r="S9" s="15">
        <v>5</v>
      </c>
      <c r="T9" s="15">
        <v>5</v>
      </c>
      <c r="U9" s="15">
        <v>5</v>
      </c>
      <c r="V9" s="15">
        <v>5</v>
      </c>
      <c r="W9" s="15">
        <v>5</v>
      </c>
      <c r="X9" s="13">
        <f>SUM(O9:W9)</f>
        <v>45</v>
      </c>
    </row>
    <row r="10" spans="2:24" ht="15.75" x14ac:dyDescent="0.25">
      <c r="B10" s="20">
        <v>6</v>
      </c>
      <c r="C10" s="9">
        <v>1</v>
      </c>
      <c r="D10" s="9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1</v>
      </c>
      <c r="K10" s="9">
        <v>1</v>
      </c>
      <c r="L10" s="9">
        <f t="shared" si="0"/>
        <v>9</v>
      </c>
      <c r="N10" s="14">
        <v>5</v>
      </c>
      <c r="O10" s="117">
        <v>3</v>
      </c>
      <c r="P10" s="117">
        <v>7.5</v>
      </c>
      <c r="Q10" s="117">
        <v>3</v>
      </c>
      <c r="R10" s="117">
        <v>7.5</v>
      </c>
      <c r="S10" s="117">
        <v>3</v>
      </c>
      <c r="T10" s="117">
        <v>7.5</v>
      </c>
      <c r="U10" s="117">
        <v>3</v>
      </c>
      <c r="V10" s="117">
        <v>7.5</v>
      </c>
      <c r="W10" s="117">
        <v>3</v>
      </c>
      <c r="X10" s="13">
        <f t="shared" ref="X10:X34" si="1">SUM(O10:W10)</f>
        <v>45</v>
      </c>
    </row>
    <row r="11" spans="2:24" ht="15.75" x14ac:dyDescent="0.25">
      <c r="B11" s="20">
        <v>7</v>
      </c>
      <c r="C11" s="9">
        <v>3</v>
      </c>
      <c r="D11" s="9">
        <v>3</v>
      </c>
      <c r="E11" s="9">
        <v>3</v>
      </c>
      <c r="F11" s="9">
        <v>3</v>
      </c>
      <c r="G11" s="9">
        <v>3</v>
      </c>
      <c r="H11" s="9">
        <v>3</v>
      </c>
      <c r="I11" s="9">
        <v>3</v>
      </c>
      <c r="J11" s="9">
        <v>3</v>
      </c>
      <c r="K11" s="9">
        <v>3</v>
      </c>
      <c r="L11" s="9">
        <f t="shared" si="0"/>
        <v>27</v>
      </c>
      <c r="N11" s="14">
        <v>6</v>
      </c>
      <c r="O11" s="15">
        <v>5</v>
      </c>
      <c r="P11" s="15">
        <v>5</v>
      </c>
      <c r="Q11" s="15">
        <v>5</v>
      </c>
      <c r="R11" s="15">
        <v>5</v>
      </c>
      <c r="S11" s="15">
        <v>5</v>
      </c>
      <c r="T11" s="15">
        <v>5</v>
      </c>
      <c r="U11" s="15">
        <v>5</v>
      </c>
      <c r="V11" s="15">
        <v>5</v>
      </c>
      <c r="W11" s="15">
        <v>5</v>
      </c>
      <c r="X11" s="13">
        <f t="shared" si="1"/>
        <v>45</v>
      </c>
    </row>
    <row r="12" spans="2:24" ht="15.75" x14ac:dyDescent="0.25">
      <c r="B12" s="20">
        <v>8</v>
      </c>
      <c r="C12" s="9">
        <v>3</v>
      </c>
      <c r="D12" s="9">
        <v>3</v>
      </c>
      <c r="E12" s="9">
        <v>3</v>
      </c>
      <c r="F12" s="9">
        <v>3</v>
      </c>
      <c r="G12" s="9">
        <v>3</v>
      </c>
      <c r="H12" s="9">
        <v>3</v>
      </c>
      <c r="I12" s="9">
        <v>3</v>
      </c>
      <c r="J12" s="9">
        <v>3</v>
      </c>
      <c r="K12" s="9">
        <v>3</v>
      </c>
      <c r="L12" s="9">
        <f t="shared" si="0"/>
        <v>27</v>
      </c>
      <c r="N12" s="14">
        <v>7</v>
      </c>
      <c r="O12" s="15">
        <v>5</v>
      </c>
      <c r="P12" s="15">
        <v>5</v>
      </c>
      <c r="Q12" s="15">
        <v>5</v>
      </c>
      <c r="R12" s="15">
        <v>5</v>
      </c>
      <c r="S12" s="15">
        <v>5</v>
      </c>
      <c r="T12" s="15">
        <v>5</v>
      </c>
      <c r="U12" s="15">
        <v>5</v>
      </c>
      <c r="V12" s="15">
        <v>5</v>
      </c>
      <c r="W12" s="15">
        <v>5</v>
      </c>
      <c r="X12" s="13">
        <f t="shared" si="1"/>
        <v>45</v>
      </c>
    </row>
    <row r="13" spans="2:24" ht="15.75" x14ac:dyDescent="0.25">
      <c r="B13" s="20">
        <v>9</v>
      </c>
      <c r="C13" s="9">
        <v>3</v>
      </c>
      <c r="D13" s="9">
        <v>3</v>
      </c>
      <c r="E13" s="9">
        <v>3</v>
      </c>
      <c r="F13" s="9">
        <v>3</v>
      </c>
      <c r="G13" s="9">
        <v>3</v>
      </c>
      <c r="H13" s="9">
        <v>3</v>
      </c>
      <c r="I13" s="9">
        <v>3</v>
      </c>
      <c r="J13" s="9">
        <v>3</v>
      </c>
      <c r="K13" s="9">
        <v>3</v>
      </c>
      <c r="L13" s="9">
        <f t="shared" si="0"/>
        <v>27</v>
      </c>
      <c r="N13" s="14">
        <v>8</v>
      </c>
      <c r="O13" s="22">
        <v>5</v>
      </c>
      <c r="P13" s="15">
        <v>5</v>
      </c>
      <c r="Q13" s="15">
        <v>5</v>
      </c>
      <c r="R13" s="15">
        <v>5</v>
      </c>
      <c r="S13" s="15">
        <v>5</v>
      </c>
      <c r="T13" s="15">
        <v>5</v>
      </c>
      <c r="U13" s="15">
        <v>5</v>
      </c>
      <c r="V13" s="15">
        <v>5</v>
      </c>
      <c r="W13" s="15">
        <v>5</v>
      </c>
      <c r="X13" s="13">
        <f t="shared" si="1"/>
        <v>45</v>
      </c>
    </row>
    <row r="14" spans="2:24" ht="15.75" x14ac:dyDescent="0.25">
      <c r="B14" s="20">
        <v>10</v>
      </c>
      <c r="C14" s="9">
        <v>4</v>
      </c>
      <c r="D14" s="9">
        <v>4</v>
      </c>
      <c r="E14" s="9">
        <v>4</v>
      </c>
      <c r="F14" s="9">
        <v>3</v>
      </c>
      <c r="G14" s="9">
        <v>4</v>
      </c>
      <c r="H14" s="9">
        <v>3</v>
      </c>
      <c r="I14" s="9">
        <v>3</v>
      </c>
      <c r="J14" s="9">
        <v>3</v>
      </c>
      <c r="K14" s="9">
        <v>3</v>
      </c>
      <c r="L14" s="9">
        <f t="shared" si="0"/>
        <v>31</v>
      </c>
      <c r="N14" s="14">
        <v>9</v>
      </c>
      <c r="O14" s="15">
        <v>5</v>
      </c>
      <c r="P14" s="15">
        <v>5</v>
      </c>
      <c r="Q14" s="15">
        <v>5</v>
      </c>
      <c r="R14" s="15">
        <v>5</v>
      </c>
      <c r="S14" s="15">
        <v>5</v>
      </c>
      <c r="T14" s="15">
        <v>5</v>
      </c>
      <c r="U14" s="15">
        <v>5</v>
      </c>
      <c r="V14" s="15">
        <v>5</v>
      </c>
      <c r="W14" s="15">
        <v>5</v>
      </c>
      <c r="X14" s="13">
        <f t="shared" si="1"/>
        <v>45</v>
      </c>
    </row>
    <row r="15" spans="2:24" ht="15.75" x14ac:dyDescent="0.25">
      <c r="B15" s="20">
        <v>11</v>
      </c>
      <c r="C15" s="27">
        <v>4</v>
      </c>
      <c r="D15" s="27">
        <v>4</v>
      </c>
      <c r="E15" s="27">
        <v>4</v>
      </c>
      <c r="F15" s="27">
        <v>5</v>
      </c>
      <c r="G15" s="27">
        <v>5</v>
      </c>
      <c r="H15" s="27">
        <v>5</v>
      </c>
      <c r="I15" s="27">
        <v>4</v>
      </c>
      <c r="J15" s="27">
        <v>5</v>
      </c>
      <c r="K15" s="27">
        <v>4</v>
      </c>
      <c r="L15" s="9">
        <f t="shared" si="0"/>
        <v>40</v>
      </c>
      <c r="N15" s="14">
        <v>10</v>
      </c>
      <c r="O15" s="15">
        <v>7.5</v>
      </c>
      <c r="P15" s="15">
        <v>7.5</v>
      </c>
      <c r="Q15" s="15">
        <v>7.5</v>
      </c>
      <c r="R15" s="15">
        <v>3</v>
      </c>
      <c r="S15" s="15">
        <v>7.5</v>
      </c>
      <c r="T15" s="15">
        <v>3</v>
      </c>
      <c r="U15" s="15">
        <v>3</v>
      </c>
      <c r="V15" s="15">
        <v>3</v>
      </c>
      <c r="W15" s="15">
        <v>3</v>
      </c>
      <c r="X15" s="13">
        <f t="shared" si="1"/>
        <v>45</v>
      </c>
    </row>
    <row r="16" spans="2:24" ht="15.75" x14ac:dyDescent="0.25">
      <c r="B16" s="20">
        <v>12</v>
      </c>
      <c r="C16" s="9">
        <v>4</v>
      </c>
      <c r="D16" s="9">
        <v>2</v>
      </c>
      <c r="E16" s="9">
        <v>3</v>
      </c>
      <c r="F16" s="9">
        <v>4</v>
      </c>
      <c r="G16" s="9">
        <v>4</v>
      </c>
      <c r="H16" s="9">
        <v>2</v>
      </c>
      <c r="I16" s="9">
        <v>3</v>
      </c>
      <c r="J16" s="9">
        <v>4</v>
      </c>
      <c r="K16" s="9">
        <v>3</v>
      </c>
      <c r="L16" s="9">
        <f t="shared" si="0"/>
        <v>29</v>
      </c>
      <c r="N16" s="14">
        <v>11</v>
      </c>
      <c r="O16" s="15">
        <v>3</v>
      </c>
      <c r="P16" s="15">
        <v>3</v>
      </c>
      <c r="Q16" s="15">
        <v>3</v>
      </c>
      <c r="R16" s="15">
        <v>7.5</v>
      </c>
      <c r="S16" s="15">
        <v>7.5</v>
      </c>
      <c r="T16" s="15">
        <v>7.5</v>
      </c>
      <c r="U16" s="15">
        <v>3</v>
      </c>
      <c r="V16" s="15">
        <v>7.5</v>
      </c>
      <c r="W16" s="15">
        <v>3</v>
      </c>
      <c r="X16" s="13">
        <f t="shared" si="1"/>
        <v>45</v>
      </c>
    </row>
    <row r="17" spans="2:24" ht="15.75" x14ac:dyDescent="0.25">
      <c r="B17" s="20">
        <v>13</v>
      </c>
      <c r="C17" s="27">
        <v>1</v>
      </c>
      <c r="D17" s="27">
        <v>4</v>
      </c>
      <c r="E17" s="27">
        <v>2</v>
      </c>
      <c r="F17" s="27">
        <v>1</v>
      </c>
      <c r="G17" s="27">
        <v>4</v>
      </c>
      <c r="H17" s="27">
        <v>4</v>
      </c>
      <c r="I17" s="27">
        <v>2</v>
      </c>
      <c r="J17" s="27">
        <v>3</v>
      </c>
      <c r="K17" s="27">
        <v>4</v>
      </c>
      <c r="L17" s="9">
        <f t="shared" si="0"/>
        <v>25</v>
      </c>
      <c r="N17" s="14">
        <v>12</v>
      </c>
      <c r="O17" s="15">
        <v>7.5</v>
      </c>
      <c r="P17" s="15">
        <v>1.5</v>
      </c>
      <c r="Q17" s="15">
        <v>4</v>
      </c>
      <c r="R17" s="15">
        <v>7.5</v>
      </c>
      <c r="S17" s="15">
        <v>7.5</v>
      </c>
      <c r="T17" s="15">
        <v>1.5</v>
      </c>
      <c r="U17" s="15">
        <v>4</v>
      </c>
      <c r="V17" s="15">
        <v>7.5</v>
      </c>
      <c r="W17" s="15">
        <v>4</v>
      </c>
      <c r="X17" s="13">
        <f t="shared" si="1"/>
        <v>45</v>
      </c>
    </row>
    <row r="18" spans="2:24" ht="15.75" x14ac:dyDescent="0.25">
      <c r="B18" s="20">
        <v>14</v>
      </c>
      <c r="C18" s="27">
        <v>4</v>
      </c>
      <c r="D18" s="27">
        <v>5</v>
      </c>
      <c r="E18" s="27">
        <v>3</v>
      </c>
      <c r="F18" s="27">
        <v>3</v>
      </c>
      <c r="G18" s="27">
        <v>3</v>
      </c>
      <c r="H18" s="27">
        <v>4</v>
      </c>
      <c r="I18" s="27">
        <v>5</v>
      </c>
      <c r="J18" s="27">
        <v>3</v>
      </c>
      <c r="K18" s="27">
        <v>4</v>
      </c>
      <c r="L18" s="9">
        <f t="shared" si="0"/>
        <v>34</v>
      </c>
      <c r="N18" s="14">
        <v>13</v>
      </c>
      <c r="O18" s="15">
        <v>1.5</v>
      </c>
      <c r="P18" s="15">
        <v>7.5</v>
      </c>
      <c r="Q18" s="15">
        <v>3.5</v>
      </c>
      <c r="R18" s="15">
        <v>1.5</v>
      </c>
      <c r="S18" s="15">
        <v>7.5</v>
      </c>
      <c r="T18" s="15">
        <v>7.5</v>
      </c>
      <c r="U18" s="15">
        <v>3.5</v>
      </c>
      <c r="V18" s="15">
        <v>5</v>
      </c>
      <c r="W18" s="15">
        <v>7.5</v>
      </c>
      <c r="X18" s="13">
        <f t="shared" si="1"/>
        <v>45</v>
      </c>
    </row>
    <row r="19" spans="2:24" ht="15.75" x14ac:dyDescent="0.25">
      <c r="B19" s="20">
        <v>15</v>
      </c>
      <c r="C19" s="27">
        <v>4</v>
      </c>
      <c r="D19" s="27">
        <v>3</v>
      </c>
      <c r="E19" s="27">
        <v>2</v>
      </c>
      <c r="F19" s="27">
        <v>4</v>
      </c>
      <c r="G19" s="27">
        <v>3</v>
      </c>
      <c r="H19" s="27">
        <v>3</v>
      </c>
      <c r="I19" s="27">
        <v>2</v>
      </c>
      <c r="J19" s="27">
        <v>1</v>
      </c>
      <c r="K19" s="27">
        <v>3</v>
      </c>
      <c r="L19" s="9">
        <f t="shared" ref="L19:L25" si="2">SUM(C19:K19)</f>
        <v>25</v>
      </c>
      <c r="N19" s="14">
        <v>14</v>
      </c>
      <c r="O19" s="16">
        <v>6</v>
      </c>
      <c r="P19" s="16">
        <v>8.5</v>
      </c>
      <c r="Q19" s="16">
        <v>2.5</v>
      </c>
      <c r="R19" s="16">
        <v>2.5</v>
      </c>
      <c r="S19" s="16">
        <v>2.5</v>
      </c>
      <c r="T19" s="16">
        <v>6</v>
      </c>
      <c r="U19" s="16">
        <v>8.5</v>
      </c>
      <c r="V19" s="16">
        <v>2.5</v>
      </c>
      <c r="W19" s="16">
        <v>6</v>
      </c>
      <c r="X19" s="13">
        <f t="shared" si="1"/>
        <v>45</v>
      </c>
    </row>
    <row r="20" spans="2:24" ht="15.75" x14ac:dyDescent="0.25">
      <c r="B20" s="20">
        <v>16</v>
      </c>
      <c r="C20" s="9">
        <v>2</v>
      </c>
      <c r="D20" s="9">
        <v>4</v>
      </c>
      <c r="E20" s="9">
        <v>3</v>
      </c>
      <c r="F20" s="9">
        <v>3</v>
      </c>
      <c r="G20" s="9">
        <v>2</v>
      </c>
      <c r="H20" s="9">
        <v>4</v>
      </c>
      <c r="I20" s="9">
        <v>3</v>
      </c>
      <c r="J20" s="9">
        <v>3</v>
      </c>
      <c r="K20" s="9">
        <v>4</v>
      </c>
      <c r="L20" s="9">
        <f t="shared" si="2"/>
        <v>28</v>
      </c>
      <c r="N20" s="14">
        <v>15</v>
      </c>
      <c r="O20" s="16">
        <v>8.5</v>
      </c>
      <c r="P20" s="16">
        <v>5.5</v>
      </c>
      <c r="Q20" s="16">
        <v>2.5</v>
      </c>
      <c r="R20" s="16">
        <v>8.5</v>
      </c>
      <c r="S20" s="16">
        <v>5.5</v>
      </c>
      <c r="T20" s="16">
        <v>5.5</v>
      </c>
      <c r="U20" s="16">
        <v>2.5</v>
      </c>
      <c r="V20" s="16">
        <v>1</v>
      </c>
      <c r="W20" s="16">
        <v>5.5</v>
      </c>
      <c r="X20" s="13">
        <f t="shared" si="1"/>
        <v>45</v>
      </c>
    </row>
    <row r="21" spans="2:24" ht="15.75" x14ac:dyDescent="0.25">
      <c r="B21" s="20">
        <v>17</v>
      </c>
      <c r="C21" s="9">
        <v>3</v>
      </c>
      <c r="D21" s="9">
        <v>3</v>
      </c>
      <c r="E21" s="9">
        <v>3</v>
      </c>
      <c r="F21" s="9">
        <v>3</v>
      </c>
      <c r="G21" s="9">
        <v>3</v>
      </c>
      <c r="H21" s="9">
        <v>3</v>
      </c>
      <c r="I21" s="9">
        <v>3</v>
      </c>
      <c r="J21" s="9">
        <v>3</v>
      </c>
      <c r="K21" s="9">
        <v>3</v>
      </c>
      <c r="L21" s="9">
        <f t="shared" si="2"/>
        <v>27</v>
      </c>
      <c r="N21" s="14">
        <v>16</v>
      </c>
      <c r="O21" s="16">
        <v>1.5</v>
      </c>
      <c r="P21" s="16">
        <v>8</v>
      </c>
      <c r="Q21" s="16">
        <v>4.5</v>
      </c>
      <c r="R21" s="16">
        <v>4.5</v>
      </c>
      <c r="S21" s="16">
        <v>1.5</v>
      </c>
      <c r="T21" s="16">
        <v>8</v>
      </c>
      <c r="U21" s="16">
        <v>4.5</v>
      </c>
      <c r="V21" s="16">
        <v>4.5</v>
      </c>
      <c r="W21" s="16">
        <v>8</v>
      </c>
      <c r="X21" s="13">
        <f t="shared" si="1"/>
        <v>45</v>
      </c>
    </row>
    <row r="22" spans="2:24" ht="15.75" x14ac:dyDescent="0.25">
      <c r="B22" s="20">
        <v>18</v>
      </c>
      <c r="C22" s="9">
        <v>3</v>
      </c>
      <c r="D22" s="9">
        <v>2</v>
      </c>
      <c r="E22" s="9">
        <v>3</v>
      </c>
      <c r="F22" s="9">
        <v>5</v>
      </c>
      <c r="G22" s="9">
        <v>4</v>
      </c>
      <c r="H22" s="9">
        <v>4</v>
      </c>
      <c r="I22" s="9">
        <v>3</v>
      </c>
      <c r="J22" s="9">
        <v>4</v>
      </c>
      <c r="K22" s="9">
        <v>5</v>
      </c>
      <c r="L22" s="9">
        <f t="shared" si="2"/>
        <v>33</v>
      </c>
      <c r="N22" s="14">
        <v>17</v>
      </c>
      <c r="O22" s="16">
        <v>5</v>
      </c>
      <c r="P22" s="16">
        <v>5</v>
      </c>
      <c r="Q22" s="16">
        <v>5</v>
      </c>
      <c r="R22" s="16">
        <v>5</v>
      </c>
      <c r="S22" s="16">
        <v>5</v>
      </c>
      <c r="T22" s="16">
        <v>5</v>
      </c>
      <c r="U22" s="16">
        <v>5</v>
      </c>
      <c r="V22" s="16">
        <v>5</v>
      </c>
      <c r="W22" s="16">
        <v>5</v>
      </c>
      <c r="X22" s="13">
        <f t="shared" si="1"/>
        <v>45</v>
      </c>
    </row>
    <row r="23" spans="2:24" ht="15.75" x14ac:dyDescent="0.25">
      <c r="B23" s="20">
        <v>19</v>
      </c>
      <c r="C23" s="9">
        <v>2</v>
      </c>
      <c r="D23" s="9">
        <v>2</v>
      </c>
      <c r="E23" s="9">
        <v>4</v>
      </c>
      <c r="F23" s="9">
        <v>4</v>
      </c>
      <c r="G23" s="9">
        <v>4</v>
      </c>
      <c r="H23" s="9">
        <v>2</v>
      </c>
      <c r="I23" s="9">
        <v>2</v>
      </c>
      <c r="J23" s="9">
        <v>3</v>
      </c>
      <c r="K23" s="9">
        <v>4</v>
      </c>
      <c r="L23" s="9">
        <f t="shared" si="2"/>
        <v>27</v>
      </c>
      <c r="N23" s="14">
        <v>18</v>
      </c>
      <c r="O23" s="16">
        <v>3</v>
      </c>
      <c r="P23" s="16">
        <v>1</v>
      </c>
      <c r="Q23" s="16">
        <v>3</v>
      </c>
      <c r="R23" s="16">
        <v>8.5</v>
      </c>
      <c r="S23" s="16">
        <v>6</v>
      </c>
      <c r="T23" s="16">
        <v>6</v>
      </c>
      <c r="U23" s="16">
        <v>3</v>
      </c>
      <c r="V23" s="16">
        <v>6</v>
      </c>
      <c r="W23" s="16">
        <v>8.5</v>
      </c>
      <c r="X23" s="13">
        <f t="shared" si="1"/>
        <v>45</v>
      </c>
    </row>
    <row r="24" spans="2:24" ht="15.75" x14ac:dyDescent="0.25">
      <c r="B24" s="20">
        <v>20</v>
      </c>
      <c r="C24" s="9">
        <v>4</v>
      </c>
      <c r="D24" s="9">
        <v>3</v>
      </c>
      <c r="E24" s="9">
        <v>2</v>
      </c>
      <c r="F24" s="9">
        <v>4</v>
      </c>
      <c r="G24" s="9">
        <v>4</v>
      </c>
      <c r="H24" s="9">
        <v>4</v>
      </c>
      <c r="I24" s="9">
        <v>2</v>
      </c>
      <c r="J24" s="9">
        <v>4</v>
      </c>
      <c r="K24" s="9">
        <v>4</v>
      </c>
      <c r="L24" s="9">
        <f t="shared" si="2"/>
        <v>31</v>
      </c>
      <c r="N24" s="14">
        <v>19</v>
      </c>
      <c r="O24" s="16">
        <v>2.5</v>
      </c>
      <c r="P24" s="16">
        <v>2.5</v>
      </c>
      <c r="Q24" s="16">
        <v>7.5</v>
      </c>
      <c r="R24" s="16">
        <v>7.5</v>
      </c>
      <c r="S24" s="16">
        <v>7.5</v>
      </c>
      <c r="T24" s="16">
        <v>2.5</v>
      </c>
      <c r="U24" s="16">
        <v>2.5</v>
      </c>
      <c r="V24" s="16">
        <v>5</v>
      </c>
      <c r="W24" s="16">
        <v>7.5</v>
      </c>
      <c r="X24" s="13">
        <f t="shared" si="1"/>
        <v>45</v>
      </c>
    </row>
    <row r="25" spans="2:24" ht="15.75" x14ac:dyDescent="0.25">
      <c r="B25" s="20">
        <v>21</v>
      </c>
      <c r="C25" s="27">
        <v>5</v>
      </c>
      <c r="D25" s="27">
        <v>2</v>
      </c>
      <c r="E25" s="27">
        <v>4</v>
      </c>
      <c r="F25" s="27">
        <v>5</v>
      </c>
      <c r="G25" s="27">
        <v>4</v>
      </c>
      <c r="H25" s="27">
        <v>4</v>
      </c>
      <c r="I25" s="27">
        <v>2</v>
      </c>
      <c r="J25" s="27">
        <v>4</v>
      </c>
      <c r="K25" s="27">
        <v>4</v>
      </c>
      <c r="L25" s="9">
        <f t="shared" si="2"/>
        <v>34</v>
      </c>
      <c r="N25" s="14">
        <v>20</v>
      </c>
      <c r="O25" s="16">
        <v>6.5</v>
      </c>
      <c r="P25" s="16">
        <v>3</v>
      </c>
      <c r="Q25" s="16">
        <v>1.5</v>
      </c>
      <c r="R25" s="16">
        <v>6.5</v>
      </c>
      <c r="S25" s="16">
        <v>6.5</v>
      </c>
      <c r="T25" s="16">
        <v>6.5</v>
      </c>
      <c r="U25" s="16">
        <v>1.5</v>
      </c>
      <c r="V25" s="16">
        <v>6.5</v>
      </c>
      <c r="W25" s="16">
        <v>6.5</v>
      </c>
      <c r="X25" s="13">
        <f t="shared" si="1"/>
        <v>45</v>
      </c>
    </row>
    <row r="26" spans="2:24" ht="15.75" x14ac:dyDescent="0.25">
      <c r="B26" s="20">
        <v>22</v>
      </c>
      <c r="C26" s="9">
        <v>5</v>
      </c>
      <c r="D26" s="9">
        <v>4</v>
      </c>
      <c r="E26" s="9">
        <v>4</v>
      </c>
      <c r="F26" s="9">
        <v>4</v>
      </c>
      <c r="G26" s="9">
        <v>3</v>
      </c>
      <c r="H26" s="9">
        <v>4</v>
      </c>
      <c r="I26" s="9">
        <v>3</v>
      </c>
      <c r="J26" s="9">
        <v>3</v>
      </c>
      <c r="K26" s="9">
        <v>3</v>
      </c>
      <c r="L26" s="9">
        <f>SUM(C26:K26)</f>
        <v>33</v>
      </c>
      <c r="N26" s="14">
        <v>21</v>
      </c>
      <c r="O26" s="16">
        <v>8.5</v>
      </c>
      <c r="P26" s="16">
        <v>1.5</v>
      </c>
      <c r="Q26" s="16">
        <v>5</v>
      </c>
      <c r="R26" s="16">
        <v>8.5</v>
      </c>
      <c r="S26" s="16">
        <v>5</v>
      </c>
      <c r="T26" s="16">
        <v>5</v>
      </c>
      <c r="U26" s="16">
        <v>1.5</v>
      </c>
      <c r="V26" s="16">
        <v>5</v>
      </c>
      <c r="W26" s="16">
        <v>5</v>
      </c>
      <c r="X26" s="13">
        <f>SUM(O26:W26)</f>
        <v>45</v>
      </c>
    </row>
    <row r="27" spans="2:24" ht="15.75" x14ac:dyDescent="0.25">
      <c r="B27" s="20">
        <v>23</v>
      </c>
      <c r="C27" s="9">
        <v>4</v>
      </c>
      <c r="D27" s="9">
        <v>2</v>
      </c>
      <c r="E27" s="9">
        <v>4</v>
      </c>
      <c r="F27" s="9">
        <v>4</v>
      </c>
      <c r="G27" s="9">
        <v>5</v>
      </c>
      <c r="H27" s="9">
        <v>4</v>
      </c>
      <c r="I27" s="9">
        <v>5</v>
      </c>
      <c r="J27" s="9">
        <v>4</v>
      </c>
      <c r="K27" s="9">
        <v>4</v>
      </c>
      <c r="L27" s="9">
        <f t="shared" ref="L27:L33" si="3">SUM(C27:K27)</f>
        <v>36</v>
      </c>
      <c r="N27" s="14">
        <v>22</v>
      </c>
      <c r="O27" s="16">
        <v>9</v>
      </c>
      <c r="P27" s="16">
        <v>6.5</v>
      </c>
      <c r="Q27" s="16">
        <v>6.5</v>
      </c>
      <c r="R27" s="16">
        <v>6.5</v>
      </c>
      <c r="S27" s="16">
        <v>2.5</v>
      </c>
      <c r="T27" s="16">
        <v>6.5</v>
      </c>
      <c r="U27" s="16">
        <v>2.5</v>
      </c>
      <c r="V27" s="16">
        <v>2.5</v>
      </c>
      <c r="W27" s="16">
        <v>2.5</v>
      </c>
      <c r="X27" s="13">
        <f t="shared" si="1"/>
        <v>45</v>
      </c>
    </row>
    <row r="28" spans="2:24" ht="15.75" x14ac:dyDescent="0.25">
      <c r="B28" s="20">
        <v>24</v>
      </c>
      <c r="C28" s="9">
        <v>3</v>
      </c>
      <c r="D28" s="9">
        <v>3</v>
      </c>
      <c r="E28" s="9">
        <v>3</v>
      </c>
      <c r="F28" s="9">
        <v>3</v>
      </c>
      <c r="G28" s="9">
        <v>3</v>
      </c>
      <c r="H28" s="9">
        <v>2</v>
      </c>
      <c r="I28" s="9">
        <v>3</v>
      </c>
      <c r="J28" s="9">
        <v>4</v>
      </c>
      <c r="K28" s="9">
        <v>3</v>
      </c>
      <c r="L28" s="9">
        <f t="shared" si="3"/>
        <v>27</v>
      </c>
      <c r="N28" s="14">
        <v>23</v>
      </c>
      <c r="O28" s="16">
        <v>4.5</v>
      </c>
      <c r="P28" s="16">
        <v>1</v>
      </c>
      <c r="Q28" s="16">
        <v>4.5</v>
      </c>
      <c r="R28" s="16">
        <v>4.5</v>
      </c>
      <c r="S28" s="16">
        <v>8.5</v>
      </c>
      <c r="T28" s="16">
        <v>4.5</v>
      </c>
      <c r="U28" s="16">
        <v>8.5</v>
      </c>
      <c r="V28" s="16">
        <v>4.5</v>
      </c>
      <c r="W28" s="16">
        <v>4.5</v>
      </c>
      <c r="X28" s="13">
        <f t="shared" si="1"/>
        <v>45</v>
      </c>
    </row>
    <row r="29" spans="2:24" ht="15.75" x14ac:dyDescent="0.25">
      <c r="B29" s="20">
        <v>25</v>
      </c>
      <c r="C29" s="9">
        <v>3</v>
      </c>
      <c r="D29" s="9">
        <v>4</v>
      </c>
      <c r="E29" s="9">
        <v>4</v>
      </c>
      <c r="F29" s="9">
        <v>3</v>
      </c>
      <c r="G29" s="9">
        <v>4</v>
      </c>
      <c r="H29" s="9">
        <v>4</v>
      </c>
      <c r="I29" s="9">
        <v>3</v>
      </c>
      <c r="J29" s="9">
        <v>4</v>
      </c>
      <c r="K29" s="9">
        <v>3</v>
      </c>
      <c r="L29" s="9">
        <f t="shared" si="3"/>
        <v>32</v>
      </c>
      <c r="N29" s="14">
        <v>24</v>
      </c>
      <c r="O29" s="16">
        <v>5</v>
      </c>
      <c r="P29" s="16">
        <v>5</v>
      </c>
      <c r="Q29" s="16">
        <v>5</v>
      </c>
      <c r="R29" s="16">
        <v>5</v>
      </c>
      <c r="S29" s="16">
        <v>5</v>
      </c>
      <c r="T29" s="16">
        <v>1</v>
      </c>
      <c r="U29" s="16">
        <v>5</v>
      </c>
      <c r="V29" s="16">
        <v>9</v>
      </c>
      <c r="W29" s="16">
        <v>5</v>
      </c>
      <c r="X29" s="13">
        <f t="shared" si="1"/>
        <v>45</v>
      </c>
    </row>
    <row r="30" spans="2:24" ht="15.75" x14ac:dyDescent="0.25">
      <c r="B30" s="20">
        <v>26</v>
      </c>
      <c r="C30" s="9">
        <v>4</v>
      </c>
      <c r="D30" s="9">
        <v>3</v>
      </c>
      <c r="E30" s="9">
        <v>5</v>
      </c>
      <c r="F30" s="9">
        <v>5</v>
      </c>
      <c r="G30" s="9">
        <v>5</v>
      </c>
      <c r="H30" s="9">
        <v>5</v>
      </c>
      <c r="I30" s="9">
        <v>4</v>
      </c>
      <c r="J30" s="9">
        <v>5</v>
      </c>
      <c r="K30" s="9">
        <v>5</v>
      </c>
      <c r="L30" s="9">
        <f t="shared" si="3"/>
        <v>41</v>
      </c>
      <c r="N30" s="14">
        <v>25</v>
      </c>
      <c r="O30" s="16">
        <v>2.5</v>
      </c>
      <c r="P30" s="16">
        <v>7</v>
      </c>
      <c r="Q30" s="16">
        <v>7</v>
      </c>
      <c r="R30" s="16">
        <v>2.5</v>
      </c>
      <c r="S30" s="16">
        <v>7</v>
      </c>
      <c r="T30" s="16">
        <v>7</v>
      </c>
      <c r="U30" s="16">
        <v>2.5</v>
      </c>
      <c r="V30" s="16">
        <v>7</v>
      </c>
      <c r="W30" s="16">
        <v>2.5</v>
      </c>
      <c r="X30" s="13">
        <f t="shared" si="1"/>
        <v>45</v>
      </c>
    </row>
    <row r="31" spans="2:24" ht="15.75" x14ac:dyDescent="0.25">
      <c r="B31" s="20">
        <v>27</v>
      </c>
      <c r="C31" s="9">
        <v>4</v>
      </c>
      <c r="D31" s="9">
        <v>4</v>
      </c>
      <c r="E31" s="9">
        <v>4</v>
      </c>
      <c r="F31" s="9">
        <v>4</v>
      </c>
      <c r="G31" s="9">
        <v>4</v>
      </c>
      <c r="H31" s="9">
        <v>4</v>
      </c>
      <c r="I31" s="9">
        <v>4</v>
      </c>
      <c r="J31" s="9">
        <v>4</v>
      </c>
      <c r="K31" s="9">
        <v>4</v>
      </c>
      <c r="L31" s="9">
        <f t="shared" si="3"/>
        <v>36</v>
      </c>
      <c r="N31" s="14">
        <v>26</v>
      </c>
      <c r="O31" s="16">
        <v>2.5</v>
      </c>
      <c r="P31" s="16">
        <v>1</v>
      </c>
      <c r="Q31" s="16">
        <v>6.5</v>
      </c>
      <c r="R31" s="16">
        <v>6.5</v>
      </c>
      <c r="S31" s="16">
        <v>6.5</v>
      </c>
      <c r="T31" s="16">
        <v>6.5</v>
      </c>
      <c r="U31" s="16">
        <v>2.5</v>
      </c>
      <c r="V31" s="16">
        <v>6.5</v>
      </c>
      <c r="W31" s="16">
        <v>6.5</v>
      </c>
      <c r="X31" s="13">
        <f t="shared" si="1"/>
        <v>45</v>
      </c>
    </row>
    <row r="32" spans="2:24" ht="15.75" x14ac:dyDescent="0.25">
      <c r="B32" s="20">
        <v>28</v>
      </c>
      <c r="C32" s="9">
        <v>5</v>
      </c>
      <c r="D32" s="9">
        <v>4</v>
      </c>
      <c r="E32" s="9">
        <v>4</v>
      </c>
      <c r="F32" s="9">
        <v>4</v>
      </c>
      <c r="G32" s="9">
        <v>4</v>
      </c>
      <c r="H32" s="9">
        <v>4</v>
      </c>
      <c r="I32" s="9">
        <v>2</v>
      </c>
      <c r="J32" s="9">
        <v>2</v>
      </c>
      <c r="K32" s="9">
        <v>4</v>
      </c>
      <c r="L32" s="9">
        <f t="shared" si="3"/>
        <v>33</v>
      </c>
      <c r="N32" s="14">
        <v>27</v>
      </c>
      <c r="O32" s="16">
        <v>5</v>
      </c>
      <c r="P32" s="16">
        <v>5</v>
      </c>
      <c r="Q32" s="16">
        <v>5</v>
      </c>
      <c r="R32" s="16">
        <v>5</v>
      </c>
      <c r="S32" s="16">
        <v>5</v>
      </c>
      <c r="T32" s="16">
        <v>5</v>
      </c>
      <c r="U32" s="16">
        <v>5</v>
      </c>
      <c r="V32" s="16">
        <v>5</v>
      </c>
      <c r="W32" s="16">
        <v>5</v>
      </c>
      <c r="X32" s="13">
        <f t="shared" si="1"/>
        <v>45</v>
      </c>
    </row>
    <row r="33" spans="2:24" ht="15.75" x14ac:dyDescent="0.25">
      <c r="B33" s="20">
        <v>29</v>
      </c>
      <c r="C33" s="9">
        <v>4</v>
      </c>
      <c r="D33" s="9">
        <v>4</v>
      </c>
      <c r="E33" s="9">
        <v>2</v>
      </c>
      <c r="F33" s="9">
        <v>3</v>
      </c>
      <c r="G33" s="9">
        <v>3</v>
      </c>
      <c r="H33" s="9">
        <v>3</v>
      </c>
      <c r="I33" s="9">
        <v>4</v>
      </c>
      <c r="J33" s="9">
        <v>4</v>
      </c>
      <c r="K33" s="9">
        <v>3</v>
      </c>
      <c r="L33" s="9">
        <f t="shared" si="3"/>
        <v>30</v>
      </c>
      <c r="N33" s="14">
        <v>28</v>
      </c>
      <c r="O33" s="16">
        <v>9</v>
      </c>
      <c r="P33" s="16">
        <v>5.5</v>
      </c>
      <c r="Q33" s="16">
        <v>5.5</v>
      </c>
      <c r="R33" s="16">
        <v>5.5</v>
      </c>
      <c r="S33" s="16">
        <v>5.5</v>
      </c>
      <c r="T33" s="16">
        <v>5.5</v>
      </c>
      <c r="U33" s="16">
        <v>1.5</v>
      </c>
      <c r="V33" s="16">
        <v>1.5</v>
      </c>
      <c r="W33" s="16">
        <v>5.5</v>
      </c>
      <c r="X33" s="13">
        <f t="shared" si="1"/>
        <v>45</v>
      </c>
    </row>
    <row r="34" spans="2:24" ht="15.75" x14ac:dyDescent="0.25">
      <c r="B34" s="20">
        <v>30</v>
      </c>
      <c r="C34" s="9">
        <v>3</v>
      </c>
      <c r="D34" s="9">
        <v>3</v>
      </c>
      <c r="E34" s="9">
        <v>3</v>
      </c>
      <c r="F34" s="9">
        <v>3</v>
      </c>
      <c r="G34" s="9">
        <v>4</v>
      </c>
      <c r="H34" s="9">
        <v>4</v>
      </c>
      <c r="I34" s="9">
        <v>4</v>
      </c>
      <c r="J34" s="9">
        <v>4</v>
      </c>
      <c r="K34" s="9">
        <v>4</v>
      </c>
      <c r="L34" s="9">
        <f>SUM(C34:K34)</f>
        <v>32</v>
      </c>
      <c r="N34" s="14">
        <v>29</v>
      </c>
      <c r="O34" s="16">
        <v>7.5</v>
      </c>
      <c r="P34" s="16">
        <v>7.5</v>
      </c>
      <c r="Q34" s="16">
        <v>1</v>
      </c>
      <c r="R34" s="16">
        <v>3.5</v>
      </c>
      <c r="S34" s="16">
        <v>3.5</v>
      </c>
      <c r="T34" s="16">
        <v>3.5</v>
      </c>
      <c r="U34" s="16">
        <v>7.5</v>
      </c>
      <c r="V34" s="16">
        <v>7.5</v>
      </c>
      <c r="W34" s="16">
        <v>3.5</v>
      </c>
      <c r="X34" s="13">
        <f t="shared" si="1"/>
        <v>45</v>
      </c>
    </row>
    <row r="35" spans="2:24" ht="15.75" x14ac:dyDescent="0.25">
      <c r="B35" s="2" t="s">
        <v>47</v>
      </c>
      <c r="C35" s="4">
        <f>AVERAGE(C5:C34)</f>
        <v>3.4333333333333331</v>
      </c>
      <c r="D35" s="4">
        <f>AVERAGE(D5:D34)</f>
        <v>3.2333333333333334</v>
      </c>
      <c r="E35" s="4">
        <f>AVERAGE(E5:E34)</f>
        <v>3.2333333333333334</v>
      </c>
      <c r="F35" s="4">
        <f t="shared" ref="F35:K35" si="4">AVERAGE(F5:F34)</f>
        <v>3.5666666666666669</v>
      </c>
      <c r="G35" s="4">
        <f t="shared" si="4"/>
        <v>3.6</v>
      </c>
      <c r="H35" s="4">
        <f t="shared" si="4"/>
        <v>3.4666666666666668</v>
      </c>
      <c r="I35" s="4">
        <f>AVERAGE(I5:I34)</f>
        <v>3.2333333333333334</v>
      </c>
      <c r="J35" s="4">
        <f t="shared" si="4"/>
        <v>3.5333333333333332</v>
      </c>
      <c r="K35" s="4">
        <f t="shared" si="4"/>
        <v>3.6333333333333333</v>
      </c>
      <c r="L35" s="2"/>
      <c r="N35" s="14">
        <v>30</v>
      </c>
      <c r="O35" s="16">
        <v>2.5</v>
      </c>
      <c r="P35" s="16">
        <v>2.5</v>
      </c>
      <c r="Q35" s="16">
        <v>2.5</v>
      </c>
      <c r="R35" s="16">
        <v>2.5</v>
      </c>
      <c r="S35" s="16">
        <v>7</v>
      </c>
      <c r="T35" s="16">
        <v>7</v>
      </c>
      <c r="U35" s="16">
        <v>7</v>
      </c>
      <c r="V35" s="16">
        <v>7</v>
      </c>
      <c r="W35" s="16">
        <v>7</v>
      </c>
      <c r="X35" s="17">
        <f>SUM(O35:W35)</f>
        <v>45</v>
      </c>
    </row>
    <row r="36" spans="2:24" ht="15.75" x14ac:dyDescent="0.25">
      <c r="N36" s="13" t="s">
        <v>23</v>
      </c>
      <c r="O36" s="18">
        <f>SUM(O6:O35)</f>
        <v>147.5</v>
      </c>
      <c r="P36" s="18">
        <f t="shared" ref="P36:W36" si="5">SUM(P6:P35)</f>
        <v>140.5</v>
      </c>
      <c r="Q36" s="18">
        <f t="shared" si="5"/>
        <v>133.5</v>
      </c>
      <c r="R36" s="18">
        <f t="shared" si="5"/>
        <v>160.5</v>
      </c>
      <c r="S36" s="18">
        <f t="shared" si="5"/>
        <v>163.5</v>
      </c>
      <c r="T36" s="18">
        <f t="shared" si="5"/>
        <v>155.5</v>
      </c>
      <c r="U36" s="18">
        <f t="shared" si="5"/>
        <v>131</v>
      </c>
      <c r="V36" s="18">
        <f t="shared" si="5"/>
        <v>160</v>
      </c>
      <c r="W36" s="18">
        <f t="shared" si="5"/>
        <v>158</v>
      </c>
      <c r="X36" s="19"/>
    </row>
    <row r="37" spans="2:24" ht="15.75" x14ac:dyDescent="0.25">
      <c r="N37" s="13" t="s">
        <v>47</v>
      </c>
      <c r="O37" s="116">
        <f>AVERAGE(O6:O35)</f>
        <v>4.916666666666667</v>
      </c>
      <c r="P37" s="116">
        <f t="shared" ref="P37:V37" si="6">AVERAGE(P6:P35)</f>
        <v>4.6833333333333336</v>
      </c>
      <c r="Q37" s="116">
        <f t="shared" si="6"/>
        <v>4.45</v>
      </c>
      <c r="R37" s="116">
        <f t="shared" si="6"/>
        <v>5.35</v>
      </c>
      <c r="S37" s="116">
        <f t="shared" si="6"/>
        <v>5.45</v>
      </c>
      <c r="T37" s="116">
        <f t="shared" si="6"/>
        <v>5.1833333333333336</v>
      </c>
      <c r="U37" s="116">
        <f t="shared" si="6"/>
        <v>4.3666666666666663</v>
      </c>
      <c r="V37" s="116">
        <f t="shared" si="6"/>
        <v>5.333333333333333</v>
      </c>
      <c r="W37" s="116">
        <f>AVERAGE(W6:W35)</f>
        <v>5.2666666666666666</v>
      </c>
      <c r="X37" s="19"/>
    </row>
    <row r="42" spans="2:24" ht="15.75" x14ac:dyDescent="0.25">
      <c r="B42" s="39" t="s">
        <v>41</v>
      </c>
      <c r="C42" s="37">
        <f>(12/((30*9)*(9+1))*SUMSQ(O36:W36)-3*(30)*(9+1))</f>
        <v>5.4066666666666379</v>
      </c>
      <c r="E42" s="167" t="s">
        <v>4</v>
      </c>
      <c r="F42" s="167"/>
      <c r="G42" s="167"/>
      <c r="H42" s="167"/>
      <c r="I42" s="167"/>
      <c r="J42" s="42" t="s">
        <v>57</v>
      </c>
      <c r="K42" s="42" t="s">
        <v>58</v>
      </c>
      <c r="L42" s="42"/>
      <c r="M42" s="42"/>
      <c r="O42" s="19"/>
      <c r="P42" s="43"/>
      <c r="Q42" s="43"/>
      <c r="R42" s="43"/>
    </row>
    <row r="43" spans="2:24" ht="15.75" x14ac:dyDescent="0.25">
      <c r="B43" s="39" t="s">
        <v>43</v>
      </c>
      <c r="C43" s="37">
        <f>_xlfn.CHISQ.INV.RT(0.05,8)</f>
        <v>15.507313055865453</v>
      </c>
      <c r="E43" s="166" t="s">
        <v>49</v>
      </c>
      <c r="F43" s="166"/>
      <c r="G43" s="166"/>
      <c r="H43" s="166"/>
      <c r="I43" s="166"/>
      <c r="J43" s="40">
        <f>AVERAGE(C5:C34)</f>
        <v>3.4333333333333331</v>
      </c>
      <c r="K43" s="40">
        <f>SUM(O6:O35)</f>
        <v>147.5</v>
      </c>
      <c r="L43" s="40"/>
      <c r="O43" s="43"/>
      <c r="P43" s="40"/>
      <c r="Q43" s="40"/>
      <c r="R43" s="43"/>
    </row>
    <row r="44" spans="2:24" ht="15.75" x14ac:dyDescent="0.25">
      <c r="B44" t="s">
        <v>45</v>
      </c>
      <c r="C44" t="s">
        <v>60</v>
      </c>
      <c r="E44" s="161" t="s">
        <v>50</v>
      </c>
      <c r="F44" s="161"/>
      <c r="G44" s="161"/>
      <c r="H44" s="161"/>
      <c r="I44" s="161"/>
      <c r="J44" s="41">
        <f>AVERAGE(D5:D34)</f>
        <v>3.2333333333333334</v>
      </c>
      <c r="K44" s="41">
        <f>SUM(P6:P35)</f>
        <v>140.5</v>
      </c>
      <c r="L44" s="41"/>
      <c r="O44" s="43"/>
      <c r="P44" s="41"/>
      <c r="Q44" s="41"/>
      <c r="R44" s="43"/>
    </row>
    <row r="45" spans="2:24" ht="15.75" x14ac:dyDescent="0.25">
      <c r="E45" s="161" t="s">
        <v>48</v>
      </c>
      <c r="F45" s="161"/>
      <c r="G45" s="161"/>
      <c r="H45" s="161"/>
      <c r="I45" s="161"/>
      <c r="J45" s="41">
        <f>AVERAGE(E5:E34)</f>
        <v>3.2333333333333334</v>
      </c>
      <c r="K45" s="41">
        <f>SUM(Q6:Q35)</f>
        <v>133.5</v>
      </c>
      <c r="L45" s="41"/>
      <c r="O45" s="43"/>
      <c r="P45" s="41"/>
      <c r="Q45" s="41"/>
      <c r="R45" s="43"/>
    </row>
    <row r="46" spans="2:24" ht="15.75" x14ac:dyDescent="0.25">
      <c r="E46" s="161" t="s">
        <v>51</v>
      </c>
      <c r="F46" s="161"/>
      <c r="G46" s="161"/>
      <c r="H46" s="161"/>
      <c r="I46" s="161"/>
      <c r="J46" s="41">
        <f>AVERAGE(F5:F34)</f>
        <v>3.5666666666666669</v>
      </c>
      <c r="K46" s="41">
        <f>SUM(R6:R35)</f>
        <v>160.5</v>
      </c>
      <c r="L46" s="41"/>
      <c r="O46" s="43"/>
      <c r="P46" s="41"/>
      <c r="Q46" s="41"/>
      <c r="R46" s="43"/>
    </row>
    <row r="47" spans="2:24" ht="15.75" x14ac:dyDescent="0.25">
      <c r="E47" s="161" t="s">
        <v>52</v>
      </c>
      <c r="F47" s="161"/>
      <c r="G47" s="161"/>
      <c r="H47" s="161"/>
      <c r="I47" s="161"/>
      <c r="J47" s="41">
        <f>AVERAGE(G5:G34)</f>
        <v>3.6</v>
      </c>
      <c r="K47" s="41">
        <f>SUM(S6:S35)</f>
        <v>163.5</v>
      </c>
      <c r="L47" s="41"/>
      <c r="O47" s="43"/>
      <c r="P47" s="41"/>
      <c r="Q47" s="41"/>
      <c r="R47" s="43"/>
    </row>
    <row r="48" spans="2:24" ht="15.75" x14ac:dyDescent="0.25">
      <c r="E48" s="161" t="s">
        <v>53</v>
      </c>
      <c r="F48" s="161"/>
      <c r="G48" s="161"/>
      <c r="H48" s="161"/>
      <c r="I48" s="161"/>
      <c r="J48" s="41">
        <f>AVERAGE(H5:H34)</f>
        <v>3.4666666666666668</v>
      </c>
      <c r="K48" s="41">
        <f>SUM(T6:T35)</f>
        <v>155.5</v>
      </c>
      <c r="L48" s="41"/>
      <c r="O48" s="43"/>
      <c r="P48" s="41"/>
      <c r="Q48" s="41"/>
      <c r="R48" s="43"/>
    </row>
    <row r="49" spans="5:18" ht="15.75" x14ac:dyDescent="0.25">
      <c r="E49" s="161" t="s">
        <v>54</v>
      </c>
      <c r="F49" s="161"/>
      <c r="G49" s="161"/>
      <c r="H49" s="161"/>
      <c r="I49" s="161"/>
      <c r="J49" s="41">
        <f>AVERAGE(I5:I34)</f>
        <v>3.2333333333333334</v>
      </c>
      <c r="K49" s="41">
        <f>SUM(U6:U35)</f>
        <v>131</v>
      </c>
      <c r="L49" s="41"/>
      <c r="O49" s="43"/>
      <c r="P49" s="41"/>
      <c r="Q49" s="41"/>
      <c r="R49" s="43"/>
    </row>
    <row r="50" spans="5:18" ht="15.75" x14ac:dyDescent="0.25">
      <c r="E50" s="161" t="s">
        <v>55</v>
      </c>
      <c r="F50" s="161"/>
      <c r="G50" s="161"/>
      <c r="H50" s="161"/>
      <c r="I50" s="161"/>
      <c r="J50" s="41">
        <f>AVERAGE(J5:J34)</f>
        <v>3.5333333333333332</v>
      </c>
      <c r="K50" s="41">
        <f>SUM(V6:V35)</f>
        <v>160</v>
      </c>
      <c r="L50" s="41"/>
      <c r="O50" s="43"/>
      <c r="P50" s="41"/>
      <c r="Q50" s="41"/>
      <c r="R50" s="43"/>
    </row>
    <row r="51" spans="5:18" ht="15.75" x14ac:dyDescent="0.25">
      <c r="E51" s="162" t="s">
        <v>56</v>
      </c>
      <c r="F51" s="162"/>
      <c r="G51" s="162"/>
      <c r="H51" s="162"/>
      <c r="I51" s="162"/>
      <c r="J51" s="41">
        <f>AVERAGE(K5:K34)</f>
        <v>3.6333333333333333</v>
      </c>
      <c r="K51" s="41">
        <f>SUM(W6:W35)</f>
        <v>158</v>
      </c>
      <c r="L51" s="41"/>
      <c r="O51" s="43"/>
      <c r="P51" s="41"/>
      <c r="Q51" s="41"/>
      <c r="R51" s="43"/>
    </row>
    <row r="52" spans="5:18" ht="15.75" x14ac:dyDescent="0.25">
      <c r="E52" s="163" t="s">
        <v>59</v>
      </c>
      <c r="F52" s="163"/>
      <c r="G52" s="163"/>
      <c r="H52" s="163"/>
      <c r="I52" s="163"/>
      <c r="J52" s="44" t="s">
        <v>64</v>
      </c>
      <c r="K52" s="42"/>
      <c r="L52" s="42"/>
      <c r="M52" s="42"/>
      <c r="O52" s="43"/>
      <c r="P52" s="178"/>
      <c r="Q52" s="178"/>
      <c r="R52" s="178"/>
    </row>
  </sheetData>
  <mergeCells count="19">
    <mergeCell ref="P52:R52"/>
    <mergeCell ref="E43:I43"/>
    <mergeCell ref="E44:I44"/>
    <mergeCell ref="E45:I45"/>
    <mergeCell ref="E46:I46"/>
    <mergeCell ref="E52:I52"/>
    <mergeCell ref="E47:I47"/>
    <mergeCell ref="E48:I48"/>
    <mergeCell ref="E49:I49"/>
    <mergeCell ref="E50:I50"/>
    <mergeCell ref="E51:I51"/>
    <mergeCell ref="E42:I42"/>
    <mergeCell ref="X4:X5"/>
    <mergeCell ref="I1:O1"/>
    <mergeCell ref="B3:B4"/>
    <mergeCell ref="C3:J3"/>
    <mergeCell ref="N4:N5"/>
    <mergeCell ref="O4:W4"/>
    <mergeCell ref="L3:L4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X51"/>
  <sheetViews>
    <sheetView topLeftCell="A22" zoomScale="73" zoomScaleNormal="73" workbookViewId="0">
      <selection activeCell="N3" sqref="N3:X37"/>
    </sheetView>
  </sheetViews>
  <sheetFormatPr defaultRowHeight="15" x14ac:dyDescent="0.25"/>
  <cols>
    <col min="1" max="1" width="8.7109375" customWidth="1"/>
    <col min="2" max="2" width="7.7109375" customWidth="1"/>
    <col min="7" max="7" width="11.28515625" customWidth="1"/>
    <col min="9" max="9" width="13.28515625" customWidth="1"/>
    <col min="10" max="10" width="13.5703125" bestFit="1" customWidth="1"/>
  </cols>
  <sheetData>
    <row r="1" spans="2:24" ht="26.25" x14ac:dyDescent="0.4">
      <c r="I1" s="165" t="s">
        <v>35</v>
      </c>
      <c r="J1" s="165"/>
      <c r="K1" s="165"/>
      <c r="L1" s="165"/>
      <c r="M1" s="165"/>
      <c r="N1" s="165"/>
      <c r="O1" s="165"/>
    </row>
    <row r="2" spans="2:24" x14ac:dyDescent="0.25">
      <c r="B2" s="23"/>
      <c r="C2" s="6"/>
      <c r="D2" s="6"/>
      <c r="E2" s="6"/>
      <c r="F2" s="6"/>
      <c r="G2" s="6"/>
      <c r="H2" s="6"/>
      <c r="I2" s="6"/>
      <c r="J2" s="6"/>
    </row>
    <row r="3" spans="2:24" ht="15.75" x14ac:dyDescent="0.25">
      <c r="B3" s="155" t="s">
        <v>19</v>
      </c>
      <c r="C3" s="154" t="s">
        <v>18</v>
      </c>
      <c r="D3" s="154"/>
      <c r="E3" s="154"/>
      <c r="F3" s="154"/>
      <c r="G3" s="154"/>
      <c r="H3" s="154"/>
      <c r="I3" s="154"/>
      <c r="J3" s="154"/>
      <c r="K3" s="9"/>
      <c r="L3" s="155" t="s">
        <v>37</v>
      </c>
      <c r="N3" s="10" t="s">
        <v>20</v>
      </c>
      <c r="O3" s="11"/>
      <c r="P3" s="11"/>
      <c r="Q3" s="11"/>
      <c r="R3" s="11"/>
      <c r="S3" s="11"/>
      <c r="T3" s="11"/>
      <c r="U3" s="11"/>
      <c r="V3" s="11"/>
      <c r="W3" s="11"/>
      <c r="X3" s="12"/>
    </row>
    <row r="4" spans="2:24" ht="15.75" x14ac:dyDescent="0.25">
      <c r="B4" s="155"/>
      <c r="C4" s="9">
        <v>123</v>
      </c>
      <c r="D4" s="9">
        <v>243</v>
      </c>
      <c r="E4" s="9">
        <v>521</v>
      </c>
      <c r="F4" s="9">
        <v>461</v>
      </c>
      <c r="G4" s="9">
        <v>231</v>
      </c>
      <c r="H4" s="9">
        <v>202</v>
      </c>
      <c r="I4" s="9">
        <v>113</v>
      </c>
      <c r="J4" s="9">
        <v>479</v>
      </c>
      <c r="K4" s="9">
        <v>563</v>
      </c>
      <c r="L4" s="155"/>
      <c r="N4" s="164" t="s">
        <v>21</v>
      </c>
      <c r="O4" s="164" t="s">
        <v>22</v>
      </c>
      <c r="P4" s="164"/>
      <c r="Q4" s="164"/>
      <c r="R4" s="164"/>
      <c r="S4" s="164"/>
      <c r="T4" s="164"/>
      <c r="U4" s="164"/>
      <c r="V4" s="164"/>
      <c r="W4" s="164"/>
      <c r="X4" s="164" t="s">
        <v>23</v>
      </c>
    </row>
    <row r="5" spans="2:24" ht="15.75" x14ac:dyDescent="0.25">
      <c r="B5" s="20">
        <v>1</v>
      </c>
      <c r="C5" s="9">
        <v>2</v>
      </c>
      <c r="D5" s="9">
        <v>3</v>
      </c>
      <c r="E5" s="9">
        <v>2</v>
      </c>
      <c r="F5" s="9">
        <v>3</v>
      </c>
      <c r="G5" s="9">
        <v>2</v>
      </c>
      <c r="H5" s="9">
        <v>3</v>
      </c>
      <c r="I5" s="9">
        <v>2</v>
      </c>
      <c r="J5" s="9">
        <v>3</v>
      </c>
      <c r="K5" s="9">
        <v>2</v>
      </c>
      <c r="L5" s="9">
        <f>SUM(C5:K5)</f>
        <v>22</v>
      </c>
      <c r="N5" s="164"/>
      <c r="O5" s="21" t="s">
        <v>25</v>
      </c>
      <c r="P5" s="21" t="s">
        <v>26</v>
      </c>
      <c r="Q5" s="21" t="s">
        <v>27</v>
      </c>
      <c r="R5" s="21" t="s">
        <v>28</v>
      </c>
      <c r="S5" s="21" t="s">
        <v>29</v>
      </c>
      <c r="T5" s="21" t="s">
        <v>30</v>
      </c>
      <c r="U5" s="21" t="s">
        <v>31</v>
      </c>
      <c r="V5" s="21" t="s">
        <v>32</v>
      </c>
      <c r="W5" s="21" t="s">
        <v>33</v>
      </c>
      <c r="X5" s="164"/>
    </row>
    <row r="6" spans="2:24" ht="15.75" x14ac:dyDescent="0.25">
      <c r="B6" s="20">
        <v>2</v>
      </c>
      <c r="C6" s="9">
        <v>3</v>
      </c>
      <c r="D6" s="9">
        <v>4</v>
      </c>
      <c r="E6" s="9">
        <v>4</v>
      </c>
      <c r="F6" s="9">
        <v>4</v>
      </c>
      <c r="G6" s="9">
        <v>4</v>
      </c>
      <c r="H6" s="9">
        <v>4</v>
      </c>
      <c r="I6" s="9">
        <v>4</v>
      </c>
      <c r="J6" s="9">
        <v>4</v>
      </c>
      <c r="K6" s="9">
        <v>4</v>
      </c>
      <c r="L6" s="9">
        <f t="shared" ref="L6:L23" si="0">SUM(C6:K6)</f>
        <v>35</v>
      </c>
      <c r="N6" s="14">
        <v>1</v>
      </c>
      <c r="O6" s="15">
        <v>3</v>
      </c>
      <c r="P6" s="15">
        <v>7.5</v>
      </c>
      <c r="Q6" s="15">
        <v>3</v>
      </c>
      <c r="R6" s="15">
        <v>7.5</v>
      </c>
      <c r="S6" s="15">
        <v>3</v>
      </c>
      <c r="T6" s="15">
        <v>7.5</v>
      </c>
      <c r="U6" s="15">
        <v>3</v>
      </c>
      <c r="V6" s="15">
        <v>7.5</v>
      </c>
      <c r="W6" s="15">
        <v>3</v>
      </c>
      <c r="X6" s="13">
        <f>SUM(O6:W6)</f>
        <v>45</v>
      </c>
    </row>
    <row r="7" spans="2:24" ht="15.75" x14ac:dyDescent="0.25">
      <c r="B7" s="20">
        <v>3</v>
      </c>
      <c r="C7" s="9">
        <v>2</v>
      </c>
      <c r="D7" s="9">
        <v>2</v>
      </c>
      <c r="E7" s="9">
        <v>4</v>
      </c>
      <c r="F7" s="9">
        <v>3</v>
      </c>
      <c r="G7" s="9">
        <v>2</v>
      </c>
      <c r="H7" s="9">
        <v>3</v>
      </c>
      <c r="I7" s="9">
        <v>5</v>
      </c>
      <c r="J7" s="9">
        <v>2</v>
      </c>
      <c r="K7" s="9">
        <v>5</v>
      </c>
      <c r="L7" s="9">
        <f t="shared" si="0"/>
        <v>28</v>
      </c>
      <c r="N7" s="14">
        <v>2</v>
      </c>
      <c r="O7" s="15">
        <v>1</v>
      </c>
      <c r="P7" s="15">
        <v>5.5</v>
      </c>
      <c r="Q7" s="15">
        <v>5.5</v>
      </c>
      <c r="R7" s="15">
        <v>5.5</v>
      </c>
      <c r="S7" s="15">
        <v>5.5</v>
      </c>
      <c r="T7" s="15">
        <v>5.5</v>
      </c>
      <c r="U7" s="15">
        <v>5.5</v>
      </c>
      <c r="V7" s="15">
        <v>5.5</v>
      </c>
      <c r="W7" s="15">
        <v>5.5</v>
      </c>
      <c r="X7" s="13">
        <f>SUM(O7:W7)</f>
        <v>45</v>
      </c>
    </row>
    <row r="8" spans="2:24" ht="15.75" x14ac:dyDescent="0.25">
      <c r="B8" s="20">
        <v>4</v>
      </c>
      <c r="C8" s="9">
        <v>3</v>
      </c>
      <c r="D8" s="9">
        <v>3</v>
      </c>
      <c r="E8" s="9">
        <v>3</v>
      </c>
      <c r="F8" s="9">
        <v>3</v>
      </c>
      <c r="G8" s="9">
        <v>3</v>
      </c>
      <c r="H8" s="9">
        <v>3</v>
      </c>
      <c r="I8" s="9">
        <v>3</v>
      </c>
      <c r="J8" s="9">
        <v>3</v>
      </c>
      <c r="K8" s="9">
        <v>3</v>
      </c>
      <c r="L8" s="9">
        <f t="shared" si="0"/>
        <v>27</v>
      </c>
      <c r="N8" s="14">
        <v>3</v>
      </c>
      <c r="O8" s="15">
        <v>2.5</v>
      </c>
      <c r="P8" s="15">
        <v>2.5</v>
      </c>
      <c r="Q8" s="15">
        <v>7</v>
      </c>
      <c r="R8" s="15">
        <v>5.5</v>
      </c>
      <c r="S8" s="15">
        <v>2.5</v>
      </c>
      <c r="T8" s="15">
        <v>5.5</v>
      </c>
      <c r="U8" s="15">
        <v>8.5</v>
      </c>
      <c r="V8" s="15">
        <v>2.5</v>
      </c>
      <c r="W8" s="15">
        <v>8.5</v>
      </c>
      <c r="X8" s="13">
        <f>SUM(O8:W8)</f>
        <v>45</v>
      </c>
    </row>
    <row r="9" spans="2:24" ht="15.75" x14ac:dyDescent="0.25">
      <c r="B9" s="20">
        <v>5</v>
      </c>
      <c r="C9" s="9">
        <v>4</v>
      </c>
      <c r="D9" s="9">
        <v>4</v>
      </c>
      <c r="E9" s="9">
        <v>4</v>
      </c>
      <c r="F9" s="9">
        <v>4</v>
      </c>
      <c r="G9" s="9">
        <v>4</v>
      </c>
      <c r="H9" s="9">
        <v>4</v>
      </c>
      <c r="I9" s="9">
        <v>4</v>
      </c>
      <c r="J9" s="9">
        <v>4</v>
      </c>
      <c r="K9" s="9">
        <v>4</v>
      </c>
      <c r="L9" s="9">
        <f t="shared" si="0"/>
        <v>36</v>
      </c>
      <c r="N9" s="14">
        <v>4</v>
      </c>
      <c r="O9" s="15">
        <v>5</v>
      </c>
      <c r="P9" s="15">
        <v>5</v>
      </c>
      <c r="Q9" s="15">
        <v>5</v>
      </c>
      <c r="R9" s="15">
        <v>5</v>
      </c>
      <c r="S9" s="15">
        <v>5</v>
      </c>
      <c r="T9" s="15">
        <v>5</v>
      </c>
      <c r="U9" s="15">
        <v>5</v>
      </c>
      <c r="V9" s="15">
        <v>5</v>
      </c>
      <c r="W9" s="15">
        <v>5</v>
      </c>
      <c r="X9" s="13">
        <f>SUM(O9:W9)</f>
        <v>45</v>
      </c>
    </row>
    <row r="10" spans="2:24" ht="15.75" x14ac:dyDescent="0.25">
      <c r="B10" s="20">
        <v>6</v>
      </c>
      <c r="C10" s="9">
        <v>3</v>
      </c>
      <c r="D10" s="9">
        <v>3</v>
      </c>
      <c r="E10" s="9">
        <v>3</v>
      </c>
      <c r="F10" s="9">
        <v>3</v>
      </c>
      <c r="G10" s="9">
        <v>3</v>
      </c>
      <c r="H10" s="9">
        <v>3</v>
      </c>
      <c r="I10" s="9">
        <v>3</v>
      </c>
      <c r="J10" s="9">
        <v>3</v>
      </c>
      <c r="K10" s="9">
        <v>3</v>
      </c>
      <c r="L10" s="9">
        <f t="shared" si="0"/>
        <v>27</v>
      </c>
      <c r="N10" s="14">
        <v>5</v>
      </c>
      <c r="O10" s="15">
        <v>5</v>
      </c>
      <c r="P10" s="15">
        <v>5</v>
      </c>
      <c r="Q10" s="15">
        <v>5</v>
      </c>
      <c r="R10" s="15">
        <v>5</v>
      </c>
      <c r="S10" s="15">
        <v>5</v>
      </c>
      <c r="T10" s="15">
        <v>5</v>
      </c>
      <c r="U10" s="15">
        <v>5</v>
      </c>
      <c r="V10" s="15">
        <v>5</v>
      </c>
      <c r="W10" s="15">
        <v>5</v>
      </c>
      <c r="X10" s="13">
        <f t="shared" ref="X10:X35" si="1">SUM(O10:W10)</f>
        <v>45</v>
      </c>
    </row>
    <row r="11" spans="2:24" ht="15.75" x14ac:dyDescent="0.25">
      <c r="B11" s="20">
        <v>7</v>
      </c>
      <c r="C11" s="9">
        <v>4</v>
      </c>
      <c r="D11" s="9">
        <v>4</v>
      </c>
      <c r="E11" s="9">
        <v>4</v>
      </c>
      <c r="F11" s="9">
        <v>4</v>
      </c>
      <c r="G11" s="9">
        <v>4</v>
      </c>
      <c r="H11" s="9">
        <v>4</v>
      </c>
      <c r="I11" s="9">
        <v>4</v>
      </c>
      <c r="J11" s="9">
        <v>4</v>
      </c>
      <c r="K11" s="9">
        <v>4</v>
      </c>
      <c r="L11" s="9">
        <f t="shared" si="0"/>
        <v>36</v>
      </c>
      <c r="N11" s="14">
        <v>6</v>
      </c>
      <c r="O11" s="15">
        <v>5</v>
      </c>
      <c r="P11" s="15">
        <v>5</v>
      </c>
      <c r="Q11" s="15">
        <v>5</v>
      </c>
      <c r="R11" s="15">
        <v>5</v>
      </c>
      <c r="S11" s="15">
        <v>5</v>
      </c>
      <c r="T11" s="15">
        <v>5</v>
      </c>
      <c r="U11" s="15">
        <v>5</v>
      </c>
      <c r="V11" s="15">
        <v>5</v>
      </c>
      <c r="W11" s="15">
        <v>5</v>
      </c>
      <c r="X11" s="13">
        <f t="shared" si="1"/>
        <v>45</v>
      </c>
    </row>
    <row r="12" spans="2:24" ht="15.75" x14ac:dyDescent="0.25">
      <c r="B12" s="20">
        <v>8</v>
      </c>
      <c r="C12" s="9">
        <v>4</v>
      </c>
      <c r="D12" s="9">
        <v>4</v>
      </c>
      <c r="E12" s="9">
        <v>4</v>
      </c>
      <c r="F12" s="9">
        <v>4</v>
      </c>
      <c r="G12" s="9">
        <v>4</v>
      </c>
      <c r="H12" s="9">
        <v>4</v>
      </c>
      <c r="I12" s="9">
        <v>4</v>
      </c>
      <c r="J12" s="9">
        <v>4</v>
      </c>
      <c r="K12" s="9">
        <v>4</v>
      </c>
      <c r="L12" s="9">
        <f t="shared" si="0"/>
        <v>36</v>
      </c>
      <c r="N12" s="14">
        <v>7</v>
      </c>
      <c r="O12" s="15">
        <v>5</v>
      </c>
      <c r="P12" s="15">
        <v>5</v>
      </c>
      <c r="Q12" s="15">
        <v>5</v>
      </c>
      <c r="R12" s="15">
        <v>5</v>
      </c>
      <c r="S12" s="15">
        <v>5</v>
      </c>
      <c r="T12" s="15">
        <v>5</v>
      </c>
      <c r="U12" s="15">
        <v>5</v>
      </c>
      <c r="V12" s="15">
        <v>5</v>
      </c>
      <c r="W12" s="15">
        <v>5</v>
      </c>
      <c r="X12" s="13">
        <f t="shared" si="1"/>
        <v>45</v>
      </c>
    </row>
    <row r="13" spans="2:24" ht="15.75" x14ac:dyDescent="0.25">
      <c r="B13" s="20">
        <v>9</v>
      </c>
      <c r="C13" s="9">
        <v>4</v>
      </c>
      <c r="D13" s="9">
        <v>4</v>
      </c>
      <c r="E13" s="9">
        <v>4</v>
      </c>
      <c r="F13" s="9">
        <v>4</v>
      </c>
      <c r="G13" s="9">
        <v>3</v>
      </c>
      <c r="H13" s="9">
        <v>4</v>
      </c>
      <c r="I13" s="9">
        <v>3</v>
      </c>
      <c r="J13" s="9">
        <v>4</v>
      </c>
      <c r="K13" s="9">
        <v>4</v>
      </c>
      <c r="L13" s="9">
        <f t="shared" si="0"/>
        <v>34</v>
      </c>
      <c r="N13" s="14">
        <v>8</v>
      </c>
      <c r="O13" s="22">
        <v>5</v>
      </c>
      <c r="P13" s="15">
        <v>5</v>
      </c>
      <c r="Q13" s="15">
        <v>5</v>
      </c>
      <c r="R13" s="15">
        <v>5</v>
      </c>
      <c r="S13" s="15">
        <v>5</v>
      </c>
      <c r="T13" s="15">
        <v>5</v>
      </c>
      <c r="U13" s="15">
        <v>5</v>
      </c>
      <c r="V13" s="15">
        <v>5</v>
      </c>
      <c r="W13" s="15">
        <v>5</v>
      </c>
      <c r="X13" s="13">
        <f t="shared" si="1"/>
        <v>45</v>
      </c>
    </row>
    <row r="14" spans="2:24" ht="15.75" x14ac:dyDescent="0.25">
      <c r="B14" s="20">
        <v>10</v>
      </c>
      <c r="C14" s="9">
        <v>4</v>
      </c>
      <c r="D14" s="9">
        <v>4</v>
      </c>
      <c r="E14" s="9">
        <v>3</v>
      </c>
      <c r="F14" s="9">
        <v>4</v>
      </c>
      <c r="G14" s="9">
        <v>4</v>
      </c>
      <c r="H14" s="9">
        <v>3</v>
      </c>
      <c r="I14" s="9">
        <v>4</v>
      </c>
      <c r="J14" s="9">
        <v>3</v>
      </c>
      <c r="K14" s="9">
        <v>3</v>
      </c>
      <c r="L14" s="9">
        <f t="shared" si="0"/>
        <v>32</v>
      </c>
      <c r="N14" s="14">
        <v>9</v>
      </c>
      <c r="O14" s="15">
        <v>6</v>
      </c>
      <c r="P14" s="15">
        <v>6</v>
      </c>
      <c r="Q14" s="15">
        <v>6</v>
      </c>
      <c r="R14" s="15">
        <v>6</v>
      </c>
      <c r="S14" s="15">
        <v>1.5</v>
      </c>
      <c r="T14" s="15">
        <v>6</v>
      </c>
      <c r="U14" s="15">
        <v>1.5</v>
      </c>
      <c r="V14" s="15">
        <v>6</v>
      </c>
      <c r="W14" s="15">
        <v>6</v>
      </c>
      <c r="X14" s="13">
        <f t="shared" si="1"/>
        <v>45</v>
      </c>
    </row>
    <row r="15" spans="2:24" ht="15.75" x14ac:dyDescent="0.25">
      <c r="B15" s="20">
        <v>11</v>
      </c>
      <c r="C15" s="27">
        <v>4</v>
      </c>
      <c r="D15" s="27">
        <v>4</v>
      </c>
      <c r="E15" s="27">
        <v>4</v>
      </c>
      <c r="F15" s="27">
        <v>4</v>
      </c>
      <c r="G15" s="27">
        <v>4</v>
      </c>
      <c r="H15" s="27">
        <v>4</v>
      </c>
      <c r="I15" s="27">
        <v>5</v>
      </c>
      <c r="J15" s="27">
        <v>5</v>
      </c>
      <c r="K15" s="27">
        <v>5</v>
      </c>
      <c r="L15" s="9">
        <f t="shared" si="0"/>
        <v>39</v>
      </c>
      <c r="N15" s="14">
        <v>10</v>
      </c>
      <c r="O15" s="15">
        <v>7</v>
      </c>
      <c r="P15" s="15">
        <v>7</v>
      </c>
      <c r="Q15" s="15">
        <v>2.5</v>
      </c>
      <c r="R15" s="15">
        <v>7</v>
      </c>
      <c r="S15" s="15">
        <v>7</v>
      </c>
      <c r="T15" s="15">
        <v>2.5</v>
      </c>
      <c r="U15" s="15">
        <v>7</v>
      </c>
      <c r="V15" s="15">
        <v>2.5</v>
      </c>
      <c r="W15" s="15">
        <v>2.5</v>
      </c>
      <c r="X15" s="13">
        <f t="shared" si="1"/>
        <v>45</v>
      </c>
    </row>
    <row r="16" spans="2:24" ht="15.75" x14ac:dyDescent="0.25">
      <c r="B16" s="20">
        <v>12</v>
      </c>
      <c r="C16" s="9">
        <v>1</v>
      </c>
      <c r="D16" s="9">
        <v>4</v>
      </c>
      <c r="E16" s="9">
        <v>4</v>
      </c>
      <c r="F16" s="9">
        <v>3</v>
      </c>
      <c r="G16" s="9">
        <v>4</v>
      </c>
      <c r="H16" s="9">
        <v>4</v>
      </c>
      <c r="I16" s="9">
        <v>2</v>
      </c>
      <c r="J16" s="9">
        <v>2</v>
      </c>
      <c r="K16" s="9">
        <v>2</v>
      </c>
      <c r="L16" s="9">
        <f t="shared" si="0"/>
        <v>26</v>
      </c>
      <c r="N16" s="14">
        <v>11</v>
      </c>
      <c r="O16" s="15">
        <v>3.5</v>
      </c>
      <c r="P16" s="15">
        <v>3.5</v>
      </c>
      <c r="Q16" s="15">
        <v>3.5</v>
      </c>
      <c r="R16" s="15">
        <v>3.5</v>
      </c>
      <c r="S16" s="15">
        <v>3.5</v>
      </c>
      <c r="T16" s="15">
        <v>3.5</v>
      </c>
      <c r="U16" s="15">
        <v>8</v>
      </c>
      <c r="V16" s="15">
        <v>8</v>
      </c>
      <c r="W16" s="15">
        <v>8</v>
      </c>
      <c r="X16" s="13">
        <f t="shared" si="1"/>
        <v>45</v>
      </c>
    </row>
    <row r="17" spans="2:24" ht="15.75" x14ac:dyDescent="0.25">
      <c r="B17" s="20">
        <v>13</v>
      </c>
      <c r="C17" s="27">
        <v>1</v>
      </c>
      <c r="D17" s="27">
        <v>4</v>
      </c>
      <c r="E17" s="27">
        <v>2</v>
      </c>
      <c r="F17" s="27">
        <v>1</v>
      </c>
      <c r="G17" s="27">
        <v>4</v>
      </c>
      <c r="H17" s="27">
        <v>4</v>
      </c>
      <c r="I17" s="27">
        <v>2</v>
      </c>
      <c r="J17" s="27">
        <v>3</v>
      </c>
      <c r="K17" s="27">
        <v>4</v>
      </c>
      <c r="L17" s="9">
        <f t="shared" si="0"/>
        <v>25</v>
      </c>
      <c r="N17" s="14">
        <v>12</v>
      </c>
      <c r="O17" s="15">
        <v>1</v>
      </c>
      <c r="P17" s="15">
        <v>7.5</v>
      </c>
      <c r="Q17" s="15">
        <v>7.5</v>
      </c>
      <c r="R17" s="15">
        <v>5</v>
      </c>
      <c r="S17" s="15">
        <v>7.5</v>
      </c>
      <c r="T17" s="15">
        <v>7.5</v>
      </c>
      <c r="U17" s="15">
        <v>3</v>
      </c>
      <c r="V17" s="15">
        <v>3</v>
      </c>
      <c r="W17" s="15">
        <v>3</v>
      </c>
      <c r="X17" s="13">
        <f t="shared" si="1"/>
        <v>45</v>
      </c>
    </row>
    <row r="18" spans="2:24" ht="15.75" x14ac:dyDescent="0.25">
      <c r="B18" s="20">
        <v>14</v>
      </c>
      <c r="C18" s="27">
        <v>3</v>
      </c>
      <c r="D18" s="27">
        <v>4</v>
      </c>
      <c r="E18" s="27">
        <v>4</v>
      </c>
      <c r="F18" s="27">
        <v>4</v>
      </c>
      <c r="G18" s="27">
        <v>4</v>
      </c>
      <c r="H18" s="27">
        <v>5</v>
      </c>
      <c r="I18" s="30">
        <v>4</v>
      </c>
      <c r="J18" s="27">
        <v>4</v>
      </c>
      <c r="K18" s="27">
        <v>2</v>
      </c>
      <c r="L18" s="9">
        <f t="shared" si="0"/>
        <v>34</v>
      </c>
      <c r="N18" s="14">
        <v>13</v>
      </c>
      <c r="O18" s="15">
        <v>1.5</v>
      </c>
      <c r="P18" s="15">
        <v>7.5</v>
      </c>
      <c r="Q18" s="15">
        <v>3.5</v>
      </c>
      <c r="R18" s="15">
        <v>1.5</v>
      </c>
      <c r="S18" s="15">
        <v>7.5</v>
      </c>
      <c r="T18" s="15">
        <v>7.5</v>
      </c>
      <c r="U18" s="15">
        <v>3.5</v>
      </c>
      <c r="V18" s="15">
        <v>5</v>
      </c>
      <c r="W18" s="15">
        <v>7.5</v>
      </c>
      <c r="X18" s="13">
        <f t="shared" si="1"/>
        <v>45</v>
      </c>
    </row>
    <row r="19" spans="2:24" ht="15.75" x14ac:dyDescent="0.25">
      <c r="B19" s="20">
        <v>15</v>
      </c>
      <c r="C19" s="27">
        <v>4</v>
      </c>
      <c r="D19" s="27">
        <v>3</v>
      </c>
      <c r="E19" s="27">
        <v>3</v>
      </c>
      <c r="F19" s="27">
        <v>4</v>
      </c>
      <c r="G19" s="27">
        <v>4</v>
      </c>
      <c r="H19" s="27">
        <v>2</v>
      </c>
      <c r="I19" s="27">
        <v>2</v>
      </c>
      <c r="J19" s="27">
        <v>1</v>
      </c>
      <c r="K19" s="27">
        <v>4</v>
      </c>
      <c r="L19" s="9">
        <f t="shared" si="0"/>
        <v>27</v>
      </c>
      <c r="N19" s="14">
        <v>14</v>
      </c>
      <c r="O19" s="16">
        <v>2</v>
      </c>
      <c r="P19" s="16">
        <v>5.5</v>
      </c>
      <c r="Q19" s="16">
        <v>5.5</v>
      </c>
      <c r="R19" s="16">
        <v>5.5</v>
      </c>
      <c r="S19" s="16">
        <v>5.5</v>
      </c>
      <c r="T19" s="16">
        <v>9</v>
      </c>
      <c r="U19" s="16">
        <v>5.5</v>
      </c>
      <c r="V19" s="16">
        <v>5.5</v>
      </c>
      <c r="W19" s="16">
        <v>1</v>
      </c>
      <c r="X19" s="13">
        <f t="shared" si="1"/>
        <v>45</v>
      </c>
    </row>
    <row r="20" spans="2:24" ht="15.75" x14ac:dyDescent="0.25">
      <c r="B20" s="20">
        <v>16</v>
      </c>
      <c r="C20" s="9">
        <v>3</v>
      </c>
      <c r="D20" s="9">
        <v>4</v>
      </c>
      <c r="E20" s="9">
        <v>3</v>
      </c>
      <c r="F20" s="9">
        <v>3</v>
      </c>
      <c r="G20" s="9">
        <v>3</v>
      </c>
      <c r="H20" s="9">
        <v>3</v>
      </c>
      <c r="I20" s="9">
        <v>2</v>
      </c>
      <c r="J20" s="9">
        <v>2</v>
      </c>
      <c r="K20" s="9">
        <v>4</v>
      </c>
      <c r="L20" s="9">
        <f t="shared" si="0"/>
        <v>27</v>
      </c>
      <c r="N20" s="14">
        <v>15</v>
      </c>
      <c r="O20" s="16">
        <v>7.5</v>
      </c>
      <c r="P20" s="16">
        <v>4.5</v>
      </c>
      <c r="Q20" s="16">
        <v>4.5</v>
      </c>
      <c r="R20" s="16">
        <v>7.5</v>
      </c>
      <c r="S20" s="16">
        <v>7.5</v>
      </c>
      <c r="T20" s="16">
        <v>2.5</v>
      </c>
      <c r="U20" s="16">
        <v>2.5</v>
      </c>
      <c r="V20" s="16">
        <v>1</v>
      </c>
      <c r="W20" s="16">
        <v>7.5</v>
      </c>
      <c r="X20" s="13">
        <f t="shared" si="1"/>
        <v>45</v>
      </c>
    </row>
    <row r="21" spans="2:24" ht="15.75" x14ac:dyDescent="0.25">
      <c r="B21" s="20">
        <v>17</v>
      </c>
      <c r="C21" s="9">
        <v>3</v>
      </c>
      <c r="D21" s="9">
        <v>2</v>
      </c>
      <c r="E21" s="9">
        <v>3</v>
      </c>
      <c r="F21" s="9">
        <v>4</v>
      </c>
      <c r="G21" s="9">
        <v>4</v>
      </c>
      <c r="H21" s="9">
        <v>3</v>
      </c>
      <c r="I21" s="9">
        <v>2</v>
      </c>
      <c r="J21" s="9">
        <v>2</v>
      </c>
      <c r="K21" s="9">
        <v>3</v>
      </c>
      <c r="L21" s="9">
        <f t="shared" si="0"/>
        <v>26</v>
      </c>
      <c r="N21" s="14">
        <v>16</v>
      </c>
      <c r="O21" s="16">
        <v>5</v>
      </c>
      <c r="P21" s="16">
        <v>8.5</v>
      </c>
      <c r="Q21" s="16">
        <v>5</v>
      </c>
      <c r="R21" s="16">
        <v>5</v>
      </c>
      <c r="S21" s="16">
        <v>5</v>
      </c>
      <c r="T21" s="16">
        <v>5</v>
      </c>
      <c r="U21" s="16">
        <v>1.5</v>
      </c>
      <c r="V21" s="16">
        <v>1.5</v>
      </c>
      <c r="W21" s="16">
        <v>8.5</v>
      </c>
      <c r="X21" s="13">
        <f t="shared" si="1"/>
        <v>45</v>
      </c>
    </row>
    <row r="22" spans="2:24" ht="15.75" x14ac:dyDescent="0.25">
      <c r="B22" s="20">
        <v>18</v>
      </c>
      <c r="C22" s="9">
        <v>3</v>
      </c>
      <c r="D22" s="9">
        <v>4</v>
      </c>
      <c r="E22" s="9">
        <v>4</v>
      </c>
      <c r="F22" s="9">
        <v>3</v>
      </c>
      <c r="G22" s="9">
        <v>5</v>
      </c>
      <c r="H22" s="9">
        <v>3</v>
      </c>
      <c r="I22" s="9">
        <v>4</v>
      </c>
      <c r="J22" s="9">
        <v>4</v>
      </c>
      <c r="K22" s="9">
        <v>3</v>
      </c>
      <c r="L22" s="9">
        <f t="shared" si="0"/>
        <v>33</v>
      </c>
      <c r="N22" s="14">
        <v>17</v>
      </c>
      <c r="O22" s="16">
        <v>5.5</v>
      </c>
      <c r="P22" s="16">
        <v>2</v>
      </c>
      <c r="Q22" s="16">
        <v>5.5</v>
      </c>
      <c r="R22" s="16">
        <v>8.5</v>
      </c>
      <c r="S22" s="16">
        <v>8.5</v>
      </c>
      <c r="T22" s="16">
        <v>5.5</v>
      </c>
      <c r="U22" s="16">
        <v>2</v>
      </c>
      <c r="V22" s="16">
        <v>2</v>
      </c>
      <c r="W22" s="16">
        <v>5.5</v>
      </c>
      <c r="X22" s="13">
        <f t="shared" si="1"/>
        <v>45</v>
      </c>
    </row>
    <row r="23" spans="2:24" ht="15.75" x14ac:dyDescent="0.25">
      <c r="B23" s="20">
        <v>19</v>
      </c>
      <c r="C23" s="9">
        <v>4</v>
      </c>
      <c r="D23" s="9">
        <v>2</v>
      </c>
      <c r="E23" s="9">
        <v>2</v>
      </c>
      <c r="F23" s="9">
        <v>3</v>
      </c>
      <c r="G23" s="9">
        <v>3</v>
      </c>
      <c r="H23" s="9">
        <v>3</v>
      </c>
      <c r="I23" s="9">
        <v>3</v>
      </c>
      <c r="J23" s="9">
        <v>3</v>
      </c>
      <c r="K23" s="9">
        <v>4</v>
      </c>
      <c r="L23" s="9">
        <f t="shared" si="0"/>
        <v>27</v>
      </c>
      <c r="N23" s="14">
        <v>18</v>
      </c>
      <c r="O23" s="16">
        <v>2.5</v>
      </c>
      <c r="P23" s="16">
        <v>6.5</v>
      </c>
      <c r="Q23" s="16">
        <v>6.5</v>
      </c>
      <c r="R23" s="16">
        <v>2.5</v>
      </c>
      <c r="S23" s="16">
        <v>9</v>
      </c>
      <c r="T23" s="16">
        <v>2.5</v>
      </c>
      <c r="U23" s="16">
        <v>6.5</v>
      </c>
      <c r="V23" s="16">
        <v>6.5</v>
      </c>
      <c r="W23" s="16">
        <v>2.5</v>
      </c>
      <c r="X23" s="13">
        <f t="shared" si="1"/>
        <v>45</v>
      </c>
    </row>
    <row r="24" spans="2:24" ht="15.75" x14ac:dyDescent="0.25">
      <c r="B24" s="20">
        <v>20</v>
      </c>
      <c r="C24" s="9">
        <v>3</v>
      </c>
      <c r="D24" s="9">
        <v>4</v>
      </c>
      <c r="E24" s="9">
        <v>3</v>
      </c>
      <c r="F24" s="9">
        <v>4</v>
      </c>
      <c r="G24" s="9">
        <v>4</v>
      </c>
      <c r="H24" s="9">
        <v>4</v>
      </c>
      <c r="I24" s="9">
        <v>4</v>
      </c>
      <c r="J24" s="9">
        <v>3</v>
      </c>
      <c r="K24" s="9">
        <v>4</v>
      </c>
      <c r="L24" s="9">
        <f>SUM(C24:K24)</f>
        <v>33</v>
      </c>
      <c r="N24" s="14">
        <v>19</v>
      </c>
      <c r="O24" s="16">
        <v>8.5</v>
      </c>
      <c r="P24" s="16">
        <v>1.5</v>
      </c>
      <c r="Q24" s="16">
        <v>1.5</v>
      </c>
      <c r="R24" s="16">
        <v>5</v>
      </c>
      <c r="S24" s="16">
        <v>5</v>
      </c>
      <c r="T24" s="16">
        <v>5</v>
      </c>
      <c r="U24" s="16">
        <v>5</v>
      </c>
      <c r="V24" s="16">
        <v>5</v>
      </c>
      <c r="W24" s="16">
        <v>8.5</v>
      </c>
      <c r="X24" s="13">
        <f t="shared" si="1"/>
        <v>45</v>
      </c>
    </row>
    <row r="25" spans="2:24" ht="15.75" x14ac:dyDescent="0.25">
      <c r="B25" s="20">
        <v>21</v>
      </c>
      <c r="C25" s="9">
        <v>5</v>
      </c>
      <c r="D25" s="9">
        <v>2</v>
      </c>
      <c r="E25" s="9">
        <v>4</v>
      </c>
      <c r="F25" s="9">
        <v>2</v>
      </c>
      <c r="G25" s="9">
        <v>2</v>
      </c>
      <c r="H25" s="9">
        <v>4</v>
      </c>
      <c r="I25" s="9">
        <v>1</v>
      </c>
      <c r="J25" s="9">
        <v>2</v>
      </c>
      <c r="K25" s="9">
        <v>3</v>
      </c>
      <c r="L25" s="9">
        <f t="shared" ref="L25:L33" si="2">SUM(C25:K25)</f>
        <v>25</v>
      </c>
      <c r="N25" s="14">
        <v>20</v>
      </c>
      <c r="O25" s="16">
        <v>2</v>
      </c>
      <c r="P25" s="16">
        <v>6.5</v>
      </c>
      <c r="Q25" s="16">
        <v>2</v>
      </c>
      <c r="R25" s="16">
        <v>6.5</v>
      </c>
      <c r="S25" s="16">
        <v>6.5</v>
      </c>
      <c r="T25" s="16">
        <v>6.5</v>
      </c>
      <c r="U25" s="16">
        <v>6.5</v>
      </c>
      <c r="V25" s="16">
        <v>2</v>
      </c>
      <c r="W25" s="16">
        <v>6.5</v>
      </c>
      <c r="X25" s="13">
        <f t="shared" si="1"/>
        <v>45</v>
      </c>
    </row>
    <row r="26" spans="2:24" ht="15.75" x14ac:dyDescent="0.25">
      <c r="B26" s="20">
        <v>22</v>
      </c>
      <c r="C26" s="9">
        <v>5</v>
      </c>
      <c r="D26" s="9">
        <v>5</v>
      </c>
      <c r="E26" s="9">
        <v>4</v>
      </c>
      <c r="F26" s="9">
        <v>4</v>
      </c>
      <c r="G26" s="9">
        <v>4</v>
      </c>
      <c r="H26" s="9">
        <v>5</v>
      </c>
      <c r="I26" s="9">
        <v>4</v>
      </c>
      <c r="J26" s="9">
        <v>4</v>
      </c>
      <c r="K26" s="9">
        <v>4</v>
      </c>
      <c r="L26" s="9">
        <f t="shared" si="2"/>
        <v>39</v>
      </c>
      <c r="N26" s="14">
        <v>21</v>
      </c>
      <c r="O26" s="16">
        <v>9</v>
      </c>
      <c r="P26" s="16">
        <v>3.5</v>
      </c>
      <c r="Q26" s="16">
        <v>7.5</v>
      </c>
      <c r="R26" s="16">
        <v>3.5</v>
      </c>
      <c r="S26" s="16">
        <v>3.5</v>
      </c>
      <c r="T26" s="16">
        <v>7.5</v>
      </c>
      <c r="U26" s="16">
        <v>1</v>
      </c>
      <c r="V26" s="16">
        <v>3.5</v>
      </c>
      <c r="W26" s="16">
        <v>6</v>
      </c>
      <c r="X26" s="13">
        <f t="shared" si="1"/>
        <v>45</v>
      </c>
    </row>
    <row r="27" spans="2:24" ht="15.75" x14ac:dyDescent="0.25">
      <c r="B27" s="20">
        <v>23</v>
      </c>
      <c r="C27" s="9">
        <v>4</v>
      </c>
      <c r="D27" s="9">
        <v>3</v>
      </c>
      <c r="E27" s="9">
        <v>4</v>
      </c>
      <c r="F27" s="9">
        <v>4</v>
      </c>
      <c r="G27" s="9">
        <v>4</v>
      </c>
      <c r="H27" s="9">
        <v>4</v>
      </c>
      <c r="I27" s="9">
        <v>5</v>
      </c>
      <c r="J27" s="9">
        <v>4</v>
      </c>
      <c r="K27" s="9">
        <v>4</v>
      </c>
      <c r="L27" s="9">
        <f t="shared" si="2"/>
        <v>36</v>
      </c>
      <c r="N27" s="14">
        <v>22</v>
      </c>
      <c r="O27" s="16">
        <v>8</v>
      </c>
      <c r="P27" s="16">
        <v>8</v>
      </c>
      <c r="Q27" s="16">
        <v>3.5</v>
      </c>
      <c r="R27" s="16">
        <v>3.5</v>
      </c>
      <c r="S27" s="16">
        <v>3.5</v>
      </c>
      <c r="T27" s="16">
        <v>8</v>
      </c>
      <c r="U27" s="16">
        <v>3.5</v>
      </c>
      <c r="V27" s="16">
        <v>3.5</v>
      </c>
      <c r="W27" s="16">
        <v>3.5</v>
      </c>
      <c r="X27" s="13">
        <f t="shared" si="1"/>
        <v>45</v>
      </c>
    </row>
    <row r="28" spans="2:24" ht="15.75" x14ac:dyDescent="0.25">
      <c r="B28" s="20">
        <v>24</v>
      </c>
      <c r="C28" s="9">
        <v>3</v>
      </c>
      <c r="D28" s="9">
        <v>3</v>
      </c>
      <c r="E28" s="9">
        <v>3</v>
      </c>
      <c r="F28" s="9">
        <v>3</v>
      </c>
      <c r="G28" s="9">
        <v>3</v>
      </c>
      <c r="H28" s="9">
        <v>3</v>
      </c>
      <c r="I28" s="9">
        <v>4</v>
      </c>
      <c r="J28" s="9">
        <v>3</v>
      </c>
      <c r="K28" s="9">
        <v>3</v>
      </c>
      <c r="L28" s="9">
        <f t="shared" si="2"/>
        <v>28</v>
      </c>
      <c r="N28" s="14">
        <v>23</v>
      </c>
      <c r="O28" s="16">
        <v>5</v>
      </c>
      <c r="P28" s="16">
        <v>1</v>
      </c>
      <c r="Q28" s="16">
        <v>5</v>
      </c>
      <c r="R28" s="16">
        <v>5</v>
      </c>
      <c r="S28" s="16">
        <v>5</v>
      </c>
      <c r="T28" s="16">
        <v>5</v>
      </c>
      <c r="U28" s="16">
        <v>9</v>
      </c>
      <c r="V28" s="16">
        <v>5</v>
      </c>
      <c r="W28" s="16">
        <v>5</v>
      </c>
      <c r="X28" s="13">
        <f t="shared" si="1"/>
        <v>45</v>
      </c>
    </row>
    <row r="29" spans="2:24" ht="15.75" x14ac:dyDescent="0.25">
      <c r="B29" s="20">
        <v>25</v>
      </c>
      <c r="C29" s="9">
        <v>4</v>
      </c>
      <c r="D29" s="9">
        <v>2</v>
      </c>
      <c r="E29" s="9">
        <v>4</v>
      </c>
      <c r="F29" s="9">
        <v>4</v>
      </c>
      <c r="G29" s="9">
        <v>4</v>
      </c>
      <c r="H29" s="9">
        <v>3</v>
      </c>
      <c r="I29" s="9">
        <v>3</v>
      </c>
      <c r="J29" s="9">
        <v>3</v>
      </c>
      <c r="K29" s="9">
        <v>3</v>
      </c>
      <c r="L29" s="9">
        <f t="shared" si="2"/>
        <v>30</v>
      </c>
      <c r="N29" s="14">
        <v>24</v>
      </c>
      <c r="O29" s="16">
        <v>4.5</v>
      </c>
      <c r="P29" s="16">
        <v>4.5</v>
      </c>
      <c r="Q29" s="16">
        <v>4.5</v>
      </c>
      <c r="R29" s="16">
        <v>4.5</v>
      </c>
      <c r="S29" s="16">
        <v>4.5</v>
      </c>
      <c r="T29" s="16">
        <v>4.5</v>
      </c>
      <c r="U29" s="16">
        <v>9</v>
      </c>
      <c r="V29" s="16">
        <v>4.5</v>
      </c>
      <c r="W29" s="16">
        <v>4.5</v>
      </c>
      <c r="X29" s="13">
        <f t="shared" si="1"/>
        <v>45</v>
      </c>
    </row>
    <row r="30" spans="2:24" ht="15.75" x14ac:dyDescent="0.25">
      <c r="B30" s="20">
        <v>26</v>
      </c>
      <c r="C30" s="9">
        <v>5</v>
      </c>
      <c r="D30" s="9">
        <v>3</v>
      </c>
      <c r="E30" s="9">
        <v>5</v>
      </c>
      <c r="F30" s="9">
        <v>3</v>
      </c>
      <c r="G30" s="9">
        <v>4</v>
      </c>
      <c r="H30" s="9">
        <v>5</v>
      </c>
      <c r="I30" s="9">
        <v>2</v>
      </c>
      <c r="J30" s="9">
        <v>4</v>
      </c>
      <c r="K30" s="9">
        <v>4</v>
      </c>
      <c r="L30" s="9">
        <f t="shared" si="2"/>
        <v>35</v>
      </c>
      <c r="N30" s="14">
        <v>25</v>
      </c>
      <c r="O30" s="16">
        <v>7.5</v>
      </c>
      <c r="P30" s="16">
        <v>1</v>
      </c>
      <c r="Q30" s="16">
        <v>7.5</v>
      </c>
      <c r="R30" s="16">
        <v>7.5</v>
      </c>
      <c r="S30" s="16">
        <v>7.5</v>
      </c>
      <c r="T30" s="16">
        <v>3.5</v>
      </c>
      <c r="U30" s="16">
        <v>3.5</v>
      </c>
      <c r="V30" s="16">
        <v>3.5</v>
      </c>
      <c r="W30" s="16">
        <v>3.5</v>
      </c>
      <c r="X30" s="13">
        <f t="shared" si="1"/>
        <v>45</v>
      </c>
    </row>
    <row r="31" spans="2:24" ht="15.75" x14ac:dyDescent="0.25">
      <c r="B31" s="20">
        <v>27</v>
      </c>
      <c r="C31" s="9">
        <v>4</v>
      </c>
      <c r="D31" s="9">
        <v>4</v>
      </c>
      <c r="E31" s="9">
        <v>4</v>
      </c>
      <c r="F31" s="9">
        <v>4</v>
      </c>
      <c r="G31" s="9">
        <v>4</v>
      </c>
      <c r="H31" s="9">
        <v>4</v>
      </c>
      <c r="I31" s="9">
        <v>4</v>
      </c>
      <c r="J31" s="9">
        <v>4</v>
      </c>
      <c r="K31" s="9">
        <v>4</v>
      </c>
      <c r="L31" s="9">
        <f t="shared" si="2"/>
        <v>36</v>
      </c>
      <c r="N31" s="14">
        <v>26</v>
      </c>
      <c r="O31" s="16">
        <v>8</v>
      </c>
      <c r="P31" s="16">
        <v>2.5</v>
      </c>
      <c r="Q31" s="16">
        <v>8</v>
      </c>
      <c r="R31" s="16">
        <v>2.5</v>
      </c>
      <c r="S31" s="16">
        <v>5</v>
      </c>
      <c r="T31" s="16">
        <v>8</v>
      </c>
      <c r="U31" s="16">
        <v>1</v>
      </c>
      <c r="V31" s="16">
        <v>5</v>
      </c>
      <c r="W31" s="16">
        <v>5</v>
      </c>
      <c r="X31" s="13">
        <f t="shared" si="1"/>
        <v>45</v>
      </c>
    </row>
    <row r="32" spans="2:24" ht="15.75" x14ac:dyDescent="0.25">
      <c r="B32" s="20">
        <v>28</v>
      </c>
      <c r="C32" s="9">
        <v>4</v>
      </c>
      <c r="D32" s="9">
        <v>4</v>
      </c>
      <c r="E32" s="9">
        <v>5</v>
      </c>
      <c r="F32" s="9">
        <v>5</v>
      </c>
      <c r="G32" s="9">
        <v>5</v>
      </c>
      <c r="H32" s="9">
        <v>5</v>
      </c>
      <c r="I32" s="9">
        <v>1</v>
      </c>
      <c r="J32" s="9">
        <v>4</v>
      </c>
      <c r="K32" s="9">
        <v>4</v>
      </c>
      <c r="L32" s="9">
        <f t="shared" si="2"/>
        <v>37</v>
      </c>
      <c r="N32" s="14">
        <v>27</v>
      </c>
      <c r="O32" s="16">
        <v>5</v>
      </c>
      <c r="P32" s="16">
        <v>5</v>
      </c>
      <c r="Q32" s="16">
        <v>5</v>
      </c>
      <c r="R32" s="16">
        <v>5</v>
      </c>
      <c r="S32" s="16">
        <v>5</v>
      </c>
      <c r="T32" s="16">
        <v>5</v>
      </c>
      <c r="U32" s="16">
        <v>5</v>
      </c>
      <c r="V32" s="16">
        <v>5</v>
      </c>
      <c r="W32" s="16">
        <v>5</v>
      </c>
      <c r="X32" s="13">
        <f t="shared" si="1"/>
        <v>45</v>
      </c>
    </row>
    <row r="33" spans="2:24" ht="15.75" x14ac:dyDescent="0.25">
      <c r="B33" s="20">
        <v>29</v>
      </c>
      <c r="C33" s="9">
        <v>4</v>
      </c>
      <c r="D33" s="9">
        <v>4</v>
      </c>
      <c r="E33" s="9">
        <v>4</v>
      </c>
      <c r="F33" s="9">
        <v>4</v>
      </c>
      <c r="G33" s="9">
        <v>4</v>
      </c>
      <c r="H33" s="9">
        <v>4</v>
      </c>
      <c r="I33" s="9">
        <v>4</v>
      </c>
      <c r="J33" s="9">
        <v>4</v>
      </c>
      <c r="K33" s="9">
        <v>4</v>
      </c>
      <c r="L33" s="9">
        <f t="shared" si="2"/>
        <v>36</v>
      </c>
      <c r="N33" s="14">
        <v>28</v>
      </c>
      <c r="O33" s="16">
        <v>3.5</v>
      </c>
      <c r="P33" s="16">
        <v>3.5</v>
      </c>
      <c r="Q33" s="16">
        <v>7.5</v>
      </c>
      <c r="R33" s="16">
        <v>7.5</v>
      </c>
      <c r="S33" s="16">
        <v>7.5</v>
      </c>
      <c r="T33" s="16">
        <v>7.5</v>
      </c>
      <c r="U33" s="16">
        <v>1</v>
      </c>
      <c r="V33" s="16">
        <v>3.5</v>
      </c>
      <c r="W33" s="16">
        <v>3.5</v>
      </c>
      <c r="X33" s="13">
        <f t="shared" si="1"/>
        <v>45</v>
      </c>
    </row>
    <row r="34" spans="2:24" ht="15.75" x14ac:dyDescent="0.25">
      <c r="B34" s="20">
        <v>30</v>
      </c>
      <c r="C34" s="9">
        <v>4</v>
      </c>
      <c r="D34" s="9">
        <v>4</v>
      </c>
      <c r="E34" s="9">
        <v>4</v>
      </c>
      <c r="F34" s="9">
        <v>4</v>
      </c>
      <c r="G34" s="9">
        <v>4</v>
      </c>
      <c r="H34" s="9">
        <v>4</v>
      </c>
      <c r="I34" s="9">
        <v>4</v>
      </c>
      <c r="J34" s="9">
        <v>4</v>
      </c>
      <c r="K34" s="9">
        <v>4</v>
      </c>
      <c r="L34" s="9">
        <f>SUM(C34:K34)</f>
        <v>36</v>
      </c>
      <c r="N34" s="14">
        <v>29</v>
      </c>
      <c r="O34" s="16">
        <v>5</v>
      </c>
      <c r="P34" s="16">
        <v>5</v>
      </c>
      <c r="Q34" s="16">
        <v>5</v>
      </c>
      <c r="R34" s="16">
        <v>5</v>
      </c>
      <c r="S34" s="16">
        <v>5</v>
      </c>
      <c r="T34" s="16">
        <v>5</v>
      </c>
      <c r="U34" s="16">
        <v>5</v>
      </c>
      <c r="V34" s="16">
        <v>5</v>
      </c>
      <c r="W34" s="16">
        <v>5</v>
      </c>
      <c r="X34" s="13">
        <f t="shared" si="1"/>
        <v>45</v>
      </c>
    </row>
    <row r="35" spans="2:24" ht="15.75" x14ac:dyDescent="0.25">
      <c r="B35" s="2" t="s">
        <v>57</v>
      </c>
      <c r="C35" s="4">
        <f t="shared" ref="C35:K35" si="3">AVERAGE(C5:C34)</f>
        <v>3.4666666666666668</v>
      </c>
      <c r="D35" s="4">
        <f t="shared" si="3"/>
        <v>3.4666666666666668</v>
      </c>
      <c r="E35" s="4">
        <f t="shared" si="3"/>
        <v>3.6</v>
      </c>
      <c r="F35" s="4">
        <f t="shared" si="3"/>
        <v>3.5333333333333332</v>
      </c>
      <c r="G35" s="4">
        <f t="shared" si="3"/>
        <v>3.6666666666666665</v>
      </c>
      <c r="H35" s="4">
        <f t="shared" si="3"/>
        <v>3.7</v>
      </c>
      <c r="I35" s="4">
        <f t="shared" si="3"/>
        <v>3.2666666666666666</v>
      </c>
      <c r="J35" s="4">
        <f t="shared" si="3"/>
        <v>3.3</v>
      </c>
      <c r="K35" s="4">
        <f t="shared" si="3"/>
        <v>3.6</v>
      </c>
      <c r="L35" s="2"/>
      <c r="N35" s="14">
        <v>30</v>
      </c>
      <c r="O35" s="16">
        <v>5</v>
      </c>
      <c r="P35" s="16">
        <v>5</v>
      </c>
      <c r="Q35" s="16">
        <v>5</v>
      </c>
      <c r="R35" s="16">
        <v>5</v>
      </c>
      <c r="S35" s="16">
        <v>5</v>
      </c>
      <c r="T35" s="16">
        <v>5</v>
      </c>
      <c r="U35" s="16">
        <v>5</v>
      </c>
      <c r="V35" s="16">
        <v>5</v>
      </c>
      <c r="W35" s="16">
        <v>5</v>
      </c>
      <c r="X35" s="17">
        <f t="shared" si="1"/>
        <v>45</v>
      </c>
    </row>
    <row r="36" spans="2:24" ht="15.75" x14ac:dyDescent="0.25">
      <c r="N36" s="13" t="s">
        <v>23</v>
      </c>
      <c r="O36" s="119">
        <f>SUM(O6:O35)</f>
        <v>144</v>
      </c>
      <c r="P36" s="119">
        <f t="shared" ref="P36:W36" si="4">SUM(P6:P35)</f>
        <v>146</v>
      </c>
      <c r="Q36" s="119">
        <f t="shared" si="4"/>
        <v>152.5</v>
      </c>
      <c r="R36" s="119">
        <f t="shared" si="4"/>
        <v>156</v>
      </c>
      <c r="S36" s="119">
        <f t="shared" si="4"/>
        <v>161.5</v>
      </c>
      <c r="T36" s="119">
        <f t="shared" si="4"/>
        <v>165.5</v>
      </c>
      <c r="U36" s="119">
        <f t="shared" si="4"/>
        <v>137.5</v>
      </c>
      <c r="V36" s="119">
        <f t="shared" si="4"/>
        <v>132</v>
      </c>
      <c r="W36" s="119">
        <f t="shared" si="4"/>
        <v>155</v>
      </c>
      <c r="X36" s="19"/>
    </row>
    <row r="37" spans="2:24" ht="15.75" x14ac:dyDescent="0.25">
      <c r="H37" s="39" t="s">
        <v>41</v>
      </c>
      <c r="I37" s="37">
        <f>(12/((30*9)*(9+1))*SUMSQ(O36:W36)-3*(30)*(9+1))</f>
        <v>4.32000000000005</v>
      </c>
      <c r="N37" s="13" t="s">
        <v>47</v>
      </c>
      <c r="O37" s="116">
        <f>AVERAGE(O6:O35)</f>
        <v>4.8</v>
      </c>
      <c r="P37" s="116">
        <f t="shared" ref="P37:V37" si="5">AVERAGE(P6:P35)</f>
        <v>4.8666666666666663</v>
      </c>
      <c r="Q37" s="116">
        <f t="shared" si="5"/>
        <v>5.083333333333333</v>
      </c>
      <c r="R37" s="116">
        <f t="shared" si="5"/>
        <v>5.2</v>
      </c>
      <c r="S37" s="116">
        <f t="shared" si="5"/>
        <v>5.3833333333333337</v>
      </c>
      <c r="T37" s="116">
        <f t="shared" si="5"/>
        <v>5.5166666666666666</v>
      </c>
      <c r="U37" s="116">
        <f t="shared" si="5"/>
        <v>4.583333333333333</v>
      </c>
      <c r="V37" s="116">
        <f t="shared" si="5"/>
        <v>4.4000000000000004</v>
      </c>
      <c r="W37" s="116">
        <f>AVERAGE(W6:W35)</f>
        <v>5.166666666666667</v>
      </c>
      <c r="X37" s="19"/>
    </row>
    <row r="38" spans="2:24" x14ac:dyDescent="0.25">
      <c r="H38" s="39" t="s">
        <v>43</v>
      </c>
      <c r="I38" s="91">
        <f>_xlfn.CHISQ.INV.RT(0.05,8)</f>
        <v>15.507313055865453</v>
      </c>
    </row>
    <row r="39" spans="2:24" x14ac:dyDescent="0.25">
      <c r="H39" t="s">
        <v>62</v>
      </c>
      <c r="I39" t="s">
        <v>46</v>
      </c>
    </row>
    <row r="41" spans="2:24" ht="15.75" x14ac:dyDescent="0.25">
      <c r="C41" s="167" t="s">
        <v>4</v>
      </c>
      <c r="D41" s="167"/>
      <c r="E41" s="167"/>
      <c r="F41" s="167"/>
      <c r="G41" s="167"/>
      <c r="H41" s="42" t="s">
        <v>57</v>
      </c>
      <c r="I41" s="42" t="s">
        <v>58</v>
      </c>
      <c r="J41" s="42"/>
    </row>
    <row r="42" spans="2:24" ht="15.75" x14ac:dyDescent="0.25">
      <c r="C42" s="166" t="s">
        <v>49</v>
      </c>
      <c r="D42" s="166"/>
      <c r="E42" s="166"/>
      <c r="F42" s="166"/>
      <c r="G42" s="166"/>
      <c r="H42" s="40">
        <f>AVERAGE(C5:C34)</f>
        <v>3.4666666666666668</v>
      </c>
      <c r="I42" s="40">
        <f>SUM(O6:O35)</f>
        <v>144</v>
      </c>
    </row>
    <row r="43" spans="2:24" ht="15.75" x14ac:dyDescent="0.25">
      <c r="C43" s="161" t="s">
        <v>50</v>
      </c>
      <c r="D43" s="161"/>
      <c r="E43" s="161"/>
      <c r="F43" s="161"/>
      <c r="G43" s="161"/>
      <c r="H43" s="41">
        <f>AVERAGE(D5:D34)</f>
        <v>3.4666666666666668</v>
      </c>
      <c r="I43" s="40">
        <f>SUM(P6:P35)</f>
        <v>146</v>
      </c>
    </row>
    <row r="44" spans="2:24" ht="15.75" x14ac:dyDescent="0.25">
      <c r="C44" s="161" t="s">
        <v>48</v>
      </c>
      <c r="D44" s="161"/>
      <c r="E44" s="161"/>
      <c r="F44" s="161"/>
      <c r="G44" s="161"/>
      <c r="H44" s="41">
        <f>AVERAGE(E5:E34)</f>
        <v>3.6</v>
      </c>
      <c r="I44" s="40">
        <f>SUM(Q6:Q35)</f>
        <v>152.5</v>
      </c>
    </row>
    <row r="45" spans="2:24" ht="15.75" x14ac:dyDescent="0.25">
      <c r="C45" s="161" t="s">
        <v>51</v>
      </c>
      <c r="D45" s="161"/>
      <c r="E45" s="161"/>
      <c r="F45" s="161"/>
      <c r="G45" s="161"/>
      <c r="H45" s="41">
        <f>AVERAGE(F5:F34)</f>
        <v>3.5333333333333332</v>
      </c>
      <c r="I45" s="40">
        <f>SUM(R6:R35)</f>
        <v>156</v>
      </c>
    </row>
    <row r="46" spans="2:24" ht="15.75" x14ac:dyDescent="0.25">
      <c r="C46" s="161" t="s">
        <v>52</v>
      </c>
      <c r="D46" s="161"/>
      <c r="E46" s="161"/>
      <c r="F46" s="161"/>
      <c r="G46" s="161"/>
      <c r="H46" s="41">
        <f>AVERAGE(G5:G34)</f>
        <v>3.6666666666666665</v>
      </c>
      <c r="I46" s="40">
        <f>SUM(S6:S35)</f>
        <v>161.5</v>
      </c>
    </row>
    <row r="47" spans="2:24" ht="15.75" x14ac:dyDescent="0.25">
      <c r="C47" s="161" t="s">
        <v>53</v>
      </c>
      <c r="D47" s="161"/>
      <c r="E47" s="161"/>
      <c r="F47" s="161"/>
      <c r="G47" s="161"/>
      <c r="H47" s="41">
        <f>AVERAGE(H5:H34)</f>
        <v>3.7</v>
      </c>
      <c r="I47" s="40">
        <f>SUM(T6:T35)</f>
        <v>165.5</v>
      </c>
    </row>
    <row r="48" spans="2:24" ht="15.75" x14ac:dyDescent="0.25">
      <c r="C48" s="161" t="s">
        <v>54</v>
      </c>
      <c r="D48" s="161"/>
      <c r="E48" s="161"/>
      <c r="F48" s="161"/>
      <c r="G48" s="161"/>
      <c r="H48" s="41">
        <f>AVERAGE(I5:I34)</f>
        <v>3.2666666666666666</v>
      </c>
      <c r="I48" s="40">
        <f>SUM(U6:U35)</f>
        <v>137.5</v>
      </c>
    </row>
    <row r="49" spans="3:10" ht="15.75" x14ac:dyDescent="0.25">
      <c r="C49" s="161" t="s">
        <v>55</v>
      </c>
      <c r="D49" s="161"/>
      <c r="E49" s="161"/>
      <c r="F49" s="161"/>
      <c r="G49" s="161"/>
      <c r="H49" s="41">
        <f>AVERAGE(J5:J34)</f>
        <v>3.3</v>
      </c>
      <c r="I49" s="40">
        <f>SUM(V6:V35)</f>
        <v>132</v>
      </c>
    </row>
    <row r="50" spans="3:10" ht="15.75" x14ac:dyDescent="0.25">
      <c r="C50" s="162" t="s">
        <v>56</v>
      </c>
      <c r="D50" s="162"/>
      <c r="E50" s="162"/>
      <c r="F50" s="162"/>
      <c r="G50" s="162"/>
      <c r="H50" s="41">
        <f>AVERAGE(K5:K34)</f>
        <v>3.6</v>
      </c>
      <c r="I50" s="40">
        <f>SUM(W6:W35)</f>
        <v>155</v>
      </c>
    </row>
    <row r="51" spans="3:10" ht="15.75" x14ac:dyDescent="0.25">
      <c r="C51" s="163" t="s">
        <v>59</v>
      </c>
      <c r="D51" s="163"/>
      <c r="E51" s="163"/>
      <c r="F51" s="163"/>
      <c r="G51" s="163"/>
      <c r="H51" s="45" t="s">
        <v>64</v>
      </c>
      <c r="I51" s="42"/>
      <c r="J51" s="42"/>
    </row>
  </sheetData>
  <mergeCells count="18">
    <mergeCell ref="I1:O1"/>
    <mergeCell ref="N4:N5"/>
    <mergeCell ref="O4:W4"/>
    <mergeCell ref="X4:X5"/>
    <mergeCell ref="B3:B4"/>
    <mergeCell ref="C3:J3"/>
    <mergeCell ref="C51:G51"/>
    <mergeCell ref="L3:L4"/>
    <mergeCell ref="C46:G46"/>
    <mergeCell ref="C47:G47"/>
    <mergeCell ref="C48:G48"/>
    <mergeCell ref="C49:G49"/>
    <mergeCell ref="C50:G50"/>
    <mergeCell ref="C41:G41"/>
    <mergeCell ref="C42:G42"/>
    <mergeCell ref="C43:G43"/>
    <mergeCell ref="C44:G44"/>
    <mergeCell ref="C45:G45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B51"/>
  <sheetViews>
    <sheetView tabSelected="1" topLeftCell="K5" zoomScale="55" zoomScaleNormal="55" workbookViewId="0">
      <selection activeCell="N4" sqref="N4:X37"/>
    </sheetView>
  </sheetViews>
  <sheetFormatPr defaultRowHeight="15" x14ac:dyDescent="0.25"/>
  <cols>
    <col min="9" max="9" width="14.140625" customWidth="1"/>
    <col min="14" max="15" width="12.5703125" customWidth="1"/>
    <col min="16" max="16" width="11.28515625" bestFit="1" customWidth="1"/>
    <col min="17" max="18" width="10.85546875" bestFit="1" customWidth="1"/>
    <col min="19" max="20" width="11.28515625" bestFit="1" customWidth="1"/>
    <col min="21" max="21" width="10.85546875" bestFit="1" customWidth="1"/>
    <col min="22" max="23" width="11.28515625" bestFit="1" customWidth="1"/>
  </cols>
  <sheetData>
    <row r="1" spans="2:28" ht="26.25" x14ac:dyDescent="0.4">
      <c r="J1" s="165" t="s">
        <v>36</v>
      </c>
      <c r="K1" s="165"/>
      <c r="L1" s="165"/>
      <c r="M1" s="165"/>
      <c r="N1" s="165"/>
      <c r="O1" s="165"/>
      <c r="P1" s="165"/>
      <c r="Q1" s="165"/>
      <c r="R1" s="165"/>
    </row>
    <row r="3" spans="2:28" ht="15.75" x14ac:dyDescent="0.25">
      <c r="B3" s="179" t="s">
        <v>19</v>
      </c>
      <c r="C3" s="180" t="s">
        <v>18</v>
      </c>
      <c r="D3" s="180"/>
      <c r="E3" s="180"/>
      <c r="F3" s="180"/>
      <c r="G3" s="180"/>
      <c r="H3" s="180"/>
      <c r="I3" s="180"/>
      <c r="J3" s="180"/>
      <c r="K3" s="31"/>
      <c r="L3" s="179" t="s">
        <v>44</v>
      </c>
      <c r="M3" s="34"/>
      <c r="N3" s="10" t="s">
        <v>20</v>
      </c>
      <c r="O3" s="35"/>
      <c r="P3" s="24"/>
      <c r="S3" s="11"/>
      <c r="T3" s="11"/>
      <c r="U3" s="11"/>
      <c r="V3" s="11"/>
      <c r="W3" s="11"/>
      <c r="X3" s="11"/>
      <c r="AB3" s="36"/>
    </row>
    <row r="4" spans="2:28" ht="15.75" x14ac:dyDescent="0.25">
      <c r="B4" s="179"/>
      <c r="C4" s="31">
        <v>123</v>
      </c>
      <c r="D4" s="31">
        <v>243</v>
      </c>
      <c r="E4" s="31">
        <v>521</v>
      </c>
      <c r="F4" s="31">
        <v>461</v>
      </c>
      <c r="G4" s="31">
        <v>231</v>
      </c>
      <c r="H4" s="31">
        <v>202</v>
      </c>
      <c r="I4" s="31">
        <v>113</v>
      </c>
      <c r="J4" s="31">
        <v>479</v>
      </c>
      <c r="K4" s="31">
        <v>563</v>
      </c>
      <c r="L4" s="179"/>
      <c r="M4" s="24"/>
      <c r="N4" s="13" t="s">
        <v>21</v>
      </c>
      <c r="O4" s="173" t="s">
        <v>22</v>
      </c>
      <c r="P4" s="174"/>
      <c r="Q4" s="174"/>
      <c r="R4" s="174"/>
      <c r="S4" s="174"/>
      <c r="T4" s="174"/>
      <c r="U4" s="174"/>
      <c r="V4" s="174"/>
      <c r="W4" s="175"/>
      <c r="X4" s="173" t="s">
        <v>23</v>
      </c>
    </row>
    <row r="5" spans="2:28" ht="15.75" x14ac:dyDescent="0.25">
      <c r="B5" s="20">
        <v>1</v>
      </c>
      <c r="C5" s="9">
        <v>4</v>
      </c>
      <c r="D5" s="9">
        <v>4</v>
      </c>
      <c r="E5" s="9">
        <v>3</v>
      </c>
      <c r="F5" s="9">
        <v>4</v>
      </c>
      <c r="G5" s="9">
        <v>4</v>
      </c>
      <c r="H5" s="9">
        <v>3</v>
      </c>
      <c r="I5" s="9">
        <v>4</v>
      </c>
      <c r="J5" s="9">
        <v>4</v>
      </c>
      <c r="K5" s="9">
        <v>4</v>
      </c>
      <c r="L5" s="9">
        <f>SUM(C5:K5)</f>
        <v>34</v>
      </c>
      <c r="M5" s="24"/>
      <c r="N5" s="13"/>
      <c r="O5" s="21" t="s">
        <v>25</v>
      </c>
      <c r="P5" s="21" t="s">
        <v>26</v>
      </c>
      <c r="Q5" s="21" t="s">
        <v>27</v>
      </c>
      <c r="R5" s="21" t="s">
        <v>28</v>
      </c>
      <c r="S5" s="21" t="s">
        <v>29</v>
      </c>
      <c r="T5" s="21" t="s">
        <v>30</v>
      </c>
      <c r="U5" s="21" t="s">
        <v>31</v>
      </c>
      <c r="V5" s="21" t="s">
        <v>32</v>
      </c>
      <c r="W5" s="21" t="s">
        <v>33</v>
      </c>
      <c r="X5" s="164"/>
    </row>
    <row r="6" spans="2:28" ht="15.75" x14ac:dyDescent="0.25">
      <c r="B6" s="20">
        <v>2</v>
      </c>
      <c r="C6" s="9">
        <v>3</v>
      </c>
      <c r="D6" s="9">
        <v>2</v>
      </c>
      <c r="E6" s="9">
        <v>2</v>
      </c>
      <c r="F6" s="9">
        <v>2</v>
      </c>
      <c r="G6" s="9">
        <v>2</v>
      </c>
      <c r="H6" s="9">
        <v>3</v>
      </c>
      <c r="I6" s="9">
        <v>3</v>
      </c>
      <c r="J6" s="9">
        <v>3</v>
      </c>
      <c r="K6" s="9">
        <v>3</v>
      </c>
      <c r="L6" s="9">
        <f t="shared" ref="L6:L12" si="0">SUM(C6:K6)</f>
        <v>23</v>
      </c>
      <c r="M6" s="24"/>
      <c r="N6" s="14">
        <v>1</v>
      </c>
      <c r="O6" s="15">
        <v>6</v>
      </c>
      <c r="P6" s="15">
        <v>6</v>
      </c>
      <c r="Q6" s="15">
        <v>1.5</v>
      </c>
      <c r="R6" s="15">
        <v>6</v>
      </c>
      <c r="S6" s="15">
        <v>6</v>
      </c>
      <c r="T6" s="15">
        <v>1.5</v>
      </c>
      <c r="U6" s="15">
        <v>6</v>
      </c>
      <c r="V6" s="15">
        <v>6</v>
      </c>
      <c r="W6" s="15">
        <v>6</v>
      </c>
      <c r="X6" s="13">
        <f>SUM(O6:W6)</f>
        <v>45</v>
      </c>
    </row>
    <row r="7" spans="2:28" ht="15.75" x14ac:dyDescent="0.25">
      <c r="B7" s="20">
        <v>3</v>
      </c>
      <c r="C7" s="9">
        <v>5</v>
      </c>
      <c r="D7" s="9">
        <v>2</v>
      </c>
      <c r="E7" s="9">
        <v>3</v>
      </c>
      <c r="F7" s="9">
        <v>3</v>
      </c>
      <c r="G7" s="9">
        <v>4</v>
      </c>
      <c r="H7" s="9">
        <v>2</v>
      </c>
      <c r="I7" s="9">
        <v>3</v>
      </c>
      <c r="J7" s="9">
        <v>3</v>
      </c>
      <c r="K7" s="9">
        <v>1</v>
      </c>
      <c r="L7" s="9">
        <f t="shared" si="0"/>
        <v>26</v>
      </c>
      <c r="M7" s="24"/>
      <c r="N7" s="14">
        <v>2</v>
      </c>
      <c r="O7" s="15">
        <v>7</v>
      </c>
      <c r="P7" s="15">
        <v>2.5</v>
      </c>
      <c r="Q7" s="15">
        <v>2.5</v>
      </c>
      <c r="R7" s="15">
        <v>2.5</v>
      </c>
      <c r="S7" s="15">
        <v>2.5</v>
      </c>
      <c r="T7" s="15">
        <v>7</v>
      </c>
      <c r="U7" s="15">
        <v>7</v>
      </c>
      <c r="V7" s="15">
        <v>7</v>
      </c>
      <c r="W7" s="15">
        <v>7</v>
      </c>
      <c r="X7" s="13">
        <f>SUM(O7:W7)</f>
        <v>45</v>
      </c>
    </row>
    <row r="8" spans="2:28" ht="15.75" x14ac:dyDescent="0.25">
      <c r="B8" s="20">
        <v>4</v>
      </c>
      <c r="C8" s="9">
        <v>3</v>
      </c>
      <c r="D8" s="9">
        <v>2</v>
      </c>
      <c r="E8" s="9">
        <v>2</v>
      </c>
      <c r="F8" s="9">
        <v>4</v>
      </c>
      <c r="G8" s="9">
        <v>2</v>
      </c>
      <c r="H8" s="9">
        <v>2</v>
      </c>
      <c r="I8" s="9">
        <v>2</v>
      </c>
      <c r="J8" s="9">
        <v>1</v>
      </c>
      <c r="K8" s="9">
        <v>2</v>
      </c>
      <c r="L8" s="9">
        <f t="shared" si="0"/>
        <v>20</v>
      </c>
      <c r="M8" s="24"/>
      <c r="N8" s="14">
        <v>3</v>
      </c>
      <c r="O8" s="15">
        <v>9</v>
      </c>
      <c r="P8" s="15">
        <v>2.5</v>
      </c>
      <c r="Q8" s="15">
        <v>5.5</v>
      </c>
      <c r="R8" s="15">
        <v>5.5</v>
      </c>
      <c r="S8" s="15">
        <v>8</v>
      </c>
      <c r="T8" s="15">
        <v>2.5</v>
      </c>
      <c r="U8" s="15">
        <v>5.5</v>
      </c>
      <c r="V8" s="15">
        <v>5.5</v>
      </c>
      <c r="W8" s="15">
        <v>1</v>
      </c>
      <c r="X8" s="13">
        <f>SUM(O8:W8)</f>
        <v>45</v>
      </c>
    </row>
    <row r="9" spans="2:28" ht="15.75" x14ac:dyDescent="0.25">
      <c r="B9" s="20">
        <v>5</v>
      </c>
      <c r="C9" s="9">
        <v>4</v>
      </c>
      <c r="D9" s="9">
        <v>5</v>
      </c>
      <c r="E9" s="9">
        <v>4</v>
      </c>
      <c r="F9" s="9">
        <v>5</v>
      </c>
      <c r="G9" s="9">
        <v>4</v>
      </c>
      <c r="H9" s="9">
        <v>4</v>
      </c>
      <c r="I9" s="9">
        <v>3</v>
      </c>
      <c r="J9" s="9">
        <v>4</v>
      </c>
      <c r="K9" s="9">
        <v>3</v>
      </c>
      <c r="L9" s="9">
        <f t="shared" si="0"/>
        <v>36</v>
      </c>
      <c r="M9" s="24"/>
      <c r="N9" s="14">
        <v>4</v>
      </c>
      <c r="O9" s="15">
        <v>8</v>
      </c>
      <c r="P9" s="15">
        <v>4.5</v>
      </c>
      <c r="Q9" s="15">
        <v>4.5</v>
      </c>
      <c r="R9" s="15">
        <v>9</v>
      </c>
      <c r="S9" s="15">
        <v>4.5</v>
      </c>
      <c r="T9" s="15">
        <v>4.5</v>
      </c>
      <c r="U9" s="15">
        <v>4.5</v>
      </c>
      <c r="V9" s="15">
        <v>1</v>
      </c>
      <c r="W9" s="15">
        <v>4.5</v>
      </c>
      <c r="X9" s="13">
        <f>SUM(O9:W9)</f>
        <v>45</v>
      </c>
    </row>
    <row r="10" spans="2:28" ht="15.75" x14ac:dyDescent="0.25">
      <c r="B10" s="20">
        <v>6</v>
      </c>
      <c r="C10" s="9">
        <v>2</v>
      </c>
      <c r="D10" s="9">
        <v>2</v>
      </c>
      <c r="E10" s="9">
        <v>2</v>
      </c>
      <c r="F10" s="9">
        <v>2</v>
      </c>
      <c r="G10" s="9">
        <v>2</v>
      </c>
      <c r="H10" s="9">
        <v>2</v>
      </c>
      <c r="I10" s="9">
        <v>2</v>
      </c>
      <c r="J10" s="9">
        <v>2</v>
      </c>
      <c r="K10" s="9">
        <v>2</v>
      </c>
      <c r="L10" s="9">
        <f t="shared" si="0"/>
        <v>18</v>
      </c>
      <c r="M10" s="24"/>
      <c r="N10" s="14">
        <v>5</v>
      </c>
      <c r="O10" s="15">
        <v>5</v>
      </c>
      <c r="P10" s="15">
        <v>8.5</v>
      </c>
      <c r="Q10" s="15">
        <v>5</v>
      </c>
      <c r="R10" s="15">
        <v>8.5</v>
      </c>
      <c r="S10" s="15">
        <v>5</v>
      </c>
      <c r="T10" s="15">
        <v>5</v>
      </c>
      <c r="U10" s="15">
        <v>1.5</v>
      </c>
      <c r="V10" s="15">
        <v>5</v>
      </c>
      <c r="W10" s="15">
        <v>1.5</v>
      </c>
      <c r="X10" s="13">
        <f t="shared" ref="X10:X35" si="1">SUM(O10:W10)</f>
        <v>45</v>
      </c>
    </row>
    <row r="11" spans="2:28" ht="15.75" x14ac:dyDescent="0.25">
      <c r="B11" s="20">
        <v>7</v>
      </c>
      <c r="C11" s="9">
        <v>4</v>
      </c>
      <c r="D11" s="9">
        <v>4</v>
      </c>
      <c r="E11" s="9">
        <v>4</v>
      </c>
      <c r="F11" s="9">
        <v>4</v>
      </c>
      <c r="G11" s="9">
        <v>4</v>
      </c>
      <c r="H11" s="9">
        <v>4</v>
      </c>
      <c r="I11" s="9">
        <v>4</v>
      </c>
      <c r="J11" s="9">
        <v>4</v>
      </c>
      <c r="K11" s="9">
        <v>4</v>
      </c>
      <c r="L11" s="9">
        <f t="shared" si="0"/>
        <v>36</v>
      </c>
      <c r="M11" s="24"/>
      <c r="N11" s="14">
        <v>6</v>
      </c>
      <c r="O11" s="15">
        <v>5</v>
      </c>
      <c r="P11" s="15">
        <v>5</v>
      </c>
      <c r="Q11" s="15">
        <v>5</v>
      </c>
      <c r="R11" s="15">
        <v>5</v>
      </c>
      <c r="S11" s="15">
        <v>5</v>
      </c>
      <c r="T11" s="15">
        <v>5</v>
      </c>
      <c r="U11" s="15">
        <v>5</v>
      </c>
      <c r="V11" s="15">
        <v>5</v>
      </c>
      <c r="W11" s="15">
        <v>5</v>
      </c>
      <c r="X11" s="13">
        <f t="shared" si="1"/>
        <v>45</v>
      </c>
    </row>
    <row r="12" spans="2:28" ht="15.75" x14ac:dyDescent="0.25">
      <c r="B12" s="20">
        <v>8</v>
      </c>
      <c r="C12" s="9">
        <v>3</v>
      </c>
      <c r="D12" s="9">
        <v>3</v>
      </c>
      <c r="E12" s="9">
        <v>3</v>
      </c>
      <c r="F12" s="9">
        <v>3</v>
      </c>
      <c r="G12" s="9">
        <v>3</v>
      </c>
      <c r="H12" s="9">
        <v>3</v>
      </c>
      <c r="I12" s="9">
        <v>3</v>
      </c>
      <c r="J12" s="9">
        <v>3</v>
      </c>
      <c r="K12" s="9">
        <v>3</v>
      </c>
      <c r="L12" s="9">
        <f t="shared" si="0"/>
        <v>27</v>
      </c>
      <c r="M12" s="24"/>
      <c r="N12" s="14">
        <v>7</v>
      </c>
      <c r="O12" s="15">
        <v>5</v>
      </c>
      <c r="P12" s="15">
        <v>5</v>
      </c>
      <c r="Q12" s="15">
        <v>5</v>
      </c>
      <c r="R12" s="15">
        <v>5</v>
      </c>
      <c r="S12" s="15">
        <v>5</v>
      </c>
      <c r="T12" s="15">
        <v>5</v>
      </c>
      <c r="U12" s="15">
        <v>5</v>
      </c>
      <c r="V12" s="15">
        <v>5</v>
      </c>
      <c r="W12" s="15">
        <v>5</v>
      </c>
      <c r="X12" s="13">
        <f t="shared" si="1"/>
        <v>45</v>
      </c>
    </row>
    <row r="13" spans="2:28" ht="15.75" x14ac:dyDescent="0.25">
      <c r="B13" s="20">
        <v>9</v>
      </c>
      <c r="C13" s="9">
        <v>5</v>
      </c>
      <c r="D13" s="9">
        <v>3</v>
      </c>
      <c r="E13" s="9">
        <v>4</v>
      </c>
      <c r="F13" s="9">
        <v>4</v>
      </c>
      <c r="G13" s="9">
        <v>2</v>
      </c>
      <c r="H13" s="9">
        <v>3</v>
      </c>
      <c r="I13" s="9">
        <v>2</v>
      </c>
      <c r="J13" s="9">
        <v>3</v>
      </c>
      <c r="K13" s="9">
        <v>4</v>
      </c>
      <c r="L13" s="9">
        <f>SUM(C13:K13)</f>
        <v>30</v>
      </c>
      <c r="M13" s="24"/>
      <c r="N13" s="14">
        <v>8</v>
      </c>
      <c r="O13" s="22">
        <v>5</v>
      </c>
      <c r="P13" s="15">
        <v>5</v>
      </c>
      <c r="Q13" s="15">
        <v>5</v>
      </c>
      <c r="R13" s="15">
        <v>5</v>
      </c>
      <c r="S13" s="15">
        <v>5</v>
      </c>
      <c r="T13" s="15">
        <v>5</v>
      </c>
      <c r="U13" s="15">
        <v>5</v>
      </c>
      <c r="V13" s="15">
        <v>5</v>
      </c>
      <c r="W13" s="15">
        <v>5</v>
      </c>
      <c r="X13" s="13">
        <f t="shared" si="1"/>
        <v>45</v>
      </c>
    </row>
    <row r="14" spans="2:28" ht="15.75" x14ac:dyDescent="0.25">
      <c r="B14" s="20">
        <v>10</v>
      </c>
      <c r="C14" s="9">
        <v>5</v>
      </c>
      <c r="D14" s="9">
        <v>5</v>
      </c>
      <c r="E14" s="9">
        <v>5</v>
      </c>
      <c r="F14" s="9">
        <v>5</v>
      </c>
      <c r="G14" s="9">
        <v>5</v>
      </c>
      <c r="H14" s="9">
        <v>5</v>
      </c>
      <c r="I14" s="9">
        <v>5</v>
      </c>
      <c r="J14" s="9">
        <v>5</v>
      </c>
      <c r="K14" s="9">
        <v>5</v>
      </c>
      <c r="L14" s="9">
        <f t="shared" ref="L14:L33" si="2">SUM(C14:K14)</f>
        <v>45</v>
      </c>
      <c r="M14" s="24"/>
      <c r="N14" s="14">
        <v>9</v>
      </c>
      <c r="O14" s="15">
        <v>9</v>
      </c>
      <c r="P14" s="15">
        <v>4</v>
      </c>
      <c r="Q14" s="15">
        <v>7</v>
      </c>
      <c r="R14" s="15">
        <v>7</v>
      </c>
      <c r="S14" s="15">
        <v>1.5</v>
      </c>
      <c r="T14" s="15">
        <v>4</v>
      </c>
      <c r="U14" s="15">
        <v>1.5</v>
      </c>
      <c r="V14" s="15">
        <v>4</v>
      </c>
      <c r="W14" s="15">
        <v>7</v>
      </c>
      <c r="X14" s="13">
        <f t="shared" si="1"/>
        <v>45</v>
      </c>
    </row>
    <row r="15" spans="2:28" ht="15.75" x14ac:dyDescent="0.25">
      <c r="B15" s="20">
        <v>11</v>
      </c>
      <c r="C15" s="27">
        <v>2</v>
      </c>
      <c r="D15" s="27">
        <v>2</v>
      </c>
      <c r="E15" s="27">
        <v>2</v>
      </c>
      <c r="F15" s="27">
        <v>1</v>
      </c>
      <c r="G15" s="27">
        <v>1</v>
      </c>
      <c r="H15" s="27">
        <v>1</v>
      </c>
      <c r="I15" s="27">
        <v>1</v>
      </c>
      <c r="J15" s="27">
        <v>1</v>
      </c>
      <c r="K15" s="27">
        <v>1</v>
      </c>
      <c r="L15" s="9">
        <f t="shared" si="2"/>
        <v>12</v>
      </c>
      <c r="M15" s="24"/>
      <c r="N15" s="14">
        <v>10</v>
      </c>
      <c r="O15" s="15">
        <v>5</v>
      </c>
      <c r="P15" s="15">
        <v>5</v>
      </c>
      <c r="Q15" s="15">
        <v>5</v>
      </c>
      <c r="R15" s="15">
        <v>5</v>
      </c>
      <c r="S15" s="15">
        <v>5</v>
      </c>
      <c r="T15" s="15">
        <v>5</v>
      </c>
      <c r="U15" s="15">
        <v>5</v>
      </c>
      <c r="V15" s="15">
        <v>5</v>
      </c>
      <c r="W15" s="15">
        <v>5</v>
      </c>
      <c r="X15" s="13">
        <f t="shared" si="1"/>
        <v>45</v>
      </c>
    </row>
    <row r="16" spans="2:28" ht="15.75" x14ac:dyDescent="0.25">
      <c r="B16" s="20">
        <v>12</v>
      </c>
      <c r="C16" s="9">
        <v>1</v>
      </c>
      <c r="D16" s="9">
        <v>1</v>
      </c>
      <c r="E16" s="9">
        <v>4</v>
      </c>
      <c r="F16" s="9">
        <v>2</v>
      </c>
      <c r="G16" s="9">
        <v>4</v>
      </c>
      <c r="H16" s="9">
        <v>4</v>
      </c>
      <c r="I16" s="9">
        <v>3</v>
      </c>
      <c r="J16" s="9">
        <v>1</v>
      </c>
      <c r="K16" s="9">
        <v>2</v>
      </c>
      <c r="L16" s="9">
        <f t="shared" si="2"/>
        <v>22</v>
      </c>
      <c r="M16" s="24"/>
      <c r="N16" s="14">
        <v>11</v>
      </c>
      <c r="O16" s="15">
        <v>8</v>
      </c>
      <c r="P16" s="15">
        <v>8</v>
      </c>
      <c r="Q16" s="15">
        <v>8</v>
      </c>
      <c r="R16" s="15">
        <v>3.5</v>
      </c>
      <c r="S16" s="15">
        <v>3.5</v>
      </c>
      <c r="T16" s="15">
        <v>3.5</v>
      </c>
      <c r="U16" s="15">
        <v>3.5</v>
      </c>
      <c r="V16" s="15">
        <v>3.5</v>
      </c>
      <c r="W16" s="15">
        <v>3.5</v>
      </c>
      <c r="X16" s="13">
        <f t="shared" si="1"/>
        <v>45</v>
      </c>
    </row>
    <row r="17" spans="2:24" ht="15.75" x14ac:dyDescent="0.25">
      <c r="B17" s="20">
        <v>13</v>
      </c>
      <c r="C17" s="27">
        <v>1</v>
      </c>
      <c r="D17" s="27">
        <v>4</v>
      </c>
      <c r="E17" s="27">
        <v>2</v>
      </c>
      <c r="F17" s="27">
        <v>1</v>
      </c>
      <c r="G17" s="27">
        <v>4</v>
      </c>
      <c r="H17" s="27">
        <v>4</v>
      </c>
      <c r="I17" s="27">
        <v>2</v>
      </c>
      <c r="J17" s="27">
        <v>3</v>
      </c>
      <c r="K17" s="27">
        <v>4</v>
      </c>
      <c r="L17" s="9">
        <f t="shared" si="2"/>
        <v>25</v>
      </c>
      <c r="M17" s="24"/>
      <c r="N17" s="14">
        <v>12</v>
      </c>
      <c r="O17" s="15">
        <v>2</v>
      </c>
      <c r="P17" s="15">
        <v>2</v>
      </c>
      <c r="Q17" s="15">
        <v>8</v>
      </c>
      <c r="R17" s="15">
        <v>4.5</v>
      </c>
      <c r="S17" s="15">
        <v>8</v>
      </c>
      <c r="T17" s="15">
        <v>8</v>
      </c>
      <c r="U17" s="15">
        <v>6</v>
      </c>
      <c r="V17" s="15">
        <v>2</v>
      </c>
      <c r="W17" s="15">
        <v>4.5</v>
      </c>
      <c r="X17" s="13">
        <f t="shared" si="1"/>
        <v>45</v>
      </c>
    </row>
    <row r="18" spans="2:24" ht="15.75" x14ac:dyDescent="0.25">
      <c r="B18" s="20">
        <v>14</v>
      </c>
      <c r="C18" s="27">
        <v>2</v>
      </c>
      <c r="D18" s="27">
        <v>4</v>
      </c>
      <c r="E18" s="27">
        <v>3</v>
      </c>
      <c r="F18" s="27">
        <v>5</v>
      </c>
      <c r="G18" s="27">
        <v>5</v>
      </c>
      <c r="H18" s="27">
        <v>4</v>
      </c>
      <c r="I18" s="27">
        <v>5</v>
      </c>
      <c r="J18" s="27">
        <v>3</v>
      </c>
      <c r="K18" s="27">
        <v>4</v>
      </c>
      <c r="L18" s="9">
        <f t="shared" si="2"/>
        <v>35</v>
      </c>
      <c r="M18" s="24"/>
      <c r="N18" s="14">
        <v>13</v>
      </c>
      <c r="O18" s="15">
        <v>1.5</v>
      </c>
      <c r="P18" s="15">
        <v>7.5</v>
      </c>
      <c r="Q18" s="15">
        <v>3.5</v>
      </c>
      <c r="R18" s="15">
        <v>1.5</v>
      </c>
      <c r="S18" s="15">
        <v>7.5</v>
      </c>
      <c r="T18" s="15">
        <v>7.5</v>
      </c>
      <c r="U18" s="15">
        <v>3.5</v>
      </c>
      <c r="V18" s="15">
        <v>5</v>
      </c>
      <c r="W18" s="15">
        <v>7.5</v>
      </c>
      <c r="X18" s="13">
        <f t="shared" si="1"/>
        <v>45</v>
      </c>
    </row>
    <row r="19" spans="2:24" ht="15.75" x14ac:dyDescent="0.25">
      <c r="B19" s="20">
        <v>15</v>
      </c>
      <c r="C19" s="27">
        <v>4</v>
      </c>
      <c r="D19" s="27">
        <v>4</v>
      </c>
      <c r="E19" s="27">
        <v>4</v>
      </c>
      <c r="F19" s="27">
        <v>4</v>
      </c>
      <c r="G19" s="27">
        <v>4</v>
      </c>
      <c r="H19" s="27">
        <v>4</v>
      </c>
      <c r="I19" s="27">
        <v>4</v>
      </c>
      <c r="J19" s="27">
        <v>4</v>
      </c>
      <c r="K19" s="27">
        <v>4</v>
      </c>
      <c r="L19" s="9">
        <f t="shared" si="2"/>
        <v>36</v>
      </c>
      <c r="M19" s="24"/>
      <c r="N19" s="14">
        <v>14</v>
      </c>
      <c r="O19" s="16">
        <v>1</v>
      </c>
      <c r="P19" s="16">
        <v>5</v>
      </c>
      <c r="Q19" s="16">
        <v>2.5</v>
      </c>
      <c r="R19" s="16">
        <v>8</v>
      </c>
      <c r="S19" s="16">
        <v>8</v>
      </c>
      <c r="T19" s="16">
        <v>5</v>
      </c>
      <c r="U19" s="16">
        <v>8</v>
      </c>
      <c r="V19" s="16">
        <v>2.5</v>
      </c>
      <c r="W19" s="16">
        <v>5</v>
      </c>
      <c r="X19" s="13">
        <f t="shared" si="1"/>
        <v>45</v>
      </c>
    </row>
    <row r="20" spans="2:24" ht="15.75" x14ac:dyDescent="0.25">
      <c r="B20" s="20">
        <v>16</v>
      </c>
      <c r="C20" s="9">
        <v>2</v>
      </c>
      <c r="D20" s="9">
        <v>4</v>
      </c>
      <c r="E20" s="9">
        <v>2</v>
      </c>
      <c r="F20" s="9">
        <v>3</v>
      </c>
      <c r="G20" s="9">
        <v>3</v>
      </c>
      <c r="H20" s="9">
        <v>2</v>
      </c>
      <c r="I20" s="9">
        <v>2</v>
      </c>
      <c r="J20" s="9">
        <v>2</v>
      </c>
      <c r="K20" s="9">
        <v>2</v>
      </c>
      <c r="L20" s="9">
        <f t="shared" si="2"/>
        <v>22</v>
      </c>
      <c r="M20" s="24"/>
      <c r="N20" s="14">
        <v>15</v>
      </c>
      <c r="O20" s="16">
        <v>5</v>
      </c>
      <c r="P20" s="16">
        <v>5</v>
      </c>
      <c r="Q20" s="16">
        <v>5</v>
      </c>
      <c r="R20" s="16">
        <v>5</v>
      </c>
      <c r="S20" s="16">
        <v>5</v>
      </c>
      <c r="T20" s="16">
        <v>5</v>
      </c>
      <c r="U20" s="16">
        <v>5</v>
      </c>
      <c r="V20" s="16">
        <v>5</v>
      </c>
      <c r="W20" s="16">
        <v>5</v>
      </c>
      <c r="X20" s="13">
        <f t="shared" si="1"/>
        <v>45</v>
      </c>
    </row>
    <row r="21" spans="2:24" ht="15.75" x14ac:dyDescent="0.25">
      <c r="B21" s="20">
        <v>17</v>
      </c>
      <c r="C21" s="9">
        <v>3</v>
      </c>
      <c r="D21" s="9">
        <v>3</v>
      </c>
      <c r="E21" s="9">
        <v>4</v>
      </c>
      <c r="F21" s="9">
        <v>4</v>
      </c>
      <c r="G21" s="9">
        <v>4</v>
      </c>
      <c r="H21" s="9">
        <v>4</v>
      </c>
      <c r="I21" s="9">
        <v>3</v>
      </c>
      <c r="J21" s="9">
        <v>4</v>
      </c>
      <c r="K21" s="9">
        <v>4</v>
      </c>
      <c r="L21" s="9">
        <f t="shared" si="2"/>
        <v>33</v>
      </c>
      <c r="M21" s="24"/>
      <c r="N21" s="14">
        <v>16</v>
      </c>
      <c r="O21" s="16">
        <v>3.5</v>
      </c>
      <c r="P21" s="16">
        <v>9</v>
      </c>
      <c r="Q21" s="16">
        <v>3.5</v>
      </c>
      <c r="R21" s="16">
        <v>7.5</v>
      </c>
      <c r="S21" s="16">
        <v>7.5</v>
      </c>
      <c r="T21" s="16">
        <v>3.5</v>
      </c>
      <c r="U21" s="16">
        <v>3.5</v>
      </c>
      <c r="V21" s="16">
        <v>3.5</v>
      </c>
      <c r="W21" s="16">
        <v>3.5</v>
      </c>
      <c r="X21" s="13">
        <f t="shared" si="1"/>
        <v>45</v>
      </c>
    </row>
    <row r="22" spans="2:24" ht="15.75" x14ac:dyDescent="0.25">
      <c r="B22" s="20">
        <v>18</v>
      </c>
      <c r="C22" s="9">
        <v>4</v>
      </c>
      <c r="D22" s="9">
        <v>4</v>
      </c>
      <c r="E22" s="9">
        <v>4</v>
      </c>
      <c r="F22" s="9">
        <v>4</v>
      </c>
      <c r="G22" s="9">
        <v>4</v>
      </c>
      <c r="H22" s="9">
        <v>4</v>
      </c>
      <c r="I22" s="9">
        <v>4</v>
      </c>
      <c r="J22" s="9">
        <v>4</v>
      </c>
      <c r="K22" s="9">
        <v>4</v>
      </c>
      <c r="L22" s="9">
        <f t="shared" si="2"/>
        <v>36</v>
      </c>
      <c r="M22" s="24"/>
      <c r="N22" s="14">
        <v>17</v>
      </c>
      <c r="O22" s="16">
        <v>2</v>
      </c>
      <c r="P22" s="16">
        <v>2</v>
      </c>
      <c r="Q22" s="16">
        <v>6.5</v>
      </c>
      <c r="R22" s="16">
        <v>6.5</v>
      </c>
      <c r="S22" s="16">
        <v>6.5</v>
      </c>
      <c r="T22" s="16">
        <v>6.5</v>
      </c>
      <c r="U22" s="16">
        <v>2</v>
      </c>
      <c r="V22" s="16">
        <v>6.5</v>
      </c>
      <c r="W22" s="16">
        <v>6.5</v>
      </c>
      <c r="X22" s="13">
        <f t="shared" si="1"/>
        <v>45</v>
      </c>
    </row>
    <row r="23" spans="2:24" ht="15.75" x14ac:dyDescent="0.25">
      <c r="B23" s="20">
        <v>19</v>
      </c>
      <c r="C23" s="9">
        <v>4</v>
      </c>
      <c r="D23" s="9">
        <v>2</v>
      </c>
      <c r="E23" s="9">
        <v>2</v>
      </c>
      <c r="F23" s="9">
        <v>4</v>
      </c>
      <c r="G23" s="9">
        <v>4</v>
      </c>
      <c r="H23" s="9">
        <v>3</v>
      </c>
      <c r="I23" s="9">
        <v>4</v>
      </c>
      <c r="J23" s="9">
        <v>4</v>
      </c>
      <c r="K23" s="9">
        <v>2</v>
      </c>
      <c r="L23" s="9">
        <f t="shared" si="2"/>
        <v>29</v>
      </c>
      <c r="M23" s="24"/>
      <c r="N23" s="14">
        <v>18</v>
      </c>
      <c r="O23" s="16">
        <v>5</v>
      </c>
      <c r="P23" s="16">
        <v>5</v>
      </c>
      <c r="Q23" s="16">
        <v>5</v>
      </c>
      <c r="R23" s="16">
        <v>5</v>
      </c>
      <c r="S23" s="16">
        <v>5</v>
      </c>
      <c r="T23" s="16">
        <v>5</v>
      </c>
      <c r="U23" s="16">
        <v>5</v>
      </c>
      <c r="V23" s="16">
        <v>5</v>
      </c>
      <c r="W23" s="16">
        <v>5</v>
      </c>
      <c r="X23" s="13">
        <f t="shared" si="1"/>
        <v>45</v>
      </c>
    </row>
    <row r="24" spans="2:24" ht="15.75" x14ac:dyDescent="0.25">
      <c r="B24" s="20">
        <v>20</v>
      </c>
      <c r="C24" s="9">
        <v>3</v>
      </c>
      <c r="D24" s="9">
        <v>5</v>
      </c>
      <c r="E24" s="9">
        <v>3</v>
      </c>
      <c r="F24" s="9">
        <v>2</v>
      </c>
      <c r="G24" s="9">
        <v>5</v>
      </c>
      <c r="H24" s="9">
        <v>5</v>
      </c>
      <c r="I24" s="9">
        <v>4</v>
      </c>
      <c r="J24" s="9">
        <v>5</v>
      </c>
      <c r="K24" s="9">
        <v>5</v>
      </c>
      <c r="L24" s="9">
        <f>SUM(C24:K24)</f>
        <v>37</v>
      </c>
      <c r="M24" s="24"/>
      <c r="N24" s="14">
        <v>19</v>
      </c>
      <c r="O24" s="16">
        <v>7</v>
      </c>
      <c r="P24" s="16">
        <v>2</v>
      </c>
      <c r="Q24" s="16">
        <v>2</v>
      </c>
      <c r="R24" s="16">
        <v>7</v>
      </c>
      <c r="S24" s="16">
        <v>7</v>
      </c>
      <c r="T24" s="16">
        <v>4</v>
      </c>
      <c r="U24" s="16">
        <v>7</v>
      </c>
      <c r="V24" s="16">
        <v>7</v>
      </c>
      <c r="W24" s="16">
        <v>2</v>
      </c>
      <c r="X24" s="13">
        <f t="shared" si="1"/>
        <v>45</v>
      </c>
    </row>
    <row r="25" spans="2:24" ht="15.75" x14ac:dyDescent="0.25">
      <c r="B25" s="20">
        <v>21</v>
      </c>
      <c r="C25" s="9">
        <v>5</v>
      </c>
      <c r="D25" s="9">
        <v>3</v>
      </c>
      <c r="E25" s="9">
        <v>4</v>
      </c>
      <c r="F25" s="9">
        <v>3</v>
      </c>
      <c r="G25" s="9">
        <v>4</v>
      </c>
      <c r="H25" s="9">
        <v>4</v>
      </c>
      <c r="I25" s="9">
        <v>3</v>
      </c>
      <c r="J25" s="9">
        <v>2</v>
      </c>
      <c r="K25" s="9">
        <v>4</v>
      </c>
      <c r="L25" s="9">
        <f t="shared" si="2"/>
        <v>32</v>
      </c>
      <c r="M25" s="24"/>
      <c r="N25" s="14">
        <v>20</v>
      </c>
      <c r="O25" s="16">
        <v>2.5</v>
      </c>
      <c r="P25" s="16">
        <v>7</v>
      </c>
      <c r="Q25" s="16">
        <v>2.5</v>
      </c>
      <c r="R25" s="16">
        <v>1</v>
      </c>
      <c r="S25" s="16">
        <v>7</v>
      </c>
      <c r="T25" s="16">
        <v>7</v>
      </c>
      <c r="U25" s="16">
        <v>4</v>
      </c>
      <c r="V25" s="16">
        <v>7</v>
      </c>
      <c r="W25" s="16">
        <v>7</v>
      </c>
      <c r="X25" s="13">
        <f t="shared" si="1"/>
        <v>45</v>
      </c>
    </row>
    <row r="26" spans="2:24" ht="15.75" x14ac:dyDescent="0.25">
      <c r="B26" s="20">
        <v>22</v>
      </c>
      <c r="C26" s="9">
        <v>5</v>
      </c>
      <c r="D26" s="9">
        <v>5</v>
      </c>
      <c r="E26" s="9">
        <v>5</v>
      </c>
      <c r="F26" s="9">
        <v>4</v>
      </c>
      <c r="G26" s="9">
        <v>5</v>
      </c>
      <c r="H26" s="9">
        <v>5</v>
      </c>
      <c r="I26" s="9">
        <v>4</v>
      </c>
      <c r="J26" s="9">
        <v>3</v>
      </c>
      <c r="K26" s="9">
        <v>3</v>
      </c>
      <c r="L26" s="9">
        <f t="shared" si="2"/>
        <v>39</v>
      </c>
      <c r="M26" s="24"/>
      <c r="N26" s="14">
        <v>21</v>
      </c>
      <c r="O26" s="16">
        <v>9</v>
      </c>
      <c r="P26" s="16">
        <v>3</v>
      </c>
      <c r="Q26" s="16">
        <v>6.5</v>
      </c>
      <c r="R26" s="16">
        <v>3</v>
      </c>
      <c r="S26" s="16">
        <v>6.5</v>
      </c>
      <c r="T26" s="16">
        <v>6.5</v>
      </c>
      <c r="U26" s="16">
        <v>3</v>
      </c>
      <c r="V26" s="16">
        <v>1</v>
      </c>
      <c r="W26" s="16">
        <v>6.5</v>
      </c>
      <c r="X26" s="13">
        <f t="shared" si="1"/>
        <v>45</v>
      </c>
    </row>
    <row r="27" spans="2:24" ht="15.75" x14ac:dyDescent="0.25">
      <c r="B27" s="20">
        <v>23</v>
      </c>
      <c r="C27" s="9">
        <v>4</v>
      </c>
      <c r="D27" s="9">
        <v>2</v>
      </c>
      <c r="E27" s="9">
        <v>2</v>
      </c>
      <c r="F27" s="9">
        <v>4</v>
      </c>
      <c r="G27" s="9">
        <v>5</v>
      </c>
      <c r="H27" s="9">
        <v>4</v>
      </c>
      <c r="I27" s="9">
        <v>5</v>
      </c>
      <c r="J27" s="9">
        <v>5</v>
      </c>
      <c r="K27" s="9">
        <v>5</v>
      </c>
      <c r="L27" s="9">
        <f t="shared" si="2"/>
        <v>36</v>
      </c>
      <c r="M27" s="24"/>
      <c r="N27" s="14">
        <v>22</v>
      </c>
      <c r="O27" s="16">
        <v>7</v>
      </c>
      <c r="P27" s="16">
        <v>7</v>
      </c>
      <c r="Q27" s="16">
        <v>7</v>
      </c>
      <c r="R27" s="16">
        <v>3.5</v>
      </c>
      <c r="S27" s="16">
        <v>7</v>
      </c>
      <c r="T27" s="16">
        <v>7</v>
      </c>
      <c r="U27" s="16">
        <v>3.5</v>
      </c>
      <c r="V27" s="16">
        <v>1.5</v>
      </c>
      <c r="W27" s="16">
        <v>1.5</v>
      </c>
      <c r="X27" s="13">
        <f t="shared" si="1"/>
        <v>45</v>
      </c>
    </row>
    <row r="28" spans="2:24" ht="15.75" x14ac:dyDescent="0.25">
      <c r="B28" s="20">
        <v>24</v>
      </c>
      <c r="C28" s="9">
        <v>3</v>
      </c>
      <c r="D28" s="9">
        <v>4</v>
      </c>
      <c r="E28" s="9">
        <v>4</v>
      </c>
      <c r="F28" s="9">
        <v>3</v>
      </c>
      <c r="G28" s="9">
        <v>3</v>
      </c>
      <c r="H28" s="9">
        <v>3</v>
      </c>
      <c r="I28" s="9">
        <v>4</v>
      </c>
      <c r="J28" s="9">
        <v>4</v>
      </c>
      <c r="K28" s="9">
        <v>3</v>
      </c>
      <c r="L28" s="9">
        <f t="shared" si="2"/>
        <v>31</v>
      </c>
      <c r="M28" s="24"/>
      <c r="N28" s="14">
        <v>23</v>
      </c>
      <c r="O28" s="16">
        <v>4</v>
      </c>
      <c r="P28" s="16">
        <v>1.5</v>
      </c>
      <c r="Q28" s="16">
        <v>1.5</v>
      </c>
      <c r="R28" s="16">
        <v>4</v>
      </c>
      <c r="S28" s="16">
        <v>7.5</v>
      </c>
      <c r="T28" s="16">
        <v>4</v>
      </c>
      <c r="U28" s="16">
        <v>7.5</v>
      </c>
      <c r="V28" s="16">
        <v>7.5</v>
      </c>
      <c r="W28" s="16">
        <v>7.5</v>
      </c>
      <c r="X28" s="13">
        <f t="shared" si="1"/>
        <v>45</v>
      </c>
    </row>
    <row r="29" spans="2:24" ht="15.75" x14ac:dyDescent="0.25">
      <c r="B29" s="20">
        <v>25</v>
      </c>
      <c r="C29" s="9">
        <v>4</v>
      </c>
      <c r="D29" s="9">
        <v>4</v>
      </c>
      <c r="E29" s="9">
        <v>4</v>
      </c>
      <c r="F29" s="9">
        <v>5</v>
      </c>
      <c r="G29" s="9">
        <v>5</v>
      </c>
      <c r="H29" s="9">
        <v>3</v>
      </c>
      <c r="I29" s="9">
        <v>3</v>
      </c>
      <c r="J29" s="9">
        <v>3</v>
      </c>
      <c r="K29" s="9">
        <v>4</v>
      </c>
      <c r="L29" s="9">
        <f t="shared" si="2"/>
        <v>35</v>
      </c>
      <c r="M29" s="24"/>
      <c r="N29" s="14">
        <v>24</v>
      </c>
      <c r="O29" s="16">
        <v>3</v>
      </c>
      <c r="P29" s="16">
        <v>7.5</v>
      </c>
      <c r="Q29" s="16">
        <v>7.5</v>
      </c>
      <c r="R29" s="16">
        <v>3</v>
      </c>
      <c r="S29" s="16">
        <v>3</v>
      </c>
      <c r="T29" s="16">
        <v>3</v>
      </c>
      <c r="U29" s="16">
        <v>7.5</v>
      </c>
      <c r="V29" s="16">
        <v>7.5</v>
      </c>
      <c r="W29" s="16">
        <v>3</v>
      </c>
      <c r="X29" s="13">
        <f>SUM(O29:W29)</f>
        <v>45</v>
      </c>
    </row>
    <row r="30" spans="2:24" ht="15.75" x14ac:dyDescent="0.25">
      <c r="B30" s="20">
        <v>26</v>
      </c>
      <c r="C30" s="9">
        <v>5</v>
      </c>
      <c r="D30" s="9">
        <v>4</v>
      </c>
      <c r="E30" s="9">
        <v>5</v>
      </c>
      <c r="F30" s="9">
        <v>4</v>
      </c>
      <c r="G30" s="9">
        <v>4</v>
      </c>
      <c r="H30" s="9">
        <v>5</v>
      </c>
      <c r="I30" s="9">
        <v>3</v>
      </c>
      <c r="J30" s="9">
        <v>4</v>
      </c>
      <c r="K30" s="9">
        <v>4</v>
      </c>
      <c r="L30" s="9">
        <f t="shared" si="2"/>
        <v>38</v>
      </c>
      <c r="M30" s="24"/>
      <c r="N30" s="14">
        <v>25</v>
      </c>
      <c r="O30" s="16">
        <v>5.5</v>
      </c>
      <c r="P30" s="16">
        <v>5.5</v>
      </c>
      <c r="Q30" s="16">
        <v>5.5</v>
      </c>
      <c r="R30" s="16">
        <v>8.5</v>
      </c>
      <c r="S30" s="16">
        <v>8.5</v>
      </c>
      <c r="T30" s="16">
        <v>2</v>
      </c>
      <c r="U30" s="16">
        <v>2</v>
      </c>
      <c r="V30" s="16">
        <v>2</v>
      </c>
      <c r="W30" s="16">
        <v>5.5</v>
      </c>
      <c r="X30" s="13">
        <f t="shared" si="1"/>
        <v>45</v>
      </c>
    </row>
    <row r="31" spans="2:24" ht="15.75" x14ac:dyDescent="0.25">
      <c r="B31" s="20">
        <v>27</v>
      </c>
      <c r="C31" s="9">
        <v>4</v>
      </c>
      <c r="D31" s="9">
        <v>4</v>
      </c>
      <c r="E31" s="9">
        <v>4</v>
      </c>
      <c r="F31" s="9">
        <v>4</v>
      </c>
      <c r="G31" s="9">
        <v>4</v>
      </c>
      <c r="H31" s="9">
        <v>4</v>
      </c>
      <c r="I31" s="9">
        <v>4</v>
      </c>
      <c r="J31" s="9">
        <v>4</v>
      </c>
      <c r="K31" s="9">
        <v>4</v>
      </c>
      <c r="L31" s="9">
        <f t="shared" si="2"/>
        <v>36</v>
      </c>
      <c r="M31" s="24"/>
      <c r="N31" s="14">
        <v>26</v>
      </c>
      <c r="O31" s="16">
        <v>8</v>
      </c>
      <c r="P31" s="16">
        <v>4</v>
      </c>
      <c r="Q31" s="16">
        <v>8</v>
      </c>
      <c r="R31" s="16">
        <v>4</v>
      </c>
      <c r="S31" s="16">
        <v>4</v>
      </c>
      <c r="T31" s="16">
        <v>8</v>
      </c>
      <c r="U31" s="16">
        <v>1</v>
      </c>
      <c r="V31" s="16">
        <v>4</v>
      </c>
      <c r="W31" s="16">
        <v>4</v>
      </c>
      <c r="X31" s="13">
        <f t="shared" si="1"/>
        <v>45</v>
      </c>
    </row>
    <row r="32" spans="2:24" ht="15.75" x14ac:dyDescent="0.25">
      <c r="B32" s="20">
        <v>28</v>
      </c>
      <c r="C32" s="9">
        <v>2</v>
      </c>
      <c r="D32" s="9">
        <v>4</v>
      </c>
      <c r="E32" s="9">
        <v>1</v>
      </c>
      <c r="F32" s="9">
        <v>4</v>
      </c>
      <c r="G32" s="9">
        <v>5</v>
      </c>
      <c r="H32" s="9">
        <v>2</v>
      </c>
      <c r="I32" s="9">
        <v>4</v>
      </c>
      <c r="J32" s="9">
        <v>4</v>
      </c>
      <c r="K32" s="9">
        <v>4</v>
      </c>
      <c r="L32" s="9">
        <f t="shared" si="2"/>
        <v>30</v>
      </c>
      <c r="M32" s="24"/>
      <c r="N32" s="14">
        <v>27</v>
      </c>
      <c r="O32" s="16">
        <v>5</v>
      </c>
      <c r="P32" s="16">
        <v>5</v>
      </c>
      <c r="Q32" s="16">
        <v>5</v>
      </c>
      <c r="R32" s="16">
        <v>5</v>
      </c>
      <c r="S32" s="16">
        <v>5</v>
      </c>
      <c r="T32" s="16">
        <v>5</v>
      </c>
      <c r="U32" s="16">
        <v>5</v>
      </c>
      <c r="V32" s="16">
        <v>5</v>
      </c>
      <c r="W32" s="16">
        <v>5</v>
      </c>
      <c r="X32" s="13">
        <f t="shared" si="1"/>
        <v>45</v>
      </c>
    </row>
    <row r="33" spans="2:24" ht="15.75" x14ac:dyDescent="0.25">
      <c r="B33" s="20">
        <v>29</v>
      </c>
      <c r="C33" s="9">
        <v>4</v>
      </c>
      <c r="D33" s="9">
        <v>2</v>
      </c>
      <c r="E33" s="9">
        <v>3</v>
      </c>
      <c r="F33" s="9">
        <v>3</v>
      </c>
      <c r="G33" s="9">
        <v>4</v>
      </c>
      <c r="H33" s="9">
        <v>4</v>
      </c>
      <c r="I33" s="9">
        <v>4</v>
      </c>
      <c r="J33" s="9">
        <v>4</v>
      </c>
      <c r="K33" s="9">
        <v>4</v>
      </c>
      <c r="L33" s="9">
        <f t="shared" si="2"/>
        <v>32</v>
      </c>
      <c r="M33" s="24"/>
      <c r="N33" s="14">
        <v>28</v>
      </c>
      <c r="O33" s="16">
        <v>2.5</v>
      </c>
      <c r="P33" s="16">
        <v>6</v>
      </c>
      <c r="Q33" s="16">
        <v>1</v>
      </c>
      <c r="R33" s="16">
        <v>6</v>
      </c>
      <c r="S33" s="16">
        <v>9</v>
      </c>
      <c r="T33" s="16">
        <v>2.5</v>
      </c>
      <c r="U33" s="16">
        <v>6</v>
      </c>
      <c r="V33" s="16">
        <v>6</v>
      </c>
      <c r="W33" s="16">
        <v>6</v>
      </c>
      <c r="X33" s="13">
        <f t="shared" si="1"/>
        <v>45</v>
      </c>
    </row>
    <row r="34" spans="2:24" ht="15.75" x14ac:dyDescent="0.25">
      <c r="B34" s="20">
        <v>30</v>
      </c>
      <c r="C34" s="9">
        <v>4</v>
      </c>
      <c r="D34" s="9">
        <v>4</v>
      </c>
      <c r="E34" s="9">
        <v>4</v>
      </c>
      <c r="F34" s="9">
        <v>4</v>
      </c>
      <c r="G34" s="9">
        <v>3</v>
      </c>
      <c r="H34" s="9">
        <v>3</v>
      </c>
      <c r="I34" s="9">
        <v>3</v>
      </c>
      <c r="J34" s="9">
        <v>3</v>
      </c>
      <c r="K34" s="9">
        <v>3</v>
      </c>
      <c r="L34" s="9">
        <f>SUM(C34:K34)</f>
        <v>31</v>
      </c>
      <c r="M34" s="24"/>
      <c r="N34" s="14">
        <v>29</v>
      </c>
      <c r="O34" s="16">
        <v>6.5</v>
      </c>
      <c r="P34" s="16">
        <v>1</v>
      </c>
      <c r="Q34" s="16">
        <v>2.5</v>
      </c>
      <c r="R34" s="16">
        <v>2.5</v>
      </c>
      <c r="S34" s="16">
        <v>6.5</v>
      </c>
      <c r="T34" s="16">
        <v>6.5</v>
      </c>
      <c r="U34" s="16">
        <v>6.5</v>
      </c>
      <c r="V34" s="16">
        <v>6.5</v>
      </c>
      <c r="W34" s="16">
        <v>6.5</v>
      </c>
      <c r="X34" s="13">
        <f t="shared" si="1"/>
        <v>45</v>
      </c>
    </row>
    <row r="35" spans="2:24" ht="15.75" x14ac:dyDescent="0.25">
      <c r="B35" s="2" t="s">
        <v>57</v>
      </c>
      <c r="C35" s="4">
        <f>AVERAGE(C5:C34)</f>
        <v>3.4666666666666668</v>
      </c>
      <c r="D35" s="4">
        <f t="shared" ref="D35:K35" si="3">AVERAGE(D5:D34)</f>
        <v>3.3666666666666667</v>
      </c>
      <c r="E35" s="4">
        <f t="shared" si="3"/>
        <v>3.2666666666666666</v>
      </c>
      <c r="F35" s="4">
        <f t="shared" si="3"/>
        <v>3.4666666666666668</v>
      </c>
      <c r="G35" s="4">
        <f t="shared" si="3"/>
        <v>3.7333333333333334</v>
      </c>
      <c r="H35" s="4">
        <f t="shared" si="3"/>
        <v>3.4333333333333331</v>
      </c>
      <c r="I35" s="4">
        <f t="shared" si="3"/>
        <v>3.3333333333333335</v>
      </c>
      <c r="J35" s="4">
        <f t="shared" si="3"/>
        <v>3.3</v>
      </c>
      <c r="K35" s="4">
        <f t="shared" si="3"/>
        <v>3.3666666666666667</v>
      </c>
      <c r="L35" s="4"/>
      <c r="N35" s="14">
        <v>30</v>
      </c>
      <c r="O35" s="16">
        <v>7.5</v>
      </c>
      <c r="P35" s="16">
        <v>7.5</v>
      </c>
      <c r="Q35" s="16">
        <v>7.5</v>
      </c>
      <c r="R35" s="16">
        <v>7.5</v>
      </c>
      <c r="S35" s="16">
        <v>3</v>
      </c>
      <c r="T35" s="16">
        <v>3</v>
      </c>
      <c r="U35" s="16">
        <v>3</v>
      </c>
      <c r="V35" s="16">
        <v>3</v>
      </c>
      <c r="W35" s="16">
        <v>3</v>
      </c>
      <c r="X35" s="17">
        <f t="shared" si="1"/>
        <v>45</v>
      </c>
    </row>
    <row r="36" spans="2:24" ht="15.75" x14ac:dyDescent="0.25">
      <c r="N36" s="13" t="s">
        <v>23</v>
      </c>
      <c r="O36" s="18">
        <f>SUM(O6:O35)</f>
        <v>159.5</v>
      </c>
      <c r="P36" s="18">
        <f t="shared" ref="P36:W36" si="4">SUM(P6:P35)</f>
        <v>148.5</v>
      </c>
      <c r="Q36" s="18">
        <f t="shared" si="4"/>
        <v>144.5</v>
      </c>
      <c r="R36" s="18">
        <f t="shared" si="4"/>
        <v>155</v>
      </c>
      <c r="S36" s="18">
        <f t="shared" si="4"/>
        <v>172.5</v>
      </c>
      <c r="T36" s="18">
        <f t="shared" si="4"/>
        <v>147</v>
      </c>
      <c r="U36" s="18">
        <f t="shared" si="4"/>
        <v>138.5</v>
      </c>
      <c r="V36" s="18">
        <f t="shared" si="4"/>
        <v>139.5</v>
      </c>
      <c r="W36" s="18">
        <f t="shared" si="4"/>
        <v>145</v>
      </c>
      <c r="X36" s="19"/>
    </row>
    <row r="37" spans="2:24" ht="15.75" x14ac:dyDescent="0.25">
      <c r="I37" s="39" t="s">
        <v>41</v>
      </c>
      <c r="J37" s="37">
        <f>(12/((30*9)*(9+1))*SUMSQ(O36:W36)-3*(30)*(9+1))</f>
        <v>4.1355555555555839</v>
      </c>
      <c r="N37" s="13" t="s">
        <v>47</v>
      </c>
      <c r="O37" s="116">
        <f>AVERAGE(O6:O35)</f>
        <v>5.3166666666666664</v>
      </c>
      <c r="P37" s="116">
        <f t="shared" ref="P37:V37" si="5">AVERAGE(P6:P35)</f>
        <v>4.95</v>
      </c>
      <c r="Q37" s="116">
        <f t="shared" si="5"/>
        <v>4.8166666666666664</v>
      </c>
      <c r="R37" s="116">
        <f t="shared" si="5"/>
        <v>5.166666666666667</v>
      </c>
      <c r="S37" s="116">
        <f t="shared" si="5"/>
        <v>5.75</v>
      </c>
      <c r="T37" s="116">
        <f t="shared" si="5"/>
        <v>4.9000000000000004</v>
      </c>
      <c r="U37" s="116">
        <f t="shared" si="5"/>
        <v>4.6166666666666663</v>
      </c>
      <c r="V37" s="116">
        <f t="shared" si="5"/>
        <v>4.6500000000000004</v>
      </c>
      <c r="W37" s="116">
        <f>AVERAGE(W6:W35)</f>
        <v>4.833333333333333</v>
      </c>
      <c r="X37" s="19"/>
    </row>
    <row r="38" spans="2:24" x14ac:dyDescent="0.25">
      <c r="I38" s="39" t="s">
        <v>43</v>
      </c>
      <c r="J38" s="37">
        <f>_xlfn.CHISQ.INV.RT(0.05,8)</f>
        <v>15.507313055865453</v>
      </c>
    </row>
    <row r="39" spans="2:24" x14ac:dyDescent="0.25">
      <c r="I39" t="s">
        <v>45</v>
      </c>
      <c r="J39" t="s">
        <v>46</v>
      </c>
    </row>
    <row r="41" spans="2:24" ht="15.75" x14ac:dyDescent="0.25">
      <c r="C41" s="167" t="s">
        <v>4</v>
      </c>
      <c r="D41" s="167"/>
      <c r="E41" s="167"/>
      <c r="F41" s="167"/>
      <c r="G41" s="167"/>
      <c r="H41" s="42" t="s">
        <v>57</v>
      </c>
      <c r="I41" s="42" t="s">
        <v>58</v>
      </c>
      <c r="J41" s="42"/>
    </row>
    <row r="42" spans="2:24" ht="15.75" x14ac:dyDescent="0.25">
      <c r="C42" s="166" t="s">
        <v>49</v>
      </c>
      <c r="D42" s="166"/>
      <c r="E42" s="166"/>
      <c r="F42" s="166"/>
      <c r="G42" s="166"/>
      <c r="H42" s="40">
        <f>AVERAGE(C5:C34)</f>
        <v>3.4666666666666668</v>
      </c>
      <c r="I42" s="40">
        <f>SUM(O6:O35)</f>
        <v>159.5</v>
      </c>
    </row>
    <row r="43" spans="2:24" ht="15.75" x14ac:dyDescent="0.25">
      <c r="C43" s="161" t="s">
        <v>50</v>
      </c>
      <c r="D43" s="161"/>
      <c r="E43" s="161"/>
      <c r="F43" s="161"/>
      <c r="G43" s="161"/>
      <c r="H43" s="41">
        <f>AVERAGE(D5:D34)</f>
        <v>3.3666666666666667</v>
      </c>
      <c r="I43" s="41">
        <f>SUM(P6:P35)</f>
        <v>148.5</v>
      </c>
    </row>
    <row r="44" spans="2:24" ht="15.75" x14ac:dyDescent="0.25">
      <c r="C44" s="161" t="s">
        <v>48</v>
      </c>
      <c r="D44" s="161"/>
      <c r="E44" s="161"/>
      <c r="F44" s="161"/>
      <c r="G44" s="161"/>
      <c r="H44" s="41">
        <f>AVERAGE(E5:E34)</f>
        <v>3.2666666666666666</v>
      </c>
      <c r="I44" s="41">
        <f>SUM(Q6:Q35)</f>
        <v>144.5</v>
      </c>
    </row>
    <row r="45" spans="2:24" ht="15.75" x14ac:dyDescent="0.25">
      <c r="C45" s="161" t="s">
        <v>51</v>
      </c>
      <c r="D45" s="161"/>
      <c r="E45" s="161"/>
      <c r="F45" s="161"/>
      <c r="G45" s="161"/>
      <c r="H45" s="41">
        <f>AVERAGE(F5:F34)</f>
        <v>3.4666666666666668</v>
      </c>
      <c r="I45" s="41">
        <f>SUM(R6:R35)</f>
        <v>155</v>
      </c>
    </row>
    <row r="46" spans="2:24" ht="15.75" x14ac:dyDescent="0.25">
      <c r="C46" s="161" t="s">
        <v>52</v>
      </c>
      <c r="D46" s="161"/>
      <c r="E46" s="161"/>
      <c r="F46" s="161"/>
      <c r="G46" s="161"/>
      <c r="H46" s="41">
        <f>AVERAGE(G5:G34)</f>
        <v>3.7333333333333334</v>
      </c>
      <c r="I46" s="41">
        <f>SUM(S6:S35)</f>
        <v>172.5</v>
      </c>
    </row>
    <row r="47" spans="2:24" ht="15.75" x14ac:dyDescent="0.25">
      <c r="C47" s="161" t="s">
        <v>53</v>
      </c>
      <c r="D47" s="161"/>
      <c r="E47" s="161"/>
      <c r="F47" s="161"/>
      <c r="G47" s="161"/>
      <c r="H47" s="41">
        <f>AVERAGE(H5:H34)</f>
        <v>3.4333333333333331</v>
      </c>
      <c r="I47" s="41">
        <f>SUM(T6:T35)</f>
        <v>147</v>
      </c>
    </row>
    <row r="48" spans="2:24" ht="15.75" x14ac:dyDescent="0.25">
      <c r="C48" s="161" t="s">
        <v>54</v>
      </c>
      <c r="D48" s="161"/>
      <c r="E48" s="161"/>
      <c r="F48" s="161"/>
      <c r="G48" s="161"/>
      <c r="H48" s="41">
        <f>AVERAGE(I5:I34)</f>
        <v>3.3333333333333335</v>
      </c>
      <c r="I48" s="41">
        <f>SUM(U6:U35)</f>
        <v>138.5</v>
      </c>
    </row>
    <row r="49" spans="3:10" ht="15.75" x14ac:dyDescent="0.25">
      <c r="C49" s="161" t="s">
        <v>55</v>
      </c>
      <c r="D49" s="161"/>
      <c r="E49" s="161"/>
      <c r="F49" s="161"/>
      <c r="G49" s="161"/>
      <c r="H49" s="41">
        <f>AVERAGE(J5:J34)</f>
        <v>3.3</v>
      </c>
      <c r="I49" s="41">
        <f>SUM(V6:V35)</f>
        <v>139.5</v>
      </c>
    </row>
    <row r="50" spans="3:10" ht="15.75" x14ac:dyDescent="0.25">
      <c r="C50" s="162" t="s">
        <v>56</v>
      </c>
      <c r="D50" s="162"/>
      <c r="E50" s="162"/>
      <c r="F50" s="162"/>
      <c r="G50" s="162"/>
      <c r="H50" s="41">
        <f>AVERAGE(K5:K34)</f>
        <v>3.3666666666666667</v>
      </c>
      <c r="I50" s="41">
        <f>SUM(W6:W35)</f>
        <v>145</v>
      </c>
    </row>
    <row r="51" spans="3:10" ht="15.75" x14ac:dyDescent="0.25">
      <c r="C51" s="163" t="s">
        <v>59</v>
      </c>
      <c r="D51" s="163"/>
      <c r="E51" s="163"/>
      <c r="F51" s="163"/>
      <c r="G51" s="163"/>
      <c r="H51" s="45" t="s">
        <v>64</v>
      </c>
      <c r="I51" s="42"/>
      <c r="J51" s="42"/>
    </row>
  </sheetData>
  <mergeCells count="17">
    <mergeCell ref="C50:G50"/>
    <mergeCell ref="C51:G51"/>
    <mergeCell ref="L3:L4"/>
    <mergeCell ref="X4:X5"/>
    <mergeCell ref="J1:R1"/>
    <mergeCell ref="C43:G43"/>
    <mergeCell ref="C44:G44"/>
    <mergeCell ref="C45:G45"/>
    <mergeCell ref="C46:G46"/>
    <mergeCell ref="C47:G47"/>
    <mergeCell ref="C48:G48"/>
    <mergeCell ref="C49:G49"/>
    <mergeCell ref="B3:B4"/>
    <mergeCell ref="C3:J3"/>
    <mergeCell ref="O4:W4"/>
    <mergeCell ref="C41:G41"/>
    <mergeCell ref="C42:G4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U27"/>
  <sheetViews>
    <sheetView topLeftCell="B4" zoomScale="73" zoomScaleNormal="73" workbookViewId="0">
      <selection activeCell="U24" sqref="U24"/>
    </sheetView>
  </sheetViews>
  <sheetFormatPr defaultRowHeight="15" x14ac:dyDescent="0.25"/>
  <cols>
    <col min="3" max="3" width="12.140625" customWidth="1"/>
    <col min="4" max="4" width="11" customWidth="1"/>
    <col min="13" max="13" width="11.7109375" customWidth="1"/>
    <col min="18" max="18" width="11.140625" customWidth="1"/>
  </cols>
  <sheetData>
    <row r="2" spans="3:21" x14ac:dyDescent="0.25">
      <c r="D2" t="s">
        <v>97</v>
      </c>
      <c r="E2">
        <v>9</v>
      </c>
      <c r="F2" t="s">
        <v>90</v>
      </c>
      <c r="G2">
        <v>3</v>
      </c>
    </row>
    <row r="3" spans="3:21" x14ac:dyDescent="0.25">
      <c r="D3" t="s">
        <v>98</v>
      </c>
      <c r="E3">
        <v>3</v>
      </c>
      <c r="F3" t="s">
        <v>40</v>
      </c>
      <c r="G3">
        <v>3</v>
      </c>
    </row>
    <row r="4" spans="3:21" ht="15.75" x14ac:dyDescent="0.25">
      <c r="D4" s="143" t="s">
        <v>15</v>
      </c>
      <c r="E4" s="143"/>
      <c r="F4" s="143"/>
      <c r="G4" s="143"/>
      <c r="H4" s="132" t="s">
        <v>44</v>
      </c>
      <c r="I4" s="132" t="s">
        <v>65</v>
      </c>
      <c r="K4" s="140" t="s">
        <v>39</v>
      </c>
      <c r="L4" s="141"/>
      <c r="M4" s="141"/>
      <c r="N4" s="141"/>
      <c r="O4" s="141"/>
      <c r="P4" s="142"/>
      <c r="R4" s="63" t="s">
        <v>68</v>
      </c>
      <c r="S4" s="63" t="s">
        <v>65</v>
      </c>
      <c r="T4" s="63" t="s">
        <v>120</v>
      </c>
    </row>
    <row r="5" spans="3:21" ht="15.75" x14ac:dyDescent="0.25">
      <c r="D5" s="144" t="s">
        <v>16</v>
      </c>
      <c r="E5" s="143" t="s">
        <v>5</v>
      </c>
      <c r="F5" s="143"/>
      <c r="G5" s="143"/>
      <c r="H5" s="138"/>
      <c r="I5" s="138"/>
      <c r="K5" s="132" t="s">
        <v>100</v>
      </c>
      <c r="L5" s="129" t="s">
        <v>40</v>
      </c>
      <c r="M5" s="130"/>
      <c r="N5" s="131"/>
      <c r="O5" s="132" t="s">
        <v>42</v>
      </c>
      <c r="P5" s="132" t="s">
        <v>65</v>
      </c>
      <c r="R5" s="43" t="s">
        <v>73</v>
      </c>
      <c r="S5" s="40">
        <f>P7</f>
        <v>48.966666666666669</v>
      </c>
      <c r="T5" s="64" t="s">
        <v>116</v>
      </c>
      <c r="U5" s="40">
        <f>S5+S9</f>
        <v>52.56937519886624</v>
      </c>
    </row>
    <row r="6" spans="3:21" ht="15.75" x14ac:dyDescent="0.25">
      <c r="D6" s="144"/>
      <c r="E6" s="5">
        <v>1</v>
      </c>
      <c r="F6" s="5">
        <v>2</v>
      </c>
      <c r="G6" s="5">
        <v>3</v>
      </c>
      <c r="H6" s="133"/>
      <c r="I6" s="133"/>
      <c r="K6" s="133"/>
      <c r="L6" s="29" t="s">
        <v>70</v>
      </c>
      <c r="M6" s="29" t="s">
        <v>71</v>
      </c>
      <c r="N6" s="29" t="s">
        <v>72</v>
      </c>
      <c r="O6" s="133"/>
      <c r="P6" s="133"/>
      <c r="R6" s="43" t="s">
        <v>74</v>
      </c>
      <c r="S6" s="40">
        <f>P8</f>
        <v>49.521111111111104</v>
      </c>
      <c r="T6" s="64" t="s">
        <v>117</v>
      </c>
      <c r="U6" s="40">
        <f>S6+S9</f>
        <v>53.123819643310675</v>
      </c>
    </row>
    <row r="7" spans="3:21" ht="15.75" x14ac:dyDescent="0.25">
      <c r="D7" s="2" t="s">
        <v>17</v>
      </c>
      <c r="E7" s="2">
        <v>50.34</v>
      </c>
      <c r="F7" s="2">
        <v>50.98</v>
      </c>
      <c r="G7" s="2">
        <v>50.85</v>
      </c>
      <c r="H7" s="2">
        <f>SUM(E7:G7)</f>
        <v>152.16999999999999</v>
      </c>
      <c r="I7" s="4">
        <f>H7/3</f>
        <v>50.723333333333329</v>
      </c>
      <c r="K7" s="9" t="s">
        <v>73</v>
      </c>
      <c r="L7" s="2">
        <f>H7</f>
        <v>152.16999999999999</v>
      </c>
      <c r="M7" s="2">
        <f>H8</f>
        <v>146.58000000000001</v>
      </c>
      <c r="N7" s="7">
        <f>H9</f>
        <v>141.94999999999999</v>
      </c>
      <c r="O7" s="2">
        <f>SUM(L7:N7)</f>
        <v>440.7</v>
      </c>
      <c r="P7" s="4">
        <f>O7/9</f>
        <v>48.966666666666669</v>
      </c>
      <c r="R7" s="43" t="s">
        <v>75</v>
      </c>
      <c r="S7" s="40">
        <f>P9</f>
        <v>52.89</v>
      </c>
      <c r="T7" s="64" t="s">
        <v>118</v>
      </c>
      <c r="U7" s="40">
        <f>S7-S6</f>
        <v>3.3688888888888968</v>
      </c>
    </row>
    <row r="8" spans="3:21" ht="15.75" x14ac:dyDescent="0.25">
      <c r="D8" s="2" t="s">
        <v>7</v>
      </c>
      <c r="E8" s="2">
        <v>49.99</v>
      </c>
      <c r="F8" s="2">
        <v>46.02</v>
      </c>
      <c r="G8" s="2">
        <v>50.57</v>
      </c>
      <c r="H8" s="2">
        <f t="shared" ref="H8:H14" si="0">SUM(E8:G8)</f>
        <v>146.58000000000001</v>
      </c>
      <c r="I8" s="4">
        <f t="shared" ref="I8:I15" si="1">H8/3</f>
        <v>48.860000000000007</v>
      </c>
      <c r="K8" s="9" t="s">
        <v>74</v>
      </c>
      <c r="L8" s="2">
        <f>H10</f>
        <v>147.20999999999998</v>
      </c>
      <c r="M8" s="2">
        <f>H11</f>
        <v>151.88999999999999</v>
      </c>
      <c r="N8" s="2">
        <f>H12</f>
        <v>146.59</v>
      </c>
      <c r="O8" s="2">
        <f t="shared" ref="O8:O9" si="2">SUM(L8:N8)</f>
        <v>445.68999999999994</v>
      </c>
      <c r="P8" s="4">
        <f t="shared" ref="P8" si="3">O8/9</f>
        <v>49.521111111111104</v>
      </c>
    </row>
    <row r="9" spans="3:21" ht="15.75" x14ac:dyDescent="0.25">
      <c r="D9" s="2" t="s">
        <v>8</v>
      </c>
      <c r="E9" s="2">
        <v>47.39</v>
      </c>
      <c r="F9" s="2">
        <v>48.87</v>
      </c>
      <c r="G9" s="2">
        <v>45.69</v>
      </c>
      <c r="H9" s="2">
        <f t="shared" si="0"/>
        <v>141.94999999999999</v>
      </c>
      <c r="I9" s="4">
        <f t="shared" si="1"/>
        <v>47.316666666666663</v>
      </c>
      <c r="K9" s="9" t="s">
        <v>75</v>
      </c>
      <c r="L9" s="2">
        <f>H13</f>
        <v>171.67000000000002</v>
      </c>
      <c r="M9" s="2">
        <f>H14</f>
        <v>157.26999999999998</v>
      </c>
      <c r="N9" s="2">
        <f>H15</f>
        <v>147.07</v>
      </c>
      <c r="O9" s="2">
        <f t="shared" si="2"/>
        <v>476.01</v>
      </c>
      <c r="P9" s="4">
        <f>O9/9</f>
        <v>52.89</v>
      </c>
      <c r="R9" s="107" t="s">
        <v>101</v>
      </c>
      <c r="S9" s="145">
        <f>M16</f>
        <v>3.6027085321995735</v>
      </c>
      <c r="T9" s="145"/>
    </row>
    <row r="10" spans="3:21" ht="15.75" x14ac:dyDescent="0.25">
      <c r="D10" s="2" t="s">
        <v>9</v>
      </c>
      <c r="E10" s="2">
        <v>48.86</v>
      </c>
      <c r="F10" s="2">
        <v>47.44</v>
      </c>
      <c r="G10" s="2">
        <v>50.91</v>
      </c>
      <c r="H10" s="2">
        <f t="shared" si="0"/>
        <v>147.20999999999998</v>
      </c>
      <c r="I10" s="4">
        <f t="shared" si="1"/>
        <v>49.069999999999993</v>
      </c>
      <c r="K10" s="9" t="s">
        <v>37</v>
      </c>
      <c r="L10" s="2">
        <f>SUM(L7:L9)</f>
        <v>471.05</v>
      </c>
      <c r="M10" s="2">
        <f>SUM(M7:M9)</f>
        <v>455.74</v>
      </c>
      <c r="N10" s="7">
        <f>SUM(N7:N9)</f>
        <v>435.60999999999996</v>
      </c>
      <c r="O10" s="46">
        <f>SUM(L10:N10)</f>
        <v>1362.3999999999999</v>
      </c>
      <c r="R10" s="66" t="s">
        <v>131</v>
      </c>
      <c r="S10" s="42" t="s">
        <v>99</v>
      </c>
      <c r="T10" s="87" t="s">
        <v>107</v>
      </c>
    </row>
    <row r="11" spans="3:21" ht="15.75" x14ac:dyDescent="0.25">
      <c r="D11" s="2" t="s">
        <v>10</v>
      </c>
      <c r="E11" s="2">
        <v>50.87</v>
      </c>
      <c r="F11" s="2">
        <v>50.44</v>
      </c>
      <c r="G11" s="2">
        <v>50.58</v>
      </c>
      <c r="H11" s="2">
        <f t="shared" si="0"/>
        <v>151.88999999999999</v>
      </c>
      <c r="I11" s="4">
        <f t="shared" si="1"/>
        <v>50.629999999999995</v>
      </c>
      <c r="K11" s="9" t="s">
        <v>99</v>
      </c>
      <c r="L11" s="4">
        <f>L10/9</f>
        <v>52.338888888888889</v>
      </c>
      <c r="M11" s="4">
        <f>M10/9</f>
        <v>50.637777777777778</v>
      </c>
      <c r="N11" s="4">
        <f>N10/9</f>
        <v>48.401111111111106</v>
      </c>
      <c r="R11" s="43" t="s">
        <v>72</v>
      </c>
      <c r="S11" s="40">
        <f>N11</f>
        <v>48.401111111111106</v>
      </c>
      <c r="T11" s="64" t="s">
        <v>116</v>
      </c>
      <c r="U11" s="40">
        <f>S11+S15</f>
        <v>52.003819643310678</v>
      </c>
    </row>
    <row r="12" spans="3:21" ht="15.75" x14ac:dyDescent="0.25">
      <c r="D12" s="2" t="s">
        <v>11</v>
      </c>
      <c r="E12" s="2">
        <v>50.89</v>
      </c>
      <c r="F12" s="2">
        <v>45.41</v>
      </c>
      <c r="G12" s="2">
        <v>50.29</v>
      </c>
      <c r="H12" s="2">
        <f t="shared" si="0"/>
        <v>146.59</v>
      </c>
      <c r="I12" s="4">
        <f t="shared" si="1"/>
        <v>48.863333333333337</v>
      </c>
      <c r="R12" s="43" t="s">
        <v>71</v>
      </c>
      <c r="S12" s="40">
        <f>M11</f>
        <v>50.637777777777778</v>
      </c>
      <c r="T12" s="64" t="s">
        <v>117</v>
      </c>
      <c r="U12" s="40">
        <f>S12+S15</f>
        <v>54.240486309977349</v>
      </c>
    </row>
    <row r="13" spans="3:21" ht="15.75" x14ac:dyDescent="0.25">
      <c r="D13" s="2" t="s">
        <v>12</v>
      </c>
      <c r="E13" s="2">
        <v>55.47</v>
      </c>
      <c r="F13" s="2">
        <v>60.67</v>
      </c>
      <c r="G13" s="2">
        <v>55.53</v>
      </c>
      <c r="H13" s="2">
        <f t="shared" si="0"/>
        <v>171.67000000000002</v>
      </c>
      <c r="I13" s="4">
        <f t="shared" si="1"/>
        <v>57.223333333333336</v>
      </c>
      <c r="R13" s="43" t="s">
        <v>70</v>
      </c>
      <c r="S13" s="40">
        <f>L11</f>
        <v>52.338888888888889</v>
      </c>
      <c r="T13" s="88" t="s">
        <v>118</v>
      </c>
      <c r="U13" s="40">
        <f>S13-S12</f>
        <v>1.7011111111111106</v>
      </c>
    </row>
    <row r="14" spans="3:21" x14ac:dyDescent="0.25">
      <c r="D14" s="2" t="s">
        <v>13</v>
      </c>
      <c r="E14" s="4">
        <v>52</v>
      </c>
      <c r="F14" s="2">
        <v>52.94</v>
      </c>
      <c r="G14" s="2">
        <v>52.33</v>
      </c>
      <c r="H14" s="2">
        <f t="shared" si="0"/>
        <v>157.26999999999998</v>
      </c>
      <c r="I14" s="4">
        <f t="shared" si="1"/>
        <v>52.423333333333325</v>
      </c>
    </row>
    <row r="15" spans="3:21" ht="15.75" x14ac:dyDescent="0.25">
      <c r="C15" s="62" t="s">
        <v>66</v>
      </c>
      <c r="D15" s="2" t="s">
        <v>14</v>
      </c>
      <c r="E15" s="2">
        <v>50.71</v>
      </c>
      <c r="F15" s="2">
        <v>50.47</v>
      </c>
      <c r="G15" s="2">
        <v>45.89</v>
      </c>
      <c r="H15" s="2">
        <f>SUM(E15:G15)</f>
        <v>147.07</v>
      </c>
      <c r="I15" s="4">
        <f t="shared" si="1"/>
        <v>49.023333333333333</v>
      </c>
      <c r="K15" s="71" t="s">
        <v>122</v>
      </c>
      <c r="L15" s="70" t="s">
        <v>101</v>
      </c>
      <c r="M15" s="72" t="s">
        <v>125</v>
      </c>
      <c r="R15" s="108" t="s">
        <v>101</v>
      </c>
      <c r="S15" s="145">
        <f>M16</f>
        <v>3.6027085321995735</v>
      </c>
      <c r="T15" s="146"/>
    </row>
    <row r="16" spans="3:21" x14ac:dyDescent="0.25">
      <c r="C16" s="92">
        <f>(H16^2)/(E2*E3)</f>
        <v>68745.694814814793</v>
      </c>
      <c r="D16" s="2" t="s">
        <v>63</v>
      </c>
      <c r="E16" s="2">
        <f>SUM(E7:E15)</f>
        <v>456.52000000000004</v>
      </c>
      <c r="F16" s="2">
        <f>SUM(F7:F15)</f>
        <v>453.24</v>
      </c>
      <c r="G16" s="2">
        <f>SUM(G7:G15)</f>
        <v>452.64000000000004</v>
      </c>
      <c r="H16" s="46">
        <f>SUM(H7:H15)</f>
        <v>1362.3999999999999</v>
      </c>
      <c r="I16" s="2"/>
      <c r="K16" s="84">
        <f>SQRT(F26/9)</f>
        <v>0.71624424099395101</v>
      </c>
      <c r="L16" s="85">
        <v>5.03</v>
      </c>
      <c r="M16" s="86">
        <f>K16*L16</f>
        <v>3.6027085321995735</v>
      </c>
    </row>
    <row r="18" spans="3:20" ht="15.75" thickBot="1" x14ac:dyDescent="0.3">
      <c r="D18" s="126" t="s">
        <v>113</v>
      </c>
      <c r="E18" s="126"/>
      <c r="F18" s="126"/>
      <c r="G18" s="126"/>
      <c r="H18" s="126"/>
      <c r="I18" s="126"/>
      <c r="L18" s="6"/>
      <c r="M18" s="6"/>
      <c r="N18" s="6"/>
      <c r="P18" s="2" t="s">
        <v>119</v>
      </c>
      <c r="Q18" s="2" t="s">
        <v>38</v>
      </c>
      <c r="R18" s="2" t="s">
        <v>124</v>
      </c>
      <c r="S18" s="2" t="s">
        <v>107</v>
      </c>
    </row>
    <row r="19" spans="3:20" ht="15.75" thickBot="1" x14ac:dyDescent="0.3">
      <c r="C19" s="134" t="s">
        <v>77</v>
      </c>
      <c r="D19" s="134" t="s">
        <v>78</v>
      </c>
      <c r="E19" s="134" t="s">
        <v>79</v>
      </c>
      <c r="F19" s="134" t="s">
        <v>80</v>
      </c>
      <c r="G19" s="134" t="s">
        <v>81</v>
      </c>
      <c r="H19" s="127" t="s">
        <v>82</v>
      </c>
      <c r="I19" s="128"/>
      <c r="J19" s="124" t="s">
        <v>83</v>
      </c>
      <c r="P19" s="2" t="s">
        <v>9</v>
      </c>
      <c r="Q19" s="4">
        <v>44.069999999999993</v>
      </c>
      <c r="R19" s="4">
        <f t="shared" ref="R19:R27" si="4">Q19+M$16</f>
        <v>47.672708532199565</v>
      </c>
      <c r="S19" s="2" t="s">
        <v>116</v>
      </c>
    </row>
    <row r="20" spans="3:20" ht="15.75" thickBot="1" x14ac:dyDescent="0.3">
      <c r="C20" s="135"/>
      <c r="D20" s="135"/>
      <c r="E20" s="135"/>
      <c r="F20" s="135"/>
      <c r="G20" s="135"/>
      <c r="H20" s="48">
        <v>0.05</v>
      </c>
      <c r="I20" s="48">
        <v>0.01</v>
      </c>
      <c r="J20" s="125"/>
      <c r="P20" s="2" t="s">
        <v>12</v>
      </c>
      <c r="Q20" s="4">
        <v>47.223333333333336</v>
      </c>
      <c r="R20" s="4">
        <f t="shared" si="4"/>
        <v>50.826041865532908</v>
      </c>
      <c r="S20" s="2" t="s">
        <v>117</v>
      </c>
      <c r="T20" s="40">
        <f>Q21-Q20</f>
        <v>3.4066666666666592</v>
      </c>
    </row>
    <row r="21" spans="3:20" ht="22.5" customHeight="1" thickBot="1" x14ac:dyDescent="0.3">
      <c r="C21" s="49" t="s">
        <v>84</v>
      </c>
      <c r="D21" s="50">
        <f>3-1</f>
        <v>2</v>
      </c>
      <c r="E21" s="51">
        <f>(SUMSQ(E16:G16)/(E2))-C16</f>
        <v>0.96936296299099922</v>
      </c>
      <c r="F21" s="51">
        <f>E21/D21</f>
        <v>0.48468148149549961</v>
      </c>
      <c r="G21" s="55">
        <f>F21/F26</f>
        <v>0.1049763893600433</v>
      </c>
      <c r="H21" s="51">
        <f>FINV(H20,D21,D26)</f>
        <v>3.6337234675916301</v>
      </c>
      <c r="I21" s="51">
        <f>FINV(I20,D21,D26)</f>
        <v>6.2262352803113821</v>
      </c>
      <c r="J21" s="59" t="s">
        <v>64</v>
      </c>
      <c r="P21" s="2" t="s">
        <v>10</v>
      </c>
      <c r="Q21" s="4">
        <v>50.629999999999995</v>
      </c>
      <c r="R21" s="4">
        <f t="shared" si="4"/>
        <v>54.232708532199567</v>
      </c>
      <c r="S21" s="2" t="s">
        <v>118</v>
      </c>
      <c r="T21" s="40"/>
    </row>
    <row r="22" spans="3:20" ht="20.25" customHeight="1" thickBot="1" x14ac:dyDescent="0.3">
      <c r="C22" s="49" t="s">
        <v>22</v>
      </c>
      <c r="D22" s="50">
        <f>3*3-1</f>
        <v>8</v>
      </c>
      <c r="E22" s="51">
        <f>(SUMSQ(H7:H15)/3)-C16</f>
        <v>206.04478518519318</v>
      </c>
      <c r="F22" s="51">
        <f>E22/D22</f>
        <v>25.755598148149147</v>
      </c>
      <c r="G22" s="55">
        <f>F22/F26</f>
        <v>5.5783639413217809</v>
      </c>
      <c r="H22" s="51">
        <v>7</v>
      </c>
      <c r="I22" s="51">
        <f>FINV(I20,D22,D26)</f>
        <v>3.8895721399261927</v>
      </c>
      <c r="J22" s="59" t="s">
        <v>105</v>
      </c>
      <c r="P22" s="2" t="s">
        <v>14</v>
      </c>
      <c r="Q22" s="4">
        <v>51.69</v>
      </c>
      <c r="R22" s="4">
        <f t="shared" si="4"/>
        <v>55.292708532199569</v>
      </c>
      <c r="S22" s="2" t="s">
        <v>118</v>
      </c>
    </row>
    <row r="23" spans="3:20" ht="15.75" thickBot="1" x14ac:dyDescent="0.3">
      <c r="C23" s="49" t="s">
        <v>90</v>
      </c>
      <c r="D23" s="50">
        <f>3-1</f>
        <v>2</v>
      </c>
      <c r="E23" s="51">
        <f>(SUMSQ(O7:O9)/9)-C16</f>
        <v>81.148096296310541</v>
      </c>
      <c r="F23" s="51">
        <f>E23/D23</f>
        <v>40.574048148155271</v>
      </c>
      <c r="G23" s="55">
        <f>F23/F26</f>
        <v>8.7878684020929327</v>
      </c>
      <c r="H23" s="51">
        <f>FINV(H20,D23,D26)</f>
        <v>3.6337234675916301</v>
      </c>
      <c r="I23" s="51">
        <f>FINV(I20,D23,D26)</f>
        <v>6.2262352803113821</v>
      </c>
      <c r="J23" s="59" t="s">
        <v>104</v>
      </c>
      <c r="P23" s="2" t="s">
        <v>11</v>
      </c>
      <c r="Q23" s="4">
        <v>52.196666666666665</v>
      </c>
      <c r="R23" s="4">
        <f t="shared" si="4"/>
        <v>55.799375198866237</v>
      </c>
      <c r="S23" s="2" t="s">
        <v>118</v>
      </c>
    </row>
    <row r="24" spans="3:20" ht="15.75" thickBot="1" x14ac:dyDescent="0.3">
      <c r="C24" s="49" t="s">
        <v>40</v>
      </c>
      <c r="D24" s="50">
        <f>3-1</f>
        <v>2</v>
      </c>
      <c r="E24" s="51">
        <f>(SUMSQ(L10:N10)/9)-C16</f>
        <v>70.207651851873379</v>
      </c>
      <c r="F24" s="51">
        <f t="shared" ref="F24:F27" si="5">E24/D24</f>
        <v>35.10382592593669</v>
      </c>
      <c r="G24" s="55">
        <f>F24/F26</f>
        <v>7.6030816920380504</v>
      </c>
      <c r="H24" s="51">
        <f>FINV(H20,D24,D26)</f>
        <v>3.6337234675916301</v>
      </c>
      <c r="I24" s="51">
        <f>FINV(I20,D24,D26)</f>
        <v>6.2262352803113821</v>
      </c>
      <c r="J24" s="59" t="s">
        <v>104</v>
      </c>
      <c r="P24" s="2" t="s">
        <v>8</v>
      </c>
      <c r="Q24" s="4">
        <v>52.316666666666663</v>
      </c>
      <c r="R24" s="4">
        <f t="shared" si="4"/>
        <v>55.919375198866234</v>
      </c>
      <c r="S24" s="2" t="s">
        <v>118</v>
      </c>
    </row>
    <row r="25" spans="3:20" ht="15.75" thickBot="1" x14ac:dyDescent="0.3">
      <c r="C25" s="49" t="s">
        <v>91</v>
      </c>
      <c r="D25" s="50">
        <f>D23*D24</f>
        <v>4</v>
      </c>
      <c r="E25" s="51">
        <f>E22-E23-E24</f>
        <v>54.689037037009257</v>
      </c>
      <c r="F25" s="51">
        <f>E25/D25</f>
        <v>13.672259259252314</v>
      </c>
      <c r="G25" s="55">
        <f>F25/F26</f>
        <v>2.9612528355780698</v>
      </c>
      <c r="H25" s="51">
        <f>FINV(H20,D25,D26)</f>
        <v>3.0069172799243447</v>
      </c>
      <c r="I25" s="51">
        <f>FINV(I20,D25,D26)</f>
        <v>4.772577999723211</v>
      </c>
      <c r="J25" s="59" t="s">
        <v>64</v>
      </c>
      <c r="P25" s="2" t="s">
        <v>17</v>
      </c>
      <c r="Q25" s="4">
        <v>53.056666666666665</v>
      </c>
      <c r="R25" s="4">
        <f t="shared" si="4"/>
        <v>56.659375198866236</v>
      </c>
      <c r="S25" s="2" t="s">
        <v>118</v>
      </c>
    </row>
    <row r="26" spans="3:20" ht="15" customHeight="1" thickBot="1" x14ac:dyDescent="0.3">
      <c r="C26" s="49" t="s">
        <v>85</v>
      </c>
      <c r="D26" s="50">
        <f>D27-D21-D22</f>
        <v>16</v>
      </c>
      <c r="E26" s="51">
        <f>E27-E21-E22</f>
        <v>73.872837037008139</v>
      </c>
      <c r="F26" s="51">
        <f>E26/D26</f>
        <v>4.6170523148130087</v>
      </c>
      <c r="G26" s="52"/>
      <c r="H26" s="52"/>
      <c r="I26" s="52"/>
      <c r="J26" s="53"/>
      <c r="L26" s="40"/>
      <c r="P26" s="2" t="s">
        <v>13</v>
      </c>
      <c r="Q26" s="4">
        <v>53.089999999999996</v>
      </c>
      <c r="R26" s="4">
        <f t="shared" si="4"/>
        <v>56.692708532199568</v>
      </c>
      <c r="S26" s="2" t="s">
        <v>118</v>
      </c>
    </row>
    <row r="27" spans="3:20" ht="15.75" thickBot="1" x14ac:dyDescent="0.3">
      <c r="C27" s="49" t="s">
        <v>23</v>
      </c>
      <c r="D27" s="50">
        <f>3*3*3-1</f>
        <v>26</v>
      </c>
      <c r="E27" s="51">
        <f>SUMSQ(E7:G15)-C16</f>
        <v>280.88698518519232</v>
      </c>
      <c r="F27" s="51">
        <f t="shared" si="5"/>
        <v>10.803345584045859</v>
      </c>
      <c r="G27" s="52"/>
      <c r="H27" s="52"/>
      <c r="I27" s="52"/>
      <c r="J27" s="53"/>
      <c r="O27" s="40"/>
      <c r="P27" s="2" t="s">
        <v>7</v>
      </c>
      <c r="Q27" s="4">
        <v>53.193333333333335</v>
      </c>
      <c r="R27" s="4">
        <f t="shared" si="4"/>
        <v>56.796041865532906</v>
      </c>
      <c r="S27" s="2" t="s">
        <v>118</v>
      </c>
    </row>
  </sheetData>
  <sortState xmlns:xlrd2="http://schemas.microsoft.com/office/spreadsheetml/2017/richdata2" ref="R11:S13">
    <sortCondition ref="S11:S13"/>
  </sortState>
  <mergeCells count="20">
    <mergeCell ref="J19:J20"/>
    <mergeCell ref="D18:I18"/>
    <mergeCell ref="C19:C20"/>
    <mergeCell ref="D19:D20"/>
    <mergeCell ref="E19:E20"/>
    <mergeCell ref="F19:F20"/>
    <mergeCell ref="G19:G20"/>
    <mergeCell ref="H19:I19"/>
    <mergeCell ref="S15:T15"/>
    <mergeCell ref="S9:T9"/>
    <mergeCell ref="D4:G4"/>
    <mergeCell ref="D5:D6"/>
    <mergeCell ref="E5:G5"/>
    <mergeCell ref="H4:H6"/>
    <mergeCell ref="I4:I6"/>
    <mergeCell ref="K4:P4"/>
    <mergeCell ref="K5:K6"/>
    <mergeCell ref="L5:N5"/>
    <mergeCell ref="O5:O6"/>
    <mergeCell ref="P5:P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X38"/>
  <sheetViews>
    <sheetView topLeftCell="E6" zoomScale="80" zoomScaleNormal="80" workbookViewId="0">
      <selection activeCell="P22" sqref="P22"/>
    </sheetView>
  </sheetViews>
  <sheetFormatPr defaultRowHeight="15" x14ac:dyDescent="0.25"/>
  <cols>
    <col min="2" max="2" width="11.85546875" customWidth="1"/>
    <col min="3" max="3" width="7.42578125" customWidth="1"/>
    <col min="4" max="4" width="8.28515625" customWidth="1"/>
    <col min="5" max="5" width="7.140625" customWidth="1"/>
    <col min="6" max="6" width="11.7109375" customWidth="1"/>
    <col min="15" max="15" width="9.85546875" customWidth="1"/>
    <col min="16" max="16" width="10" customWidth="1"/>
    <col min="17" max="17" width="10.42578125" customWidth="1"/>
  </cols>
  <sheetData>
    <row r="4" spans="1:24" ht="15.75" x14ac:dyDescent="0.25">
      <c r="B4" s="149"/>
      <c r="C4" s="149"/>
      <c r="D4" s="149"/>
      <c r="E4" s="149"/>
      <c r="F4" s="143" t="s">
        <v>15</v>
      </c>
      <c r="G4" s="143"/>
      <c r="H4" s="143"/>
      <c r="I4" s="143"/>
      <c r="J4" s="132" t="s">
        <v>37</v>
      </c>
      <c r="K4" s="132" t="s">
        <v>57</v>
      </c>
      <c r="M4" s="140" t="s">
        <v>67</v>
      </c>
      <c r="N4" s="141"/>
      <c r="O4" s="141"/>
      <c r="P4" s="141"/>
      <c r="Q4" s="142"/>
      <c r="R4" s="144" t="s">
        <v>65</v>
      </c>
      <c r="T4" s="63" t="s">
        <v>68</v>
      </c>
      <c r="U4" s="63" t="s">
        <v>65</v>
      </c>
      <c r="V4" s="63" t="s">
        <v>120</v>
      </c>
    </row>
    <row r="5" spans="1:24" ht="15.75" x14ac:dyDescent="0.25">
      <c r="A5" s="137"/>
      <c r="B5" s="137"/>
      <c r="C5" s="137"/>
      <c r="D5" s="6"/>
      <c r="E5" s="6"/>
      <c r="F5" s="144" t="s">
        <v>16</v>
      </c>
      <c r="G5" s="143" t="s">
        <v>5</v>
      </c>
      <c r="H5" s="143"/>
      <c r="I5" s="143"/>
      <c r="J5" s="138"/>
      <c r="K5" s="138"/>
      <c r="M5" s="132" t="s">
        <v>68</v>
      </c>
      <c r="N5" s="140" t="s">
        <v>69</v>
      </c>
      <c r="O5" s="141"/>
      <c r="P5" s="142"/>
      <c r="Q5" s="132" t="s">
        <v>23</v>
      </c>
      <c r="R5" s="144"/>
      <c r="T5" s="43" t="s">
        <v>75</v>
      </c>
      <c r="U5" s="40">
        <f>R9</f>
        <v>0.31322222222222224</v>
      </c>
      <c r="V5" s="64" t="s">
        <v>116</v>
      </c>
      <c r="W5" s="40">
        <f>U5+U9</f>
        <v>0.45329401132560165</v>
      </c>
    </row>
    <row r="6" spans="1:24" ht="15.75" x14ac:dyDescent="0.25">
      <c r="A6" s="6"/>
      <c r="B6" s="6"/>
      <c r="C6" s="6"/>
      <c r="D6" s="6"/>
      <c r="E6" s="6"/>
      <c r="F6" s="144"/>
      <c r="G6" s="5">
        <v>1</v>
      </c>
      <c r="H6" s="5">
        <v>2</v>
      </c>
      <c r="I6" s="5">
        <v>3</v>
      </c>
      <c r="J6" s="133"/>
      <c r="K6" s="133"/>
      <c r="M6" s="133"/>
      <c r="N6" s="29" t="s">
        <v>70</v>
      </c>
      <c r="O6" s="29" t="s">
        <v>71</v>
      </c>
      <c r="P6" s="29" t="s">
        <v>72</v>
      </c>
      <c r="Q6" s="133"/>
      <c r="R6" s="144"/>
      <c r="T6" s="43" t="s">
        <v>74</v>
      </c>
      <c r="U6" s="40">
        <f>R8</f>
        <v>0.4075555555555555</v>
      </c>
      <c r="V6" s="64" t="s">
        <v>118</v>
      </c>
      <c r="W6" s="40"/>
      <c r="X6" s="40"/>
    </row>
    <row r="7" spans="1:24" ht="15.75" x14ac:dyDescent="0.25">
      <c r="A7" s="6"/>
      <c r="B7" s="6"/>
      <c r="C7" s="6"/>
      <c r="F7" s="2" t="s">
        <v>17</v>
      </c>
      <c r="G7" s="4">
        <v>0.46700000000000003</v>
      </c>
      <c r="H7" s="4">
        <v>0.45</v>
      </c>
      <c r="I7" s="4">
        <v>0.48699999999999999</v>
      </c>
      <c r="J7" s="4">
        <f>SUM(G7:I7)</f>
        <v>1.4039999999999999</v>
      </c>
      <c r="K7" s="4">
        <f>J7/3</f>
        <v>0.46799999999999997</v>
      </c>
      <c r="M7" s="2" t="s">
        <v>73</v>
      </c>
      <c r="N7" s="4">
        <f>J7</f>
        <v>1.4039999999999999</v>
      </c>
      <c r="O7" s="4">
        <f>J8</f>
        <v>1.3940000000000001</v>
      </c>
      <c r="P7" s="4">
        <f>J9</f>
        <v>1.4890000000000001</v>
      </c>
      <c r="Q7" s="4">
        <f>SUM(N7:P7)</f>
        <v>4.2869999999999999</v>
      </c>
      <c r="R7" s="4">
        <f>Q7/9</f>
        <v>0.47633333333333333</v>
      </c>
      <c r="T7" s="43" t="s">
        <v>73</v>
      </c>
      <c r="U7" s="40">
        <f>R7</f>
        <v>0.47633333333333333</v>
      </c>
      <c r="V7" s="64" t="s">
        <v>118</v>
      </c>
      <c r="X7" s="40"/>
    </row>
    <row r="8" spans="1:24" x14ac:dyDescent="0.25">
      <c r="A8" s="6"/>
      <c r="B8" s="6"/>
      <c r="C8" s="6"/>
      <c r="F8" s="2" t="s">
        <v>7</v>
      </c>
      <c r="G8" s="4">
        <v>0.43</v>
      </c>
      <c r="H8" s="4">
        <v>0.47899999999999998</v>
      </c>
      <c r="I8" s="4">
        <v>0.48499999999999999</v>
      </c>
      <c r="J8" s="4">
        <f>SUM(G8:I8)</f>
        <v>1.3940000000000001</v>
      </c>
      <c r="K8" s="4">
        <f t="shared" ref="K8:K14" si="0">J8/3</f>
        <v>0.46466666666666673</v>
      </c>
      <c r="M8" s="2" t="s">
        <v>74</v>
      </c>
      <c r="N8" s="4">
        <f>J10</f>
        <v>1.45</v>
      </c>
      <c r="O8" s="4">
        <f>J11</f>
        <v>1.2169999999999999</v>
      </c>
      <c r="P8" s="4">
        <f>J12</f>
        <v>1.0009999999999999</v>
      </c>
      <c r="Q8" s="4">
        <f>SUM(N8:P8)</f>
        <v>3.6679999999999997</v>
      </c>
      <c r="R8" s="4">
        <f>Q8/9</f>
        <v>0.4075555555555555</v>
      </c>
    </row>
    <row r="9" spans="1:24" ht="15.75" x14ac:dyDescent="0.25">
      <c r="A9" s="6"/>
      <c r="B9" s="6"/>
      <c r="C9" s="6"/>
      <c r="E9" s="1"/>
      <c r="F9" s="2" t="s">
        <v>8</v>
      </c>
      <c r="G9" s="4">
        <v>0.44900000000000001</v>
      </c>
      <c r="H9" s="4">
        <v>0.49</v>
      </c>
      <c r="I9" s="4">
        <v>0.55000000000000004</v>
      </c>
      <c r="J9" s="4">
        <f t="shared" ref="J9:J14" si="1">SUM(G9:I9)</f>
        <v>1.4890000000000001</v>
      </c>
      <c r="K9" s="4">
        <f t="shared" si="0"/>
        <v>0.49633333333333335</v>
      </c>
      <c r="M9" s="2" t="s">
        <v>75</v>
      </c>
      <c r="N9" s="4">
        <f>J13</f>
        <v>0.7</v>
      </c>
      <c r="O9" s="4">
        <f>J14</f>
        <v>1.0589999999999999</v>
      </c>
      <c r="P9" s="4">
        <f>J15</f>
        <v>1.06</v>
      </c>
      <c r="Q9" s="4">
        <f>SUM(N9:P9)</f>
        <v>2.819</v>
      </c>
      <c r="R9" s="4">
        <f>Q9/9</f>
        <v>0.31322222222222224</v>
      </c>
      <c r="T9" s="110" t="s">
        <v>101</v>
      </c>
      <c r="U9" s="147">
        <f>P15</f>
        <v>0.14007178910337945</v>
      </c>
      <c r="V9" s="147"/>
    </row>
    <row r="10" spans="1:24" ht="15.75" x14ac:dyDescent="0.25">
      <c r="F10" s="2" t="s">
        <v>9</v>
      </c>
      <c r="G10" s="4">
        <v>0.5</v>
      </c>
      <c r="H10" s="4">
        <v>0.45</v>
      </c>
      <c r="I10" s="4">
        <v>0.5</v>
      </c>
      <c r="J10" s="4">
        <f t="shared" si="1"/>
        <v>1.45</v>
      </c>
      <c r="K10" s="4">
        <f t="shared" si="0"/>
        <v>0.48333333333333334</v>
      </c>
      <c r="M10" s="2" t="s">
        <v>37</v>
      </c>
      <c r="N10" s="4">
        <f>SUM(N7:N9)</f>
        <v>3.5540000000000003</v>
      </c>
      <c r="O10" s="4">
        <f>SUM(O7:O9)</f>
        <v>3.67</v>
      </c>
      <c r="P10" s="4">
        <f>SUM(P7:P9)</f>
        <v>3.5500000000000003</v>
      </c>
      <c r="Q10" s="47">
        <f>SUM(N10:P10)</f>
        <v>10.774000000000001</v>
      </c>
      <c r="T10" s="121"/>
      <c r="U10" s="122"/>
      <c r="V10" s="123"/>
    </row>
    <row r="11" spans="1:24" ht="15.75" x14ac:dyDescent="0.25">
      <c r="B11" t="s">
        <v>97</v>
      </c>
      <c r="C11" s="37">
        <v>9</v>
      </c>
      <c r="D11" t="s">
        <v>90</v>
      </c>
      <c r="E11">
        <v>3</v>
      </c>
      <c r="F11" s="2" t="s">
        <v>10</v>
      </c>
      <c r="G11" s="4">
        <v>0.42399999999999999</v>
      </c>
      <c r="H11" s="4">
        <v>0.48799999999999999</v>
      </c>
      <c r="I11" s="4">
        <v>0.30499999999999999</v>
      </c>
      <c r="J11" s="4">
        <f t="shared" si="1"/>
        <v>1.2169999999999999</v>
      </c>
      <c r="K11" s="4">
        <f t="shared" si="0"/>
        <v>0.40566666666666662</v>
      </c>
      <c r="M11" s="2" t="s">
        <v>65</v>
      </c>
      <c r="N11" s="4">
        <f>N10/9</f>
        <v>0.3948888888888889</v>
      </c>
      <c r="O11" s="4">
        <f>O10/9</f>
        <v>0.40777777777777779</v>
      </c>
      <c r="P11" s="4">
        <f>P10/9</f>
        <v>0.39444444444444449</v>
      </c>
      <c r="T11" s="43"/>
      <c r="U11" s="40"/>
      <c r="V11" s="64"/>
      <c r="W11" s="40"/>
    </row>
    <row r="12" spans="1:24" ht="15.75" x14ac:dyDescent="0.25">
      <c r="B12" t="s">
        <v>98</v>
      </c>
      <c r="C12" s="39">
        <v>3</v>
      </c>
      <c r="D12" t="s">
        <v>40</v>
      </c>
      <c r="E12">
        <v>3</v>
      </c>
      <c r="F12" s="2" t="s">
        <v>11</v>
      </c>
      <c r="G12" s="4">
        <v>0.35299999999999998</v>
      </c>
      <c r="H12" s="4">
        <v>0.34100000000000003</v>
      </c>
      <c r="I12" s="4">
        <v>0.307</v>
      </c>
      <c r="J12" s="4">
        <f t="shared" si="1"/>
        <v>1.0009999999999999</v>
      </c>
      <c r="K12" s="4">
        <f t="shared" si="0"/>
        <v>0.33366666666666661</v>
      </c>
      <c r="T12" s="43"/>
      <c r="U12" s="40"/>
      <c r="V12" s="64"/>
      <c r="W12" s="40"/>
    </row>
    <row r="13" spans="1:24" ht="15.75" x14ac:dyDescent="0.25">
      <c r="F13" s="2" t="s">
        <v>12</v>
      </c>
      <c r="G13" s="4">
        <v>0.20399999999999999</v>
      </c>
      <c r="H13" s="4">
        <v>0.23300000000000001</v>
      </c>
      <c r="I13" s="4">
        <v>0.26300000000000001</v>
      </c>
      <c r="J13" s="4">
        <f t="shared" si="1"/>
        <v>0.7</v>
      </c>
      <c r="K13" s="4">
        <f t="shared" si="0"/>
        <v>0.23333333333333331</v>
      </c>
      <c r="T13" s="43"/>
      <c r="U13" s="40"/>
      <c r="V13" s="88"/>
      <c r="X13" s="40"/>
    </row>
    <row r="14" spans="1:24" x14ac:dyDescent="0.25">
      <c r="C14" s="1"/>
      <c r="F14" s="2" t="s">
        <v>13</v>
      </c>
      <c r="G14" s="4">
        <v>0.41</v>
      </c>
      <c r="H14" s="4">
        <v>0.36699999999999999</v>
      </c>
      <c r="I14" s="4">
        <v>0.28199999999999997</v>
      </c>
      <c r="J14" s="4">
        <f t="shared" si="1"/>
        <v>1.0589999999999999</v>
      </c>
      <c r="K14" s="4">
        <f t="shared" si="0"/>
        <v>0.35299999999999998</v>
      </c>
      <c r="N14" s="71" t="s">
        <v>122</v>
      </c>
      <c r="O14" s="70" t="s">
        <v>101</v>
      </c>
      <c r="P14" s="72" t="s">
        <v>125</v>
      </c>
    </row>
    <row r="15" spans="1:24" ht="15.75" x14ac:dyDescent="0.25">
      <c r="B15" s="103"/>
      <c r="C15" s="103"/>
      <c r="D15" s="103"/>
      <c r="F15" s="60" t="s">
        <v>14</v>
      </c>
      <c r="G15" s="4">
        <v>0.36</v>
      </c>
      <c r="H15" s="4">
        <v>0.35</v>
      </c>
      <c r="I15" s="4">
        <v>0.35</v>
      </c>
      <c r="J15" s="4">
        <f>SUM(G15:I15)</f>
        <v>1.06</v>
      </c>
      <c r="K15" s="4">
        <f>J15/3</f>
        <v>0.35333333333333333</v>
      </c>
      <c r="L15" s="39" t="s">
        <v>76</v>
      </c>
      <c r="N15" s="84">
        <f>SQRT(I26/3)</f>
        <v>2.7847274175622157E-2</v>
      </c>
      <c r="O15" s="85">
        <v>5.03</v>
      </c>
      <c r="P15" s="86">
        <f>N15*O15</f>
        <v>0.14007178910337945</v>
      </c>
      <c r="T15" s="43"/>
      <c r="U15" s="148"/>
      <c r="V15" s="149"/>
    </row>
    <row r="16" spans="1:24" x14ac:dyDescent="0.25">
      <c r="B16" s="40"/>
      <c r="C16" s="40"/>
      <c r="D16" s="40"/>
      <c r="F16" s="2" t="s">
        <v>108</v>
      </c>
      <c r="G16" s="4">
        <f>SUM(G7:G15)</f>
        <v>3.5970000000000004</v>
      </c>
      <c r="H16" s="4">
        <f>SUM(H7:H15)</f>
        <v>3.6480000000000006</v>
      </c>
      <c r="I16" s="4">
        <f>SUM(I7:I15)</f>
        <v>3.5290000000000004</v>
      </c>
      <c r="J16" s="47">
        <f>SUM(J7:J15)</f>
        <v>10.773999999999999</v>
      </c>
      <c r="K16" s="2"/>
      <c r="L16" s="91">
        <f>(J16^2)/(C11*C12)</f>
        <v>4.2992250370370364</v>
      </c>
    </row>
    <row r="17" spans="2:22" x14ac:dyDescent="0.25">
      <c r="B17" s="40"/>
      <c r="C17" s="40"/>
      <c r="D17" s="40"/>
    </row>
    <row r="18" spans="2:22" ht="15.75" thickBot="1" x14ac:dyDescent="0.3">
      <c r="B18" s="40"/>
      <c r="C18" s="40"/>
      <c r="D18" s="40"/>
      <c r="G18" s="126" t="s">
        <v>114</v>
      </c>
      <c r="H18" s="126"/>
      <c r="I18" s="126"/>
      <c r="J18" s="126"/>
      <c r="K18" s="126"/>
      <c r="L18" s="126"/>
    </row>
    <row r="19" spans="2:22" ht="15.75" thickBot="1" x14ac:dyDescent="0.3">
      <c r="B19" s="40"/>
      <c r="C19" s="40"/>
      <c r="D19" s="40"/>
      <c r="F19" s="134" t="s">
        <v>77</v>
      </c>
      <c r="G19" s="134" t="s">
        <v>78</v>
      </c>
      <c r="H19" s="134" t="s">
        <v>79</v>
      </c>
      <c r="I19" s="134" t="s">
        <v>80</v>
      </c>
      <c r="J19" s="134" t="s">
        <v>81</v>
      </c>
      <c r="K19" s="127" t="s">
        <v>82</v>
      </c>
      <c r="L19" s="128"/>
      <c r="M19" s="124" t="s">
        <v>83</v>
      </c>
      <c r="O19" s="2" t="s">
        <v>119</v>
      </c>
      <c r="P19" s="2" t="s">
        <v>38</v>
      </c>
      <c r="Q19" s="2" t="s">
        <v>124</v>
      </c>
      <c r="R19" s="2" t="s">
        <v>107</v>
      </c>
      <c r="T19" s="40"/>
      <c r="U19" s="40"/>
      <c r="V19" s="40"/>
    </row>
    <row r="20" spans="2:22" ht="15.75" thickBot="1" x14ac:dyDescent="0.3">
      <c r="B20" s="40"/>
      <c r="C20" s="40"/>
      <c r="D20" s="40"/>
      <c r="F20" s="135"/>
      <c r="G20" s="135"/>
      <c r="H20" s="135"/>
      <c r="I20" s="135"/>
      <c r="J20" s="135"/>
      <c r="K20" s="48">
        <v>0.05</v>
      </c>
      <c r="L20" s="48">
        <v>0.01</v>
      </c>
      <c r="M20" s="125"/>
      <c r="O20" s="2" t="s">
        <v>12</v>
      </c>
      <c r="P20" s="4">
        <f>K13</f>
        <v>0.23333333333333331</v>
      </c>
      <c r="Q20" s="4">
        <f>P20+P$15</f>
        <v>0.37340512243671276</v>
      </c>
      <c r="R20" s="2" t="s">
        <v>116</v>
      </c>
      <c r="T20" s="40"/>
      <c r="U20" s="40"/>
      <c r="V20" s="40"/>
    </row>
    <row r="21" spans="2:22" ht="15.75" thickBot="1" x14ac:dyDescent="0.3">
      <c r="B21" s="40"/>
      <c r="C21" s="40"/>
      <c r="D21" s="40"/>
      <c r="F21" s="49" t="s">
        <v>84</v>
      </c>
      <c r="G21" s="50">
        <f>3-1</f>
        <v>2</v>
      </c>
      <c r="H21" s="51">
        <f>(SUMSQ(G16:I16)/(C11))-L16</f>
        <v>7.9207407407633212E-4</v>
      </c>
      <c r="I21" s="51">
        <f>H21/G21</f>
        <v>3.9603703703816606E-4</v>
      </c>
      <c r="J21" s="55">
        <f>I21/I26</f>
        <v>0.17023512203908803</v>
      </c>
      <c r="K21" s="51">
        <f>FINV(K20,G21,G26)</f>
        <v>3.6337234675916301</v>
      </c>
      <c r="L21" s="51">
        <f>FINV(L20,G21,G26)</f>
        <v>6.2262352803113821</v>
      </c>
      <c r="M21" s="59" t="s">
        <v>109</v>
      </c>
      <c r="O21" s="2" t="s">
        <v>11</v>
      </c>
      <c r="P21" s="4">
        <f>K12</f>
        <v>0.33366666666666661</v>
      </c>
      <c r="Q21" s="4"/>
      <c r="R21" s="2" t="s">
        <v>117</v>
      </c>
      <c r="S21" s="40">
        <f>P24-P21</f>
        <v>7.2000000000000008E-2</v>
      </c>
      <c r="T21" s="40"/>
      <c r="U21" s="40"/>
      <c r="V21" s="40"/>
    </row>
    <row r="22" spans="2:22" ht="15.75" thickBot="1" x14ac:dyDescent="0.3">
      <c r="B22" s="40"/>
      <c r="C22" s="40"/>
      <c r="D22" s="40"/>
      <c r="F22" s="49" t="s">
        <v>22</v>
      </c>
      <c r="G22" s="50">
        <f>3*3-1</f>
        <v>8</v>
      </c>
      <c r="H22" s="51">
        <f>(SUMSQ(J7:J15)/3)-L16</f>
        <v>0.18485629629629674</v>
      </c>
      <c r="I22" s="51">
        <f>H22/G22</f>
        <v>2.3107037037037093E-2</v>
      </c>
      <c r="J22" s="55">
        <f>I22/I26</f>
        <v>9.9324782837991297</v>
      </c>
      <c r="K22" s="51">
        <f>FINV(K20,G22,G26)</f>
        <v>2.5910961798744014</v>
      </c>
      <c r="L22" s="51">
        <f>FINV(L20,G22,G26)</f>
        <v>3.8895721399261927</v>
      </c>
      <c r="M22" s="59" t="s">
        <v>104</v>
      </c>
      <c r="O22" s="2" t="s">
        <v>13</v>
      </c>
      <c r="P22" s="4">
        <f>K14</f>
        <v>0.35299999999999998</v>
      </c>
      <c r="Q22" s="4"/>
      <c r="R22" s="2" t="s">
        <v>117</v>
      </c>
      <c r="S22" s="40"/>
      <c r="T22" s="40"/>
      <c r="U22" s="40"/>
      <c r="V22" s="40"/>
    </row>
    <row r="23" spans="2:22" ht="15.75" thickBot="1" x14ac:dyDescent="0.3">
      <c r="B23" s="40"/>
      <c r="C23" s="40"/>
      <c r="D23" s="40"/>
      <c r="F23" s="49" t="s">
        <v>90</v>
      </c>
      <c r="G23" s="50">
        <f>3-1</f>
        <v>2</v>
      </c>
      <c r="H23" s="51">
        <f>(SUMSQ(Q7:Q9)/9)-L16</f>
        <v>0.12070318518518519</v>
      </c>
      <c r="I23" s="51">
        <f>H23/G23</f>
        <v>6.0351592592592596E-2</v>
      </c>
      <c r="J23" s="55">
        <f>I23/I26</f>
        <v>25.941918985883181</v>
      </c>
      <c r="K23" s="51">
        <f>FINV(K20,G23,G26)</f>
        <v>3.6337234675916301</v>
      </c>
      <c r="L23" s="51">
        <f>FINV(L20,G23,G26)</f>
        <v>6.2262352803113821</v>
      </c>
      <c r="M23" s="59" t="s">
        <v>104</v>
      </c>
      <c r="O23" s="2" t="s">
        <v>14</v>
      </c>
      <c r="P23" s="4">
        <f>K15</f>
        <v>0.35333333333333333</v>
      </c>
      <c r="Q23" s="4"/>
      <c r="R23" s="2" t="s">
        <v>117</v>
      </c>
      <c r="S23" s="40"/>
      <c r="T23" s="40"/>
      <c r="U23" s="40"/>
      <c r="V23" s="40"/>
    </row>
    <row r="24" spans="2:22" ht="15.75" thickBot="1" x14ac:dyDescent="0.3">
      <c r="B24" s="40"/>
      <c r="C24" s="40"/>
      <c r="D24" s="40"/>
      <c r="F24" s="49" t="s">
        <v>40</v>
      </c>
      <c r="G24" s="50">
        <f>3-1</f>
        <v>2</v>
      </c>
      <c r="H24" s="51">
        <f>(SUMSQ(N10:P10)/9)-L16</f>
        <v>1.0322962962980853E-3</v>
      </c>
      <c r="I24" s="51">
        <f t="shared" ref="I24:I26" si="2">H24/G24</f>
        <v>5.1614814814904264E-4</v>
      </c>
      <c r="J24" s="55">
        <f>I24/I26</f>
        <v>0.22186445906051425</v>
      </c>
      <c r="K24" s="51">
        <f>FINV(K20,G24,G26)</f>
        <v>3.6337234675916301</v>
      </c>
      <c r="L24" s="51">
        <f>FINV(L20,G24,G26)</f>
        <v>6.2262352803113821</v>
      </c>
      <c r="M24" s="59" t="s">
        <v>109</v>
      </c>
      <c r="O24" s="2" t="s">
        <v>10</v>
      </c>
      <c r="P24" s="4">
        <f>K11</f>
        <v>0.40566666666666662</v>
      </c>
      <c r="Q24" s="4">
        <f>P24+P$15</f>
        <v>0.54573845577004609</v>
      </c>
      <c r="R24" s="2" t="s">
        <v>118</v>
      </c>
      <c r="S24" s="40"/>
      <c r="T24" s="40"/>
      <c r="U24" s="40"/>
      <c r="V24" s="40"/>
    </row>
    <row r="25" spans="2:22" ht="15.75" thickBot="1" x14ac:dyDescent="0.3">
      <c r="F25" s="49" t="s">
        <v>91</v>
      </c>
      <c r="G25" s="50">
        <f>G23*G24</f>
        <v>4</v>
      </c>
      <c r="H25" s="51">
        <f>H22-H23-H24</f>
        <v>6.3120814814813464E-2</v>
      </c>
      <c r="I25" s="51">
        <f t="shared" si="2"/>
        <v>1.5780203703703366E-2</v>
      </c>
      <c r="J25" s="55">
        <f>I25/I26</f>
        <v>6.7830648451264128</v>
      </c>
      <c r="K25" s="51">
        <f>FINV(K20,G25,G26)</f>
        <v>3.0069172799243447</v>
      </c>
      <c r="L25" s="51">
        <f>FINV(L20,G25,G26)</f>
        <v>4.772577999723211</v>
      </c>
      <c r="M25" s="59" t="s">
        <v>104</v>
      </c>
      <c r="O25" s="2" t="s">
        <v>7</v>
      </c>
      <c r="P25" s="4">
        <f>K8</f>
        <v>0.46466666666666673</v>
      </c>
      <c r="Q25" s="4"/>
      <c r="R25" s="2" t="s">
        <v>118</v>
      </c>
      <c r="S25" s="40"/>
      <c r="T25" s="40"/>
      <c r="U25" s="40"/>
      <c r="V25" s="40"/>
    </row>
    <row r="26" spans="2:22" ht="15.75" thickBot="1" x14ac:dyDescent="0.3">
      <c r="F26" s="49" t="s">
        <v>85</v>
      </c>
      <c r="G26" s="50">
        <f>G27-G21-G22</f>
        <v>16</v>
      </c>
      <c r="H26" s="51">
        <f>H27-H21-H22</f>
        <v>3.7222592592589088E-2</v>
      </c>
      <c r="I26" s="51">
        <f t="shared" si="2"/>
        <v>2.326412037036818E-3</v>
      </c>
      <c r="J26" s="52"/>
      <c r="K26" s="52"/>
      <c r="L26" s="52"/>
      <c r="M26" s="53"/>
      <c r="O26" s="2" t="s">
        <v>17</v>
      </c>
      <c r="P26" s="4">
        <f>K7</f>
        <v>0.46799999999999997</v>
      </c>
      <c r="Q26" s="4"/>
      <c r="R26" s="2" t="s">
        <v>118</v>
      </c>
      <c r="S26" s="40"/>
      <c r="T26" s="40"/>
      <c r="U26" s="40"/>
      <c r="V26" s="40"/>
    </row>
    <row r="27" spans="2:22" ht="15.75" thickBot="1" x14ac:dyDescent="0.3">
      <c r="F27" s="49" t="s">
        <v>23</v>
      </c>
      <c r="G27" s="50">
        <f>3*3*3-1</f>
        <v>26</v>
      </c>
      <c r="H27" s="51">
        <f>SUMSQ(G7:I15)-L16</f>
        <v>0.22287096296296216</v>
      </c>
      <c r="I27" s="51">
        <f>H27/G27</f>
        <v>8.5719601139600827E-3</v>
      </c>
      <c r="J27" s="52"/>
      <c r="K27" s="52"/>
      <c r="L27" s="52"/>
      <c r="M27" s="53"/>
      <c r="O27" s="2" t="s">
        <v>9</v>
      </c>
      <c r="P27" s="4">
        <f>K10</f>
        <v>0.48333333333333334</v>
      </c>
      <c r="Q27" s="4"/>
      <c r="R27" s="2" t="s">
        <v>118</v>
      </c>
      <c r="S27" s="40"/>
      <c r="T27" s="40"/>
      <c r="U27" s="40"/>
      <c r="V27" s="40"/>
    </row>
    <row r="28" spans="2:22" x14ac:dyDescent="0.25">
      <c r="O28" s="2" t="s">
        <v>8</v>
      </c>
      <c r="P28" s="4">
        <f>K9</f>
        <v>0.49633333333333335</v>
      </c>
      <c r="Q28" s="4"/>
      <c r="R28" s="2" t="s">
        <v>118</v>
      </c>
      <c r="S28" s="40"/>
    </row>
    <row r="29" spans="2:22" x14ac:dyDescent="0.25">
      <c r="F29" s="103"/>
      <c r="G29" s="103"/>
      <c r="H29" s="103"/>
    </row>
    <row r="30" spans="2:22" x14ac:dyDescent="0.25">
      <c r="F30" s="40"/>
      <c r="G30" s="40"/>
      <c r="H30" s="40"/>
    </row>
    <row r="31" spans="2:22" x14ac:dyDescent="0.25">
      <c r="F31" s="40"/>
      <c r="G31" s="40"/>
      <c r="H31" s="40"/>
    </row>
    <row r="32" spans="2:22" x14ac:dyDescent="0.25">
      <c r="F32" s="40"/>
      <c r="G32" s="40"/>
      <c r="H32" s="40"/>
    </row>
    <row r="33" spans="6:8" x14ac:dyDescent="0.25">
      <c r="F33" s="40"/>
      <c r="G33" s="40"/>
      <c r="H33" s="40"/>
    </row>
    <row r="34" spans="6:8" x14ac:dyDescent="0.25">
      <c r="F34" s="40"/>
      <c r="G34" s="40"/>
      <c r="H34" s="40"/>
    </row>
    <row r="35" spans="6:8" x14ac:dyDescent="0.25">
      <c r="F35" s="40"/>
      <c r="G35" s="40"/>
      <c r="H35" s="40"/>
    </row>
    <row r="36" spans="6:8" x14ac:dyDescent="0.25">
      <c r="F36" s="40"/>
      <c r="G36" s="40"/>
      <c r="H36" s="40"/>
    </row>
    <row r="37" spans="6:8" x14ac:dyDescent="0.25">
      <c r="F37" s="40"/>
      <c r="G37" s="40"/>
      <c r="H37" s="40"/>
    </row>
    <row r="38" spans="6:8" x14ac:dyDescent="0.25">
      <c r="F38" s="40"/>
      <c r="G38" s="40"/>
      <c r="H38" s="40"/>
    </row>
  </sheetData>
  <sortState xmlns:xlrd2="http://schemas.microsoft.com/office/spreadsheetml/2017/richdata2" ref="O20:Q28">
    <sortCondition ref="P20:P28"/>
  </sortState>
  <mergeCells count="22">
    <mergeCell ref="U9:V9"/>
    <mergeCell ref="U15:V15"/>
    <mergeCell ref="B4:E4"/>
    <mergeCell ref="F4:I4"/>
    <mergeCell ref="F5:F6"/>
    <mergeCell ref="G5:I5"/>
    <mergeCell ref="A5:C5"/>
    <mergeCell ref="J4:J6"/>
    <mergeCell ref="K4:K6"/>
    <mergeCell ref="M4:Q4"/>
    <mergeCell ref="R4:R6"/>
    <mergeCell ref="M5:M6"/>
    <mergeCell ref="N5:P5"/>
    <mergeCell ref="Q5:Q6"/>
    <mergeCell ref="M19:M20"/>
    <mergeCell ref="G18:L18"/>
    <mergeCell ref="F19:F20"/>
    <mergeCell ref="G19:G20"/>
    <mergeCell ref="H19:H20"/>
    <mergeCell ref="I19:I20"/>
    <mergeCell ref="J19:J20"/>
    <mergeCell ref="K19:L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6:W43"/>
  <sheetViews>
    <sheetView topLeftCell="D20" zoomScale="80" zoomScaleNormal="80" workbookViewId="0">
      <selection activeCell="V40" sqref="V40"/>
    </sheetView>
  </sheetViews>
  <sheetFormatPr defaultRowHeight="15" x14ac:dyDescent="0.25"/>
  <cols>
    <col min="5" max="5" width="11.140625" customWidth="1"/>
    <col min="6" max="6" width="11.85546875" customWidth="1"/>
    <col min="7" max="7" width="22.140625" customWidth="1"/>
    <col min="11" max="11" width="11.7109375" customWidth="1"/>
  </cols>
  <sheetData>
    <row r="6" spans="2:18" x14ac:dyDescent="0.25">
      <c r="E6" t="s">
        <v>2</v>
      </c>
      <c r="F6" t="s">
        <v>0</v>
      </c>
      <c r="G6" t="s">
        <v>1</v>
      </c>
    </row>
    <row r="7" spans="2:18" x14ac:dyDescent="0.25">
      <c r="E7">
        <v>0.2</v>
      </c>
      <c r="F7" s="1">
        <v>0.05</v>
      </c>
      <c r="G7" s="1">
        <f>F7-F$12</f>
        <v>1.9000000000000003E-2</v>
      </c>
    </row>
    <row r="8" spans="2:18" x14ac:dyDescent="0.25">
      <c r="E8">
        <v>0.4</v>
      </c>
      <c r="F8">
        <v>6.3E-2</v>
      </c>
      <c r="G8" s="1">
        <f t="shared" ref="G8:G12" si="0">F8-F$12</f>
        <v>3.2000000000000001E-2</v>
      </c>
    </row>
    <row r="9" spans="2:18" x14ac:dyDescent="0.25">
      <c r="E9">
        <v>0.6</v>
      </c>
      <c r="F9">
        <v>8.4000000000000005E-2</v>
      </c>
      <c r="G9" s="1">
        <f t="shared" si="0"/>
        <v>5.3000000000000005E-2</v>
      </c>
    </row>
    <row r="10" spans="2:18" x14ac:dyDescent="0.25">
      <c r="E10">
        <v>0.8</v>
      </c>
      <c r="F10">
        <v>9.2999999999999999E-2</v>
      </c>
      <c r="G10" s="1">
        <f t="shared" si="0"/>
        <v>6.2E-2</v>
      </c>
    </row>
    <row r="11" spans="2:18" x14ac:dyDescent="0.25">
      <c r="E11">
        <v>1</v>
      </c>
      <c r="F11">
        <v>0.111</v>
      </c>
      <c r="G11" s="1">
        <f t="shared" si="0"/>
        <v>0.08</v>
      </c>
    </row>
    <row r="12" spans="2:18" x14ac:dyDescent="0.25">
      <c r="E12">
        <v>0</v>
      </c>
      <c r="F12">
        <v>3.1E-2</v>
      </c>
      <c r="G12" s="1">
        <f t="shared" si="0"/>
        <v>0</v>
      </c>
    </row>
    <row r="13" spans="2:18" x14ac:dyDescent="0.25">
      <c r="B13" s="40"/>
    </row>
    <row r="14" spans="2:18" x14ac:dyDescent="0.25">
      <c r="B14" s="40"/>
    </row>
    <row r="15" spans="2:18" x14ac:dyDescent="0.25">
      <c r="B15" s="40"/>
      <c r="E15" s="143" t="s">
        <v>3</v>
      </c>
      <c r="F15" s="143"/>
      <c r="G15" s="143"/>
      <c r="H15" s="143"/>
      <c r="I15" s="144" t="s">
        <v>44</v>
      </c>
      <c r="J15" s="144" t="s">
        <v>65</v>
      </c>
      <c r="L15" s="140" t="s">
        <v>67</v>
      </c>
      <c r="M15" s="141"/>
      <c r="N15" s="141"/>
      <c r="O15" s="141"/>
      <c r="P15" s="142"/>
      <c r="Q15" s="144" t="s">
        <v>65</v>
      </c>
      <c r="R15" s="104"/>
    </row>
    <row r="16" spans="2:18" x14ac:dyDescent="0.25">
      <c r="B16" s="40"/>
      <c r="C16" s="40"/>
      <c r="E16" s="144" t="s">
        <v>4</v>
      </c>
      <c r="F16" s="143" t="s">
        <v>5</v>
      </c>
      <c r="G16" s="143"/>
      <c r="H16" s="143"/>
      <c r="I16" s="144"/>
      <c r="J16" s="144"/>
      <c r="L16" s="132" t="s">
        <v>68</v>
      </c>
      <c r="M16" s="140" t="s">
        <v>69</v>
      </c>
      <c r="N16" s="141"/>
      <c r="O16" s="142"/>
      <c r="P16" s="132" t="s">
        <v>23</v>
      </c>
      <c r="Q16" s="144"/>
      <c r="R16" s="104"/>
    </row>
    <row r="17" spans="2:23" x14ac:dyDescent="0.25">
      <c r="B17" s="40"/>
      <c r="C17" s="40"/>
      <c r="E17" s="144"/>
      <c r="F17" s="2">
        <v>1</v>
      </c>
      <c r="G17" s="3">
        <v>2</v>
      </c>
      <c r="H17" s="2">
        <v>3</v>
      </c>
      <c r="I17" s="144"/>
      <c r="J17" s="144"/>
      <c r="L17" s="133"/>
      <c r="M17" s="29" t="s">
        <v>70</v>
      </c>
      <c r="N17" s="29" t="s">
        <v>71</v>
      </c>
      <c r="O17" s="29" t="s">
        <v>72</v>
      </c>
      <c r="P17" s="133"/>
      <c r="Q17" s="144"/>
      <c r="R17" s="104"/>
    </row>
    <row r="18" spans="2:23" x14ac:dyDescent="0.25">
      <c r="C18" s="40"/>
      <c r="E18" s="2" t="s">
        <v>6</v>
      </c>
      <c r="F18" s="2">
        <v>38.840000000000003</v>
      </c>
      <c r="G18" s="4">
        <v>45.96</v>
      </c>
      <c r="H18" s="2">
        <v>40.340000000000003</v>
      </c>
      <c r="I18" s="2">
        <f>SUM(F18:H18)</f>
        <v>125.14000000000001</v>
      </c>
      <c r="J18" s="4">
        <f>I18/3</f>
        <v>41.713333333333338</v>
      </c>
      <c r="L18" s="2" t="s">
        <v>73</v>
      </c>
      <c r="M18" s="4">
        <f>I18</f>
        <v>125.14000000000001</v>
      </c>
      <c r="N18" s="4">
        <f>I19</f>
        <v>124.64999999999999</v>
      </c>
      <c r="O18" s="4">
        <f>I20</f>
        <v>143.11000000000001</v>
      </c>
      <c r="P18" s="4">
        <f>SUM(M18:O18)</f>
        <v>392.90000000000003</v>
      </c>
      <c r="Q18" s="4">
        <f>P18/9</f>
        <v>43.655555555555559</v>
      </c>
      <c r="R18" s="40"/>
    </row>
    <row r="19" spans="2:23" x14ac:dyDescent="0.25">
      <c r="B19" s="40"/>
      <c r="E19" s="2" t="s">
        <v>7</v>
      </c>
      <c r="F19" s="2">
        <v>37.82</v>
      </c>
      <c r="G19" s="4">
        <v>42.78</v>
      </c>
      <c r="H19" s="2">
        <v>44.05</v>
      </c>
      <c r="I19" s="2">
        <f>SUM(F19:H19)</f>
        <v>124.64999999999999</v>
      </c>
      <c r="J19" s="4">
        <f t="shared" ref="J19:J25" si="1">I19/3</f>
        <v>41.55</v>
      </c>
      <c r="L19" s="2" t="s">
        <v>74</v>
      </c>
      <c r="M19" s="4">
        <f>I21</f>
        <v>110.96000000000001</v>
      </c>
      <c r="N19" s="4">
        <f>I22</f>
        <v>129.11000000000001</v>
      </c>
      <c r="O19" s="4">
        <f>I23</f>
        <v>129.1</v>
      </c>
      <c r="P19" s="4">
        <f>SUM(M19:O19)</f>
        <v>369.17</v>
      </c>
      <c r="Q19" s="4">
        <f>P19/9</f>
        <v>41.018888888888888</v>
      </c>
      <c r="R19" s="40"/>
    </row>
    <row r="20" spans="2:23" x14ac:dyDescent="0.25">
      <c r="E20" s="2" t="s">
        <v>8</v>
      </c>
      <c r="F20" s="2">
        <v>48.67</v>
      </c>
      <c r="G20" s="4">
        <v>48.51</v>
      </c>
      <c r="H20" s="2">
        <v>45.93</v>
      </c>
      <c r="I20" s="2">
        <f>SUM(F20:H20)</f>
        <v>143.11000000000001</v>
      </c>
      <c r="J20" s="4">
        <f t="shared" si="1"/>
        <v>47.70333333333334</v>
      </c>
      <c r="L20" s="2" t="s">
        <v>75</v>
      </c>
      <c r="M20" s="4">
        <f>I24</f>
        <v>116.28</v>
      </c>
      <c r="N20" s="4">
        <f>I25</f>
        <v>120.46</v>
      </c>
      <c r="O20" s="4">
        <f>I26</f>
        <v>120.26</v>
      </c>
      <c r="P20" s="4">
        <f>SUM(M20:O20)</f>
        <v>357</v>
      </c>
      <c r="Q20" s="4">
        <f>P20/9</f>
        <v>39.666666666666664</v>
      </c>
      <c r="R20" s="40"/>
    </row>
    <row r="21" spans="2:23" x14ac:dyDescent="0.25">
      <c r="B21" s="40"/>
      <c r="E21" s="2" t="s">
        <v>9</v>
      </c>
      <c r="F21" s="2">
        <v>37.69</v>
      </c>
      <c r="G21" s="4">
        <v>35.270000000000003</v>
      </c>
      <c r="H21" s="4">
        <v>38</v>
      </c>
      <c r="I21" s="2">
        <f>SUM(F21:H21)</f>
        <v>110.96000000000001</v>
      </c>
      <c r="J21" s="4">
        <f>I21/3</f>
        <v>36.986666666666672</v>
      </c>
      <c r="L21" s="2" t="s">
        <v>37</v>
      </c>
      <c r="M21" s="4">
        <f>SUM(M18:M20)</f>
        <v>352.38</v>
      </c>
      <c r="N21" s="4">
        <f>SUM(N18:N20)</f>
        <v>374.21999999999997</v>
      </c>
      <c r="O21" s="4">
        <f>SUM(O18:O20)</f>
        <v>392.47</v>
      </c>
      <c r="P21" s="47">
        <f>SUM(M21:O21)</f>
        <v>1119.07</v>
      </c>
    </row>
    <row r="22" spans="2:23" ht="15.75" x14ac:dyDescent="0.25">
      <c r="B22" s="40"/>
      <c r="E22" s="2" t="s">
        <v>10</v>
      </c>
      <c r="F22" s="2">
        <v>42.78</v>
      </c>
      <c r="G22" s="4">
        <v>47.87</v>
      </c>
      <c r="H22" s="4">
        <v>38.46</v>
      </c>
      <c r="I22" s="2">
        <f t="shared" ref="I22:I25" si="2">SUM(F22:H22)</f>
        <v>129.11000000000001</v>
      </c>
      <c r="J22" s="4">
        <f t="shared" si="1"/>
        <v>43.036666666666669</v>
      </c>
      <c r="L22" s="2" t="s">
        <v>65</v>
      </c>
      <c r="M22" s="4">
        <f>M21/9</f>
        <v>39.153333333333336</v>
      </c>
      <c r="N22" s="4">
        <f>N21/9</f>
        <v>41.58</v>
      </c>
      <c r="O22" s="4">
        <f>O21/9</f>
        <v>43.607777777777784</v>
      </c>
      <c r="S22" s="63" t="s">
        <v>68</v>
      </c>
      <c r="T22" s="63" t="s">
        <v>65</v>
      </c>
      <c r="U22" s="63" t="s">
        <v>120</v>
      </c>
    </row>
    <row r="23" spans="2:23" ht="15.75" x14ac:dyDescent="0.25">
      <c r="E23" s="2" t="s">
        <v>11</v>
      </c>
      <c r="F23" s="2">
        <v>43.16</v>
      </c>
      <c r="G23" s="2">
        <v>43.54</v>
      </c>
      <c r="H23" s="4">
        <v>42.4</v>
      </c>
      <c r="I23" s="4">
        <f t="shared" si="2"/>
        <v>129.1</v>
      </c>
      <c r="J23" s="4">
        <f t="shared" si="1"/>
        <v>43.033333333333331</v>
      </c>
      <c r="K23" t="s">
        <v>97</v>
      </c>
      <c r="L23">
        <v>9</v>
      </c>
      <c r="M23" t="s">
        <v>90</v>
      </c>
      <c r="N23">
        <v>3</v>
      </c>
      <c r="S23" s="43" t="s">
        <v>75</v>
      </c>
      <c r="T23" s="40">
        <f>Q20</f>
        <v>39.666666666666664</v>
      </c>
      <c r="U23" s="64" t="s">
        <v>116</v>
      </c>
      <c r="V23" s="40">
        <f>T23+T27</f>
        <v>43.634214257065551</v>
      </c>
    </row>
    <row r="24" spans="2:23" ht="15.75" x14ac:dyDescent="0.25">
      <c r="B24" s="40"/>
      <c r="E24" s="2" t="s">
        <v>12</v>
      </c>
      <c r="F24" s="2">
        <v>38.58</v>
      </c>
      <c r="G24" s="4">
        <v>38.200000000000003</v>
      </c>
      <c r="H24" s="4">
        <v>39.5</v>
      </c>
      <c r="I24" s="2">
        <f t="shared" si="2"/>
        <v>116.28</v>
      </c>
      <c r="J24" s="4">
        <f>I24/3</f>
        <v>38.76</v>
      </c>
      <c r="K24" t="s">
        <v>98</v>
      </c>
      <c r="L24">
        <v>3</v>
      </c>
      <c r="M24" t="s">
        <v>40</v>
      </c>
      <c r="N24">
        <v>3</v>
      </c>
      <c r="S24" s="43" t="s">
        <v>74</v>
      </c>
      <c r="T24" s="40">
        <f>Q19</f>
        <v>41.018888888888888</v>
      </c>
      <c r="U24" s="64" t="s">
        <v>117</v>
      </c>
      <c r="V24" s="40"/>
    </row>
    <row r="25" spans="2:23" ht="15.75" x14ac:dyDescent="0.25">
      <c r="B25" s="40"/>
      <c r="E25" s="2" t="s">
        <v>13</v>
      </c>
      <c r="F25" s="2">
        <v>40.049999999999997</v>
      </c>
      <c r="G25" s="4">
        <v>40.299999999999997</v>
      </c>
      <c r="H25" s="2">
        <v>40.11</v>
      </c>
      <c r="I25" s="2">
        <f t="shared" si="2"/>
        <v>120.46</v>
      </c>
      <c r="J25" s="4">
        <f t="shared" si="1"/>
        <v>40.153333333333329</v>
      </c>
      <c r="K25" s="39" t="s">
        <v>76</v>
      </c>
      <c r="S25" s="43" t="s">
        <v>73</v>
      </c>
      <c r="T25" s="40">
        <f>Q18</f>
        <v>43.655555555555559</v>
      </c>
      <c r="U25" s="64" t="s">
        <v>118</v>
      </c>
      <c r="V25" s="40"/>
      <c r="W25" s="40">
        <f>T25-T24</f>
        <v>2.6366666666666703</v>
      </c>
    </row>
    <row r="26" spans="2:23" x14ac:dyDescent="0.25">
      <c r="E26" s="2" t="s">
        <v>14</v>
      </c>
      <c r="F26" s="2">
        <v>40.06</v>
      </c>
      <c r="G26" s="4">
        <v>40.200000000000003</v>
      </c>
      <c r="H26" s="4">
        <v>40</v>
      </c>
      <c r="I26" s="2">
        <f>SUM(F26:H26)</f>
        <v>120.26</v>
      </c>
      <c r="J26" s="4">
        <f>I26/3</f>
        <v>40.086666666666666</v>
      </c>
      <c r="K26" s="91">
        <f>(I27^2)/(L23*L24)</f>
        <v>46382.135737037053</v>
      </c>
      <c r="M26" s="71" t="s">
        <v>122</v>
      </c>
      <c r="N26" s="70" t="s">
        <v>101</v>
      </c>
      <c r="O26" s="72" t="s">
        <v>125</v>
      </c>
    </row>
    <row r="27" spans="2:23" ht="15.75" x14ac:dyDescent="0.25">
      <c r="E27" s="2" t="s">
        <v>63</v>
      </c>
      <c r="F27" s="2">
        <f>SUM(F18:F26)</f>
        <v>367.65</v>
      </c>
      <c r="G27" s="4">
        <f>SUM(G18:G26)</f>
        <v>382.63</v>
      </c>
      <c r="H27" s="2">
        <f>SUM(H18:H26)</f>
        <v>368.79</v>
      </c>
      <c r="I27" s="58">
        <f>SUM(I18:I26)</f>
        <v>1119.0700000000002</v>
      </c>
      <c r="J27" s="2"/>
      <c r="M27" s="84">
        <f>SQRT(H37/9)</f>
        <v>0.78877685693814792</v>
      </c>
      <c r="N27" s="85">
        <v>5.03</v>
      </c>
      <c r="O27" s="86">
        <f>M27*N27</f>
        <v>3.9675475903988842</v>
      </c>
      <c r="S27" s="112" t="s">
        <v>101</v>
      </c>
      <c r="T27" s="150">
        <f>O27</f>
        <v>3.9675475903988842</v>
      </c>
      <c r="U27" s="150"/>
    </row>
    <row r="28" spans="2:23" ht="15.75" x14ac:dyDescent="0.25">
      <c r="S28" s="66" t="s">
        <v>131</v>
      </c>
      <c r="T28" s="42" t="s">
        <v>99</v>
      </c>
      <c r="U28" s="87" t="s">
        <v>107</v>
      </c>
    </row>
    <row r="29" spans="2:23" ht="16.5" thickBot="1" x14ac:dyDescent="0.3">
      <c r="B29" s="40"/>
      <c r="F29" s="126" t="s">
        <v>112</v>
      </c>
      <c r="G29" s="126"/>
      <c r="H29" s="126"/>
      <c r="I29" s="126"/>
      <c r="J29" s="126"/>
      <c r="K29" s="126"/>
      <c r="S29" s="43" t="s">
        <v>70</v>
      </c>
      <c r="T29" s="40">
        <f>M22</f>
        <v>39.153333333333336</v>
      </c>
      <c r="U29" s="64" t="s">
        <v>116</v>
      </c>
      <c r="V29" s="40">
        <f>T29+T33</f>
        <v>43.120880923732223</v>
      </c>
    </row>
    <row r="30" spans="2:23" ht="16.5" thickBot="1" x14ac:dyDescent="0.3">
      <c r="B30" s="40"/>
      <c r="E30" s="134" t="s">
        <v>77</v>
      </c>
      <c r="F30" s="134" t="s">
        <v>78</v>
      </c>
      <c r="G30" s="134" t="s">
        <v>79</v>
      </c>
      <c r="H30" s="134" t="s">
        <v>80</v>
      </c>
      <c r="I30" s="134" t="s">
        <v>81</v>
      </c>
      <c r="J30" s="127" t="s">
        <v>82</v>
      </c>
      <c r="K30" s="128"/>
      <c r="L30" s="124" t="s">
        <v>83</v>
      </c>
      <c r="N30" s="2" t="s">
        <v>119</v>
      </c>
      <c r="O30" s="2" t="s">
        <v>38</v>
      </c>
      <c r="P30" s="2" t="s">
        <v>124</v>
      </c>
      <c r="Q30" s="2" t="s">
        <v>107</v>
      </c>
      <c r="S30" s="43" t="s">
        <v>71</v>
      </c>
      <c r="T30" s="40">
        <f>N22</f>
        <v>41.58</v>
      </c>
      <c r="U30" s="64" t="s">
        <v>117</v>
      </c>
      <c r="V30" s="40"/>
    </row>
    <row r="31" spans="2:23" ht="16.5" thickBot="1" x14ac:dyDescent="0.3">
      <c r="B31" s="40"/>
      <c r="E31" s="135"/>
      <c r="F31" s="135"/>
      <c r="G31" s="135"/>
      <c r="H31" s="135"/>
      <c r="I31" s="135"/>
      <c r="J31" s="48">
        <v>0.05</v>
      </c>
      <c r="K31" s="48">
        <v>0.01</v>
      </c>
      <c r="L31" s="125"/>
      <c r="N31" s="2" t="s">
        <v>9</v>
      </c>
      <c r="O31" s="4">
        <f>J21</f>
        <v>36.986666666666672</v>
      </c>
      <c r="P31" s="4">
        <f>O31+O$27</f>
        <v>40.954214257065559</v>
      </c>
      <c r="Q31" s="2" t="s">
        <v>116</v>
      </c>
      <c r="R31" s="40"/>
      <c r="S31" s="43" t="s">
        <v>72</v>
      </c>
      <c r="T31" s="40">
        <f>O22</f>
        <v>43.607777777777784</v>
      </c>
      <c r="U31" s="88" t="s">
        <v>118</v>
      </c>
      <c r="V31" s="40"/>
      <c r="W31" s="40">
        <f>T31-T30</f>
        <v>2.0277777777777857</v>
      </c>
    </row>
    <row r="32" spans="2:23" ht="15.75" thickBot="1" x14ac:dyDescent="0.3">
      <c r="B32" s="40"/>
      <c r="C32" s="40"/>
      <c r="E32" s="49" t="s">
        <v>84</v>
      </c>
      <c r="F32" s="50">
        <f>3-1</f>
        <v>2</v>
      </c>
      <c r="G32" s="51">
        <f>(SUMSQ(F27:H27)/(L23))-K26</f>
        <v>15.453540740723838</v>
      </c>
      <c r="H32" s="51">
        <f>G32/F32</f>
        <v>7.726770370361919</v>
      </c>
      <c r="I32" s="55">
        <f>H32/H37</f>
        <v>1.3798986090392529</v>
      </c>
      <c r="J32" s="51">
        <f>FINV(J31,F32,F37)</f>
        <v>3.6337234675916301</v>
      </c>
      <c r="K32" s="51">
        <f>FINV(K31,F32,F37)</f>
        <v>6.2262352803113821</v>
      </c>
      <c r="L32" s="59" t="s">
        <v>64</v>
      </c>
      <c r="N32" s="2" t="s">
        <v>12</v>
      </c>
      <c r="O32" s="4">
        <f>J24</f>
        <v>38.76</v>
      </c>
      <c r="P32" s="4">
        <f>O32+O27</f>
        <v>42.727547590398885</v>
      </c>
      <c r="Q32" s="2" t="s">
        <v>117</v>
      </c>
      <c r="R32" s="40">
        <f>O35-O32</f>
        <v>2.7899999999999991</v>
      </c>
    </row>
    <row r="33" spans="2:23" ht="16.5" thickBot="1" x14ac:dyDescent="0.3">
      <c r="B33" s="40"/>
      <c r="C33" s="40"/>
      <c r="E33" s="49" t="s">
        <v>22</v>
      </c>
      <c r="F33" s="50">
        <f>3*3-1</f>
        <v>8</v>
      </c>
      <c r="G33" s="51">
        <f>(SUMSQ(I18:I26)/3)-K26</f>
        <v>224.71609629628801</v>
      </c>
      <c r="H33" s="51">
        <f>G33/F33</f>
        <v>28.089512037036002</v>
      </c>
      <c r="I33" s="55">
        <f>H33/H37</f>
        <v>5.0164139388914952</v>
      </c>
      <c r="J33" s="51">
        <f>FINV(J31,F33,F37)</f>
        <v>2.5910961798744014</v>
      </c>
      <c r="K33" s="51">
        <f>FINV(K31,F33,F37)</f>
        <v>3.8895721399261927</v>
      </c>
      <c r="L33" s="59" t="s">
        <v>104</v>
      </c>
      <c r="N33" s="2" t="s">
        <v>14</v>
      </c>
      <c r="O33" s="4">
        <f>J26</f>
        <v>40.086666666666666</v>
      </c>
      <c r="P33" s="4">
        <f>O33+O27</f>
        <v>44.054214257065553</v>
      </c>
      <c r="Q33" s="2" t="s">
        <v>117</v>
      </c>
      <c r="R33" s="40"/>
      <c r="S33" s="113" t="s">
        <v>101</v>
      </c>
      <c r="T33" s="150">
        <f>O27</f>
        <v>3.9675475903988842</v>
      </c>
      <c r="U33" s="151"/>
    </row>
    <row r="34" spans="2:23" ht="15.75" thickBot="1" x14ac:dyDescent="0.3">
      <c r="C34" s="40"/>
      <c r="E34" s="49" t="s">
        <v>90</v>
      </c>
      <c r="F34" s="50">
        <f>3-1</f>
        <v>2</v>
      </c>
      <c r="G34" s="51">
        <f>(SUMSQ(P18:P20)/9)-K26</f>
        <v>74.07525185184204</v>
      </c>
      <c r="H34" s="51">
        <f>G34/F34</f>
        <v>37.03762592592102</v>
      </c>
      <c r="I34" s="55">
        <f>H34/H37</f>
        <v>6.6144282860188968</v>
      </c>
      <c r="J34" s="51">
        <f>FINV(J31,F34,F37)</f>
        <v>3.6337234675916301</v>
      </c>
      <c r="K34" s="51">
        <f>FINV(K31,F34,F37)</f>
        <v>6.2262352803113821</v>
      </c>
      <c r="L34" s="59" t="s">
        <v>104</v>
      </c>
      <c r="N34" s="2" t="s">
        <v>13</v>
      </c>
      <c r="O34" s="4">
        <f>J25</f>
        <v>40.153333333333329</v>
      </c>
      <c r="P34" s="4">
        <f>O34+O27</f>
        <v>44.120880923732216</v>
      </c>
      <c r="Q34" s="2" t="s">
        <v>117</v>
      </c>
      <c r="R34" s="40"/>
    </row>
    <row r="35" spans="2:23" ht="15.75" thickBot="1" x14ac:dyDescent="0.3">
      <c r="B35" s="40"/>
      <c r="E35" s="49" t="s">
        <v>40</v>
      </c>
      <c r="F35" s="50">
        <f>3-1</f>
        <v>2</v>
      </c>
      <c r="G35" s="51">
        <f>(SUMSQ(M21:O21)/9)-K26</f>
        <v>89.528007407388941</v>
      </c>
      <c r="H35" s="51">
        <f t="shared" ref="H35:H36" si="3">G35/F35</f>
        <v>44.76400370369447</v>
      </c>
      <c r="I35" s="55">
        <f>H35/H37</f>
        <v>7.9942567832338325</v>
      </c>
      <c r="J35" s="51">
        <f>FINV(J31,F35,F37)</f>
        <v>3.6337234675916301</v>
      </c>
      <c r="K35" s="51">
        <f>FINV(K31,F35,F37)</f>
        <v>6.2262352803113821</v>
      </c>
      <c r="L35" s="59" t="s">
        <v>104</v>
      </c>
      <c r="N35" s="2" t="s">
        <v>7</v>
      </c>
      <c r="O35" s="4">
        <f>J19</f>
        <v>41.55</v>
      </c>
      <c r="P35" s="4">
        <f>O35+O27</f>
        <v>45.517547590398884</v>
      </c>
      <c r="Q35" s="2" t="s">
        <v>118</v>
      </c>
      <c r="R35" s="40">
        <f>O39-O35</f>
        <v>6.1533333333333431</v>
      </c>
      <c r="U35" s="40"/>
    </row>
    <row r="36" spans="2:23" ht="15.75" thickBot="1" x14ac:dyDescent="0.3">
      <c r="E36" s="49" t="s">
        <v>91</v>
      </c>
      <c r="F36" s="50">
        <f>F34*F35</f>
        <v>4</v>
      </c>
      <c r="G36" s="51">
        <f>G33-G34-G35</f>
        <v>61.112837037057034</v>
      </c>
      <c r="H36" s="51">
        <f t="shared" si="3"/>
        <v>15.278209259264258</v>
      </c>
      <c r="I36" s="55">
        <f>H36/H37</f>
        <v>2.7284853431566249</v>
      </c>
      <c r="J36" s="51">
        <f>FINV(J31,F36,F37)</f>
        <v>3.0069172799243447</v>
      </c>
      <c r="K36" s="51">
        <f>FINV(K31,F36,F37)</f>
        <v>4.772577999723211</v>
      </c>
      <c r="L36" s="59" t="s">
        <v>64</v>
      </c>
      <c r="N36" s="2" t="s">
        <v>17</v>
      </c>
      <c r="O36" s="4">
        <f>J18</f>
        <v>41.713333333333338</v>
      </c>
      <c r="P36" s="4">
        <f>O36+O27</f>
        <v>45.680880923732225</v>
      </c>
      <c r="Q36" s="2" t="s">
        <v>118</v>
      </c>
      <c r="R36" s="40">
        <f>O39-O36</f>
        <v>5.990000000000002</v>
      </c>
      <c r="U36" s="40"/>
    </row>
    <row r="37" spans="2:23" ht="15.75" thickBot="1" x14ac:dyDescent="0.3">
      <c r="B37" s="40"/>
      <c r="E37" s="49" t="s">
        <v>85</v>
      </c>
      <c r="F37" s="50">
        <f>F38-F32-F33</f>
        <v>16</v>
      </c>
      <c r="G37" s="51">
        <f>G38-G32-G33</f>
        <v>89.592325925936166</v>
      </c>
      <c r="H37" s="51">
        <f>G37/F37</f>
        <v>5.5995203703710104</v>
      </c>
      <c r="I37" s="52"/>
      <c r="J37" s="52"/>
      <c r="K37" s="52"/>
      <c r="L37" s="53"/>
      <c r="N37" s="2" t="s">
        <v>11</v>
      </c>
      <c r="O37" s="4">
        <f>J23</f>
        <v>43.033333333333331</v>
      </c>
      <c r="P37" s="4">
        <f>O37+O27</f>
        <v>47.000880923732218</v>
      </c>
      <c r="Q37" s="2" t="s">
        <v>118</v>
      </c>
      <c r="R37" s="40">
        <f>O39-O37</f>
        <v>4.6700000000000088</v>
      </c>
      <c r="U37" s="40"/>
    </row>
    <row r="38" spans="2:23" ht="15.75" thickBot="1" x14ac:dyDescent="0.3">
      <c r="B38" s="40"/>
      <c r="E38" s="49" t="s">
        <v>23</v>
      </c>
      <c r="F38" s="50">
        <f>3*3*3-1</f>
        <v>26</v>
      </c>
      <c r="G38" s="51">
        <f>SUMSQ(F18:H26)-K26</f>
        <v>329.76196296294802</v>
      </c>
      <c r="H38" s="51">
        <f>G38/F38</f>
        <v>12.683152421651847</v>
      </c>
      <c r="I38" s="52"/>
      <c r="J38" s="52"/>
      <c r="K38" s="52"/>
      <c r="L38" s="53"/>
      <c r="N38" s="2" t="s">
        <v>10</v>
      </c>
      <c r="O38" s="4">
        <f>J22</f>
        <v>43.036666666666669</v>
      </c>
      <c r="P38" s="4">
        <f>O38+O27</f>
        <v>47.004214257065556</v>
      </c>
      <c r="Q38" s="2" t="s">
        <v>118</v>
      </c>
      <c r="R38" s="40">
        <f>O39-O38</f>
        <v>4.6666666666666714</v>
      </c>
      <c r="U38" s="40"/>
      <c r="V38" s="40"/>
      <c r="W38" s="40"/>
    </row>
    <row r="39" spans="2:23" x14ac:dyDescent="0.25">
      <c r="N39" s="2" t="s">
        <v>8</v>
      </c>
      <c r="O39" s="4">
        <f>J20</f>
        <v>47.70333333333334</v>
      </c>
      <c r="P39" s="4">
        <f>O39+O$27</f>
        <v>51.670880923732227</v>
      </c>
      <c r="Q39" s="2" t="s">
        <v>121</v>
      </c>
      <c r="U39" s="40"/>
      <c r="V39" s="40"/>
    </row>
    <row r="40" spans="2:23" x14ac:dyDescent="0.25">
      <c r="V40" s="40"/>
      <c r="W40" s="40"/>
    </row>
    <row r="41" spans="2:23" x14ac:dyDescent="0.25">
      <c r="U41" s="40"/>
    </row>
    <row r="43" spans="2:23" x14ac:dyDescent="0.25">
      <c r="U43" s="40"/>
    </row>
  </sheetData>
  <sortState xmlns:xlrd2="http://schemas.microsoft.com/office/spreadsheetml/2017/richdata2" ref="N31:O39">
    <sortCondition ref="O31:O39"/>
  </sortState>
  <mergeCells count="20">
    <mergeCell ref="T27:U27"/>
    <mergeCell ref="T33:U33"/>
    <mergeCell ref="L15:P15"/>
    <mergeCell ref="Q15:Q17"/>
    <mergeCell ref="L16:L17"/>
    <mergeCell ref="M16:O16"/>
    <mergeCell ref="P16:P17"/>
    <mergeCell ref="L30:L31"/>
    <mergeCell ref="F29:K29"/>
    <mergeCell ref="E30:E31"/>
    <mergeCell ref="F16:H16"/>
    <mergeCell ref="E15:H15"/>
    <mergeCell ref="E16:E17"/>
    <mergeCell ref="I15:I17"/>
    <mergeCell ref="J15:J17"/>
    <mergeCell ref="F30:F31"/>
    <mergeCell ref="G30:G31"/>
    <mergeCell ref="H30:H31"/>
    <mergeCell ref="I30:I31"/>
    <mergeCell ref="J30:K3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Y29"/>
  <sheetViews>
    <sheetView topLeftCell="F7" zoomScale="80" zoomScaleNormal="80" workbookViewId="0">
      <selection activeCell="E27" sqref="E27"/>
    </sheetView>
  </sheetViews>
  <sheetFormatPr defaultRowHeight="15" x14ac:dyDescent="0.25"/>
  <cols>
    <col min="3" max="3" width="13.140625" customWidth="1"/>
    <col min="11" max="11" width="14.140625" customWidth="1"/>
    <col min="12" max="12" width="11" customWidth="1"/>
    <col min="14" max="14" width="10.28515625" customWidth="1"/>
    <col min="19" max="19" width="10.140625" customWidth="1"/>
    <col min="20" max="20" width="10.42578125" customWidth="1"/>
    <col min="21" max="21" width="10" customWidth="1"/>
  </cols>
  <sheetData>
    <row r="3" spans="3:25" x14ac:dyDescent="0.25">
      <c r="K3" t="s">
        <v>97</v>
      </c>
      <c r="L3">
        <v>9</v>
      </c>
      <c r="M3" t="s">
        <v>90</v>
      </c>
      <c r="N3">
        <v>3</v>
      </c>
    </row>
    <row r="4" spans="3:25" ht="15.75" x14ac:dyDescent="0.25">
      <c r="C4" s="154" t="s">
        <v>15</v>
      </c>
      <c r="D4" s="154"/>
      <c r="E4" s="154"/>
      <c r="F4" s="154"/>
      <c r="G4" s="144" t="s">
        <v>23</v>
      </c>
      <c r="H4" s="144" t="s">
        <v>65</v>
      </c>
      <c r="K4" t="s">
        <v>98</v>
      </c>
      <c r="L4">
        <v>3</v>
      </c>
      <c r="M4" t="s">
        <v>40</v>
      </c>
      <c r="N4">
        <v>3</v>
      </c>
    </row>
    <row r="5" spans="3:25" ht="15.75" x14ac:dyDescent="0.25">
      <c r="C5" s="155" t="s">
        <v>16</v>
      </c>
      <c r="D5" s="154" t="s">
        <v>5</v>
      </c>
      <c r="E5" s="154"/>
      <c r="F5" s="154"/>
      <c r="G5" s="144"/>
      <c r="H5" s="144"/>
    </row>
    <row r="6" spans="3:25" ht="15.75" x14ac:dyDescent="0.25">
      <c r="C6" s="155"/>
      <c r="D6" s="8">
        <v>1</v>
      </c>
      <c r="E6" s="8">
        <v>2</v>
      </c>
      <c r="F6" s="8">
        <v>3</v>
      </c>
      <c r="G6" s="144"/>
      <c r="H6" s="144"/>
      <c r="K6" s="140" t="s">
        <v>67</v>
      </c>
      <c r="L6" s="141"/>
      <c r="M6" s="141"/>
      <c r="N6" s="141"/>
      <c r="O6" s="142"/>
      <c r="P6" s="144" t="s">
        <v>65</v>
      </c>
    </row>
    <row r="7" spans="3:25" ht="15.75" x14ac:dyDescent="0.25">
      <c r="C7" s="9" t="s">
        <v>17</v>
      </c>
      <c r="D7" s="93">
        <v>0.33200000000000002</v>
      </c>
      <c r="E7" s="93">
        <v>0.29599999999999999</v>
      </c>
      <c r="F7" s="93">
        <v>0.29599999999999999</v>
      </c>
      <c r="G7" s="4">
        <f>SUM(D7:F7)</f>
        <v>0.92399999999999993</v>
      </c>
      <c r="H7" s="4">
        <f>G7/3</f>
        <v>0.308</v>
      </c>
      <c r="K7" s="132" t="s">
        <v>68</v>
      </c>
      <c r="L7" s="140" t="s">
        <v>69</v>
      </c>
      <c r="M7" s="141"/>
      <c r="N7" s="142"/>
      <c r="O7" s="132" t="s">
        <v>23</v>
      </c>
      <c r="P7" s="144"/>
      <c r="Q7" s="152" t="s">
        <v>87</v>
      </c>
      <c r="R7" s="149"/>
      <c r="S7" s="149"/>
      <c r="T7" s="149"/>
      <c r="U7" s="149"/>
      <c r="V7" s="149"/>
      <c r="W7" s="149"/>
      <c r="X7" s="149"/>
      <c r="Y7" s="149"/>
    </row>
    <row r="8" spans="3:25" ht="15.75" x14ac:dyDescent="0.25">
      <c r="C8" s="9" t="s">
        <v>7</v>
      </c>
      <c r="D8" s="93">
        <v>0.253</v>
      </c>
      <c r="E8" s="93">
        <v>0.31</v>
      </c>
      <c r="F8" s="93">
        <v>0.189</v>
      </c>
      <c r="G8" s="4">
        <f>SUM(D8:F8)</f>
        <v>0.752</v>
      </c>
      <c r="H8" s="4">
        <f>G8/3</f>
        <v>0.25066666666666665</v>
      </c>
      <c r="K8" s="133"/>
      <c r="L8" s="29" t="s">
        <v>70</v>
      </c>
      <c r="M8" s="29" t="s">
        <v>71</v>
      </c>
      <c r="N8" s="29" t="s">
        <v>72</v>
      </c>
      <c r="O8" s="133"/>
      <c r="P8" s="144"/>
      <c r="Q8" s="54" t="s">
        <v>88</v>
      </c>
      <c r="R8" s="23"/>
      <c r="S8" s="23"/>
      <c r="T8" s="23"/>
      <c r="U8" s="23"/>
      <c r="V8" s="23"/>
      <c r="W8" s="23"/>
      <c r="X8" s="23"/>
      <c r="Y8" s="23"/>
    </row>
    <row r="9" spans="3:25" ht="15.75" x14ac:dyDescent="0.25">
      <c r="C9" s="9" t="s">
        <v>8</v>
      </c>
      <c r="D9" s="93">
        <v>0.34200000000000003</v>
      </c>
      <c r="E9" s="93">
        <v>0.33100000000000002</v>
      </c>
      <c r="F9" s="93">
        <v>0.22700000000000001</v>
      </c>
      <c r="G9" s="4">
        <f>SUM(D9:F9)</f>
        <v>0.9</v>
      </c>
      <c r="H9" s="4">
        <f>G9/3</f>
        <v>0.3</v>
      </c>
      <c r="K9" s="2" t="s">
        <v>73</v>
      </c>
      <c r="L9" s="4">
        <f>G7</f>
        <v>0.92399999999999993</v>
      </c>
      <c r="M9" s="4">
        <f>G8</f>
        <v>0.752</v>
      </c>
      <c r="N9" s="4">
        <f>G9</f>
        <v>0.9</v>
      </c>
      <c r="O9" s="4">
        <f>SUM(L9:N9)</f>
        <v>2.5760000000000001</v>
      </c>
      <c r="P9" s="4">
        <f>O9/9</f>
        <v>0.28622222222222221</v>
      </c>
      <c r="Q9" s="152" t="s">
        <v>89</v>
      </c>
      <c r="R9" s="149"/>
      <c r="S9" s="149"/>
      <c r="T9" s="149"/>
      <c r="U9" s="149"/>
      <c r="V9" s="149"/>
      <c r="W9" s="149"/>
      <c r="X9" s="149"/>
      <c r="Y9" s="149"/>
    </row>
    <row r="10" spans="3:25" ht="15.75" x14ac:dyDescent="0.25">
      <c r="C10" s="9" t="s">
        <v>9</v>
      </c>
      <c r="D10" s="93">
        <v>0.23499999999999999</v>
      </c>
      <c r="E10" s="93">
        <v>0.29799999999999999</v>
      </c>
      <c r="F10" s="93">
        <v>0.46700000000000003</v>
      </c>
      <c r="G10" s="4">
        <f>SUM(D10:F10)</f>
        <v>1</v>
      </c>
      <c r="H10" s="4">
        <f t="shared" ref="H10:H14" si="0">G10/3</f>
        <v>0.33333333333333331</v>
      </c>
      <c r="K10" s="2" t="s">
        <v>74</v>
      </c>
      <c r="L10" s="4">
        <f>G10</f>
        <v>1</v>
      </c>
      <c r="M10" s="4">
        <f>G11</f>
        <v>1.5910000000000002</v>
      </c>
      <c r="N10" s="4">
        <f>G12</f>
        <v>1.714</v>
      </c>
      <c r="O10" s="4">
        <f>SUM(L10:N10)</f>
        <v>4.3049999999999997</v>
      </c>
      <c r="P10" s="4">
        <f>O10/9</f>
        <v>0.47833333333333328</v>
      </c>
      <c r="Q10" t="s">
        <v>95</v>
      </c>
    </row>
    <row r="11" spans="3:25" ht="15.75" x14ac:dyDescent="0.25">
      <c r="C11" s="9" t="s">
        <v>10</v>
      </c>
      <c r="D11" s="93">
        <v>0.51200000000000001</v>
      </c>
      <c r="E11" s="93">
        <v>0.52200000000000002</v>
      </c>
      <c r="F11" s="93">
        <v>0.55700000000000005</v>
      </c>
      <c r="G11" s="4">
        <f t="shared" ref="G11:G14" si="1">SUM(D11:F11)</f>
        <v>1.5910000000000002</v>
      </c>
      <c r="H11" s="4">
        <f t="shared" si="0"/>
        <v>0.53033333333333343</v>
      </c>
      <c r="K11" s="2" t="s">
        <v>75</v>
      </c>
      <c r="L11" s="4">
        <f>G13</f>
        <v>1.7660000000000002</v>
      </c>
      <c r="M11" s="4">
        <f>G14</f>
        <v>1.8399999999999999</v>
      </c>
      <c r="N11" s="4">
        <f>G15</f>
        <v>1.8039999999999998</v>
      </c>
      <c r="O11" s="4">
        <f>SUM(L11:N11)</f>
        <v>5.41</v>
      </c>
      <c r="P11" s="4">
        <f>O11/9</f>
        <v>0.60111111111111115</v>
      </c>
      <c r="Q11" t="s">
        <v>96</v>
      </c>
    </row>
    <row r="12" spans="3:25" ht="15.75" x14ac:dyDescent="0.25">
      <c r="C12" s="9" t="s">
        <v>11</v>
      </c>
      <c r="D12" s="93">
        <v>0.69099999999999995</v>
      </c>
      <c r="E12" s="93">
        <v>0.55500000000000005</v>
      </c>
      <c r="F12" s="93">
        <v>0.46800000000000003</v>
      </c>
      <c r="G12" s="4">
        <f t="shared" si="1"/>
        <v>1.714</v>
      </c>
      <c r="H12" s="4">
        <f t="shared" si="0"/>
        <v>0.57133333333333336</v>
      </c>
      <c r="K12" s="2" t="s">
        <v>37</v>
      </c>
      <c r="L12" s="4">
        <f>SUM(L9:L11)</f>
        <v>3.6900000000000004</v>
      </c>
      <c r="M12" s="4">
        <f>SUM(M9:M11)</f>
        <v>4.1829999999999998</v>
      </c>
      <c r="N12" s="4">
        <f>SUM(N9:N11)</f>
        <v>4.4179999999999993</v>
      </c>
      <c r="O12" s="47">
        <f>SUM(L12:N12)</f>
        <v>12.291</v>
      </c>
    </row>
    <row r="13" spans="3:25" ht="15.75" x14ac:dyDescent="0.25">
      <c r="C13" s="9" t="s">
        <v>12</v>
      </c>
      <c r="D13" s="93">
        <v>0.56000000000000005</v>
      </c>
      <c r="E13" s="93">
        <v>0.67200000000000004</v>
      </c>
      <c r="F13" s="93">
        <v>0.53400000000000003</v>
      </c>
      <c r="G13" s="4">
        <f t="shared" si="1"/>
        <v>1.7660000000000002</v>
      </c>
      <c r="H13" s="4">
        <f>G13/3</f>
        <v>0.58866666666666678</v>
      </c>
      <c r="J13" t="s">
        <v>126</v>
      </c>
      <c r="K13" s="2" t="s">
        <v>65</v>
      </c>
      <c r="L13" s="4">
        <f>L12/9</f>
        <v>0.41000000000000003</v>
      </c>
      <c r="M13" s="4">
        <f>M12/9</f>
        <v>0.46477777777777773</v>
      </c>
      <c r="N13" s="4">
        <f>N12/9</f>
        <v>0.49088888888888882</v>
      </c>
    </row>
    <row r="14" spans="3:25" ht="15.75" x14ac:dyDescent="0.25">
      <c r="C14" s="9" t="s">
        <v>13</v>
      </c>
      <c r="D14" s="93">
        <v>0.63100000000000001</v>
      </c>
      <c r="E14" s="93">
        <v>0.64500000000000002</v>
      </c>
      <c r="F14" s="93">
        <v>0.56399999999999995</v>
      </c>
      <c r="G14" s="4">
        <f t="shared" si="1"/>
        <v>1.8399999999999999</v>
      </c>
      <c r="H14" s="4">
        <f t="shared" si="0"/>
        <v>0.61333333333333329</v>
      </c>
    </row>
    <row r="15" spans="3:25" ht="15.75" x14ac:dyDescent="0.25">
      <c r="C15" s="9" t="s">
        <v>14</v>
      </c>
      <c r="D15" s="93">
        <v>0.54300000000000004</v>
      </c>
      <c r="E15" s="93">
        <v>0.61899999999999999</v>
      </c>
      <c r="F15" s="93">
        <v>0.64200000000000002</v>
      </c>
      <c r="G15" s="4">
        <f>SUM(D15:F15)</f>
        <v>1.8039999999999998</v>
      </c>
      <c r="H15" s="4">
        <f>G15/3</f>
        <v>0.60133333333333328</v>
      </c>
      <c r="I15" s="39" t="s">
        <v>66</v>
      </c>
    </row>
    <row r="16" spans="3:25" ht="15.75" x14ac:dyDescent="0.25">
      <c r="C16" s="9" t="s">
        <v>63</v>
      </c>
      <c r="D16" s="4">
        <f>SUM(D7:D15)</f>
        <v>4.0990000000000002</v>
      </c>
      <c r="E16" s="4">
        <f>SUM(E7:E15)</f>
        <v>4.2480000000000002</v>
      </c>
      <c r="F16" s="4">
        <f>SUM(F7:F15)</f>
        <v>3.9440000000000004</v>
      </c>
      <c r="G16" s="47">
        <f>SUM(G7:G15)</f>
        <v>12.291</v>
      </c>
      <c r="H16" s="2"/>
      <c r="I16" s="94">
        <f>(G16^2)/(L3*L4)</f>
        <v>5.5951363333333335</v>
      </c>
      <c r="L16" s="67" t="s">
        <v>122</v>
      </c>
      <c r="M16" s="68" t="s">
        <v>94</v>
      </c>
      <c r="N16" s="69" t="s">
        <v>123</v>
      </c>
      <c r="S16" s="63" t="s">
        <v>68</v>
      </c>
      <c r="T16" s="63" t="s">
        <v>65</v>
      </c>
      <c r="U16" s="63" t="s">
        <v>120</v>
      </c>
    </row>
    <row r="17" spans="3:23" ht="15.75" x14ac:dyDescent="0.25">
      <c r="L17" s="95">
        <f>SQRT(F26/3)</f>
        <v>4.2364926968390053E-2</v>
      </c>
      <c r="M17" s="96">
        <v>5.03</v>
      </c>
      <c r="N17" s="97">
        <f>(L17*M17)</f>
        <v>0.21309558265100198</v>
      </c>
      <c r="S17" s="43" t="s">
        <v>73</v>
      </c>
      <c r="T17" s="40">
        <f>P9</f>
        <v>0.28622222222222221</v>
      </c>
      <c r="U17" s="64" t="s">
        <v>116</v>
      </c>
      <c r="V17" s="40">
        <f>T17+T20</f>
        <v>0.49931780487322419</v>
      </c>
    </row>
    <row r="18" spans="3:23" ht="16.5" thickBot="1" x14ac:dyDescent="0.3">
      <c r="D18" s="126" t="s">
        <v>86</v>
      </c>
      <c r="E18" s="126"/>
      <c r="F18" s="126"/>
      <c r="G18" s="126"/>
      <c r="H18" s="126"/>
      <c r="I18" s="126"/>
      <c r="S18" s="43" t="s">
        <v>74</v>
      </c>
      <c r="T18" s="40">
        <f>P10</f>
        <v>0.47833333333333328</v>
      </c>
      <c r="U18" s="64" t="s">
        <v>118</v>
      </c>
      <c r="V18" s="40">
        <f>T18+T20</f>
        <v>0.6914289159843352</v>
      </c>
      <c r="W18" s="40"/>
    </row>
    <row r="19" spans="3:23" ht="16.5" thickBot="1" x14ac:dyDescent="0.3">
      <c r="C19" s="134" t="s">
        <v>77</v>
      </c>
      <c r="D19" s="134" t="s">
        <v>78</v>
      </c>
      <c r="E19" s="134" t="s">
        <v>79</v>
      </c>
      <c r="F19" s="134" t="s">
        <v>80</v>
      </c>
      <c r="G19" s="134" t="s">
        <v>81</v>
      </c>
      <c r="H19" s="127" t="s">
        <v>82</v>
      </c>
      <c r="I19" s="128"/>
      <c r="J19" s="124" t="s">
        <v>83</v>
      </c>
      <c r="L19" s="2" t="s">
        <v>16</v>
      </c>
      <c r="M19" s="2" t="s">
        <v>57</v>
      </c>
      <c r="N19" s="2" t="s">
        <v>106</v>
      </c>
      <c r="O19" s="2" t="s">
        <v>107</v>
      </c>
      <c r="S19" s="43" t="s">
        <v>75</v>
      </c>
      <c r="T19" s="40">
        <f>P11</f>
        <v>0.60111111111111115</v>
      </c>
      <c r="U19" s="64" t="s">
        <v>118</v>
      </c>
      <c r="V19" s="40"/>
      <c r="W19" s="40"/>
    </row>
    <row r="20" spans="3:23" ht="16.5" thickBot="1" x14ac:dyDescent="0.3">
      <c r="C20" s="135"/>
      <c r="D20" s="135"/>
      <c r="E20" s="135"/>
      <c r="F20" s="135"/>
      <c r="G20" s="135"/>
      <c r="H20" s="48">
        <v>0.05</v>
      </c>
      <c r="I20" s="48">
        <v>0.01</v>
      </c>
      <c r="J20" s="125"/>
      <c r="L20" s="9" t="s">
        <v>7</v>
      </c>
      <c r="M20" s="4">
        <v>0.25066666666666665</v>
      </c>
      <c r="N20" s="4">
        <f>M20+N$17</f>
        <v>0.46376224931766863</v>
      </c>
      <c r="O20" s="2" t="s">
        <v>116</v>
      </c>
      <c r="P20" s="102"/>
      <c r="S20" s="111" t="s">
        <v>101</v>
      </c>
      <c r="T20" s="153">
        <f>N17</f>
        <v>0.21309558265100198</v>
      </c>
      <c r="U20" s="153"/>
    </row>
    <row r="21" spans="3:23" ht="16.5" thickBot="1" x14ac:dyDescent="0.3">
      <c r="C21" s="49" t="s">
        <v>84</v>
      </c>
      <c r="D21" s="50">
        <f>3-1</f>
        <v>2</v>
      </c>
      <c r="E21" s="51">
        <f>(SUMSQ(D16:F16)/(L3))-I16</f>
        <v>5.1348888888895772E-3</v>
      </c>
      <c r="F21" s="51">
        <f>E21/D21</f>
        <v>2.5674444444447886E-3</v>
      </c>
      <c r="G21" s="55">
        <f>F21/F26</f>
        <v>0.47683362825473524</v>
      </c>
      <c r="H21" s="51">
        <f>FINV(H20,D21,D26)</f>
        <v>3.6337234675916301</v>
      </c>
      <c r="I21" s="51">
        <f>FINV(I20,D21,D26)</f>
        <v>6.2262352803113821</v>
      </c>
      <c r="J21" s="59" t="s">
        <v>64</v>
      </c>
      <c r="L21" s="9" t="s">
        <v>8</v>
      </c>
      <c r="M21" s="4">
        <v>0.3</v>
      </c>
      <c r="N21" s="4">
        <f>M21+N17</f>
        <v>0.51309558265100197</v>
      </c>
      <c r="O21" s="2" t="s">
        <v>116</v>
      </c>
      <c r="P21" s="105">
        <f>M24-M21</f>
        <v>0.23033333333333345</v>
      </c>
    </row>
    <row r="22" spans="3:23" ht="16.5" thickBot="1" x14ac:dyDescent="0.3">
      <c r="C22" s="49" t="s">
        <v>22</v>
      </c>
      <c r="D22" s="50">
        <f>3*3-1</f>
        <v>8</v>
      </c>
      <c r="E22" s="51">
        <f>(SUMSQ(G7:G15)/3)-I16</f>
        <v>0.55724000000000018</v>
      </c>
      <c r="F22" s="51">
        <f t="shared" ref="F22:F26" si="2">E22/D22</f>
        <v>6.9655000000000022E-2</v>
      </c>
      <c r="G22" s="55">
        <f>F22/F26</f>
        <v>12.936539463570012</v>
      </c>
      <c r="H22" s="51">
        <f>FINV(H20,D22,D26)</f>
        <v>2.5910961798744014</v>
      </c>
      <c r="I22" s="51">
        <f>FINV(I20,D22,D26)</f>
        <v>3.8895721399261927</v>
      </c>
      <c r="J22" s="59" t="s">
        <v>104</v>
      </c>
      <c r="L22" s="9" t="s">
        <v>17</v>
      </c>
      <c r="M22" s="4">
        <v>0.308</v>
      </c>
      <c r="N22" s="4">
        <f>M22+N17</f>
        <v>0.52109558265100198</v>
      </c>
      <c r="O22" s="2" t="s">
        <v>116</v>
      </c>
      <c r="P22" s="105">
        <f>M24-M22</f>
        <v>0.22233333333333344</v>
      </c>
    </row>
    <row r="23" spans="3:23" ht="16.5" thickBot="1" x14ac:dyDescent="0.3">
      <c r="C23" s="49" t="s">
        <v>90</v>
      </c>
      <c r="D23" s="50">
        <f>3-1</f>
        <v>2</v>
      </c>
      <c r="E23" s="51">
        <f>(SUMSQ(O9:O11)/9)-I16</f>
        <v>0.45340822222222155</v>
      </c>
      <c r="F23" s="51">
        <f t="shared" si="2"/>
        <v>0.22670411111111077</v>
      </c>
      <c r="G23" s="55">
        <f>F23/F26</f>
        <v>42.104180316451718</v>
      </c>
      <c r="H23" s="51">
        <f>FINV(H20,D23,D26)</f>
        <v>3.6337234675916301</v>
      </c>
      <c r="I23" s="51">
        <f>FINV(I20,D23,D26)</f>
        <v>6.2262352803113821</v>
      </c>
      <c r="J23" s="59" t="s">
        <v>104</v>
      </c>
      <c r="L23" s="9" t="s">
        <v>9</v>
      </c>
      <c r="M23" s="4">
        <v>0.33333333333333331</v>
      </c>
      <c r="N23" s="4">
        <f>M23+N17</f>
        <v>0.54642891598433529</v>
      </c>
      <c r="O23" s="2" t="s">
        <v>117</v>
      </c>
      <c r="P23" s="40">
        <f>M24-M23</f>
        <v>0.19700000000000012</v>
      </c>
    </row>
    <row r="24" spans="3:23" ht="16.5" thickBot="1" x14ac:dyDescent="0.3">
      <c r="C24" s="49" t="s">
        <v>40</v>
      </c>
      <c r="D24" s="50">
        <f>3-1</f>
        <v>2</v>
      </c>
      <c r="E24" s="51">
        <f>(SUMSQ(L12:N12)/9)-I16</f>
        <v>3.0676222222221661E-2</v>
      </c>
      <c r="F24" s="51">
        <f t="shared" si="2"/>
        <v>1.533811111111083E-2</v>
      </c>
      <c r="G24" s="55">
        <f>F24/F26</f>
        <v>2.8486408683584363</v>
      </c>
      <c r="H24" s="51">
        <f>FINV(H20,D24,D26)</f>
        <v>3.6337234675916301</v>
      </c>
      <c r="I24" s="51">
        <f>FINV(I20,D24,D26)</f>
        <v>6.2262352803113821</v>
      </c>
      <c r="J24" s="59" t="s">
        <v>64</v>
      </c>
      <c r="L24" s="9" t="s">
        <v>10</v>
      </c>
      <c r="M24" s="4">
        <v>0.53033333333333343</v>
      </c>
      <c r="N24" s="4">
        <f>M24+N$17</f>
        <v>0.74342891598433547</v>
      </c>
      <c r="O24" s="2" t="s">
        <v>118</v>
      </c>
    </row>
    <row r="25" spans="3:23" ht="16.5" thickBot="1" x14ac:dyDescent="0.3">
      <c r="C25" s="49" t="s">
        <v>91</v>
      </c>
      <c r="D25" s="50">
        <f>D23*D24</f>
        <v>4</v>
      </c>
      <c r="E25" s="51">
        <f>E22-E23-E24</f>
        <v>7.3155555555556973E-2</v>
      </c>
      <c r="F25" s="51">
        <f t="shared" si="2"/>
        <v>1.8288888888889243E-2</v>
      </c>
      <c r="G25" s="55">
        <f>F25/F26</f>
        <v>3.3966683347349469</v>
      </c>
      <c r="H25" s="51">
        <f>FINV(H20,D25,D26)</f>
        <v>3.0069172799243447</v>
      </c>
      <c r="I25" s="51">
        <f>FINV(I20,D25,D26)</f>
        <v>4.772577999723211</v>
      </c>
      <c r="J25" s="59" t="s">
        <v>105</v>
      </c>
      <c r="L25" s="9" t="s">
        <v>11</v>
      </c>
      <c r="M25" s="4">
        <v>0.57133333333333336</v>
      </c>
      <c r="N25" s="4">
        <f>M25+N17</f>
        <v>0.7844289159843354</v>
      </c>
      <c r="O25" s="2" t="s">
        <v>118</v>
      </c>
    </row>
    <row r="26" spans="3:23" ht="16.5" thickBot="1" x14ac:dyDescent="0.3">
      <c r="C26" s="49" t="s">
        <v>85</v>
      </c>
      <c r="D26" s="50">
        <f>D27-D21-D22</f>
        <v>16</v>
      </c>
      <c r="E26" s="51">
        <f>E27-E22-E21</f>
        <v>8.6149777777777103E-2</v>
      </c>
      <c r="F26" s="51">
        <f t="shared" si="2"/>
        <v>5.384361111111069E-3</v>
      </c>
      <c r="G26" s="52"/>
      <c r="H26" s="52"/>
      <c r="I26" s="52"/>
      <c r="J26" s="53"/>
      <c r="L26" s="9" t="s">
        <v>12</v>
      </c>
      <c r="M26" s="4">
        <v>0.58866666666666678</v>
      </c>
      <c r="N26" s="4">
        <f>M26+N17</f>
        <v>0.80176224931766882</v>
      </c>
      <c r="O26" s="2" t="s">
        <v>118</v>
      </c>
    </row>
    <row r="27" spans="3:23" ht="16.5" thickBot="1" x14ac:dyDescent="0.3">
      <c r="C27" s="49" t="s">
        <v>23</v>
      </c>
      <c r="D27" s="50">
        <f>3*3*3-1</f>
        <v>26</v>
      </c>
      <c r="E27" s="51">
        <f>SUMSQ(D7:F15)-I16</f>
        <v>0.64852466666666686</v>
      </c>
      <c r="F27" s="51">
        <f>E27/D27</f>
        <v>2.4943256410256416E-2</v>
      </c>
      <c r="G27" s="52"/>
      <c r="H27" s="52"/>
      <c r="I27" s="52"/>
      <c r="J27" s="53"/>
      <c r="L27" s="9" t="s">
        <v>14</v>
      </c>
      <c r="M27" s="4">
        <v>0.60133333333333328</v>
      </c>
      <c r="N27" s="4">
        <f>M27+N17</f>
        <v>0.8144289159843352</v>
      </c>
      <c r="O27" s="2" t="s">
        <v>118</v>
      </c>
    </row>
    <row r="28" spans="3:23" ht="15.75" x14ac:dyDescent="0.25">
      <c r="C28" t="s">
        <v>93</v>
      </c>
      <c r="L28" s="9" t="s">
        <v>13</v>
      </c>
      <c r="M28" s="4">
        <v>0.61333333333333329</v>
      </c>
      <c r="N28" s="4">
        <f>M28+N17</f>
        <v>0.82642891598433521</v>
      </c>
      <c r="O28" s="2" t="s">
        <v>118</v>
      </c>
    </row>
    <row r="29" spans="3:23" x14ac:dyDescent="0.25">
      <c r="C29" t="s">
        <v>92</v>
      </c>
    </row>
  </sheetData>
  <sortState xmlns:xlrd2="http://schemas.microsoft.com/office/spreadsheetml/2017/richdata2" ref="L20:O28">
    <sortCondition ref="M20:M28"/>
  </sortState>
  <mergeCells count="21">
    <mergeCell ref="C4:F4"/>
    <mergeCell ref="C5:C6"/>
    <mergeCell ref="D5:F5"/>
    <mergeCell ref="G4:G6"/>
    <mergeCell ref="H4:H6"/>
    <mergeCell ref="C19:C20"/>
    <mergeCell ref="D19:D20"/>
    <mergeCell ref="E19:E20"/>
    <mergeCell ref="F19:F20"/>
    <mergeCell ref="G19:G20"/>
    <mergeCell ref="H19:I19"/>
    <mergeCell ref="J19:J20"/>
    <mergeCell ref="D18:I18"/>
    <mergeCell ref="P6:P8"/>
    <mergeCell ref="Q7:Y7"/>
    <mergeCell ref="Q9:Y9"/>
    <mergeCell ref="K6:O6"/>
    <mergeCell ref="L7:N7"/>
    <mergeCell ref="K7:K8"/>
    <mergeCell ref="O7:O8"/>
    <mergeCell ref="T20:U2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V35"/>
  <sheetViews>
    <sheetView topLeftCell="B3" zoomScale="80" zoomScaleNormal="80" workbookViewId="0">
      <selection activeCell="K19" sqref="K19"/>
    </sheetView>
  </sheetViews>
  <sheetFormatPr defaultRowHeight="15" x14ac:dyDescent="0.25"/>
  <cols>
    <col min="2" max="2" width="10.5703125" customWidth="1"/>
    <col min="7" max="7" width="10.85546875" customWidth="1"/>
    <col min="9" max="9" width="10.7109375" customWidth="1"/>
  </cols>
  <sheetData>
    <row r="1" spans="2:21" x14ac:dyDescent="0.25">
      <c r="I1" t="s">
        <v>136</v>
      </c>
    </row>
    <row r="2" spans="2:21" ht="15.75" x14ac:dyDescent="0.25">
      <c r="I2" t="s">
        <v>137</v>
      </c>
      <c r="Q2" s="43"/>
      <c r="S2" s="64"/>
    </row>
    <row r="3" spans="2:21" ht="15.75" x14ac:dyDescent="0.25">
      <c r="B3" s="143" t="s">
        <v>3</v>
      </c>
      <c r="C3" s="143"/>
      <c r="D3" s="143"/>
      <c r="E3" s="143"/>
      <c r="F3" s="144" t="s">
        <v>44</v>
      </c>
      <c r="G3" s="144" t="s">
        <v>65</v>
      </c>
      <c r="I3" s="140" t="s">
        <v>67</v>
      </c>
      <c r="J3" s="141"/>
      <c r="K3" s="141"/>
      <c r="L3" s="141"/>
      <c r="M3" s="142"/>
      <c r="N3" s="144" t="s">
        <v>65</v>
      </c>
      <c r="Q3" s="43"/>
      <c r="R3" s="40"/>
      <c r="S3" s="40"/>
      <c r="T3" s="40"/>
    </row>
    <row r="4" spans="2:21" ht="15.75" x14ac:dyDescent="0.25">
      <c r="B4" s="144" t="s">
        <v>4</v>
      </c>
      <c r="C4" s="143" t="s">
        <v>5</v>
      </c>
      <c r="D4" s="143"/>
      <c r="E4" s="143"/>
      <c r="F4" s="144"/>
      <c r="G4" s="144"/>
      <c r="I4" s="132" t="s">
        <v>68</v>
      </c>
      <c r="J4" s="140" t="s">
        <v>69</v>
      </c>
      <c r="K4" s="141"/>
      <c r="L4" s="142"/>
      <c r="M4" s="132" t="s">
        <v>23</v>
      </c>
      <c r="N4" s="144"/>
      <c r="Q4" s="43"/>
      <c r="R4" s="40"/>
      <c r="S4" s="40"/>
      <c r="T4" s="40"/>
    </row>
    <row r="5" spans="2:21" ht="15.75" x14ac:dyDescent="0.25">
      <c r="B5" s="144"/>
      <c r="C5" s="2">
        <v>1</v>
      </c>
      <c r="D5" s="3">
        <v>2</v>
      </c>
      <c r="E5" s="2">
        <v>3</v>
      </c>
      <c r="F5" s="144"/>
      <c r="G5" s="144"/>
      <c r="I5" s="133"/>
      <c r="J5" s="29" t="s">
        <v>70</v>
      </c>
      <c r="K5" s="29" t="s">
        <v>71</v>
      </c>
      <c r="L5" s="29" t="s">
        <v>72</v>
      </c>
      <c r="M5" s="133"/>
      <c r="N5" s="144"/>
      <c r="Q5" s="43"/>
      <c r="R5" s="40"/>
      <c r="S5" s="40"/>
      <c r="T5" s="40"/>
    </row>
    <row r="6" spans="2:21" x14ac:dyDescent="0.25">
      <c r="B6" s="2" t="s">
        <v>6</v>
      </c>
      <c r="C6" s="40">
        <v>35.97</v>
      </c>
      <c r="D6" s="40">
        <v>35.549999999999997</v>
      </c>
      <c r="E6" s="40">
        <v>36.03</v>
      </c>
      <c r="F6" s="2">
        <f>SUM(C6:E6)</f>
        <v>107.55</v>
      </c>
      <c r="G6" s="4">
        <f>F6/3</f>
        <v>35.85</v>
      </c>
      <c r="I6" s="2" t="s">
        <v>73</v>
      </c>
      <c r="J6" s="4">
        <f>F6</f>
        <v>107.55</v>
      </c>
      <c r="K6" s="4">
        <f>F7</f>
        <v>120.72</v>
      </c>
      <c r="L6" s="4">
        <f>F8</f>
        <v>131.83999999999997</v>
      </c>
      <c r="M6" s="4">
        <f>SUM(J6:L6)</f>
        <v>360.10999999999996</v>
      </c>
      <c r="N6" s="4">
        <f>M6/9</f>
        <v>40.012222222222221</v>
      </c>
      <c r="R6" s="40"/>
      <c r="S6" s="40"/>
      <c r="T6" s="40"/>
    </row>
    <row r="7" spans="2:21" ht="15.75" x14ac:dyDescent="0.25">
      <c r="B7" s="2" t="s">
        <v>7</v>
      </c>
      <c r="C7" s="40">
        <v>39.82</v>
      </c>
      <c r="D7" s="40">
        <v>33.42</v>
      </c>
      <c r="E7" s="40">
        <v>47.48</v>
      </c>
      <c r="F7" s="2">
        <f>SUM(C7:E7)</f>
        <v>120.72</v>
      </c>
      <c r="G7" s="4">
        <f t="shared" ref="G7:G13" si="0">F7/3</f>
        <v>40.24</v>
      </c>
      <c r="I7" s="2" t="s">
        <v>74</v>
      </c>
      <c r="J7" s="4">
        <f>F9</f>
        <v>123.78000000000002</v>
      </c>
      <c r="K7" s="4">
        <f>F10</f>
        <v>120.57</v>
      </c>
      <c r="L7" s="4">
        <f>F11</f>
        <v>109.93</v>
      </c>
      <c r="M7" s="4">
        <f>SUM(J7:L7)</f>
        <v>354.28000000000003</v>
      </c>
      <c r="N7" s="4">
        <f>M7/9</f>
        <v>39.364444444444445</v>
      </c>
      <c r="Q7" s="43"/>
      <c r="R7" s="40"/>
      <c r="S7" s="40"/>
      <c r="T7" s="40"/>
    </row>
    <row r="8" spans="2:21" ht="15.75" x14ac:dyDescent="0.25">
      <c r="B8" s="2" t="s">
        <v>8</v>
      </c>
      <c r="C8" s="40">
        <v>42.23</v>
      </c>
      <c r="D8" s="40">
        <v>47.44</v>
      </c>
      <c r="E8" s="40">
        <v>42.17</v>
      </c>
      <c r="F8" s="2">
        <f>SUM(C8:E8)</f>
        <v>131.83999999999997</v>
      </c>
      <c r="G8" s="4">
        <f t="shared" si="0"/>
        <v>43.946666666666658</v>
      </c>
      <c r="I8" s="2" t="s">
        <v>75</v>
      </c>
      <c r="J8" s="4">
        <f>F12</f>
        <v>119.11</v>
      </c>
      <c r="K8" s="4">
        <f>F13</f>
        <v>112.57</v>
      </c>
      <c r="L8" s="4">
        <f>F14</f>
        <v>97.52000000000001</v>
      </c>
      <c r="M8" s="4">
        <f>SUM(J8:L8)</f>
        <v>329.20000000000005</v>
      </c>
      <c r="N8" s="4">
        <f>M8/9</f>
        <v>36.577777777777783</v>
      </c>
      <c r="O8" t="s">
        <v>138</v>
      </c>
      <c r="Q8" s="43"/>
      <c r="R8" s="40"/>
      <c r="S8" s="40"/>
      <c r="T8" s="40"/>
    </row>
    <row r="9" spans="2:21" ht="15.75" x14ac:dyDescent="0.25">
      <c r="B9" s="2" t="s">
        <v>9</v>
      </c>
      <c r="C9" s="40">
        <v>40.090000000000003</v>
      </c>
      <c r="D9" s="40">
        <v>40.49</v>
      </c>
      <c r="E9" s="40">
        <v>43.2</v>
      </c>
      <c r="F9" s="2">
        <f>SUM(C9:E9)</f>
        <v>123.78000000000002</v>
      </c>
      <c r="G9" s="4">
        <f t="shared" si="0"/>
        <v>41.260000000000005</v>
      </c>
      <c r="I9" s="2" t="s">
        <v>37</v>
      </c>
      <c r="J9" s="4">
        <f>SUM(J6:J8)</f>
        <v>350.44</v>
      </c>
      <c r="K9" s="4">
        <f>SUM(K6:K8)</f>
        <v>353.86</v>
      </c>
      <c r="L9" s="4">
        <f>SUM(L6:L8)</f>
        <v>339.28999999999996</v>
      </c>
      <c r="M9" s="47">
        <f>SUM(J9:L9)</f>
        <v>1043.5899999999999</v>
      </c>
      <c r="Q9" s="43"/>
      <c r="R9" s="40"/>
      <c r="S9" s="40"/>
      <c r="T9" s="40"/>
    </row>
    <row r="10" spans="2:21" ht="15.75" x14ac:dyDescent="0.25">
      <c r="B10" s="2" t="s">
        <v>10</v>
      </c>
      <c r="C10" s="40">
        <v>37.909999999999997</v>
      </c>
      <c r="D10" s="40">
        <v>40.119999999999997</v>
      </c>
      <c r="E10" s="40">
        <v>42.54</v>
      </c>
      <c r="F10" s="2">
        <f t="shared" ref="F10:F13" si="1">SUM(C10:E10)</f>
        <v>120.57</v>
      </c>
      <c r="G10" s="4">
        <f t="shared" si="0"/>
        <v>40.19</v>
      </c>
      <c r="I10" s="2" t="s">
        <v>65</v>
      </c>
      <c r="J10" s="4">
        <f>J9/9</f>
        <v>38.937777777777775</v>
      </c>
      <c r="K10" s="4">
        <f>K9/9</f>
        <v>39.317777777777778</v>
      </c>
      <c r="L10" s="4">
        <f>L9/9</f>
        <v>37.698888888888888</v>
      </c>
      <c r="M10" t="s">
        <v>139</v>
      </c>
      <c r="Q10" s="43"/>
      <c r="R10" s="40"/>
      <c r="S10" s="40"/>
      <c r="T10" s="40"/>
    </row>
    <row r="11" spans="2:21" ht="15.75" x14ac:dyDescent="0.25">
      <c r="B11" s="2" t="s">
        <v>11</v>
      </c>
      <c r="C11" s="40">
        <v>38.56</v>
      </c>
      <c r="D11" s="40">
        <v>35.39</v>
      </c>
      <c r="E11" s="40">
        <v>35.979999999999997</v>
      </c>
      <c r="F11" s="2">
        <f t="shared" si="1"/>
        <v>109.93</v>
      </c>
      <c r="G11" s="4">
        <f t="shared" si="0"/>
        <v>36.643333333333338</v>
      </c>
      <c r="Q11" s="43"/>
      <c r="R11" s="40"/>
      <c r="S11" s="40"/>
      <c r="T11" s="40"/>
    </row>
    <row r="12" spans="2:21" ht="16.5" thickBot="1" x14ac:dyDescent="0.3">
      <c r="B12" s="2" t="s">
        <v>12</v>
      </c>
      <c r="C12" s="40">
        <v>39.4</v>
      </c>
      <c r="D12" s="40">
        <v>40.270000000000003</v>
      </c>
      <c r="E12" s="40">
        <v>39.44</v>
      </c>
      <c r="F12" s="2">
        <f t="shared" si="1"/>
        <v>119.11</v>
      </c>
      <c r="G12" s="4">
        <f>F12/3</f>
        <v>39.703333333333333</v>
      </c>
      <c r="J12" s="126" t="s">
        <v>111</v>
      </c>
      <c r="K12" s="126"/>
      <c r="L12" s="126"/>
      <c r="M12" s="126"/>
      <c r="N12" s="126"/>
      <c r="O12" s="126"/>
      <c r="Q12" s="43"/>
      <c r="R12" s="40"/>
      <c r="S12" s="88"/>
      <c r="T12" s="40"/>
    </row>
    <row r="13" spans="2:21" ht="15.75" thickBot="1" x14ac:dyDescent="0.3">
      <c r="B13" s="2" t="s">
        <v>13</v>
      </c>
      <c r="C13" s="40">
        <v>37.08</v>
      </c>
      <c r="D13" s="40">
        <v>37.72</v>
      </c>
      <c r="E13" s="40">
        <v>37.770000000000003</v>
      </c>
      <c r="F13" s="2">
        <f t="shared" si="1"/>
        <v>112.57</v>
      </c>
      <c r="G13" s="4">
        <f t="shared" si="0"/>
        <v>37.523333333333333</v>
      </c>
      <c r="I13" s="134" t="s">
        <v>77</v>
      </c>
      <c r="J13" s="134" t="s">
        <v>78</v>
      </c>
      <c r="K13" s="134" t="s">
        <v>79</v>
      </c>
      <c r="L13" s="134" t="s">
        <v>80</v>
      </c>
      <c r="M13" s="134" t="s">
        <v>81</v>
      </c>
      <c r="N13" s="127" t="s">
        <v>82</v>
      </c>
      <c r="O13" s="128"/>
      <c r="P13" s="156" t="s">
        <v>83</v>
      </c>
    </row>
    <row r="14" spans="2:21" ht="16.5" thickBot="1" x14ac:dyDescent="0.3">
      <c r="B14" s="2" t="s">
        <v>14</v>
      </c>
      <c r="C14" s="40">
        <v>32.130000000000003</v>
      </c>
      <c r="D14" s="40">
        <v>32.85</v>
      </c>
      <c r="E14" s="40">
        <v>32.54</v>
      </c>
      <c r="F14" s="2">
        <f>SUM(C14:E14)</f>
        <v>97.52000000000001</v>
      </c>
      <c r="G14" s="4">
        <f>F14/3</f>
        <v>32.506666666666668</v>
      </c>
      <c r="H14" s="39" t="s">
        <v>76</v>
      </c>
      <c r="I14" s="135"/>
      <c r="J14" s="135"/>
      <c r="K14" s="135"/>
      <c r="L14" s="135"/>
      <c r="M14" s="135"/>
      <c r="N14" s="48">
        <v>0.05</v>
      </c>
      <c r="O14" s="48">
        <v>0.01</v>
      </c>
      <c r="P14" s="157"/>
      <c r="Q14" s="43"/>
      <c r="R14" s="148"/>
      <c r="S14" s="149"/>
    </row>
    <row r="15" spans="2:21" ht="17.25" customHeight="1" thickBot="1" x14ac:dyDescent="0.3">
      <c r="B15" s="2" t="s">
        <v>63</v>
      </c>
      <c r="C15" s="2">
        <f>SUM(C6:C14)</f>
        <v>343.18999999999994</v>
      </c>
      <c r="D15" s="4">
        <f>SUM(D6:D14)</f>
        <v>343.25</v>
      </c>
      <c r="E15" s="2">
        <f>SUM(E6:E14)</f>
        <v>357.15</v>
      </c>
      <c r="F15" s="58">
        <f>SUM(F6:F14)</f>
        <v>1043.5900000000001</v>
      </c>
      <c r="G15" s="2"/>
      <c r="H15" s="37">
        <f>(F15^2)/(C16*C17)</f>
        <v>40336.299559259271</v>
      </c>
      <c r="I15" s="49" t="s">
        <v>84</v>
      </c>
      <c r="J15" s="50">
        <f>3-1</f>
        <v>2</v>
      </c>
      <c r="K15" s="51">
        <f>(SUMSQ(C15:E15)/(C16))-H15</f>
        <v>14.373896296274324</v>
      </c>
      <c r="L15" s="51">
        <f>K15/J15</f>
        <v>7.1869481481371622</v>
      </c>
      <c r="M15" s="55">
        <f>L15/L20</f>
        <v>0.91009136963553516</v>
      </c>
      <c r="N15" s="51">
        <f>FINV(N14,J15,J20)</f>
        <v>3.6337234675916301</v>
      </c>
      <c r="O15" s="51">
        <f>FINV(O14,J15,J20)</f>
        <v>6.2262352803113821</v>
      </c>
      <c r="P15" s="59" t="s">
        <v>64</v>
      </c>
      <c r="R15" s="2" t="s">
        <v>119</v>
      </c>
      <c r="S15" s="2" t="s">
        <v>38</v>
      </c>
      <c r="T15" s="2" t="s">
        <v>124</v>
      </c>
      <c r="U15" s="2" t="s">
        <v>107</v>
      </c>
    </row>
    <row r="16" spans="2:21" ht="21" customHeight="1" thickBot="1" x14ac:dyDescent="0.3">
      <c r="B16" t="s">
        <v>97</v>
      </c>
      <c r="C16">
        <v>9</v>
      </c>
      <c r="D16" t="s">
        <v>90</v>
      </c>
      <c r="E16">
        <v>3</v>
      </c>
      <c r="I16" s="49" t="s">
        <v>22</v>
      </c>
      <c r="J16" s="50">
        <f>3*3-1</f>
        <v>8</v>
      </c>
      <c r="K16" s="51">
        <f>(SUMSQ(F6:F14)/3)-H15</f>
        <v>275.25780740739719</v>
      </c>
      <c r="L16" s="51">
        <f>K16/J16</f>
        <v>34.407225925924649</v>
      </c>
      <c r="M16" s="55">
        <f>L16/L20</f>
        <v>4.3570259201606305</v>
      </c>
      <c r="N16" s="51">
        <f>FINV(N14,J16,J20)</f>
        <v>2.5910961798744014</v>
      </c>
      <c r="O16" s="51">
        <f>FINV(O14,J16,J20)</f>
        <v>3.8895721399261927</v>
      </c>
      <c r="P16" s="59" t="s">
        <v>64</v>
      </c>
      <c r="R16" s="2" t="s">
        <v>14</v>
      </c>
      <c r="S16" s="4">
        <f>G14</f>
        <v>32.506666666666668</v>
      </c>
      <c r="T16" s="4">
        <f>S16+G20</f>
        <v>40.667548988693731</v>
      </c>
      <c r="U16" s="2" t="s">
        <v>116</v>
      </c>
    </row>
    <row r="17" spans="2:22" ht="15.75" thickBot="1" x14ac:dyDescent="0.3">
      <c r="B17" t="s">
        <v>98</v>
      </c>
      <c r="C17">
        <v>3</v>
      </c>
      <c r="D17" t="s">
        <v>40</v>
      </c>
      <c r="E17">
        <v>3</v>
      </c>
      <c r="I17" s="49" t="s">
        <v>90</v>
      </c>
      <c r="J17" s="50">
        <f>3-1</f>
        <v>2</v>
      </c>
      <c r="K17" s="51">
        <f>(SUMSQ(M6:M8)/9)-H15</f>
        <v>59.941607407396077</v>
      </c>
      <c r="L17" s="51">
        <f>K17/J17</f>
        <v>29.970803703698039</v>
      </c>
      <c r="M17" s="55">
        <f>L17/L20</f>
        <v>3.7952367582958324</v>
      </c>
      <c r="N17" s="51">
        <f>FINV(N14,J17,J20)</f>
        <v>3.6337234675916301</v>
      </c>
      <c r="O17" s="51">
        <f>FINV(O14,J17,J20)</f>
        <v>6.2262352803113821</v>
      </c>
      <c r="P17" s="59" t="s">
        <v>105</v>
      </c>
      <c r="R17" s="2" t="s">
        <v>17</v>
      </c>
      <c r="S17" s="4">
        <f>G6</f>
        <v>35.85</v>
      </c>
      <c r="T17" s="4">
        <f>S17+G20</f>
        <v>44.010882322027065</v>
      </c>
      <c r="U17" s="2" t="s">
        <v>117</v>
      </c>
      <c r="V17" s="40">
        <f>S23-S17</f>
        <v>5.4100000000000037</v>
      </c>
    </row>
    <row r="18" spans="2:22" ht="15.75" thickBot="1" x14ac:dyDescent="0.3">
      <c r="I18" s="49" t="s">
        <v>40</v>
      </c>
      <c r="J18" s="50">
        <f>3-1</f>
        <v>2</v>
      </c>
      <c r="K18" s="51">
        <f>(SUMSQ(J9:L9)/9)-H15</f>
        <v>12.900140740726783</v>
      </c>
      <c r="L18" s="51">
        <f>K18/J18</f>
        <v>6.4500703703633917</v>
      </c>
      <c r="M18" s="55">
        <f>L18/L20</f>
        <v>0.81677970351450646</v>
      </c>
      <c r="N18" s="51">
        <f>FINV(N14,J18,J20)</f>
        <v>3.6337234675916301</v>
      </c>
      <c r="O18" s="51">
        <f>FINV(O14,J18,J20)</f>
        <v>6.2262352803113821</v>
      </c>
      <c r="P18" s="59" t="s">
        <v>64</v>
      </c>
      <c r="R18" s="2" t="s">
        <v>11</v>
      </c>
      <c r="S18" s="4">
        <f>G11</f>
        <v>36.643333333333338</v>
      </c>
      <c r="T18" s="4">
        <f>S18+G20</f>
        <v>44.804215655360402</v>
      </c>
      <c r="U18" s="2" t="s">
        <v>117</v>
      </c>
      <c r="V18" s="40"/>
    </row>
    <row r="19" spans="2:22" ht="15.75" thickBot="1" x14ac:dyDescent="0.3">
      <c r="E19" s="71" t="s">
        <v>122</v>
      </c>
      <c r="F19" s="70" t="s">
        <v>101</v>
      </c>
      <c r="G19" s="72" t="s">
        <v>125</v>
      </c>
      <c r="I19" s="49" t="s">
        <v>91</v>
      </c>
      <c r="J19" s="50">
        <f>J17*J18</f>
        <v>4</v>
      </c>
      <c r="K19" s="51">
        <f>K16-K17-K18</f>
        <v>202.41605925927433</v>
      </c>
      <c r="L19" s="51">
        <f>K19/J19</f>
        <v>50.604014814818584</v>
      </c>
      <c r="M19" s="55">
        <f>L19/L20</f>
        <v>6.408043609416092</v>
      </c>
      <c r="N19" s="51">
        <f>FINV(N14,J19,J20)</f>
        <v>3.0069172799243447</v>
      </c>
      <c r="O19" s="51">
        <f>FINV(O14,J19,J20)</f>
        <v>4.772577999723211</v>
      </c>
      <c r="P19" s="59" t="s">
        <v>104</v>
      </c>
      <c r="R19" s="2" t="s">
        <v>13</v>
      </c>
      <c r="S19" s="4">
        <f>G13</f>
        <v>37.523333333333333</v>
      </c>
      <c r="T19" s="4">
        <f>S19+G20</f>
        <v>45.684215655360397</v>
      </c>
      <c r="U19" s="2" t="s">
        <v>117</v>
      </c>
      <c r="V19" s="40"/>
    </row>
    <row r="20" spans="2:22" ht="18.75" customHeight="1" thickBot="1" x14ac:dyDescent="0.3">
      <c r="C20" s="40"/>
      <c r="E20" s="84">
        <f>SQRT(L20/3)</f>
        <v>1.6224418135242669</v>
      </c>
      <c r="F20" s="85">
        <v>5.03</v>
      </c>
      <c r="G20" s="86">
        <f>E20*F20</f>
        <v>8.1608823220270619</v>
      </c>
      <c r="I20" s="49" t="s">
        <v>85</v>
      </c>
      <c r="J20" s="50">
        <f>J21-J15-J16</f>
        <v>16</v>
      </c>
      <c r="K20" s="51">
        <f>K21-K15-K16</f>
        <v>126.35123703705176</v>
      </c>
      <c r="L20" s="51">
        <f t="shared" ref="L20" si="2">K20/J20</f>
        <v>7.896952314815735</v>
      </c>
      <c r="M20" s="52"/>
      <c r="N20" s="52"/>
      <c r="O20" s="52"/>
      <c r="P20" s="53"/>
      <c r="R20" s="2" t="s">
        <v>12</v>
      </c>
      <c r="S20" s="4">
        <f>G12</f>
        <v>39.703333333333333</v>
      </c>
      <c r="T20" s="4">
        <f>S20+G20</f>
        <v>47.864215655360397</v>
      </c>
      <c r="U20" s="2" t="s">
        <v>117</v>
      </c>
      <c r="V20" s="40"/>
    </row>
    <row r="21" spans="2:22" ht="15.75" thickBot="1" x14ac:dyDescent="0.3">
      <c r="C21" s="40"/>
      <c r="I21" s="49" t="s">
        <v>23</v>
      </c>
      <c r="J21" s="50">
        <f>3*3*3-1</f>
        <v>26</v>
      </c>
      <c r="K21" s="51">
        <f>SUMSQ(C6:E14)-H15</f>
        <v>415.98294074072328</v>
      </c>
      <c r="L21" s="51">
        <f>K21/J21</f>
        <v>15.999343874643204</v>
      </c>
      <c r="M21" s="52"/>
      <c r="N21" s="52"/>
      <c r="O21" s="52"/>
      <c r="P21" s="53"/>
      <c r="R21" s="2" t="s">
        <v>10</v>
      </c>
      <c r="S21" s="4">
        <f>G10</f>
        <v>40.19</v>
      </c>
      <c r="T21" s="4">
        <f>S21+G20</f>
        <v>48.350882322027061</v>
      </c>
      <c r="U21" s="2" t="s">
        <v>117</v>
      </c>
      <c r="V21" s="40"/>
    </row>
    <row r="22" spans="2:22" x14ac:dyDescent="0.25">
      <c r="C22" s="40"/>
      <c r="R22" s="2" t="s">
        <v>7</v>
      </c>
      <c r="S22" s="4">
        <f>G7</f>
        <v>40.24</v>
      </c>
      <c r="T22" s="4">
        <f>S22+G20</f>
        <v>48.400882322027066</v>
      </c>
      <c r="U22" s="2" t="s">
        <v>117</v>
      </c>
      <c r="V22" s="40"/>
    </row>
    <row r="23" spans="2:22" x14ac:dyDescent="0.25">
      <c r="C23" s="40"/>
      <c r="D23" s="40"/>
      <c r="G23" s="40"/>
      <c r="H23" s="40"/>
      <c r="I23" s="40"/>
      <c r="L23" s="40"/>
      <c r="R23" s="2" t="s">
        <v>9</v>
      </c>
      <c r="S23" s="4">
        <f>G9</f>
        <v>41.260000000000005</v>
      </c>
      <c r="T23" s="4">
        <f>S23+G20</f>
        <v>49.420882322027069</v>
      </c>
      <c r="U23" s="2" t="s">
        <v>118</v>
      </c>
    </row>
    <row r="24" spans="2:22" x14ac:dyDescent="0.25">
      <c r="C24" s="40"/>
      <c r="G24" s="40"/>
      <c r="H24" s="40"/>
      <c r="I24" s="40"/>
      <c r="L24" s="40"/>
      <c r="R24" s="2" t="s">
        <v>8</v>
      </c>
      <c r="S24" s="4">
        <f>G8</f>
        <v>43.946666666666658</v>
      </c>
      <c r="T24" s="4">
        <f>S24+G20</f>
        <v>52.107548988693722</v>
      </c>
      <c r="U24" s="2" t="s">
        <v>118</v>
      </c>
    </row>
    <row r="25" spans="2:22" x14ac:dyDescent="0.25">
      <c r="D25" s="40"/>
      <c r="G25" s="40"/>
      <c r="H25" s="40"/>
      <c r="I25" s="40"/>
      <c r="L25" s="40"/>
    </row>
    <row r="26" spans="2:22" x14ac:dyDescent="0.25">
      <c r="B26" s="40"/>
      <c r="C26" s="40"/>
      <c r="G26" s="40"/>
      <c r="H26" s="40"/>
      <c r="I26" s="40"/>
      <c r="L26" s="40"/>
      <c r="M26" s="40"/>
    </row>
    <row r="27" spans="2:22" x14ac:dyDescent="0.25">
      <c r="G27" s="40"/>
      <c r="H27" s="40"/>
      <c r="I27" s="40"/>
      <c r="L27" s="40"/>
      <c r="P27" s="40"/>
    </row>
    <row r="28" spans="2:22" x14ac:dyDescent="0.25">
      <c r="C28" s="40"/>
      <c r="G28" s="40"/>
      <c r="H28" s="40"/>
      <c r="I28" s="40"/>
      <c r="M28" s="40"/>
      <c r="P28" s="40"/>
    </row>
    <row r="29" spans="2:22" x14ac:dyDescent="0.25">
      <c r="G29" s="40"/>
      <c r="H29" s="40"/>
      <c r="I29" s="40"/>
      <c r="K29" s="40"/>
      <c r="L29" s="40"/>
      <c r="P29" s="40"/>
    </row>
    <row r="30" spans="2:22" x14ac:dyDescent="0.25">
      <c r="G30" s="40"/>
      <c r="H30" s="40"/>
      <c r="I30" s="40"/>
      <c r="P30" s="40"/>
    </row>
    <row r="31" spans="2:22" x14ac:dyDescent="0.25">
      <c r="G31" s="40"/>
      <c r="H31" s="40"/>
      <c r="I31" s="40"/>
      <c r="L31" s="40"/>
      <c r="P31" s="40"/>
    </row>
    <row r="32" spans="2:22" x14ac:dyDescent="0.25">
      <c r="H32" s="40"/>
      <c r="P32" s="40"/>
    </row>
    <row r="33" spans="16:16" x14ac:dyDescent="0.25">
      <c r="P33" s="40"/>
    </row>
    <row r="34" spans="16:16" x14ac:dyDescent="0.25">
      <c r="P34" s="40"/>
    </row>
    <row r="35" spans="16:16" x14ac:dyDescent="0.25">
      <c r="P35" s="40"/>
    </row>
  </sheetData>
  <sortState xmlns:xlrd2="http://schemas.microsoft.com/office/spreadsheetml/2017/richdata2" ref="R16:S24">
    <sortCondition ref="S16:S24"/>
  </sortState>
  <mergeCells count="19">
    <mergeCell ref="B3:E3"/>
    <mergeCell ref="F3:F5"/>
    <mergeCell ref="G3:G5"/>
    <mergeCell ref="B4:B5"/>
    <mergeCell ref="C4:E4"/>
    <mergeCell ref="K13:K14"/>
    <mergeCell ref="L13:L14"/>
    <mergeCell ref="M13:M14"/>
    <mergeCell ref="I3:M3"/>
    <mergeCell ref="R14:S14"/>
    <mergeCell ref="N13:O13"/>
    <mergeCell ref="P13:P14"/>
    <mergeCell ref="N3:N5"/>
    <mergeCell ref="I4:I5"/>
    <mergeCell ref="J4:L4"/>
    <mergeCell ref="M4:M5"/>
    <mergeCell ref="J12:O12"/>
    <mergeCell ref="I13:I14"/>
    <mergeCell ref="J13:J1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U31"/>
  <sheetViews>
    <sheetView topLeftCell="A3" zoomScale="86" zoomScaleNormal="86" workbookViewId="0">
      <selection activeCell="C21" sqref="C21"/>
    </sheetView>
  </sheetViews>
  <sheetFormatPr defaultRowHeight="15" x14ac:dyDescent="0.25"/>
  <cols>
    <col min="2" max="2" width="11.85546875" customWidth="1"/>
    <col min="5" max="5" width="10.28515625" customWidth="1"/>
    <col min="9" max="9" width="10.42578125" customWidth="1"/>
    <col min="20" max="20" width="7.5703125" customWidth="1"/>
  </cols>
  <sheetData>
    <row r="2" spans="2:21" x14ac:dyDescent="0.25">
      <c r="E2" t="s">
        <v>140</v>
      </c>
      <c r="J2" t="s">
        <v>140</v>
      </c>
    </row>
    <row r="3" spans="2:21" x14ac:dyDescent="0.25">
      <c r="E3" t="s">
        <v>141</v>
      </c>
      <c r="J3" t="s">
        <v>141</v>
      </c>
      <c r="Q3" s="143" t="s">
        <v>129</v>
      </c>
      <c r="R3" s="143"/>
      <c r="S3" s="143"/>
      <c r="T3" s="143"/>
    </row>
    <row r="4" spans="2:21" x14ac:dyDescent="0.25">
      <c r="B4" s="143" t="s">
        <v>3</v>
      </c>
      <c r="C4" s="143"/>
      <c r="D4" s="143"/>
      <c r="E4" s="143"/>
      <c r="F4" s="144" t="s">
        <v>44</v>
      </c>
      <c r="G4" s="144" t="s">
        <v>65</v>
      </c>
      <c r="I4" s="140" t="s">
        <v>67</v>
      </c>
      <c r="J4" s="141"/>
      <c r="K4" s="141"/>
      <c r="L4" s="141"/>
      <c r="M4" s="142"/>
      <c r="N4" s="144" t="s">
        <v>65</v>
      </c>
      <c r="Q4" s="2" t="s">
        <v>16</v>
      </c>
      <c r="R4" s="2" t="s">
        <v>57</v>
      </c>
      <c r="S4" s="2" t="s">
        <v>106</v>
      </c>
      <c r="T4" s="2" t="s">
        <v>107</v>
      </c>
    </row>
    <row r="5" spans="2:21" ht="15.75" x14ac:dyDescent="0.25">
      <c r="B5" s="144" t="s">
        <v>4</v>
      </c>
      <c r="C5" s="143" t="s">
        <v>5</v>
      </c>
      <c r="D5" s="143"/>
      <c r="E5" s="143"/>
      <c r="F5" s="144"/>
      <c r="G5" s="144"/>
      <c r="I5" s="132" t="s">
        <v>68</v>
      </c>
      <c r="J5" s="140" t="s">
        <v>69</v>
      </c>
      <c r="K5" s="141"/>
      <c r="L5" s="142"/>
      <c r="M5" s="132" t="s">
        <v>23</v>
      </c>
      <c r="N5" s="144"/>
      <c r="Q5" s="9" t="s">
        <v>7</v>
      </c>
      <c r="R5" s="2">
        <v>6.94</v>
      </c>
      <c r="S5" s="4">
        <f>R5+E$21</f>
        <v>9.2417683000632582</v>
      </c>
      <c r="T5" s="2" t="s">
        <v>116</v>
      </c>
    </row>
    <row r="6" spans="2:21" ht="15.75" x14ac:dyDescent="0.25">
      <c r="B6" s="144"/>
      <c r="C6" s="2">
        <v>1</v>
      </c>
      <c r="D6" s="3">
        <v>2</v>
      </c>
      <c r="E6" s="2">
        <v>3</v>
      </c>
      <c r="F6" s="144"/>
      <c r="G6" s="144"/>
      <c r="I6" s="133"/>
      <c r="J6" s="29" t="s">
        <v>70</v>
      </c>
      <c r="K6" s="29" t="s">
        <v>71</v>
      </c>
      <c r="L6" s="29" t="s">
        <v>72</v>
      </c>
      <c r="M6" s="133"/>
      <c r="N6" s="144"/>
      <c r="Q6" s="9" t="s">
        <v>11</v>
      </c>
      <c r="R6" s="4">
        <v>7.76</v>
      </c>
      <c r="S6" s="4"/>
      <c r="T6" s="2" t="s">
        <v>117</v>
      </c>
      <c r="U6" s="40">
        <f>R9-R6</f>
        <v>1.5899999999999999</v>
      </c>
    </row>
    <row r="7" spans="2:21" ht="15.75" x14ac:dyDescent="0.25">
      <c r="B7" s="2" t="s">
        <v>6</v>
      </c>
      <c r="C7" s="2">
        <v>7.25</v>
      </c>
      <c r="D7" s="4">
        <v>9.57</v>
      </c>
      <c r="E7" s="2">
        <v>9.76</v>
      </c>
      <c r="F7" s="2">
        <f>SUM(C7:E7)</f>
        <v>26.58</v>
      </c>
      <c r="G7" s="4">
        <f>F7/3</f>
        <v>8.86</v>
      </c>
      <c r="I7" s="2" t="s">
        <v>73</v>
      </c>
      <c r="J7" s="4">
        <f>F7</f>
        <v>26.58</v>
      </c>
      <c r="K7" s="4">
        <f>F8</f>
        <v>20.82</v>
      </c>
      <c r="L7" s="4">
        <f>F9</f>
        <v>28.199999999999996</v>
      </c>
      <c r="M7" s="4">
        <f>SUM(J7:L7)</f>
        <v>75.599999999999994</v>
      </c>
      <c r="N7" s="4">
        <f>M7/9</f>
        <v>8.3999999999999986</v>
      </c>
      <c r="Q7" s="9" t="s">
        <v>17</v>
      </c>
      <c r="R7" s="2">
        <v>8.86</v>
      </c>
      <c r="S7" s="4"/>
      <c r="T7" s="2" t="s">
        <v>117</v>
      </c>
      <c r="U7" s="40"/>
    </row>
    <row r="8" spans="2:21" ht="15.75" x14ac:dyDescent="0.25">
      <c r="B8" s="2" t="s">
        <v>7</v>
      </c>
      <c r="C8" s="2">
        <v>6.64</v>
      </c>
      <c r="D8" s="4">
        <v>6.4</v>
      </c>
      <c r="E8" s="2">
        <v>7.78</v>
      </c>
      <c r="F8" s="2">
        <f>SUM(C8:E8)</f>
        <v>20.82</v>
      </c>
      <c r="G8" s="4">
        <f t="shared" ref="G8:G14" si="0">F8/3</f>
        <v>6.94</v>
      </c>
      <c r="I8" s="2" t="s">
        <v>74</v>
      </c>
      <c r="J8" s="4">
        <f>F10</f>
        <v>29.35</v>
      </c>
      <c r="K8" s="4">
        <f>F11</f>
        <v>27.45</v>
      </c>
      <c r="L8" s="4">
        <f>F12</f>
        <v>23.28</v>
      </c>
      <c r="M8" s="4">
        <f>SUM(J8:L8)</f>
        <v>80.08</v>
      </c>
      <c r="N8" s="4">
        <f>M8/9</f>
        <v>8.8977777777777778</v>
      </c>
      <c r="Q8" s="9" t="s">
        <v>10</v>
      </c>
      <c r="R8" s="4">
        <v>9.15</v>
      </c>
      <c r="S8" s="4"/>
      <c r="T8" s="2" t="s">
        <v>117</v>
      </c>
      <c r="U8" s="40"/>
    </row>
    <row r="9" spans="2:21" ht="15.75" x14ac:dyDescent="0.25">
      <c r="B9" s="2" t="s">
        <v>8</v>
      </c>
      <c r="C9" s="2">
        <v>8.18</v>
      </c>
      <c r="D9" s="4">
        <v>9.69</v>
      </c>
      <c r="E9" s="2">
        <v>10.33</v>
      </c>
      <c r="F9" s="2">
        <f>SUM(C9:E9)</f>
        <v>28.199999999999996</v>
      </c>
      <c r="G9" s="4">
        <f t="shared" si="0"/>
        <v>9.3999999999999986</v>
      </c>
      <c r="I9" s="2" t="s">
        <v>75</v>
      </c>
      <c r="J9" s="4">
        <f>F13</f>
        <v>28.049999999999997</v>
      </c>
      <c r="K9" s="4">
        <f>F14</f>
        <v>30.07</v>
      </c>
      <c r="L9" s="4">
        <f>F15</f>
        <v>30.52</v>
      </c>
      <c r="M9" s="4">
        <f>SUM(J9:L9)</f>
        <v>88.64</v>
      </c>
      <c r="N9" s="4">
        <f>M9/9</f>
        <v>9.8488888888888884</v>
      </c>
      <c r="Q9" s="9" t="s">
        <v>12</v>
      </c>
      <c r="R9" s="4">
        <f>G13</f>
        <v>9.35</v>
      </c>
      <c r="S9" s="4">
        <f>R9+E$21</f>
        <v>11.651768300063257</v>
      </c>
      <c r="T9" s="2" t="s">
        <v>118</v>
      </c>
      <c r="U9" s="40"/>
    </row>
    <row r="10" spans="2:21" ht="15.75" x14ac:dyDescent="0.25">
      <c r="B10" s="2" t="s">
        <v>9</v>
      </c>
      <c r="C10" s="2">
        <v>9.7799999999999994</v>
      </c>
      <c r="D10" s="4">
        <v>9.06</v>
      </c>
      <c r="E10" s="4">
        <v>10.51</v>
      </c>
      <c r="F10" s="2">
        <f>SUM(C10:E10)</f>
        <v>29.35</v>
      </c>
      <c r="G10" s="4">
        <f t="shared" si="0"/>
        <v>9.7833333333333332</v>
      </c>
      <c r="I10" s="2" t="s">
        <v>37</v>
      </c>
      <c r="J10" s="4">
        <f>SUM(J7:J9)</f>
        <v>83.97999999999999</v>
      </c>
      <c r="K10" s="4">
        <f>SUM(K7:K9)</f>
        <v>78.34</v>
      </c>
      <c r="L10" s="4">
        <f>SUM(L7:L9)</f>
        <v>82</v>
      </c>
      <c r="M10" s="47">
        <f>SUM(J10:L10)</f>
        <v>244.32</v>
      </c>
      <c r="Q10" s="9" t="s">
        <v>8</v>
      </c>
      <c r="R10" s="4">
        <v>9.4</v>
      </c>
      <c r="S10" s="4"/>
      <c r="T10" s="2" t="s">
        <v>118</v>
      </c>
      <c r="U10" s="40"/>
    </row>
    <row r="11" spans="2:21" ht="15.75" x14ac:dyDescent="0.25">
      <c r="B11" s="2" t="s">
        <v>10</v>
      </c>
      <c r="C11" s="2">
        <v>8.1199999999999992</v>
      </c>
      <c r="D11" s="4">
        <v>9.42</v>
      </c>
      <c r="E11" s="2">
        <v>9.91</v>
      </c>
      <c r="F11" s="2">
        <f t="shared" ref="F11:F14" si="1">SUM(C11:E11)</f>
        <v>27.45</v>
      </c>
      <c r="G11" s="4">
        <f t="shared" si="0"/>
        <v>9.15</v>
      </c>
      <c r="I11" s="2" t="s">
        <v>65</v>
      </c>
      <c r="J11" s="4">
        <f>J10/9</f>
        <v>9.3311111111111096</v>
      </c>
      <c r="K11" s="4">
        <f>K10/9</f>
        <v>8.7044444444444444</v>
      </c>
      <c r="L11" s="4">
        <f>L10/9</f>
        <v>9.1111111111111107</v>
      </c>
      <c r="Q11" s="9" t="s">
        <v>9</v>
      </c>
      <c r="R11" s="2">
        <v>9.7799999999999994</v>
      </c>
      <c r="S11" s="4"/>
      <c r="T11" s="2" t="s">
        <v>118</v>
      </c>
      <c r="U11" s="40"/>
    </row>
    <row r="12" spans="2:21" ht="15.75" x14ac:dyDescent="0.25">
      <c r="B12" s="2" t="s">
        <v>11</v>
      </c>
      <c r="C12" s="2">
        <v>6.96</v>
      </c>
      <c r="D12" s="2">
        <v>7.34</v>
      </c>
      <c r="E12" s="4">
        <v>8.98</v>
      </c>
      <c r="F12" s="2">
        <f t="shared" si="1"/>
        <v>23.28</v>
      </c>
      <c r="G12" s="4">
        <f t="shared" si="0"/>
        <v>7.7600000000000007</v>
      </c>
      <c r="Q12" s="9" t="s">
        <v>13</v>
      </c>
      <c r="R12" s="4">
        <f>G14</f>
        <v>10.023333333333333</v>
      </c>
      <c r="S12" s="4"/>
      <c r="T12" s="2" t="s">
        <v>118</v>
      </c>
    </row>
    <row r="13" spans="2:21" ht="16.5" thickBot="1" x14ac:dyDescent="0.3">
      <c r="B13" s="2" t="s">
        <v>12</v>
      </c>
      <c r="C13" s="4">
        <v>10.039999999999999</v>
      </c>
      <c r="D13" s="4">
        <v>9.59</v>
      </c>
      <c r="E13" s="2">
        <v>8.42</v>
      </c>
      <c r="F13" s="2">
        <f t="shared" si="1"/>
        <v>28.049999999999997</v>
      </c>
      <c r="G13" s="4">
        <f>F13/3</f>
        <v>9.35</v>
      </c>
      <c r="J13" s="126" t="s">
        <v>111</v>
      </c>
      <c r="K13" s="126"/>
      <c r="L13" s="126"/>
      <c r="M13" s="126"/>
      <c r="N13" s="126"/>
      <c r="O13" s="126"/>
      <c r="Q13" s="9" t="s">
        <v>14</v>
      </c>
      <c r="R13" s="4">
        <f>G15</f>
        <v>10.173333333333334</v>
      </c>
      <c r="S13" s="4"/>
      <c r="T13" s="2" t="s">
        <v>118</v>
      </c>
    </row>
    <row r="14" spans="2:21" ht="16.5" thickBot="1" x14ac:dyDescent="0.3">
      <c r="B14" s="2" t="s">
        <v>13</v>
      </c>
      <c r="C14" s="2">
        <v>9.58</v>
      </c>
      <c r="D14" s="2">
        <v>10.72</v>
      </c>
      <c r="E14" s="2">
        <v>9.77</v>
      </c>
      <c r="F14" s="2">
        <f t="shared" si="1"/>
        <v>30.07</v>
      </c>
      <c r="G14" s="4">
        <f t="shared" si="0"/>
        <v>10.023333333333333</v>
      </c>
      <c r="I14" s="134" t="s">
        <v>77</v>
      </c>
      <c r="J14" s="134" t="s">
        <v>78</v>
      </c>
      <c r="K14" s="134" t="s">
        <v>79</v>
      </c>
      <c r="L14" s="134" t="s">
        <v>80</v>
      </c>
      <c r="M14" s="134" t="s">
        <v>81</v>
      </c>
      <c r="N14" s="127" t="s">
        <v>82</v>
      </c>
      <c r="O14" s="158"/>
      <c r="P14" s="159" t="s">
        <v>83</v>
      </c>
      <c r="Q14" s="24"/>
    </row>
    <row r="15" spans="2:21" ht="16.5" thickBot="1" x14ac:dyDescent="0.3">
      <c r="B15" s="2" t="s">
        <v>14</v>
      </c>
      <c r="C15" s="2">
        <v>10.130000000000001</v>
      </c>
      <c r="D15" s="4">
        <v>9.85</v>
      </c>
      <c r="E15" s="2">
        <v>10.54</v>
      </c>
      <c r="F15" s="2">
        <f>SUM(C15:E15)</f>
        <v>30.52</v>
      </c>
      <c r="G15" s="4">
        <f>F15/3</f>
        <v>10.173333333333334</v>
      </c>
      <c r="H15" s="39" t="s">
        <v>76</v>
      </c>
      <c r="I15" s="135"/>
      <c r="J15" s="135"/>
      <c r="K15" s="135"/>
      <c r="L15" s="135"/>
      <c r="M15" s="135"/>
      <c r="N15" s="48">
        <v>0.05</v>
      </c>
      <c r="O15" s="76">
        <v>0.01</v>
      </c>
      <c r="P15" s="159"/>
      <c r="Q15" s="63" t="s">
        <v>68</v>
      </c>
      <c r="R15" s="63" t="s">
        <v>65</v>
      </c>
      <c r="S15" s="63" t="s">
        <v>130</v>
      </c>
    </row>
    <row r="16" spans="2:21" ht="20.25" customHeight="1" thickBot="1" x14ac:dyDescent="0.3">
      <c r="B16" s="2" t="s">
        <v>63</v>
      </c>
      <c r="C16" s="2">
        <f>SUM(C7:C15)</f>
        <v>76.679999999999993</v>
      </c>
      <c r="D16" s="4">
        <f>SUM(D7:D15)</f>
        <v>81.64</v>
      </c>
      <c r="E16" s="4">
        <f>SUM(E7:E15)</f>
        <v>86</v>
      </c>
      <c r="F16" s="58">
        <f>SUM(F7:F15)</f>
        <v>244.31999999999996</v>
      </c>
      <c r="G16" s="2"/>
      <c r="H16" s="37">
        <f>(F16^2)/(C17*C18)</f>
        <v>2210.824533333333</v>
      </c>
      <c r="I16" s="49" t="s">
        <v>84</v>
      </c>
      <c r="J16" s="50">
        <f>3-1</f>
        <v>2</v>
      </c>
      <c r="K16" s="51">
        <f>(SUMSQ(C16:E16)/(C17))-H16</f>
        <v>4.8323555555557505</v>
      </c>
      <c r="L16" s="51">
        <f>K16/J16</f>
        <v>2.4161777777778752</v>
      </c>
      <c r="M16" s="55">
        <f>L16/L21</f>
        <v>3.8460984048727411</v>
      </c>
      <c r="N16" s="51">
        <f>FINV(N15,J16,J21)</f>
        <v>3.6337234675916301</v>
      </c>
      <c r="O16" s="77">
        <f>FINV(O15,J16,J21)</f>
        <v>6.2262352803113821</v>
      </c>
      <c r="P16" s="80" t="s">
        <v>105</v>
      </c>
      <c r="Q16" s="43" t="s">
        <v>73</v>
      </c>
      <c r="R16" s="40">
        <f>N7</f>
        <v>8.3999999999999986</v>
      </c>
      <c r="S16" s="73" t="s">
        <v>116</v>
      </c>
      <c r="T16" s="40">
        <f>R16+R19</f>
        <v>10.701768300063256</v>
      </c>
    </row>
    <row r="17" spans="2:21" ht="24.75" customHeight="1" thickBot="1" x14ac:dyDescent="0.3">
      <c r="B17" t="s">
        <v>97</v>
      </c>
      <c r="C17">
        <v>9</v>
      </c>
      <c r="D17" t="s">
        <v>90</v>
      </c>
      <c r="E17">
        <v>3</v>
      </c>
      <c r="I17" s="49" t="s">
        <v>22</v>
      </c>
      <c r="J17" s="50">
        <f>3*3-1</f>
        <v>8</v>
      </c>
      <c r="K17" s="51">
        <f>(SUMSQ(F7:F15)/3)-H16</f>
        <v>27.365466666667089</v>
      </c>
      <c r="L17" s="51">
        <f>K17/J17</f>
        <v>3.4206833333333861</v>
      </c>
      <c r="M17" s="55">
        <f>L17/L21</f>
        <v>5.4450814145008648</v>
      </c>
      <c r="N17" s="51">
        <f>FINV(N15,J17,J21)</f>
        <v>2.5910961798744014</v>
      </c>
      <c r="O17" s="77">
        <f>FINV(O15,J17,J21)</f>
        <v>3.8895721399261927</v>
      </c>
      <c r="P17" s="80" t="s">
        <v>104</v>
      </c>
      <c r="Q17" s="43" t="s">
        <v>74</v>
      </c>
      <c r="R17" s="40">
        <f>N8</f>
        <v>8.8977777777777778</v>
      </c>
      <c r="S17" s="73" t="s">
        <v>117</v>
      </c>
      <c r="T17" s="40">
        <f>R18+R19</f>
        <v>12.150657188952145</v>
      </c>
      <c r="U17" s="40">
        <f>R18-R17</f>
        <v>0.95111111111111057</v>
      </c>
    </row>
    <row r="18" spans="2:21" ht="16.5" thickBot="1" x14ac:dyDescent="0.3">
      <c r="B18" t="s">
        <v>98</v>
      </c>
      <c r="C18">
        <v>3</v>
      </c>
      <c r="D18" t="s">
        <v>40</v>
      </c>
      <c r="E18">
        <v>3</v>
      </c>
      <c r="I18" s="49" t="s">
        <v>90</v>
      </c>
      <c r="J18" s="50">
        <f>3-1</f>
        <v>2</v>
      </c>
      <c r="K18" s="51">
        <f>(SUMSQ(M7:M9)/9)-H16</f>
        <v>9.7550222222225784</v>
      </c>
      <c r="L18" s="51">
        <f>K18/J18</f>
        <v>4.8775111111112892</v>
      </c>
      <c r="M18" s="55">
        <f>L18/L21</f>
        <v>7.7640759205421332</v>
      </c>
      <c r="N18" s="51">
        <f>FINV(N15,J18,J21)</f>
        <v>3.6337234675916301</v>
      </c>
      <c r="O18" s="77">
        <f>FINV(O15,J18,J21)</f>
        <v>6.2262352803113821</v>
      </c>
      <c r="P18" s="80" t="s">
        <v>104</v>
      </c>
      <c r="Q18" s="43" t="s">
        <v>75</v>
      </c>
      <c r="R18" s="40">
        <f>N9</f>
        <v>9.8488888888888884</v>
      </c>
      <c r="S18" s="73" t="s">
        <v>118</v>
      </c>
      <c r="U18" s="40"/>
    </row>
    <row r="19" spans="2:21" ht="16.5" thickBot="1" x14ac:dyDescent="0.3">
      <c r="I19" s="49" t="s">
        <v>40</v>
      </c>
      <c r="J19" s="50">
        <f>3-1</f>
        <v>2</v>
      </c>
      <c r="K19" s="51">
        <f>(SUMSQ(J10:L10)/9)-H16</f>
        <v>1.8194666666668127</v>
      </c>
      <c r="L19" s="51">
        <f>K19/J19</f>
        <v>0.90973333333340634</v>
      </c>
      <c r="M19" s="55">
        <f>L19/L21</f>
        <v>1.4481235422217513</v>
      </c>
      <c r="N19" s="51">
        <f>FINV(N15,J19,J21)</f>
        <v>3.6337234675916301</v>
      </c>
      <c r="O19" s="77">
        <f>FINV(O15,J19,J21)</f>
        <v>6.2262352803113821</v>
      </c>
      <c r="P19" s="80" t="s">
        <v>64</v>
      </c>
      <c r="Q19" s="65" t="s">
        <v>101</v>
      </c>
      <c r="R19" s="82">
        <f>E21</f>
        <v>2.3017683000632574</v>
      </c>
      <c r="S19" s="83"/>
    </row>
    <row r="20" spans="2:21" ht="16.5" thickBot="1" x14ac:dyDescent="0.3">
      <c r="C20" s="74" t="s">
        <v>127</v>
      </c>
      <c r="D20" s="75" t="s">
        <v>94</v>
      </c>
      <c r="E20" s="69" t="s">
        <v>128</v>
      </c>
      <c r="I20" s="49" t="s">
        <v>91</v>
      </c>
      <c r="J20" s="50">
        <f>J18*J19</f>
        <v>4</v>
      </c>
      <c r="K20" s="51">
        <f>K17-K18-K19</f>
        <v>15.790977777777698</v>
      </c>
      <c r="L20" s="51">
        <f>K20/J20</f>
        <v>3.9477444444444245</v>
      </c>
      <c r="M20" s="55">
        <f>L20/L21</f>
        <v>6.2840630976197867</v>
      </c>
      <c r="N20" s="51">
        <f>FINV(N15,J20,J21)</f>
        <v>3.0069172799243447</v>
      </c>
      <c r="O20" s="77">
        <f>FINV(O15,J20,J21)</f>
        <v>4.772577999723211</v>
      </c>
      <c r="P20" s="80" t="s">
        <v>104</v>
      </c>
      <c r="Q20" s="24"/>
    </row>
    <row r="21" spans="2:21" ht="16.5" thickBot="1" x14ac:dyDescent="0.3">
      <c r="C21" s="98">
        <f>SQRT(L21/3)</f>
        <v>0.45760801194100542</v>
      </c>
      <c r="D21" s="99">
        <v>5.03</v>
      </c>
      <c r="E21" s="97">
        <f>C21*D21</f>
        <v>2.3017683000632574</v>
      </c>
      <c r="I21" s="49" t="s">
        <v>85</v>
      </c>
      <c r="J21" s="50">
        <f>J22-J16-J17</f>
        <v>16</v>
      </c>
      <c r="K21" s="51">
        <f>K22-K16-K17</f>
        <v>10.051444444444769</v>
      </c>
      <c r="L21" s="51">
        <f t="shared" ref="L21" si="2">K21/J21</f>
        <v>0.62821527777779806</v>
      </c>
      <c r="M21" s="52"/>
      <c r="N21" s="52"/>
      <c r="O21" s="78"/>
      <c r="P21" s="81"/>
      <c r="Q21" s="24"/>
      <c r="R21" s="40"/>
      <c r="T21" s="79"/>
    </row>
    <row r="22" spans="2:21" ht="16.5" thickBot="1" x14ac:dyDescent="0.3">
      <c r="I22" s="49" t="s">
        <v>23</v>
      </c>
      <c r="J22" s="50">
        <f>3*3*3-1</f>
        <v>26</v>
      </c>
      <c r="K22" s="51">
        <f>SUMSQ(C7:E15)-H16</f>
        <v>42.249266666667609</v>
      </c>
      <c r="L22" s="51">
        <f>K22/J22</f>
        <v>1.6249717948718312</v>
      </c>
      <c r="M22" s="52"/>
      <c r="N22" s="52"/>
      <c r="O22" s="78"/>
      <c r="P22" s="81"/>
      <c r="Q22" s="24"/>
      <c r="R22" s="40"/>
    </row>
    <row r="23" spans="2:21" ht="15.75" x14ac:dyDescent="0.25">
      <c r="B23" s="40"/>
      <c r="C23" s="40"/>
      <c r="D23" s="40"/>
      <c r="G23" s="40"/>
      <c r="Q23" s="24"/>
    </row>
    <row r="24" spans="2:21" x14ac:dyDescent="0.25">
      <c r="B24" s="40"/>
      <c r="C24" s="40"/>
      <c r="D24" s="40"/>
      <c r="G24" s="40"/>
    </row>
    <row r="25" spans="2:21" x14ac:dyDescent="0.25">
      <c r="B25" s="40"/>
      <c r="C25" s="40"/>
      <c r="D25" s="40"/>
      <c r="G25" s="40"/>
    </row>
    <row r="26" spans="2:21" x14ac:dyDescent="0.25">
      <c r="B26" s="40"/>
      <c r="C26" s="40"/>
      <c r="D26" s="40"/>
      <c r="G26" s="40"/>
      <c r="H26" s="40"/>
    </row>
    <row r="27" spans="2:21" x14ac:dyDescent="0.25">
      <c r="B27" s="40"/>
      <c r="C27" s="40"/>
      <c r="D27" s="40"/>
      <c r="G27" s="40"/>
    </row>
    <row r="28" spans="2:21" x14ac:dyDescent="0.25">
      <c r="B28" s="40"/>
      <c r="C28" s="40"/>
      <c r="D28" s="40"/>
      <c r="H28" s="40"/>
    </row>
    <row r="29" spans="2:21" x14ac:dyDescent="0.25">
      <c r="B29" s="40"/>
      <c r="C29" s="40"/>
      <c r="D29" s="40"/>
      <c r="F29" s="40"/>
      <c r="G29" s="40"/>
    </row>
    <row r="30" spans="2:21" x14ac:dyDescent="0.25">
      <c r="B30" s="40"/>
      <c r="C30" s="40"/>
      <c r="D30" s="40"/>
    </row>
    <row r="31" spans="2:21" x14ac:dyDescent="0.25">
      <c r="B31" s="40"/>
      <c r="C31" s="40"/>
      <c r="D31" s="40"/>
      <c r="G31" s="40"/>
    </row>
  </sheetData>
  <sortState xmlns:xlrd2="http://schemas.microsoft.com/office/spreadsheetml/2017/richdata2" ref="Q5:S13">
    <sortCondition ref="R5:R13"/>
  </sortState>
  <mergeCells count="19">
    <mergeCell ref="B4:E4"/>
    <mergeCell ref="F4:F6"/>
    <mergeCell ref="G4:G6"/>
    <mergeCell ref="B5:B6"/>
    <mergeCell ref="C5:E5"/>
    <mergeCell ref="Q3:T3"/>
    <mergeCell ref="N14:O14"/>
    <mergeCell ref="P14:P15"/>
    <mergeCell ref="N4:N6"/>
    <mergeCell ref="I5:I6"/>
    <mergeCell ref="J5:L5"/>
    <mergeCell ref="M5:M6"/>
    <mergeCell ref="J13:O13"/>
    <mergeCell ref="I14:I15"/>
    <mergeCell ref="J14:J15"/>
    <mergeCell ref="K14:K15"/>
    <mergeCell ref="L14:L15"/>
    <mergeCell ref="M14:M15"/>
    <mergeCell ref="I4:M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V32"/>
  <sheetViews>
    <sheetView topLeftCell="A5" zoomScale="91" zoomScaleNormal="91" workbookViewId="0">
      <selection activeCell="K17" sqref="K17"/>
    </sheetView>
  </sheetViews>
  <sheetFormatPr defaultRowHeight="15" x14ac:dyDescent="0.25"/>
  <cols>
    <col min="2" max="2" width="13.140625" customWidth="1"/>
    <col min="9" max="9" width="13.5703125" customWidth="1"/>
    <col min="11" max="11" width="10.28515625" bestFit="1" customWidth="1"/>
  </cols>
  <sheetData>
    <row r="2" spans="2:22" ht="15.75" x14ac:dyDescent="0.25">
      <c r="B2" s="143" t="s">
        <v>3</v>
      </c>
      <c r="C2" s="143"/>
      <c r="D2" s="143"/>
      <c r="E2" s="143"/>
      <c r="F2" s="144" t="s">
        <v>44</v>
      </c>
      <c r="G2" s="144" t="s">
        <v>65</v>
      </c>
      <c r="I2" s="140" t="s">
        <v>67</v>
      </c>
      <c r="J2" s="141"/>
      <c r="K2" s="141"/>
      <c r="L2" s="141"/>
      <c r="M2" s="142"/>
      <c r="N2" s="144" t="s">
        <v>65</v>
      </c>
      <c r="P2" s="63" t="s">
        <v>68</v>
      </c>
      <c r="Q2" s="63" t="s">
        <v>65</v>
      </c>
      <c r="R2" s="63" t="s">
        <v>120</v>
      </c>
    </row>
    <row r="3" spans="2:22" ht="15.75" x14ac:dyDescent="0.25">
      <c r="B3" s="144" t="s">
        <v>4</v>
      </c>
      <c r="C3" s="143" t="s">
        <v>5</v>
      </c>
      <c r="D3" s="143"/>
      <c r="E3" s="143"/>
      <c r="F3" s="144"/>
      <c r="G3" s="144"/>
      <c r="I3" s="132" t="s">
        <v>68</v>
      </c>
      <c r="J3" s="140" t="s">
        <v>69</v>
      </c>
      <c r="K3" s="141"/>
      <c r="L3" s="142"/>
      <c r="M3" s="132" t="s">
        <v>23</v>
      </c>
      <c r="N3" s="144"/>
      <c r="P3" s="43" t="s">
        <v>75</v>
      </c>
      <c r="Q3" s="40">
        <f>N7</f>
        <v>5.112222222222222</v>
      </c>
      <c r="R3" s="64" t="s">
        <v>116</v>
      </c>
      <c r="S3" s="40">
        <f>Q3+Q7</f>
        <v>6.1243757606642433</v>
      </c>
    </row>
    <row r="4" spans="2:22" ht="15.75" x14ac:dyDescent="0.25">
      <c r="B4" s="144"/>
      <c r="C4" s="2">
        <v>1</v>
      </c>
      <c r="D4" s="3">
        <v>2</v>
      </c>
      <c r="E4" s="2">
        <v>3</v>
      </c>
      <c r="F4" s="144"/>
      <c r="G4" s="144"/>
      <c r="I4" s="133"/>
      <c r="J4" s="29" t="s">
        <v>70</v>
      </c>
      <c r="K4" s="29" t="s">
        <v>71</v>
      </c>
      <c r="L4" s="29" t="s">
        <v>72</v>
      </c>
      <c r="M4" s="133"/>
      <c r="N4" s="144"/>
      <c r="P4" s="43" t="s">
        <v>74</v>
      </c>
      <c r="Q4" s="40">
        <f>N6</f>
        <v>5.6533333333333333</v>
      </c>
      <c r="R4" s="64" t="s">
        <v>116</v>
      </c>
    </row>
    <row r="5" spans="2:22" ht="15.75" x14ac:dyDescent="0.25">
      <c r="B5" s="2" t="s">
        <v>6</v>
      </c>
      <c r="C5" s="100">
        <v>7</v>
      </c>
      <c r="D5" s="100">
        <v>5.89</v>
      </c>
      <c r="E5" s="100">
        <v>6.4</v>
      </c>
      <c r="F5" s="2">
        <f>SUM(C5:E5)</f>
        <v>19.29</v>
      </c>
      <c r="G5" s="4">
        <f>F5/3</f>
        <v>6.43</v>
      </c>
      <c r="I5" s="2" t="s">
        <v>73</v>
      </c>
      <c r="J5" s="4">
        <f>F5</f>
        <v>19.29</v>
      </c>
      <c r="K5" s="4">
        <f>F6</f>
        <v>18.73</v>
      </c>
      <c r="L5" s="4">
        <f>F7</f>
        <v>18.71</v>
      </c>
      <c r="M5" s="4">
        <f>SUM(J5:L5)</f>
        <v>56.73</v>
      </c>
      <c r="N5" s="4">
        <f>M5/9</f>
        <v>6.3033333333333328</v>
      </c>
      <c r="P5" s="43" t="s">
        <v>73</v>
      </c>
      <c r="Q5" s="40">
        <f>N5</f>
        <v>6.3033333333333328</v>
      </c>
      <c r="R5" s="64" t="s">
        <v>118</v>
      </c>
      <c r="S5" s="40">
        <f>Q5-Q4</f>
        <v>0.64999999999999947</v>
      </c>
    </row>
    <row r="6" spans="2:22" x14ac:dyDescent="0.25">
      <c r="B6" s="2" t="s">
        <v>7</v>
      </c>
      <c r="C6" s="2">
        <v>5.87</v>
      </c>
      <c r="D6" s="4">
        <v>5.95</v>
      </c>
      <c r="E6" s="2">
        <v>6.91</v>
      </c>
      <c r="F6" s="2">
        <f>SUM(C6:E6)</f>
        <v>18.73</v>
      </c>
      <c r="G6" s="4">
        <f>F6/3</f>
        <v>6.2433333333333332</v>
      </c>
      <c r="I6" s="2" t="s">
        <v>74</v>
      </c>
      <c r="J6" s="4">
        <f>F8</f>
        <v>16.970000000000002</v>
      </c>
      <c r="K6" s="4">
        <f>F9</f>
        <v>17.760000000000002</v>
      </c>
      <c r="L6" s="4">
        <f>F10</f>
        <v>16.149999999999999</v>
      </c>
      <c r="M6" s="4">
        <f>SUM(J6:L6)</f>
        <v>50.88</v>
      </c>
      <c r="N6" s="4">
        <f>M6/9</f>
        <v>5.6533333333333333</v>
      </c>
    </row>
    <row r="7" spans="2:22" ht="15.75" x14ac:dyDescent="0.25">
      <c r="B7" s="2" t="s">
        <v>8</v>
      </c>
      <c r="C7" s="4">
        <v>6</v>
      </c>
      <c r="D7" s="4">
        <v>6.11</v>
      </c>
      <c r="E7" s="4">
        <v>6.6</v>
      </c>
      <c r="F7" s="2">
        <f>SUM(C7:E7)</f>
        <v>18.71</v>
      </c>
      <c r="G7" s="4">
        <f>F7/3</f>
        <v>6.2366666666666672</v>
      </c>
      <c r="I7" s="2" t="s">
        <v>75</v>
      </c>
      <c r="J7" s="4">
        <f>F11</f>
        <v>15.04</v>
      </c>
      <c r="K7" s="4">
        <f>F12</f>
        <v>13.209999999999999</v>
      </c>
      <c r="L7" s="4">
        <f>F13</f>
        <v>17.759999999999998</v>
      </c>
      <c r="M7" s="4">
        <f>SUM(J7:L7)</f>
        <v>46.01</v>
      </c>
      <c r="N7" s="4">
        <f>M7/9</f>
        <v>5.112222222222222</v>
      </c>
      <c r="P7" s="65" t="s">
        <v>101</v>
      </c>
      <c r="Q7" s="160">
        <f>D19</f>
        <v>1.0121535384420217</v>
      </c>
      <c r="R7" s="160"/>
    </row>
    <row r="8" spans="2:22" x14ac:dyDescent="0.25">
      <c r="B8" s="2" t="s">
        <v>9</v>
      </c>
      <c r="C8" s="2">
        <v>5.99</v>
      </c>
      <c r="D8" s="4">
        <v>5.2</v>
      </c>
      <c r="E8" s="4">
        <v>5.78</v>
      </c>
      <c r="F8" s="2">
        <f>SUM(C8:E8)</f>
        <v>16.970000000000002</v>
      </c>
      <c r="G8" s="4">
        <f>F8/3</f>
        <v>5.6566666666666672</v>
      </c>
      <c r="I8" s="2" t="s">
        <v>37</v>
      </c>
      <c r="J8" s="4">
        <f>SUM(J5:J7)</f>
        <v>51.300000000000004</v>
      </c>
      <c r="K8" s="4">
        <f>SUM(K5:K7)</f>
        <v>49.7</v>
      </c>
      <c r="L8" s="4">
        <f>SUM(L5:L7)</f>
        <v>52.62</v>
      </c>
      <c r="M8" s="47">
        <f>SUM(J8:L8)</f>
        <v>153.62</v>
      </c>
    </row>
    <row r="9" spans="2:22" x14ac:dyDescent="0.25">
      <c r="B9" s="2" t="s">
        <v>10</v>
      </c>
      <c r="C9" s="2">
        <v>6.99</v>
      </c>
      <c r="D9" s="4">
        <v>5.23</v>
      </c>
      <c r="E9" s="2">
        <v>5.54</v>
      </c>
      <c r="F9" s="2">
        <f t="shared" ref="F9:F12" si="0">SUM(C9:E9)</f>
        <v>17.760000000000002</v>
      </c>
      <c r="G9" s="4">
        <f>F9/3</f>
        <v>5.9200000000000008</v>
      </c>
      <c r="I9" s="2" t="s">
        <v>65</v>
      </c>
      <c r="J9" s="4">
        <f>J8/9</f>
        <v>5.7</v>
      </c>
      <c r="K9" s="4">
        <f>K8/9</f>
        <v>5.5222222222222221</v>
      </c>
      <c r="L9" s="4">
        <f>L8/9</f>
        <v>5.8466666666666667</v>
      </c>
    </row>
    <row r="10" spans="2:22" x14ac:dyDescent="0.25">
      <c r="B10" s="2" t="s">
        <v>11</v>
      </c>
      <c r="C10" s="2">
        <v>5.26</v>
      </c>
      <c r="D10" s="2">
        <v>5.39</v>
      </c>
      <c r="E10" s="4">
        <v>5.5</v>
      </c>
      <c r="F10" s="2">
        <f t="shared" si="0"/>
        <v>16.149999999999999</v>
      </c>
      <c r="G10" s="4">
        <f t="shared" ref="G10:G12" si="1">F10/3</f>
        <v>5.3833333333333329</v>
      </c>
    </row>
    <row r="11" spans="2:22" ht="15.75" thickBot="1" x14ac:dyDescent="0.3">
      <c r="B11" s="2" t="s">
        <v>12</v>
      </c>
      <c r="C11" s="4">
        <v>5.22</v>
      </c>
      <c r="D11" s="4">
        <v>4.2699999999999996</v>
      </c>
      <c r="E11" s="2">
        <v>5.55</v>
      </c>
      <c r="F11" s="2">
        <f t="shared" si="0"/>
        <v>15.04</v>
      </c>
      <c r="G11" s="4">
        <f>F11/3</f>
        <v>5.0133333333333328</v>
      </c>
      <c r="J11" s="126" t="s">
        <v>111</v>
      </c>
      <c r="K11" s="126"/>
      <c r="L11" s="126"/>
      <c r="M11" s="126"/>
      <c r="N11" s="126"/>
      <c r="O11" s="126"/>
    </row>
    <row r="12" spans="2:22" ht="15.75" thickBot="1" x14ac:dyDescent="0.3">
      <c r="B12" s="2" t="s">
        <v>13</v>
      </c>
      <c r="C12" s="2">
        <v>4.37</v>
      </c>
      <c r="D12" s="2">
        <v>3.99</v>
      </c>
      <c r="E12" s="2">
        <v>4.8499999999999996</v>
      </c>
      <c r="F12" s="2">
        <f t="shared" si="0"/>
        <v>13.209999999999999</v>
      </c>
      <c r="G12" s="4">
        <f t="shared" si="1"/>
        <v>4.4033333333333333</v>
      </c>
      <c r="I12" s="134" t="s">
        <v>77</v>
      </c>
      <c r="J12" s="134" t="s">
        <v>78</v>
      </c>
      <c r="K12" s="134" t="s">
        <v>79</v>
      </c>
      <c r="L12" s="134" t="s">
        <v>80</v>
      </c>
      <c r="M12" s="134" t="s">
        <v>81</v>
      </c>
      <c r="N12" s="127" t="s">
        <v>82</v>
      </c>
      <c r="O12" s="128"/>
      <c r="P12" s="124" t="s">
        <v>83</v>
      </c>
      <c r="R12" s="2" t="s">
        <v>119</v>
      </c>
      <c r="S12" s="2" t="s">
        <v>38</v>
      </c>
      <c r="T12" s="2" t="s">
        <v>124</v>
      </c>
      <c r="U12" s="2" t="s">
        <v>107</v>
      </c>
    </row>
    <row r="13" spans="2:22" ht="15.75" thickBot="1" x14ac:dyDescent="0.3">
      <c r="B13" s="2" t="s">
        <v>14</v>
      </c>
      <c r="C13" s="2">
        <v>5.29</v>
      </c>
      <c r="D13" s="4">
        <v>7</v>
      </c>
      <c r="E13" s="2">
        <v>5.47</v>
      </c>
      <c r="F13" s="2">
        <f>SUM(C13:E13)</f>
        <v>17.759999999999998</v>
      </c>
      <c r="G13" s="4">
        <f>F13/3</f>
        <v>5.919999999999999</v>
      </c>
      <c r="I13" s="135"/>
      <c r="J13" s="135"/>
      <c r="K13" s="135"/>
      <c r="L13" s="135"/>
      <c r="M13" s="135"/>
      <c r="N13" s="48">
        <v>0.05</v>
      </c>
      <c r="O13" s="48">
        <v>0.01</v>
      </c>
      <c r="P13" s="125"/>
      <c r="R13" s="2" t="s">
        <v>13</v>
      </c>
      <c r="S13" s="4">
        <f>G12</f>
        <v>4.4033333333333333</v>
      </c>
      <c r="T13" s="4">
        <f>S13+D19</f>
        <v>5.4154868717753555</v>
      </c>
      <c r="U13" s="2" t="s">
        <v>116</v>
      </c>
    </row>
    <row r="14" spans="2:22" ht="23.25" customHeight="1" thickBot="1" x14ac:dyDescent="0.3">
      <c r="B14" s="2" t="s">
        <v>63</v>
      </c>
      <c r="C14" s="2">
        <f>SUM(C5:C13)</f>
        <v>51.989999999999995</v>
      </c>
      <c r="D14" s="4">
        <f>SUM(D5:D13)</f>
        <v>49.029999999999994</v>
      </c>
      <c r="E14" s="2">
        <f>SUM(E5:E13)</f>
        <v>52.6</v>
      </c>
      <c r="F14" s="58">
        <f>SUM(F5:F13)</f>
        <v>153.62</v>
      </c>
      <c r="G14" s="2"/>
      <c r="I14" s="49" t="s">
        <v>84</v>
      </c>
      <c r="J14" s="50">
        <f>3-1</f>
        <v>2</v>
      </c>
      <c r="K14" s="51">
        <f>SUMSQ(C14:E14)/(C15)-F16</f>
        <v>0.81031851851832926</v>
      </c>
      <c r="L14" s="51">
        <f t="shared" ref="L14:L20" si="2">K14/J14</f>
        <v>0.40515925925916463</v>
      </c>
      <c r="M14" s="55">
        <f>L14/L19</f>
        <v>1.1117993957885055</v>
      </c>
      <c r="N14" s="51">
        <f>FINV(N13,J14,J19)</f>
        <v>3.6337234675916301</v>
      </c>
      <c r="O14" s="51">
        <f>FINV(O13,J14,J19)</f>
        <v>6.2262352803113821</v>
      </c>
      <c r="P14" s="59" t="s">
        <v>110</v>
      </c>
      <c r="R14" s="2" t="s">
        <v>12</v>
      </c>
      <c r="S14" s="4">
        <f>G11</f>
        <v>5.0133333333333328</v>
      </c>
      <c r="T14" s="4">
        <f>S14+D19</f>
        <v>6.0254868717753549</v>
      </c>
      <c r="U14" s="2" t="s">
        <v>117</v>
      </c>
      <c r="V14" s="40">
        <f>S18-S14</f>
        <v>0.90666666666666806</v>
      </c>
    </row>
    <row r="15" spans="2:22" ht="19.5" customHeight="1" thickBot="1" x14ac:dyDescent="0.3">
      <c r="B15" t="s">
        <v>97</v>
      </c>
      <c r="C15">
        <v>9</v>
      </c>
      <c r="D15" t="s">
        <v>90</v>
      </c>
      <c r="E15">
        <v>3</v>
      </c>
      <c r="F15" s="61" t="s">
        <v>115</v>
      </c>
      <c r="I15" s="49" t="s">
        <v>22</v>
      </c>
      <c r="J15" s="50">
        <f>3*3-1</f>
        <v>8</v>
      </c>
      <c r="K15" s="51">
        <f>(SUMSQ(F5:F13)/3)-F16</f>
        <v>10.400896296296196</v>
      </c>
      <c r="L15" s="51">
        <f t="shared" si="2"/>
        <v>1.3001120370370245</v>
      </c>
      <c r="M15" s="55">
        <f>L15/L19</f>
        <v>3.5676434493393123</v>
      </c>
      <c r="N15" s="51">
        <f>FINV(N13,J15,J19)</f>
        <v>2.5910961798744014</v>
      </c>
      <c r="O15" s="51">
        <f>FINV(O13,J15,J19)</f>
        <v>3.8895721399261927</v>
      </c>
      <c r="P15" s="59" t="s">
        <v>105</v>
      </c>
      <c r="R15" s="2" t="s">
        <v>11</v>
      </c>
      <c r="S15" s="4">
        <f>G10</f>
        <v>5.3833333333333329</v>
      </c>
      <c r="T15" s="4">
        <f>S15+D19</f>
        <v>6.3954868717753541</v>
      </c>
      <c r="U15" s="2" t="s">
        <v>117</v>
      </c>
      <c r="V15" s="40">
        <f>S18-S15</f>
        <v>0.53666666666666796</v>
      </c>
    </row>
    <row r="16" spans="2:22" ht="15.75" thickBot="1" x14ac:dyDescent="0.3">
      <c r="B16" t="s">
        <v>98</v>
      </c>
      <c r="C16">
        <v>3</v>
      </c>
      <c r="D16" t="s">
        <v>40</v>
      </c>
      <c r="E16">
        <v>3</v>
      </c>
      <c r="F16" s="115">
        <f>(F14^2)/(C15*C16)</f>
        <v>874.04090370370375</v>
      </c>
      <c r="I16" s="49" t="s">
        <v>90</v>
      </c>
      <c r="J16" s="50">
        <f>3-1</f>
        <v>2</v>
      </c>
      <c r="K16" s="51">
        <f>(SUMSQ(M5:M7)/9)-F16</f>
        <v>6.4021407407407196</v>
      </c>
      <c r="L16" s="51">
        <f t="shared" si="2"/>
        <v>3.2010703703703598</v>
      </c>
      <c r="M16" s="55">
        <f>L16/L19</f>
        <v>8.7840719971741592</v>
      </c>
      <c r="N16" s="51">
        <f>FINV(N13,J16,J19)</f>
        <v>3.6337234675916301</v>
      </c>
      <c r="O16" s="51">
        <f>FINV(O13,J16,J19)</f>
        <v>6.2262352803113821</v>
      </c>
      <c r="P16" s="59" t="s">
        <v>104</v>
      </c>
      <c r="R16" s="2" t="s">
        <v>9</v>
      </c>
      <c r="S16" s="4">
        <f>G8</f>
        <v>5.6566666666666672</v>
      </c>
      <c r="T16" s="4">
        <f>S16+D19</f>
        <v>6.6688202051086893</v>
      </c>
      <c r="U16" s="2" t="s">
        <v>118</v>
      </c>
      <c r="V16" s="40"/>
    </row>
    <row r="17" spans="2:22" ht="15.75" thickBot="1" x14ac:dyDescent="0.3">
      <c r="I17" s="49" t="s">
        <v>40</v>
      </c>
      <c r="J17" s="50">
        <f>3-1</f>
        <v>2</v>
      </c>
      <c r="K17" s="51">
        <f>(SUMSQ(J8:L8)/9)-F16</f>
        <v>0.47514074074081236</v>
      </c>
      <c r="L17" s="51">
        <f t="shared" si="2"/>
        <v>0.23757037037040618</v>
      </c>
      <c r="M17" s="55">
        <f>L17/L19</f>
        <v>0.65191795127188479</v>
      </c>
      <c r="N17" s="51">
        <f>FINV(N13,J17,J19)</f>
        <v>3.6337234675916301</v>
      </c>
      <c r="O17" s="51">
        <f>FINV(O13,J17,J19)</f>
        <v>6.2262352803113821</v>
      </c>
      <c r="P17" s="59" t="s">
        <v>64</v>
      </c>
      <c r="R17" s="2" t="s">
        <v>14</v>
      </c>
      <c r="S17" s="4">
        <f>G13</f>
        <v>5.919999999999999</v>
      </c>
      <c r="T17" s="4">
        <f>S17+D19</f>
        <v>6.9321535384420212</v>
      </c>
      <c r="U17" s="2" t="s">
        <v>118</v>
      </c>
    </row>
    <row r="18" spans="2:22" ht="15.75" thickBot="1" x14ac:dyDescent="0.3">
      <c r="B18" s="74" t="s">
        <v>127</v>
      </c>
      <c r="C18" s="75" t="s">
        <v>94</v>
      </c>
      <c r="D18" s="69" t="s">
        <v>128</v>
      </c>
      <c r="F18" s="106" t="s">
        <v>142</v>
      </c>
      <c r="G18" s="106"/>
      <c r="I18" s="49" t="s">
        <v>91</v>
      </c>
      <c r="J18" s="50">
        <f>J16*J17</f>
        <v>4</v>
      </c>
      <c r="K18" s="51">
        <f>K15-K16-K17</f>
        <v>3.523614814814664</v>
      </c>
      <c r="L18" s="51">
        <f t="shared" si="2"/>
        <v>0.880903703703666</v>
      </c>
      <c r="M18" s="55">
        <f>L18/L19</f>
        <v>2.4172919244556024</v>
      </c>
      <c r="N18" s="51">
        <f>FINV(N13,J18,J19)</f>
        <v>3.0069172799243447</v>
      </c>
      <c r="O18" s="51">
        <f>FINV(O13,J18,J19)</f>
        <v>4.772577999723211</v>
      </c>
      <c r="P18" s="59" t="s">
        <v>110</v>
      </c>
      <c r="R18" s="2" t="s">
        <v>10</v>
      </c>
      <c r="S18" s="4">
        <f>G9</f>
        <v>5.9200000000000008</v>
      </c>
      <c r="T18" s="4">
        <f>S18+D19</f>
        <v>6.932153538442023</v>
      </c>
      <c r="U18" s="2" t="s">
        <v>118</v>
      </c>
      <c r="V18" s="40"/>
    </row>
    <row r="19" spans="2:22" ht="19.5" customHeight="1" thickBot="1" x14ac:dyDescent="0.3">
      <c r="B19" s="98">
        <f>SQRT(L19/9)</f>
        <v>0.20122336748350331</v>
      </c>
      <c r="C19" s="99">
        <v>5.03</v>
      </c>
      <c r="D19" s="97">
        <f>B19*C19</f>
        <v>1.0121535384420217</v>
      </c>
      <c r="F19" s="106" t="s">
        <v>143</v>
      </c>
      <c r="G19" s="106"/>
      <c r="I19" s="49" t="s">
        <v>85</v>
      </c>
      <c r="J19" s="50">
        <f>J20-J14-J15</f>
        <v>16</v>
      </c>
      <c r="K19" s="51">
        <f>K20-K14-K15</f>
        <v>5.8306814814817471</v>
      </c>
      <c r="L19" s="51">
        <f t="shared" si="2"/>
        <v>0.3644175925926092</v>
      </c>
      <c r="M19" s="52"/>
      <c r="N19" s="52"/>
      <c r="O19" s="52"/>
      <c r="P19" s="53"/>
      <c r="R19" s="2" t="s">
        <v>8</v>
      </c>
      <c r="S19" s="4">
        <f>G7</f>
        <v>6.2366666666666672</v>
      </c>
      <c r="T19" s="4">
        <f>S19+D19</f>
        <v>7.2488202051086894</v>
      </c>
      <c r="U19" s="2" t="s">
        <v>118</v>
      </c>
      <c r="V19" s="40"/>
    </row>
    <row r="20" spans="2:22" ht="15.75" thickBot="1" x14ac:dyDescent="0.3">
      <c r="I20" s="49" t="s">
        <v>23</v>
      </c>
      <c r="J20" s="50">
        <f>3*3*3-1</f>
        <v>26</v>
      </c>
      <c r="K20" s="51">
        <f>SUMSQ(C5:E13)-F16</f>
        <v>17.041896296296272</v>
      </c>
      <c r="L20" s="51">
        <f t="shared" si="2"/>
        <v>0.65545754985754889</v>
      </c>
      <c r="M20" s="52"/>
      <c r="N20" s="52"/>
      <c r="O20" s="52"/>
      <c r="P20" s="53"/>
      <c r="R20" s="2" t="s">
        <v>7</v>
      </c>
      <c r="S20" s="4">
        <f>G6</f>
        <v>6.2433333333333332</v>
      </c>
      <c r="T20" s="4">
        <f>S20+D19</f>
        <v>7.2554868717753553</v>
      </c>
      <c r="U20" s="2" t="s">
        <v>118</v>
      </c>
    </row>
    <row r="21" spans="2:22" x14ac:dyDescent="0.25">
      <c r="R21" s="2" t="s">
        <v>17</v>
      </c>
      <c r="S21" s="4">
        <f>G5</f>
        <v>6.43</v>
      </c>
      <c r="T21" s="4">
        <f>S21+D19</f>
        <v>7.442153538442021</v>
      </c>
      <c r="U21" s="2" t="s">
        <v>118</v>
      </c>
    </row>
    <row r="22" spans="2:22" ht="15.75" x14ac:dyDescent="0.25">
      <c r="C22" s="40"/>
      <c r="D22" s="40"/>
      <c r="F22" s="114"/>
      <c r="G22" s="114"/>
      <c r="H22" s="114"/>
    </row>
    <row r="23" spans="2:22" ht="15.75" x14ac:dyDescent="0.25">
      <c r="C23" s="40"/>
      <c r="F23" s="43"/>
      <c r="G23" s="40"/>
      <c r="H23" s="64"/>
      <c r="I23" s="40"/>
    </row>
    <row r="24" spans="2:22" ht="15.75" x14ac:dyDescent="0.25">
      <c r="C24" s="40"/>
      <c r="F24" s="43"/>
      <c r="G24" s="40"/>
      <c r="H24" s="64"/>
      <c r="I24" s="40"/>
      <c r="J24" s="40"/>
    </row>
    <row r="25" spans="2:22" ht="15.75" x14ac:dyDescent="0.25">
      <c r="C25" s="40"/>
      <c r="D25" s="40"/>
      <c r="F25" s="43"/>
      <c r="G25" s="40"/>
      <c r="H25" s="64"/>
      <c r="I25" s="40"/>
    </row>
    <row r="26" spans="2:22" x14ac:dyDescent="0.25">
      <c r="C26" s="40"/>
    </row>
    <row r="27" spans="2:22" ht="15.75" x14ac:dyDescent="0.25">
      <c r="D27" s="40"/>
      <c r="F27" s="73"/>
      <c r="G27" s="148"/>
      <c r="H27" s="148"/>
    </row>
    <row r="28" spans="2:22" ht="15.75" x14ac:dyDescent="0.25">
      <c r="B28" s="40"/>
      <c r="C28" s="40"/>
      <c r="F28" s="43"/>
      <c r="H28" s="64"/>
    </row>
    <row r="29" spans="2:22" ht="15.75" x14ac:dyDescent="0.25">
      <c r="F29" s="43"/>
      <c r="G29" s="40"/>
      <c r="H29" s="64"/>
      <c r="I29" s="40"/>
    </row>
    <row r="30" spans="2:22" ht="15.75" x14ac:dyDescent="0.25">
      <c r="C30" s="40"/>
      <c r="F30" s="43"/>
      <c r="G30" s="40"/>
      <c r="H30" s="64"/>
      <c r="I30" s="40"/>
    </row>
    <row r="31" spans="2:22" ht="15.75" x14ac:dyDescent="0.25">
      <c r="F31" s="43"/>
      <c r="G31" s="40"/>
      <c r="H31" s="88"/>
      <c r="J31" s="40"/>
    </row>
    <row r="32" spans="2:22" ht="15.75" x14ac:dyDescent="0.25">
      <c r="F32" s="43"/>
      <c r="G32" s="148"/>
      <c r="H32" s="149"/>
    </row>
  </sheetData>
  <sortState xmlns:xlrd2="http://schemas.microsoft.com/office/spreadsheetml/2017/richdata2" ref="R13:S21">
    <sortCondition ref="S13:S21"/>
  </sortState>
  <mergeCells count="21">
    <mergeCell ref="G27:H27"/>
    <mergeCell ref="G32:H32"/>
    <mergeCell ref="B2:E2"/>
    <mergeCell ref="F2:F4"/>
    <mergeCell ref="G2:G4"/>
    <mergeCell ref="B3:B4"/>
    <mergeCell ref="C3:E3"/>
    <mergeCell ref="Q7:R7"/>
    <mergeCell ref="N12:O12"/>
    <mergeCell ref="P12:P13"/>
    <mergeCell ref="N2:N4"/>
    <mergeCell ref="I3:I4"/>
    <mergeCell ref="J3:L3"/>
    <mergeCell ref="M3:M4"/>
    <mergeCell ref="J11:O11"/>
    <mergeCell ref="I12:I13"/>
    <mergeCell ref="J12:J13"/>
    <mergeCell ref="K12:K13"/>
    <mergeCell ref="L12:L13"/>
    <mergeCell ref="M12:M13"/>
    <mergeCell ref="I2:M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Z52"/>
  <sheetViews>
    <sheetView topLeftCell="P14" zoomScale="78" zoomScaleNormal="78" workbookViewId="0">
      <selection activeCell="P3" sqref="P3:Z37"/>
    </sheetView>
  </sheetViews>
  <sheetFormatPr defaultRowHeight="15" x14ac:dyDescent="0.25"/>
  <cols>
    <col min="2" max="2" width="12.7109375" customWidth="1"/>
    <col min="3" max="3" width="15" bestFit="1" customWidth="1"/>
    <col min="4" max="4" width="12.140625" bestFit="1" customWidth="1"/>
    <col min="5" max="5" width="15" customWidth="1"/>
    <col min="6" max="7" width="12.140625" bestFit="1" customWidth="1"/>
    <col min="8" max="8" width="10" customWidth="1"/>
    <col min="9" max="9" width="14.5703125" customWidth="1"/>
    <col min="10" max="11" width="12.140625" bestFit="1" customWidth="1"/>
  </cols>
  <sheetData>
    <row r="1" spans="2:26" ht="26.25" x14ac:dyDescent="0.4">
      <c r="H1" s="165" t="s">
        <v>24</v>
      </c>
      <c r="I1" s="165"/>
      <c r="J1" s="165"/>
      <c r="K1" s="165"/>
      <c r="L1" s="165"/>
      <c r="M1" s="165"/>
      <c r="N1" s="165"/>
      <c r="O1" s="165"/>
      <c r="P1" s="165"/>
      <c r="Q1" s="165"/>
    </row>
    <row r="3" spans="2:26" ht="15.75" x14ac:dyDescent="0.25">
      <c r="B3" s="155" t="s">
        <v>19</v>
      </c>
      <c r="C3" s="154" t="s">
        <v>18</v>
      </c>
      <c r="D3" s="154"/>
      <c r="E3" s="154"/>
      <c r="F3" s="154"/>
      <c r="G3" s="154"/>
      <c r="H3" s="154"/>
      <c r="I3" s="154"/>
      <c r="J3" s="154"/>
      <c r="K3" s="9"/>
      <c r="L3" s="155" t="s">
        <v>44</v>
      </c>
      <c r="M3" s="24"/>
      <c r="N3" s="24"/>
      <c r="O3" s="24"/>
      <c r="P3" s="10" t="s">
        <v>20</v>
      </c>
      <c r="Q3" s="25"/>
      <c r="R3" s="25"/>
      <c r="S3" s="25"/>
      <c r="T3" s="25"/>
      <c r="U3" s="25"/>
      <c r="V3" s="25"/>
      <c r="W3" s="25"/>
      <c r="X3" s="25"/>
      <c r="Y3" s="25"/>
      <c r="Z3" s="26"/>
    </row>
    <row r="4" spans="2:26" ht="15.75" x14ac:dyDescent="0.25">
      <c r="B4" s="155"/>
      <c r="C4" s="8">
        <v>123</v>
      </c>
      <c r="D4" s="8">
        <v>243</v>
      </c>
      <c r="E4" s="8">
        <v>521</v>
      </c>
      <c r="F4" s="8">
        <v>461</v>
      </c>
      <c r="G4" s="8">
        <v>231</v>
      </c>
      <c r="H4" s="8">
        <v>202</v>
      </c>
      <c r="I4" s="8">
        <v>113</v>
      </c>
      <c r="J4" s="8">
        <v>479</v>
      </c>
      <c r="K4" s="8">
        <v>563</v>
      </c>
      <c r="L4" s="155"/>
      <c r="M4" s="33"/>
      <c r="N4" s="33"/>
      <c r="O4" s="24"/>
      <c r="P4" s="164" t="s">
        <v>21</v>
      </c>
      <c r="Q4" s="164" t="s">
        <v>22</v>
      </c>
      <c r="R4" s="164"/>
      <c r="S4" s="164"/>
      <c r="T4" s="164"/>
      <c r="U4" s="164"/>
      <c r="V4" s="164"/>
      <c r="W4" s="164"/>
      <c r="X4" s="164"/>
      <c r="Y4" s="164"/>
      <c r="Z4" s="164" t="s">
        <v>23</v>
      </c>
    </row>
    <row r="5" spans="2:26" ht="15.75" x14ac:dyDescent="0.25">
      <c r="B5" s="20">
        <v>1</v>
      </c>
      <c r="C5" s="9">
        <v>4</v>
      </c>
      <c r="D5" s="9">
        <v>4</v>
      </c>
      <c r="E5" s="9">
        <v>3</v>
      </c>
      <c r="F5" s="9">
        <v>3</v>
      </c>
      <c r="G5" s="9">
        <v>2</v>
      </c>
      <c r="H5" s="9">
        <v>2</v>
      </c>
      <c r="I5" s="9">
        <v>2</v>
      </c>
      <c r="J5" s="9">
        <v>2</v>
      </c>
      <c r="K5" s="9">
        <v>2</v>
      </c>
      <c r="L5" s="9">
        <f>SUM(C5:K5)</f>
        <v>24</v>
      </c>
      <c r="M5" s="24"/>
      <c r="N5" s="24"/>
      <c r="O5" s="24"/>
      <c r="P5" s="164"/>
      <c r="Q5" s="8">
        <v>123</v>
      </c>
      <c r="R5" s="8">
        <v>243</v>
      </c>
      <c r="S5" s="8">
        <v>521</v>
      </c>
      <c r="T5" s="8">
        <v>461</v>
      </c>
      <c r="U5" s="8">
        <v>231</v>
      </c>
      <c r="V5" s="8">
        <v>202</v>
      </c>
      <c r="W5" s="8">
        <v>113</v>
      </c>
      <c r="X5" s="8">
        <v>479</v>
      </c>
      <c r="Y5" s="8">
        <v>563</v>
      </c>
      <c r="Z5" s="164"/>
    </row>
    <row r="6" spans="2:26" ht="15.75" x14ac:dyDescent="0.25">
      <c r="B6" s="20">
        <v>2</v>
      </c>
      <c r="C6" s="9">
        <v>3</v>
      </c>
      <c r="D6" s="9">
        <v>3</v>
      </c>
      <c r="E6" s="9">
        <v>3</v>
      </c>
      <c r="F6" s="9">
        <v>3</v>
      </c>
      <c r="G6" s="9">
        <v>3</v>
      </c>
      <c r="H6" s="9">
        <v>3</v>
      </c>
      <c r="I6" s="9">
        <v>3</v>
      </c>
      <c r="J6" s="9">
        <v>3</v>
      </c>
      <c r="K6" s="9">
        <v>3</v>
      </c>
      <c r="L6" s="9">
        <f t="shared" ref="L6:L33" si="0">SUM(C6:K6)</f>
        <v>27</v>
      </c>
      <c r="M6" s="24"/>
      <c r="N6" s="24"/>
      <c r="O6" s="24"/>
      <c r="P6" s="14">
        <v>1</v>
      </c>
      <c r="Q6" s="15">
        <v>8.5</v>
      </c>
      <c r="R6" s="15">
        <v>8.5</v>
      </c>
      <c r="S6" s="15">
        <v>6.5</v>
      </c>
      <c r="T6" s="15">
        <v>6.5</v>
      </c>
      <c r="U6" s="15">
        <v>3</v>
      </c>
      <c r="V6" s="15">
        <v>3</v>
      </c>
      <c r="W6" s="15">
        <v>3</v>
      </c>
      <c r="X6" s="15">
        <v>3</v>
      </c>
      <c r="Y6" s="15">
        <v>3</v>
      </c>
      <c r="Z6" s="13">
        <f>SUM(Q6:Y6)</f>
        <v>45</v>
      </c>
    </row>
    <row r="7" spans="2:26" ht="15.75" x14ac:dyDescent="0.25">
      <c r="B7" s="20">
        <v>3</v>
      </c>
      <c r="C7" s="9">
        <v>1</v>
      </c>
      <c r="D7" s="9">
        <v>2</v>
      </c>
      <c r="E7" s="9">
        <v>2</v>
      </c>
      <c r="F7" s="9">
        <v>3</v>
      </c>
      <c r="G7" s="9">
        <v>2</v>
      </c>
      <c r="H7" s="9">
        <v>4</v>
      </c>
      <c r="I7" s="9">
        <v>5</v>
      </c>
      <c r="J7" s="9">
        <v>5</v>
      </c>
      <c r="K7" s="9">
        <v>2</v>
      </c>
      <c r="L7" s="9">
        <f t="shared" si="0"/>
        <v>26</v>
      </c>
      <c r="M7" s="24"/>
      <c r="N7" s="24"/>
      <c r="O7" s="24"/>
      <c r="P7" s="14">
        <v>2</v>
      </c>
      <c r="Q7" s="15">
        <v>5</v>
      </c>
      <c r="R7" s="15">
        <v>5</v>
      </c>
      <c r="S7" s="15">
        <v>5</v>
      </c>
      <c r="T7" s="15">
        <v>5</v>
      </c>
      <c r="U7" s="15">
        <v>5</v>
      </c>
      <c r="V7" s="15">
        <v>5</v>
      </c>
      <c r="W7" s="15">
        <v>5</v>
      </c>
      <c r="X7" s="15">
        <v>5</v>
      </c>
      <c r="Y7" s="15">
        <v>5</v>
      </c>
      <c r="Z7" s="13">
        <f>SUM(Q7:Y7)</f>
        <v>45</v>
      </c>
    </row>
    <row r="8" spans="2:26" ht="15.75" x14ac:dyDescent="0.25">
      <c r="B8" s="20">
        <v>4</v>
      </c>
      <c r="C8" s="9">
        <v>2</v>
      </c>
      <c r="D8" s="9">
        <v>2</v>
      </c>
      <c r="E8" s="9">
        <v>2</v>
      </c>
      <c r="F8" s="9">
        <v>2</v>
      </c>
      <c r="G8" s="9">
        <v>3</v>
      </c>
      <c r="H8" s="9">
        <v>3</v>
      </c>
      <c r="I8" s="9">
        <v>3</v>
      </c>
      <c r="J8" s="9">
        <v>3</v>
      </c>
      <c r="K8" s="9">
        <v>3</v>
      </c>
      <c r="L8" s="9">
        <f t="shared" si="0"/>
        <v>23</v>
      </c>
      <c r="M8" s="24"/>
      <c r="N8" s="24"/>
      <c r="O8" s="24"/>
      <c r="P8" s="14">
        <v>3</v>
      </c>
      <c r="Q8" s="15">
        <v>1</v>
      </c>
      <c r="R8" s="15">
        <v>3.5</v>
      </c>
      <c r="S8" s="15">
        <v>3.5</v>
      </c>
      <c r="T8" s="15">
        <v>6</v>
      </c>
      <c r="U8" s="15">
        <v>3.5</v>
      </c>
      <c r="V8" s="15">
        <v>7</v>
      </c>
      <c r="W8" s="15">
        <v>8.5</v>
      </c>
      <c r="X8" s="15">
        <v>8.5</v>
      </c>
      <c r="Y8" s="15">
        <v>3.5</v>
      </c>
      <c r="Z8" s="13">
        <f>SUM(Q8:Y8)</f>
        <v>45</v>
      </c>
    </row>
    <row r="9" spans="2:26" ht="15.75" x14ac:dyDescent="0.25">
      <c r="B9" s="20">
        <v>5</v>
      </c>
      <c r="C9" s="9">
        <v>2</v>
      </c>
      <c r="D9" s="9">
        <v>3</v>
      </c>
      <c r="E9" s="9">
        <v>4</v>
      </c>
      <c r="F9" s="9">
        <v>3</v>
      </c>
      <c r="G9" s="9">
        <v>4</v>
      </c>
      <c r="H9" s="9">
        <v>2</v>
      </c>
      <c r="I9" s="9">
        <v>3</v>
      </c>
      <c r="J9" s="9">
        <v>4</v>
      </c>
      <c r="K9" s="9">
        <v>3</v>
      </c>
      <c r="L9" s="9">
        <f t="shared" si="0"/>
        <v>28</v>
      </c>
      <c r="M9" s="24"/>
      <c r="N9" s="24"/>
      <c r="O9" s="24"/>
      <c r="P9" s="14">
        <v>4</v>
      </c>
      <c r="Q9" s="15">
        <v>2.5</v>
      </c>
      <c r="R9" s="15">
        <v>2.5</v>
      </c>
      <c r="S9" s="15">
        <v>2.5</v>
      </c>
      <c r="T9" s="15">
        <v>2.5</v>
      </c>
      <c r="U9" s="15">
        <v>7</v>
      </c>
      <c r="V9" s="15">
        <v>7</v>
      </c>
      <c r="W9" s="15">
        <v>7</v>
      </c>
      <c r="X9" s="15">
        <v>7</v>
      </c>
      <c r="Y9" s="15">
        <v>7</v>
      </c>
      <c r="Z9" s="13">
        <f>SUM(Q9:Y9)</f>
        <v>45</v>
      </c>
    </row>
    <row r="10" spans="2:26" ht="15.75" x14ac:dyDescent="0.25">
      <c r="B10" s="20">
        <v>6</v>
      </c>
      <c r="C10" s="9">
        <v>1</v>
      </c>
      <c r="D10" s="9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1</v>
      </c>
      <c r="K10" s="9">
        <v>1</v>
      </c>
      <c r="L10" s="9">
        <f t="shared" si="0"/>
        <v>9</v>
      </c>
      <c r="M10" s="24"/>
      <c r="N10" s="24"/>
      <c r="O10" s="24"/>
      <c r="P10" s="14">
        <v>5</v>
      </c>
      <c r="Q10" s="15">
        <v>1.5</v>
      </c>
      <c r="R10" s="15">
        <v>4.5</v>
      </c>
      <c r="S10" s="15">
        <v>8</v>
      </c>
      <c r="T10" s="15">
        <v>4.5</v>
      </c>
      <c r="U10" s="15">
        <v>8</v>
      </c>
      <c r="V10" s="15">
        <v>1.5</v>
      </c>
      <c r="W10" s="15">
        <v>4.5</v>
      </c>
      <c r="X10" s="15">
        <v>8</v>
      </c>
      <c r="Y10" s="15">
        <v>4.5</v>
      </c>
      <c r="Z10" s="13">
        <f t="shared" ref="Z10:Z35" si="1">SUM(Q10:Y10)</f>
        <v>45</v>
      </c>
    </row>
    <row r="11" spans="2:26" ht="15.75" x14ac:dyDescent="0.25">
      <c r="B11" s="20">
        <v>7</v>
      </c>
      <c r="C11" s="9">
        <v>3</v>
      </c>
      <c r="D11" s="9">
        <v>3</v>
      </c>
      <c r="E11" s="9">
        <v>3</v>
      </c>
      <c r="F11" s="9">
        <v>3</v>
      </c>
      <c r="G11" s="9">
        <v>3</v>
      </c>
      <c r="H11" s="9">
        <v>3</v>
      </c>
      <c r="I11" s="9">
        <v>3</v>
      </c>
      <c r="J11" s="9">
        <v>3</v>
      </c>
      <c r="K11" s="9">
        <v>3</v>
      </c>
      <c r="L11" s="9">
        <f t="shared" si="0"/>
        <v>27</v>
      </c>
      <c r="M11" s="24"/>
      <c r="N11" s="24"/>
      <c r="O11" s="24"/>
      <c r="P11" s="14">
        <v>6</v>
      </c>
      <c r="Q11" s="15">
        <v>5</v>
      </c>
      <c r="R11" s="15">
        <v>5</v>
      </c>
      <c r="S11" s="15">
        <v>5</v>
      </c>
      <c r="T11" s="15">
        <v>5</v>
      </c>
      <c r="U11" s="15">
        <v>5</v>
      </c>
      <c r="V11" s="15">
        <v>5</v>
      </c>
      <c r="W11" s="15">
        <v>5</v>
      </c>
      <c r="X11" s="15">
        <v>5</v>
      </c>
      <c r="Y11" s="15">
        <v>5</v>
      </c>
      <c r="Z11" s="13">
        <f t="shared" si="1"/>
        <v>45</v>
      </c>
    </row>
    <row r="12" spans="2:26" ht="15.75" x14ac:dyDescent="0.25">
      <c r="B12" s="20">
        <v>8</v>
      </c>
      <c r="C12" s="9">
        <v>5</v>
      </c>
      <c r="D12" s="9">
        <v>5</v>
      </c>
      <c r="E12" s="9">
        <v>5</v>
      </c>
      <c r="F12" s="9">
        <v>5</v>
      </c>
      <c r="G12" s="9">
        <v>5</v>
      </c>
      <c r="H12" s="9">
        <v>5</v>
      </c>
      <c r="I12" s="9">
        <v>5</v>
      </c>
      <c r="J12" s="9">
        <v>5</v>
      </c>
      <c r="K12" s="9">
        <v>5</v>
      </c>
      <c r="L12" s="9">
        <f t="shared" si="0"/>
        <v>45</v>
      </c>
      <c r="M12" s="24"/>
      <c r="N12" s="24"/>
      <c r="O12" s="24"/>
      <c r="P12" s="14">
        <v>7</v>
      </c>
      <c r="Q12" s="15">
        <v>5</v>
      </c>
      <c r="R12" s="15">
        <v>5</v>
      </c>
      <c r="S12" s="15">
        <v>5</v>
      </c>
      <c r="T12" s="15">
        <v>5</v>
      </c>
      <c r="U12" s="15">
        <v>5</v>
      </c>
      <c r="V12" s="15">
        <v>5</v>
      </c>
      <c r="W12" s="15">
        <v>5</v>
      </c>
      <c r="X12" s="15">
        <v>5</v>
      </c>
      <c r="Y12" s="15">
        <v>5</v>
      </c>
      <c r="Z12" s="13">
        <f t="shared" si="1"/>
        <v>45</v>
      </c>
    </row>
    <row r="13" spans="2:26" ht="15.75" x14ac:dyDescent="0.25">
      <c r="B13" s="20">
        <v>9</v>
      </c>
      <c r="C13" s="9">
        <v>3</v>
      </c>
      <c r="D13" s="9">
        <v>3</v>
      </c>
      <c r="E13" s="9">
        <v>3</v>
      </c>
      <c r="F13" s="9">
        <v>3</v>
      </c>
      <c r="G13" s="9">
        <v>2</v>
      </c>
      <c r="H13" s="9">
        <v>3</v>
      </c>
      <c r="I13" s="9">
        <v>2</v>
      </c>
      <c r="J13" s="9">
        <v>3</v>
      </c>
      <c r="K13" s="9">
        <v>3</v>
      </c>
      <c r="L13" s="9">
        <f t="shared" si="0"/>
        <v>25</v>
      </c>
      <c r="M13" s="24"/>
      <c r="N13" s="24"/>
      <c r="O13" s="24"/>
      <c r="P13" s="14">
        <v>8</v>
      </c>
      <c r="Q13" s="15">
        <v>5</v>
      </c>
      <c r="R13" s="15">
        <v>5</v>
      </c>
      <c r="S13" s="15">
        <v>5</v>
      </c>
      <c r="T13" s="15">
        <v>5</v>
      </c>
      <c r="U13" s="15">
        <v>5</v>
      </c>
      <c r="V13" s="15">
        <v>5</v>
      </c>
      <c r="W13" s="15">
        <v>5</v>
      </c>
      <c r="X13" s="15">
        <v>5</v>
      </c>
      <c r="Y13" s="15">
        <v>5</v>
      </c>
      <c r="Z13" s="13">
        <f t="shared" si="1"/>
        <v>45</v>
      </c>
    </row>
    <row r="14" spans="2:26" ht="15.75" x14ac:dyDescent="0.25">
      <c r="B14" s="20">
        <v>10</v>
      </c>
      <c r="C14" s="9">
        <v>1</v>
      </c>
      <c r="D14" s="9">
        <v>1</v>
      </c>
      <c r="E14" s="9">
        <v>1</v>
      </c>
      <c r="F14" s="9">
        <v>1</v>
      </c>
      <c r="G14" s="9">
        <v>1</v>
      </c>
      <c r="H14" s="9">
        <v>1</v>
      </c>
      <c r="I14" s="9">
        <v>1</v>
      </c>
      <c r="J14" s="9">
        <v>1</v>
      </c>
      <c r="K14" s="9">
        <v>1</v>
      </c>
      <c r="L14" s="9">
        <f t="shared" si="0"/>
        <v>9</v>
      </c>
      <c r="M14" s="24"/>
      <c r="N14" s="24"/>
      <c r="O14" s="24"/>
      <c r="P14" s="14">
        <v>9</v>
      </c>
      <c r="Q14" s="15">
        <v>6</v>
      </c>
      <c r="R14" s="15">
        <v>6</v>
      </c>
      <c r="S14" s="15">
        <v>6</v>
      </c>
      <c r="T14" s="15">
        <v>6</v>
      </c>
      <c r="U14" s="15">
        <v>1.5</v>
      </c>
      <c r="V14" s="15">
        <v>6</v>
      </c>
      <c r="W14" s="15">
        <v>1.5</v>
      </c>
      <c r="X14" s="15">
        <v>6</v>
      </c>
      <c r="Y14" s="15">
        <v>6</v>
      </c>
      <c r="Z14" s="13">
        <f t="shared" si="1"/>
        <v>45</v>
      </c>
    </row>
    <row r="15" spans="2:26" ht="15.75" x14ac:dyDescent="0.25">
      <c r="B15" s="20">
        <v>11</v>
      </c>
      <c r="C15" s="27">
        <v>1</v>
      </c>
      <c r="D15" s="27">
        <v>2</v>
      </c>
      <c r="E15" s="27">
        <v>1</v>
      </c>
      <c r="F15" s="27">
        <v>2</v>
      </c>
      <c r="G15" s="27">
        <v>2</v>
      </c>
      <c r="H15" s="27">
        <v>2</v>
      </c>
      <c r="I15" s="27">
        <v>1</v>
      </c>
      <c r="J15" s="27">
        <v>2</v>
      </c>
      <c r="K15" s="27">
        <v>2</v>
      </c>
      <c r="L15" s="9">
        <f t="shared" si="0"/>
        <v>15</v>
      </c>
      <c r="M15" s="28"/>
      <c r="N15" s="28"/>
      <c r="O15" s="24"/>
      <c r="P15" s="14">
        <v>10</v>
      </c>
      <c r="Q15" s="15">
        <v>5</v>
      </c>
      <c r="R15" s="15">
        <v>5</v>
      </c>
      <c r="S15" s="15">
        <v>5</v>
      </c>
      <c r="T15" s="15">
        <v>5</v>
      </c>
      <c r="U15" s="15">
        <v>5</v>
      </c>
      <c r="V15" s="15">
        <v>5</v>
      </c>
      <c r="W15" s="15">
        <v>5</v>
      </c>
      <c r="X15" s="15">
        <v>5</v>
      </c>
      <c r="Y15" s="15">
        <v>5</v>
      </c>
      <c r="Z15" s="13">
        <f t="shared" si="1"/>
        <v>45</v>
      </c>
    </row>
    <row r="16" spans="2:26" ht="15.75" x14ac:dyDescent="0.25">
      <c r="B16" s="20">
        <v>12</v>
      </c>
      <c r="C16" s="9">
        <v>3</v>
      </c>
      <c r="D16" s="9">
        <v>2</v>
      </c>
      <c r="E16" s="9">
        <v>3</v>
      </c>
      <c r="F16" s="9">
        <v>2</v>
      </c>
      <c r="G16" s="9">
        <v>3</v>
      </c>
      <c r="H16" s="9">
        <v>3</v>
      </c>
      <c r="I16" s="9">
        <v>2</v>
      </c>
      <c r="J16" s="9">
        <v>2</v>
      </c>
      <c r="K16" s="9">
        <v>2</v>
      </c>
      <c r="L16" s="9">
        <f t="shared" si="0"/>
        <v>22</v>
      </c>
      <c r="M16" s="24"/>
      <c r="N16" s="24"/>
      <c r="O16" s="24"/>
      <c r="P16" s="14">
        <v>11</v>
      </c>
      <c r="Q16" s="15">
        <v>2</v>
      </c>
      <c r="R16" s="15">
        <v>6.5</v>
      </c>
      <c r="S16" s="15">
        <v>2</v>
      </c>
      <c r="T16" s="15">
        <v>6.5</v>
      </c>
      <c r="U16" s="15">
        <v>6.5</v>
      </c>
      <c r="V16" s="15">
        <v>6.5</v>
      </c>
      <c r="W16" s="15">
        <v>2</v>
      </c>
      <c r="X16" s="15">
        <v>6.5</v>
      </c>
      <c r="Y16" s="15">
        <v>6.5</v>
      </c>
      <c r="Z16" s="13">
        <f t="shared" si="1"/>
        <v>45</v>
      </c>
    </row>
    <row r="17" spans="2:26" ht="15.75" x14ac:dyDescent="0.25">
      <c r="B17" s="20">
        <v>13</v>
      </c>
      <c r="C17" s="27">
        <v>1</v>
      </c>
      <c r="D17" s="27">
        <v>4</v>
      </c>
      <c r="E17" s="27">
        <v>2</v>
      </c>
      <c r="F17" s="27">
        <v>1</v>
      </c>
      <c r="G17" s="27">
        <v>4</v>
      </c>
      <c r="H17" s="27">
        <v>4</v>
      </c>
      <c r="I17" s="27">
        <v>2</v>
      </c>
      <c r="J17" s="27">
        <v>3</v>
      </c>
      <c r="K17" s="27">
        <v>4</v>
      </c>
      <c r="L17" s="9">
        <f t="shared" si="0"/>
        <v>25</v>
      </c>
      <c r="M17" s="28"/>
      <c r="N17" s="28"/>
      <c r="O17" s="24"/>
      <c r="P17" s="14">
        <v>12</v>
      </c>
      <c r="Q17" s="15">
        <v>7.5</v>
      </c>
      <c r="R17" s="15">
        <v>3</v>
      </c>
      <c r="S17" s="15">
        <v>7.5</v>
      </c>
      <c r="T17" s="15">
        <v>3</v>
      </c>
      <c r="U17" s="15">
        <v>7.5</v>
      </c>
      <c r="V17" s="15">
        <v>7.5</v>
      </c>
      <c r="W17" s="15">
        <v>3</v>
      </c>
      <c r="X17" s="15">
        <v>3</v>
      </c>
      <c r="Y17" s="15">
        <v>3</v>
      </c>
      <c r="Z17" s="13">
        <f t="shared" si="1"/>
        <v>45</v>
      </c>
    </row>
    <row r="18" spans="2:26" ht="15.75" x14ac:dyDescent="0.25">
      <c r="B18" s="20">
        <v>14</v>
      </c>
      <c r="C18" s="27">
        <v>3</v>
      </c>
      <c r="D18" s="27">
        <v>4</v>
      </c>
      <c r="E18" s="27">
        <v>4</v>
      </c>
      <c r="F18" s="27">
        <v>4</v>
      </c>
      <c r="G18" s="27">
        <v>4</v>
      </c>
      <c r="H18" s="27">
        <v>5</v>
      </c>
      <c r="I18" s="27">
        <v>4</v>
      </c>
      <c r="J18" s="27">
        <v>4</v>
      </c>
      <c r="K18" s="27">
        <v>5</v>
      </c>
      <c r="L18" s="9">
        <f t="shared" si="0"/>
        <v>37</v>
      </c>
      <c r="M18" s="28"/>
      <c r="N18" s="28"/>
      <c r="O18" s="28"/>
      <c r="P18" s="14">
        <v>13</v>
      </c>
      <c r="Q18" s="15">
        <v>1.5</v>
      </c>
      <c r="R18" s="15">
        <v>7.5</v>
      </c>
      <c r="S18" s="15">
        <v>3.5</v>
      </c>
      <c r="T18" s="15">
        <v>1.5</v>
      </c>
      <c r="U18" s="15">
        <v>7.5</v>
      </c>
      <c r="V18" s="15">
        <v>7.5</v>
      </c>
      <c r="W18" s="15">
        <v>3.5</v>
      </c>
      <c r="X18" s="15">
        <v>5</v>
      </c>
      <c r="Y18" s="15">
        <v>7.5</v>
      </c>
      <c r="Z18" s="13">
        <f t="shared" si="1"/>
        <v>45</v>
      </c>
    </row>
    <row r="19" spans="2:26" ht="15.75" x14ac:dyDescent="0.25">
      <c r="B19" s="20">
        <v>15</v>
      </c>
      <c r="C19" s="27">
        <v>3</v>
      </c>
      <c r="D19" s="27">
        <v>4</v>
      </c>
      <c r="E19" s="27">
        <v>2</v>
      </c>
      <c r="F19" s="27">
        <v>4</v>
      </c>
      <c r="G19" s="27">
        <v>3</v>
      </c>
      <c r="H19" s="27">
        <v>3</v>
      </c>
      <c r="I19" s="27">
        <v>2</v>
      </c>
      <c r="J19" s="27">
        <v>1</v>
      </c>
      <c r="K19" s="27">
        <v>2</v>
      </c>
      <c r="L19" s="9">
        <f t="shared" si="0"/>
        <v>24</v>
      </c>
      <c r="M19" s="28"/>
      <c r="N19" s="28"/>
      <c r="O19" s="24"/>
      <c r="P19" s="14">
        <v>14</v>
      </c>
      <c r="Q19" s="16">
        <v>1</v>
      </c>
      <c r="R19" s="16">
        <v>4.5</v>
      </c>
      <c r="S19" s="16">
        <v>4.5</v>
      </c>
      <c r="T19" s="16">
        <v>4.5</v>
      </c>
      <c r="U19" s="16">
        <v>4.5</v>
      </c>
      <c r="V19" s="16">
        <v>8.5</v>
      </c>
      <c r="W19" s="16">
        <v>4.5</v>
      </c>
      <c r="X19" s="16">
        <v>4.5</v>
      </c>
      <c r="Y19" s="16">
        <v>8.5</v>
      </c>
      <c r="Z19" s="13">
        <f t="shared" si="1"/>
        <v>45</v>
      </c>
    </row>
    <row r="20" spans="2:26" ht="15.75" x14ac:dyDescent="0.25">
      <c r="B20" s="20">
        <v>16</v>
      </c>
      <c r="C20" s="9">
        <v>3</v>
      </c>
      <c r="D20" s="9">
        <v>3</v>
      </c>
      <c r="E20" s="9">
        <v>4</v>
      </c>
      <c r="F20" s="9">
        <v>3</v>
      </c>
      <c r="G20" s="9">
        <v>3</v>
      </c>
      <c r="H20" s="9">
        <v>3</v>
      </c>
      <c r="I20" s="9">
        <v>2</v>
      </c>
      <c r="J20" s="9">
        <v>2</v>
      </c>
      <c r="K20" s="9">
        <v>2</v>
      </c>
      <c r="L20" s="9">
        <f t="shared" si="0"/>
        <v>25</v>
      </c>
      <c r="M20" s="24"/>
      <c r="N20" s="24"/>
      <c r="O20" s="24"/>
      <c r="P20" s="14">
        <v>15</v>
      </c>
      <c r="Q20" s="16">
        <v>6</v>
      </c>
      <c r="R20" s="16">
        <v>8.5</v>
      </c>
      <c r="S20" s="16">
        <v>3</v>
      </c>
      <c r="T20" s="16">
        <v>8.5</v>
      </c>
      <c r="U20" s="16">
        <v>6</v>
      </c>
      <c r="V20" s="16">
        <v>6</v>
      </c>
      <c r="W20" s="16">
        <v>3</v>
      </c>
      <c r="X20" s="16">
        <v>1</v>
      </c>
      <c r="Y20" s="16">
        <v>3</v>
      </c>
      <c r="Z20" s="13">
        <f t="shared" si="1"/>
        <v>45</v>
      </c>
    </row>
    <row r="21" spans="2:26" ht="15.75" x14ac:dyDescent="0.25">
      <c r="B21" s="20">
        <v>17</v>
      </c>
      <c r="C21" s="9">
        <v>4</v>
      </c>
      <c r="D21" s="9">
        <v>4</v>
      </c>
      <c r="E21" s="9">
        <v>3</v>
      </c>
      <c r="F21" s="9">
        <v>3</v>
      </c>
      <c r="G21" s="9">
        <v>3</v>
      </c>
      <c r="H21" s="9">
        <v>4</v>
      </c>
      <c r="I21" s="9">
        <v>3</v>
      </c>
      <c r="J21" s="9">
        <v>3</v>
      </c>
      <c r="K21" s="9">
        <v>3</v>
      </c>
      <c r="L21" s="9">
        <f t="shared" si="0"/>
        <v>30</v>
      </c>
      <c r="M21" s="24"/>
      <c r="N21" s="24"/>
      <c r="O21" s="24"/>
      <c r="P21" s="14">
        <v>16</v>
      </c>
      <c r="Q21" s="16">
        <v>6</v>
      </c>
      <c r="R21" s="16">
        <v>6</v>
      </c>
      <c r="S21" s="16">
        <v>9</v>
      </c>
      <c r="T21" s="16">
        <v>6</v>
      </c>
      <c r="U21" s="16">
        <v>6</v>
      </c>
      <c r="V21" s="16">
        <v>6</v>
      </c>
      <c r="W21" s="16">
        <v>2</v>
      </c>
      <c r="X21" s="16">
        <v>2</v>
      </c>
      <c r="Y21" s="16">
        <v>2</v>
      </c>
      <c r="Z21" s="13">
        <f t="shared" si="1"/>
        <v>45</v>
      </c>
    </row>
    <row r="22" spans="2:26" ht="15.75" x14ac:dyDescent="0.25">
      <c r="B22" s="20">
        <v>18</v>
      </c>
      <c r="C22" s="9">
        <v>3</v>
      </c>
      <c r="D22" s="9">
        <v>4</v>
      </c>
      <c r="E22" s="9">
        <v>3</v>
      </c>
      <c r="F22" s="9">
        <v>3</v>
      </c>
      <c r="G22" s="9">
        <v>4</v>
      </c>
      <c r="H22" s="9">
        <v>5</v>
      </c>
      <c r="I22" s="9">
        <v>4</v>
      </c>
      <c r="J22" s="9">
        <v>3</v>
      </c>
      <c r="K22" s="9">
        <v>4</v>
      </c>
      <c r="L22" s="9">
        <f t="shared" si="0"/>
        <v>33</v>
      </c>
      <c r="M22" s="24"/>
      <c r="N22" s="24"/>
      <c r="O22" s="24"/>
      <c r="P22" s="14">
        <v>17</v>
      </c>
      <c r="Q22" s="16">
        <v>8</v>
      </c>
      <c r="R22" s="16">
        <v>8</v>
      </c>
      <c r="S22" s="16">
        <v>3.5</v>
      </c>
      <c r="T22" s="16">
        <v>3.5</v>
      </c>
      <c r="U22" s="16">
        <v>3.5</v>
      </c>
      <c r="V22" s="16">
        <v>8</v>
      </c>
      <c r="W22" s="16">
        <v>3.5</v>
      </c>
      <c r="X22" s="16">
        <v>3.5</v>
      </c>
      <c r="Y22" s="16">
        <v>3.5</v>
      </c>
      <c r="Z22" s="13">
        <f t="shared" si="1"/>
        <v>45</v>
      </c>
    </row>
    <row r="23" spans="2:26" ht="15.75" x14ac:dyDescent="0.25">
      <c r="B23" s="20">
        <v>19</v>
      </c>
      <c r="C23" s="9">
        <v>3</v>
      </c>
      <c r="D23" s="9">
        <v>2</v>
      </c>
      <c r="E23" s="9">
        <v>2</v>
      </c>
      <c r="F23" s="9">
        <v>2</v>
      </c>
      <c r="G23" s="9">
        <v>4</v>
      </c>
      <c r="H23" s="9">
        <v>3</v>
      </c>
      <c r="I23" s="9">
        <v>3</v>
      </c>
      <c r="J23" s="9">
        <v>4</v>
      </c>
      <c r="K23" s="9">
        <v>3</v>
      </c>
      <c r="L23" s="9">
        <f t="shared" si="0"/>
        <v>26</v>
      </c>
      <c r="M23" s="24"/>
      <c r="N23" s="24"/>
      <c r="O23" s="24"/>
      <c r="P23" s="14">
        <v>18</v>
      </c>
      <c r="Q23" s="16">
        <v>2.5</v>
      </c>
      <c r="R23" s="16">
        <v>6.5</v>
      </c>
      <c r="S23" s="16">
        <v>2.5</v>
      </c>
      <c r="T23" s="16">
        <v>2.5</v>
      </c>
      <c r="U23" s="16">
        <v>6.5</v>
      </c>
      <c r="V23" s="16">
        <v>9</v>
      </c>
      <c r="W23" s="16">
        <v>6.5</v>
      </c>
      <c r="X23" s="16">
        <v>2.5</v>
      </c>
      <c r="Y23" s="16">
        <v>6.5</v>
      </c>
      <c r="Z23" s="13">
        <f t="shared" si="1"/>
        <v>45</v>
      </c>
    </row>
    <row r="24" spans="2:26" ht="15.75" x14ac:dyDescent="0.25">
      <c r="B24" s="20">
        <v>20</v>
      </c>
      <c r="C24" s="9">
        <v>3</v>
      </c>
      <c r="D24" s="9">
        <v>2</v>
      </c>
      <c r="E24" s="9">
        <v>1</v>
      </c>
      <c r="F24" s="9">
        <v>5</v>
      </c>
      <c r="G24" s="9">
        <v>4</v>
      </c>
      <c r="H24" s="9">
        <v>4</v>
      </c>
      <c r="I24" s="9">
        <v>4</v>
      </c>
      <c r="J24" s="9">
        <v>2</v>
      </c>
      <c r="K24" s="9">
        <v>4</v>
      </c>
      <c r="L24" s="9">
        <f t="shared" si="0"/>
        <v>29</v>
      </c>
      <c r="M24" s="24"/>
      <c r="N24" s="24"/>
      <c r="O24" s="24"/>
      <c r="P24" s="14">
        <v>19</v>
      </c>
      <c r="Q24" s="16">
        <v>5.5</v>
      </c>
      <c r="R24" s="16">
        <v>2</v>
      </c>
      <c r="S24" s="16">
        <v>2</v>
      </c>
      <c r="T24" s="16">
        <v>2</v>
      </c>
      <c r="U24" s="16">
        <v>8.5</v>
      </c>
      <c r="V24" s="16">
        <v>5.5</v>
      </c>
      <c r="W24" s="16">
        <v>5.5</v>
      </c>
      <c r="X24" s="16">
        <v>8.5</v>
      </c>
      <c r="Y24" s="16">
        <v>5.5</v>
      </c>
      <c r="Z24" s="13">
        <f t="shared" si="1"/>
        <v>45</v>
      </c>
    </row>
    <row r="25" spans="2:26" ht="15.75" x14ac:dyDescent="0.25">
      <c r="B25" s="20">
        <v>21</v>
      </c>
      <c r="C25" s="9">
        <v>2</v>
      </c>
      <c r="D25" s="9">
        <v>4</v>
      </c>
      <c r="E25" s="9">
        <v>4</v>
      </c>
      <c r="F25" s="9">
        <v>4</v>
      </c>
      <c r="G25" s="9">
        <v>5</v>
      </c>
      <c r="H25" s="9">
        <v>4</v>
      </c>
      <c r="I25" s="9">
        <v>4</v>
      </c>
      <c r="J25" s="9">
        <v>4</v>
      </c>
      <c r="K25" s="9">
        <v>4</v>
      </c>
      <c r="L25" s="9">
        <f t="shared" si="0"/>
        <v>35</v>
      </c>
      <c r="M25" s="24"/>
      <c r="N25" s="24"/>
      <c r="O25" s="24"/>
      <c r="P25" s="14">
        <v>20</v>
      </c>
      <c r="Q25" s="16">
        <v>4</v>
      </c>
      <c r="R25" s="16">
        <v>2.5</v>
      </c>
      <c r="S25" s="16">
        <v>1</v>
      </c>
      <c r="T25" s="16">
        <v>9</v>
      </c>
      <c r="U25" s="16">
        <v>6.5</v>
      </c>
      <c r="V25" s="16">
        <v>6.5</v>
      </c>
      <c r="W25" s="16">
        <v>6.5</v>
      </c>
      <c r="X25" s="16">
        <v>2.5</v>
      </c>
      <c r="Y25" s="16">
        <v>6.5</v>
      </c>
      <c r="Z25" s="13">
        <f t="shared" si="1"/>
        <v>45</v>
      </c>
    </row>
    <row r="26" spans="2:26" ht="15.75" x14ac:dyDescent="0.25">
      <c r="B26" s="20">
        <v>22</v>
      </c>
      <c r="C26" s="9">
        <v>3</v>
      </c>
      <c r="D26" s="9">
        <v>3</v>
      </c>
      <c r="E26" s="9">
        <v>3</v>
      </c>
      <c r="F26" s="9">
        <v>4</v>
      </c>
      <c r="G26" s="9">
        <v>4</v>
      </c>
      <c r="H26" s="9">
        <v>4</v>
      </c>
      <c r="I26" s="9">
        <v>3</v>
      </c>
      <c r="J26" s="9">
        <v>3</v>
      </c>
      <c r="K26" s="9">
        <v>3</v>
      </c>
      <c r="L26" s="9">
        <f t="shared" si="0"/>
        <v>30</v>
      </c>
      <c r="M26" s="24"/>
      <c r="N26" s="24"/>
      <c r="O26" s="24"/>
      <c r="P26" s="14">
        <v>21</v>
      </c>
      <c r="Q26" s="16">
        <v>1</v>
      </c>
      <c r="R26" s="16">
        <v>5</v>
      </c>
      <c r="S26" s="16">
        <v>5</v>
      </c>
      <c r="T26" s="16">
        <v>5</v>
      </c>
      <c r="U26" s="16">
        <v>9</v>
      </c>
      <c r="V26" s="16">
        <v>5</v>
      </c>
      <c r="W26" s="16">
        <v>5</v>
      </c>
      <c r="X26" s="16">
        <v>5</v>
      </c>
      <c r="Y26" s="16">
        <v>5</v>
      </c>
      <c r="Z26" s="13">
        <f t="shared" si="1"/>
        <v>45</v>
      </c>
    </row>
    <row r="27" spans="2:26" ht="15.75" x14ac:dyDescent="0.25">
      <c r="B27" s="20">
        <v>23</v>
      </c>
      <c r="C27" s="9">
        <v>4</v>
      </c>
      <c r="D27" s="9">
        <v>3</v>
      </c>
      <c r="E27" s="9">
        <v>3</v>
      </c>
      <c r="F27" s="9">
        <v>3</v>
      </c>
      <c r="G27" s="9">
        <v>5</v>
      </c>
      <c r="H27" s="9">
        <v>5</v>
      </c>
      <c r="I27" s="9">
        <v>5</v>
      </c>
      <c r="J27" s="9">
        <v>4</v>
      </c>
      <c r="K27" s="9">
        <v>5</v>
      </c>
      <c r="L27" s="9">
        <f t="shared" si="0"/>
        <v>37</v>
      </c>
      <c r="M27" s="24"/>
      <c r="N27" s="24"/>
      <c r="O27" s="24"/>
      <c r="P27" s="14">
        <v>22</v>
      </c>
      <c r="Q27" s="16">
        <v>3.5</v>
      </c>
      <c r="R27" s="16">
        <v>3.5</v>
      </c>
      <c r="S27" s="16">
        <v>3.5</v>
      </c>
      <c r="T27" s="16">
        <v>8</v>
      </c>
      <c r="U27" s="16">
        <v>8</v>
      </c>
      <c r="V27" s="16">
        <v>8</v>
      </c>
      <c r="W27" s="16">
        <v>3.5</v>
      </c>
      <c r="X27" s="16">
        <v>3.5</v>
      </c>
      <c r="Y27" s="16">
        <v>3.5</v>
      </c>
      <c r="Z27" s="13">
        <f t="shared" si="1"/>
        <v>45</v>
      </c>
    </row>
    <row r="28" spans="2:26" ht="15.75" x14ac:dyDescent="0.25">
      <c r="B28" s="20">
        <v>24</v>
      </c>
      <c r="C28" s="9">
        <v>3</v>
      </c>
      <c r="D28" s="9">
        <v>3</v>
      </c>
      <c r="E28" s="9">
        <v>2</v>
      </c>
      <c r="F28" s="9">
        <v>3</v>
      </c>
      <c r="G28" s="9">
        <v>3</v>
      </c>
      <c r="H28" s="9">
        <v>2</v>
      </c>
      <c r="I28" s="9">
        <v>4</v>
      </c>
      <c r="J28" s="9">
        <v>4</v>
      </c>
      <c r="K28" s="9">
        <v>3</v>
      </c>
      <c r="L28" s="9">
        <f t="shared" si="0"/>
        <v>27</v>
      </c>
      <c r="M28" s="24"/>
      <c r="N28" s="24"/>
      <c r="O28" s="24"/>
      <c r="P28" s="14">
        <v>23</v>
      </c>
      <c r="Q28" s="16">
        <v>4.5</v>
      </c>
      <c r="R28" s="16">
        <v>2</v>
      </c>
      <c r="S28" s="16">
        <v>2</v>
      </c>
      <c r="T28" s="16">
        <v>2</v>
      </c>
      <c r="U28" s="16">
        <v>7.5</v>
      </c>
      <c r="V28" s="16">
        <v>7.5</v>
      </c>
      <c r="W28" s="16">
        <v>7.5</v>
      </c>
      <c r="X28" s="16">
        <v>4.5</v>
      </c>
      <c r="Y28" s="16">
        <v>7.5</v>
      </c>
      <c r="Z28" s="13">
        <f t="shared" si="1"/>
        <v>45</v>
      </c>
    </row>
    <row r="29" spans="2:26" ht="15.75" x14ac:dyDescent="0.25">
      <c r="B29" s="20">
        <v>25</v>
      </c>
      <c r="C29" s="9">
        <v>3</v>
      </c>
      <c r="D29" s="9">
        <v>3</v>
      </c>
      <c r="E29" s="9">
        <v>4</v>
      </c>
      <c r="F29" s="9">
        <v>3</v>
      </c>
      <c r="G29" s="9">
        <v>3</v>
      </c>
      <c r="H29" s="9">
        <v>3</v>
      </c>
      <c r="I29" s="9">
        <v>3</v>
      </c>
      <c r="J29" s="9">
        <v>3</v>
      </c>
      <c r="K29" s="9">
        <v>3</v>
      </c>
      <c r="L29" s="9">
        <f t="shared" si="0"/>
        <v>28</v>
      </c>
      <c r="M29" s="24"/>
      <c r="N29" s="24"/>
      <c r="O29" s="24"/>
      <c r="P29" s="14">
        <v>24</v>
      </c>
      <c r="Q29" s="16">
        <v>5</v>
      </c>
      <c r="R29" s="16">
        <v>5</v>
      </c>
      <c r="S29" s="16">
        <v>1.5</v>
      </c>
      <c r="T29" s="16">
        <v>5</v>
      </c>
      <c r="U29" s="16">
        <v>5</v>
      </c>
      <c r="V29" s="16">
        <v>1.5</v>
      </c>
      <c r="W29" s="16">
        <v>8.5</v>
      </c>
      <c r="X29" s="16">
        <v>8.5</v>
      </c>
      <c r="Y29" s="16">
        <v>5</v>
      </c>
      <c r="Z29" s="13">
        <f t="shared" si="1"/>
        <v>45</v>
      </c>
    </row>
    <row r="30" spans="2:26" ht="15.75" x14ac:dyDescent="0.25">
      <c r="B30" s="20">
        <v>26</v>
      </c>
      <c r="C30" s="9">
        <v>4</v>
      </c>
      <c r="D30" s="9">
        <v>3</v>
      </c>
      <c r="E30" s="9">
        <v>4</v>
      </c>
      <c r="F30" s="9">
        <v>3</v>
      </c>
      <c r="G30" s="9">
        <v>4</v>
      </c>
      <c r="H30" s="9">
        <v>3</v>
      </c>
      <c r="I30" s="9">
        <v>4</v>
      </c>
      <c r="J30" s="9">
        <v>3</v>
      </c>
      <c r="K30" s="9">
        <v>3</v>
      </c>
      <c r="L30" s="9">
        <f t="shared" si="0"/>
        <v>31</v>
      </c>
      <c r="M30" s="24"/>
      <c r="N30" s="24"/>
      <c r="O30" s="24"/>
      <c r="P30" s="14">
        <v>25</v>
      </c>
      <c r="Q30" s="16">
        <v>4.5</v>
      </c>
      <c r="R30" s="16">
        <v>4.5</v>
      </c>
      <c r="S30" s="16">
        <v>9</v>
      </c>
      <c r="T30" s="16">
        <v>4.5</v>
      </c>
      <c r="U30" s="16">
        <v>4.5</v>
      </c>
      <c r="V30" s="16">
        <v>4.5</v>
      </c>
      <c r="W30" s="16">
        <v>4.5</v>
      </c>
      <c r="X30" s="16">
        <v>4.5</v>
      </c>
      <c r="Y30" s="16">
        <v>4.5</v>
      </c>
      <c r="Z30" s="13">
        <f t="shared" si="1"/>
        <v>45</v>
      </c>
    </row>
    <row r="31" spans="2:26" ht="15.75" x14ac:dyDescent="0.25">
      <c r="B31" s="20">
        <v>27</v>
      </c>
      <c r="C31" s="9">
        <v>2</v>
      </c>
      <c r="D31" s="9">
        <v>2</v>
      </c>
      <c r="E31" s="9">
        <v>3</v>
      </c>
      <c r="F31" s="9">
        <v>2</v>
      </c>
      <c r="G31" s="9">
        <v>2</v>
      </c>
      <c r="H31" s="9">
        <v>3</v>
      </c>
      <c r="I31" s="9">
        <v>3</v>
      </c>
      <c r="J31" s="9">
        <v>2</v>
      </c>
      <c r="K31" s="9">
        <v>2</v>
      </c>
      <c r="L31" s="9">
        <f t="shared" si="0"/>
        <v>21</v>
      </c>
      <c r="M31" s="24"/>
      <c r="N31" s="24"/>
      <c r="O31" s="24"/>
      <c r="P31" s="14">
        <v>26</v>
      </c>
      <c r="Q31" s="16">
        <v>7.5</v>
      </c>
      <c r="R31" s="16">
        <v>3</v>
      </c>
      <c r="S31" s="16">
        <v>7.5</v>
      </c>
      <c r="T31" s="16">
        <v>3</v>
      </c>
      <c r="U31" s="16">
        <v>7.5</v>
      </c>
      <c r="V31" s="16">
        <v>3</v>
      </c>
      <c r="W31" s="16">
        <v>7.5</v>
      </c>
      <c r="X31" s="16">
        <v>3</v>
      </c>
      <c r="Y31" s="16">
        <v>3</v>
      </c>
      <c r="Z31" s="13">
        <f t="shared" si="1"/>
        <v>45</v>
      </c>
    </row>
    <row r="32" spans="2:26" ht="15.75" x14ac:dyDescent="0.25">
      <c r="B32" s="20">
        <v>28</v>
      </c>
      <c r="C32" s="9">
        <v>2</v>
      </c>
      <c r="D32" s="9">
        <v>2</v>
      </c>
      <c r="E32" s="9">
        <v>1</v>
      </c>
      <c r="F32" s="9">
        <v>2</v>
      </c>
      <c r="G32" s="9">
        <v>2</v>
      </c>
      <c r="H32" s="9">
        <v>2</v>
      </c>
      <c r="I32" s="9">
        <v>4</v>
      </c>
      <c r="J32" s="9">
        <v>2</v>
      </c>
      <c r="K32" s="9">
        <v>4</v>
      </c>
      <c r="L32" s="9">
        <f t="shared" si="0"/>
        <v>21</v>
      </c>
      <c r="M32" s="24"/>
      <c r="N32" s="24"/>
      <c r="O32" s="24"/>
      <c r="P32" s="14">
        <v>27</v>
      </c>
      <c r="Q32" s="16">
        <v>3.5</v>
      </c>
      <c r="R32" s="16">
        <v>3.5</v>
      </c>
      <c r="S32" s="16">
        <v>8</v>
      </c>
      <c r="T32" s="16">
        <v>3.5</v>
      </c>
      <c r="U32" s="16">
        <v>3.5</v>
      </c>
      <c r="V32" s="16">
        <v>8</v>
      </c>
      <c r="W32" s="16">
        <v>8</v>
      </c>
      <c r="X32" s="16">
        <v>3.5</v>
      </c>
      <c r="Y32" s="16">
        <v>3.5</v>
      </c>
      <c r="Z32" s="13">
        <f t="shared" si="1"/>
        <v>45</v>
      </c>
    </row>
    <row r="33" spans="2:26" ht="15.75" x14ac:dyDescent="0.25">
      <c r="B33" s="20">
        <v>29</v>
      </c>
      <c r="C33" s="9">
        <v>3</v>
      </c>
      <c r="D33" s="9">
        <v>2</v>
      </c>
      <c r="E33" s="9">
        <v>3</v>
      </c>
      <c r="F33" s="9">
        <v>2</v>
      </c>
      <c r="G33" s="9">
        <v>2</v>
      </c>
      <c r="H33" s="9">
        <v>2</v>
      </c>
      <c r="I33" s="9">
        <v>3</v>
      </c>
      <c r="J33" s="9">
        <v>3</v>
      </c>
      <c r="K33" s="9">
        <v>3</v>
      </c>
      <c r="L33" s="9">
        <f t="shared" si="0"/>
        <v>23</v>
      </c>
      <c r="M33" s="24"/>
      <c r="N33" s="24"/>
      <c r="O33" s="32"/>
      <c r="P33" s="14">
        <v>28</v>
      </c>
      <c r="Q33" s="16">
        <v>4.5</v>
      </c>
      <c r="R33" s="16">
        <v>4.5</v>
      </c>
      <c r="S33" s="16">
        <v>1</v>
      </c>
      <c r="T33" s="16">
        <v>4.5</v>
      </c>
      <c r="U33" s="16">
        <v>4.5</v>
      </c>
      <c r="V33" s="16">
        <v>4.5</v>
      </c>
      <c r="W33" s="16">
        <v>8.5</v>
      </c>
      <c r="X33" s="16">
        <v>4.5</v>
      </c>
      <c r="Y33" s="16">
        <v>8.5</v>
      </c>
      <c r="Z33" s="13">
        <f t="shared" si="1"/>
        <v>45</v>
      </c>
    </row>
    <row r="34" spans="2:26" ht="15.75" x14ac:dyDescent="0.25">
      <c r="B34" s="20">
        <v>30</v>
      </c>
      <c r="C34" s="9">
        <v>2</v>
      </c>
      <c r="D34" s="9">
        <v>2</v>
      </c>
      <c r="E34" s="9">
        <v>2</v>
      </c>
      <c r="F34" s="9">
        <v>2</v>
      </c>
      <c r="G34" s="9">
        <v>2</v>
      </c>
      <c r="H34" s="9">
        <v>3</v>
      </c>
      <c r="I34" s="9">
        <v>2</v>
      </c>
      <c r="J34" s="9">
        <v>1</v>
      </c>
      <c r="K34" s="9">
        <v>1</v>
      </c>
      <c r="L34" s="9">
        <f>SUM(C34:K34)</f>
        <v>17</v>
      </c>
      <c r="M34" s="24"/>
      <c r="N34" s="24"/>
      <c r="O34" s="24"/>
      <c r="P34" s="14">
        <v>29</v>
      </c>
      <c r="Q34" s="16">
        <v>7</v>
      </c>
      <c r="R34" s="16">
        <v>2.5</v>
      </c>
      <c r="S34" s="16">
        <v>7</v>
      </c>
      <c r="T34" s="16">
        <v>2.5</v>
      </c>
      <c r="U34" s="16">
        <v>2.5</v>
      </c>
      <c r="V34" s="16">
        <v>2.5</v>
      </c>
      <c r="W34" s="16">
        <v>7</v>
      </c>
      <c r="X34" s="16">
        <v>7</v>
      </c>
      <c r="Y34" s="16">
        <v>7</v>
      </c>
      <c r="Z34" s="13">
        <f t="shared" si="1"/>
        <v>45</v>
      </c>
    </row>
    <row r="35" spans="2:26" ht="15.75" x14ac:dyDescent="0.25">
      <c r="B35" s="9" t="s">
        <v>38</v>
      </c>
      <c r="C35" s="93">
        <f t="shared" ref="C35:K35" si="2">AVERAGE(C5:C34)</f>
        <v>2.6666666666666665</v>
      </c>
      <c r="D35" s="93">
        <f t="shared" si="2"/>
        <v>2.8333333333333335</v>
      </c>
      <c r="E35" s="93">
        <f t="shared" si="2"/>
        <v>2.7</v>
      </c>
      <c r="F35" s="93">
        <f t="shared" si="2"/>
        <v>2.8</v>
      </c>
      <c r="G35" s="93">
        <f t="shared" si="2"/>
        <v>3.0666666666666669</v>
      </c>
      <c r="H35" s="93">
        <f t="shared" si="2"/>
        <v>3.1333333333333333</v>
      </c>
      <c r="I35" s="93">
        <f t="shared" si="2"/>
        <v>3</v>
      </c>
      <c r="J35" s="93">
        <f t="shared" si="2"/>
        <v>2.8333333333333335</v>
      </c>
      <c r="K35" s="93">
        <f t="shared" si="2"/>
        <v>2.9333333333333331</v>
      </c>
      <c r="L35" s="9"/>
      <c r="M35" s="24"/>
      <c r="N35" s="24"/>
      <c r="O35" s="24"/>
      <c r="P35" s="14">
        <v>30</v>
      </c>
      <c r="Q35" s="16">
        <v>5.5</v>
      </c>
      <c r="R35" s="16">
        <v>5.5</v>
      </c>
      <c r="S35" s="16">
        <v>5.5</v>
      </c>
      <c r="T35" s="16">
        <v>5.5</v>
      </c>
      <c r="U35" s="16">
        <v>5.5</v>
      </c>
      <c r="V35" s="16">
        <v>9</v>
      </c>
      <c r="W35" s="16">
        <v>5.5</v>
      </c>
      <c r="X35" s="16">
        <v>1.5</v>
      </c>
      <c r="Y35" s="16">
        <v>1.5</v>
      </c>
      <c r="Z35" s="17">
        <f t="shared" si="1"/>
        <v>45</v>
      </c>
    </row>
    <row r="36" spans="2:26" ht="15.75" x14ac:dyDescent="0.25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13" t="s">
        <v>23</v>
      </c>
      <c r="Q36" s="119">
        <f>SUM(Q6:Q35)</f>
        <v>135</v>
      </c>
      <c r="R36" s="119">
        <f t="shared" ref="R36:Y36" si="3">SUM(R6:R35)</f>
        <v>144</v>
      </c>
      <c r="S36" s="119">
        <f t="shared" si="3"/>
        <v>140</v>
      </c>
      <c r="T36" s="119">
        <f t="shared" si="3"/>
        <v>141</v>
      </c>
      <c r="U36" s="119">
        <f t="shared" si="3"/>
        <v>168.5</v>
      </c>
      <c r="V36" s="119">
        <f t="shared" si="3"/>
        <v>174</v>
      </c>
      <c r="W36" s="119">
        <f t="shared" si="3"/>
        <v>155</v>
      </c>
      <c r="X36" s="119">
        <f t="shared" si="3"/>
        <v>142</v>
      </c>
      <c r="Y36" s="119">
        <f t="shared" si="3"/>
        <v>150.5</v>
      </c>
      <c r="Z36" s="19"/>
    </row>
    <row r="37" spans="2:26" ht="15.75" x14ac:dyDescent="0.25">
      <c r="B37" s="38" t="s">
        <v>41</v>
      </c>
      <c r="C37" s="120">
        <f>(12/((30*9)*(9+1))*SUMSQ(Q36:Y36)-3*(30)*(9+1))</f>
        <v>6.442222222222199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13" t="s">
        <v>144</v>
      </c>
      <c r="Q37" s="116">
        <f>AVERAGE(Q6:Q35)</f>
        <v>4.5</v>
      </c>
      <c r="R37" s="116">
        <f t="shared" ref="R37:X37" si="4">AVERAGE(R6:R35)</f>
        <v>4.8</v>
      </c>
      <c r="S37" s="116">
        <f t="shared" si="4"/>
        <v>4.666666666666667</v>
      </c>
      <c r="T37" s="116">
        <f>AVERAGE(T6:T35)</f>
        <v>4.7</v>
      </c>
      <c r="U37" s="116">
        <f t="shared" si="4"/>
        <v>5.6166666666666663</v>
      </c>
      <c r="V37" s="116">
        <f t="shared" si="4"/>
        <v>5.8</v>
      </c>
      <c r="W37" s="116">
        <f t="shared" si="4"/>
        <v>5.166666666666667</v>
      </c>
      <c r="X37" s="116">
        <f t="shared" si="4"/>
        <v>4.7333333333333334</v>
      </c>
      <c r="Y37" s="116">
        <f>AVERAGE(Y6:Y35)</f>
        <v>5.0166666666666666</v>
      </c>
      <c r="Z37" s="19"/>
    </row>
    <row r="38" spans="2:26" x14ac:dyDescent="0.25">
      <c r="B38" s="39" t="s">
        <v>43</v>
      </c>
      <c r="C38" s="91">
        <f>_xlfn.CHISQ.INV.RT(0.05,8)</f>
        <v>15.507313055865453</v>
      </c>
    </row>
    <row r="39" spans="2:26" x14ac:dyDescent="0.25">
      <c r="B39" t="s">
        <v>61</v>
      </c>
      <c r="C39" t="s">
        <v>60</v>
      </c>
    </row>
    <row r="42" spans="2:26" ht="15.75" x14ac:dyDescent="0.25">
      <c r="C42" s="167" t="s">
        <v>4</v>
      </c>
      <c r="D42" s="167"/>
      <c r="E42" s="167"/>
      <c r="F42" s="167"/>
      <c r="G42" s="167"/>
      <c r="H42" s="42" t="s">
        <v>57</v>
      </c>
      <c r="I42" s="42" t="s">
        <v>58</v>
      </c>
      <c r="J42" s="42"/>
    </row>
    <row r="43" spans="2:26" ht="15.75" x14ac:dyDescent="0.25">
      <c r="C43" s="166" t="s">
        <v>49</v>
      </c>
      <c r="D43" s="166"/>
      <c r="E43" s="166"/>
      <c r="F43" s="166"/>
      <c r="G43" s="166"/>
      <c r="H43" s="40">
        <f>AVERAGE(C5:C34)</f>
        <v>2.6666666666666665</v>
      </c>
      <c r="I43" s="40">
        <f>SUM(Q6:Q35)</f>
        <v>135</v>
      </c>
    </row>
    <row r="44" spans="2:26" ht="15.75" x14ac:dyDescent="0.25">
      <c r="C44" s="161" t="s">
        <v>50</v>
      </c>
      <c r="D44" s="161"/>
      <c r="E44" s="161"/>
      <c r="F44" s="161"/>
      <c r="G44" s="161"/>
      <c r="H44" s="41">
        <f>AVERAGE(D5:D34)</f>
        <v>2.8333333333333335</v>
      </c>
      <c r="I44" s="41">
        <f>SUM(R6:R35)</f>
        <v>144</v>
      </c>
    </row>
    <row r="45" spans="2:26" ht="15.75" x14ac:dyDescent="0.25">
      <c r="C45" s="161" t="s">
        <v>48</v>
      </c>
      <c r="D45" s="161"/>
      <c r="E45" s="161"/>
      <c r="F45" s="161"/>
      <c r="G45" s="161"/>
      <c r="H45" s="41">
        <f>AVERAGE(E5:E34)</f>
        <v>2.7</v>
      </c>
      <c r="I45" s="41">
        <f>SUM(S6:S35)</f>
        <v>140</v>
      </c>
    </row>
    <row r="46" spans="2:26" ht="15.75" x14ac:dyDescent="0.25">
      <c r="C46" s="161" t="s">
        <v>51</v>
      </c>
      <c r="D46" s="161"/>
      <c r="E46" s="161"/>
      <c r="F46" s="161"/>
      <c r="G46" s="161"/>
      <c r="H46" s="41">
        <f>AVERAGE(F5:F34)</f>
        <v>2.8</v>
      </c>
      <c r="I46" s="41">
        <f>SUM(T6:T35)</f>
        <v>141</v>
      </c>
    </row>
    <row r="47" spans="2:26" ht="15.75" x14ac:dyDescent="0.25">
      <c r="C47" s="161" t="s">
        <v>52</v>
      </c>
      <c r="D47" s="161"/>
      <c r="E47" s="161"/>
      <c r="F47" s="161"/>
      <c r="G47" s="161"/>
      <c r="H47" s="41">
        <f>AVERAGE(G5:G34)</f>
        <v>3.0666666666666669</v>
      </c>
      <c r="I47" s="41">
        <f>SUM(U6:U35)</f>
        <v>168.5</v>
      </c>
    </row>
    <row r="48" spans="2:26" ht="15.75" x14ac:dyDescent="0.25">
      <c r="C48" s="161" t="s">
        <v>53</v>
      </c>
      <c r="D48" s="161"/>
      <c r="E48" s="161"/>
      <c r="F48" s="161"/>
      <c r="G48" s="161"/>
      <c r="H48" s="41">
        <f>AVERAGE(H5:H34)</f>
        <v>3.1333333333333333</v>
      </c>
      <c r="I48" s="41">
        <f>SUM(V6:V35)</f>
        <v>174</v>
      </c>
    </row>
    <row r="49" spans="3:10" ht="15.75" x14ac:dyDescent="0.25">
      <c r="C49" s="161" t="s">
        <v>54</v>
      </c>
      <c r="D49" s="161"/>
      <c r="E49" s="161"/>
      <c r="F49" s="161"/>
      <c r="G49" s="161"/>
      <c r="H49" s="41">
        <f>AVERAGE(I5:I34)</f>
        <v>3</v>
      </c>
      <c r="I49" s="41">
        <f>SUM(W6:W35)</f>
        <v>155</v>
      </c>
    </row>
    <row r="50" spans="3:10" ht="15.75" x14ac:dyDescent="0.25">
      <c r="C50" s="161" t="s">
        <v>55</v>
      </c>
      <c r="D50" s="161"/>
      <c r="E50" s="161"/>
      <c r="F50" s="161"/>
      <c r="G50" s="161"/>
      <c r="H50" s="41">
        <f>AVERAGE(J5:J34)</f>
        <v>2.8333333333333335</v>
      </c>
      <c r="I50" s="41">
        <f>SUM(X6:X35)</f>
        <v>142</v>
      </c>
    </row>
    <row r="51" spans="3:10" ht="15.75" x14ac:dyDescent="0.25">
      <c r="C51" s="162" t="s">
        <v>56</v>
      </c>
      <c r="D51" s="162"/>
      <c r="E51" s="162"/>
      <c r="F51" s="162"/>
      <c r="G51" s="162"/>
      <c r="H51" s="41">
        <f>AVERAGE(K5:K34)</f>
        <v>2.9333333333333331</v>
      </c>
      <c r="I51" s="41">
        <f>SUM(Y6:Y35)</f>
        <v>150.5</v>
      </c>
    </row>
    <row r="52" spans="3:10" ht="15.75" x14ac:dyDescent="0.25">
      <c r="C52" s="163" t="s">
        <v>59</v>
      </c>
      <c r="D52" s="163"/>
      <c r="E52" s="163"/>
      <c r="F52" s="163"/>
      <c r="G52" s="163"/>
      <c r="H52" s="45" t="s">
        <v>64</v>
      </c>
      <c r="I52" s="42"/>
      <c r="J52" s="42"/>
    </row>
  </sheetData>
  <mergeCells count="18">
    <mergeCell ref="B3:B4"/>
    <mergeCell ref="P4:P5"/>
    <mergeCell ref="Q4:Y4"/>
    <mergeCell ref="L3:L4"/>
    <mergeCell ref="C42:G42"/>
    <mergeCell ref="C50:G50"/>
    <mergeCell ref="C51:G51"/>
    <mergeCell ref="C52:G52"/>
    <mergeCell ref="Z4:Z5"/>
    <mergeCell ref="H1:Q1"/>
    <mergeCell ref="C3:J3"/>
    <mergeCell ref="C43:G43"/>
    <mergeCell ref="C44:G44"/>
    <mergeCell ref="C45:G45"/>
    <mergeCell ref="C46:G46"/>
    <mergeCell ref="C47:G47"/>
    <mergeCell ref="C48:G48"/>
    <mergeCell ref="C49:G4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kadar air</vt:lpstr>
      <vt:lpstr>tekstur</vt:lpstr>
      <vt:lpstr>vit c</vt:lpstr>
      <vt:lpstr>gula reduksi</vt:lpstr>
      <vt:lpstr>kadar abu</vt:lpstr>
      <vt:lpstr>warna L</vt:lpstr>
      <vt:lpstr>Warna A</vt:lpstr>
      <vt:lpstr>warna b</vt:lpstr>
      <vt:lpstr>orlep aroma</vt:lpstr>
      <vt:lpstr>orlep warna</vt:lpstr>
      <vt:lpstr>orlep tekstur</vt:lpstr>
      <vt:lpstr>orlep rasa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HP</cp:lastModifiedBy>
  <dcterms:created xsi:type="dcterms:W3CDTF">2023-02-17T07:08:15Z</dcterms:created>
  <dcterms:modified xsi:type="dcterms:W3CDTF">2023-08-05T08:54:48Z</dcterms:modified>
</cp:coreProperties>
</file>