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9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ownloads\"/>
    </mc:Choice>
  </mc:AlternateContent>
  <xr:revisionPtr revIDLastSave="0" documentId="13_ncr:1_{700E6B31-ADF7-4B1E-B0F1-67CCDBCC5D3A}" xr6:coauthVersionLast="44" xr6:coauthVersionMax="44" xr10:uidLastSave="{00000000-0000-0000-0000-000000000000}"/>
  <bookViews>
    <workbookView xWindow="-120" yWindow="-120" windowWidth="20730" windowHeight="11160" firstSheet="2" activeTab="4" xr2:uid="{00000000-000D-0000-FFFF-FFFF00000000}"/>
  </bookViews>
  <sheets>
    <sheet name="Kadar Air" sheetId="1" r:id="rId1"/>
    <sheet name="Kadar Abu" sheetId="2" r:id="rId2"/>
    <sheet name="Protein" sheetId="3" r:id="rId3"/>
    <sheet name="Antioksidan" sheetId="9" r:id="rId4"/>
    <sheet name="Rendemen" sheetId="4" r:id="rId5"/>
    <sheet name="Warna (L)" sheetId="6" r:id="rId6"/>
    <sheet name="Warna (a)" sheetId="7" r:id="rId7"/>
    <sheet name="Warna (b)" sheetId="8" r:id="rId8"/>
    <sheet name="Orlep" sheetId="10" r:id="rId9"/>
  </sheet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I42" i="4" l="1"/>
  <c r="L21" i="2" l="1"/>
  <c r="I33" i="8"/>
  <c r="I27" i="8"/>
  <c r="K27" i="8"/>
  <c r="I43" i="4"/>
  <c r="K25" i="9"/>
  <c r="I25" i="9"/>
  <c r="E25" i="9"/>
  <c r="K19" i="9"/>
  <c r="E36" i="2"/>
  <c r="E37" i="2"/>
  <c r="E35" i="2"/>
  <c r="E32" i="2"/>
  <c r="E33" i="2"/>
  <c r="E31" i="2"/>
  <c r="AF69" i="10" l="1"/>
  <c r="AF70" i="10"/>
  <c r="AF71" i="10"/>
  <c r="AF72" i="10"/>
  <c r="AF73" i="10"/>
  <c r="AF74" i="10"/>
  <c r="E15" i="6"/>
  <c r="J8" i="1"/>
  <c r="G6" i="6"/>
  <c r="G14" i="6"/>
  <c r="G13" i="6"/>
  <c r="G12" i="6"/>
  <c r="G11" i="6"/>
  <c r="G9" i="6"/>
  <c r="G7" i="6"/>
  <c r="G41" i="4"/>
  <c r="G48" i="4"/>
  <c r="G46" i="4"/>
  <c r="G45" i="4"/>
  <c r="G44" i="4"/>
  <c r="G43" i="4"/>
  <c r="G47" i="4"/>
  <c r="F23" i="9"/>
  <c r="G23" i="9" s="1"/>
  <c r="F22" i="9"/>
  <c r="G22" i="9" s="1"/>
  <c r="F7" i="9"/>
  <c r="F6" i="9"/>
  <c r="N33" i="3"/>
  <c r="M33" i="4"/>
  <c r="G34" i="3"/>
  <c r="F34" i="3"/>
  <c r="F33" i="3"/>
  <c r="F35" i="3"/>
  <c r="F6" i="6"/>
  <c r="K21" i="3" l="1"/>
  <c r="K20" i="3"/>
  <c r="K19" i="3"/>
  <c r="K18" i="3"/>
  <c r="K17" i="3"/>
  <c r="K16" i="3"/>
  <c r="P16" i="3" s="1"/>
  <c r="K15" i="3"/>
  <c r="G7" i="3"/>
  <c r="G8" i="3"/>
  <c r="G9" i="3"/>
  <c r="G10" i="3"/>
  <c r="G11" i="3"/>
  <c r="G12" i="3"/>
  <c r="G13" i="3"/>
  <c r="G14" i="3"/>
  <c r="G6" i="3"/>
  <c r="D15" i="3"/>
  <c r="E15" i="3"/>
  <c r="C15" i="3"/>
  <c r="F7" i="3"/>
  <c r="D22" i="3" s="1"/>
  <c r="F8" i="3"/>
  <c r="E22" i="3" s="1"/>
  <c r="F9" i="3"/>
  <c r="C23" i="3" s="1"/>
  <c r="F10" i="3"/>
  <c r="D23" i="3" s="1"/>
  <c r="F11" i="3"/>
  <c r="E23" i="3" s="1"/>
  <c r="F12" i="3"/>
  <c r="C24" i="3" s="1"/>
  <c r="F13" i="3"/>
  <c r="D24" i="3" s="1"/>
  <c r="F14" i="3"/>
  <c r="E24" i="3" s="1"/>
  <c r="F6" i="3"/>
  <c r="C22" i="3" s="1"/>
  <c r="P18" i="3" l="1"/>
  <c r="O15" i="3"/>
  <c r="O17" i="3"/>
  <c r="O19" i="3"/>
  <c r="O16" i="3"/>
  <c r="O18" i="3"/>
  <c r="P15" i="3"/>
  <c r="P17" i="3"/>
  <c r="P19" i="3"/>
  <c r="E25" i="3"/>
  <c r="E26" i="3" s="1"/>
  <c r="D25" i="3"/>
  <c r="D26" i="3" s="1"/>
  <c r="F23" i="3"/>
  <c r="G23" i="3" s="1"/>
  <c r="F15" i="3"/>
  <c r="K9" i="3" s="1"/>
  <c r="L21" i="3" s="1"/>
  <c r="F22" i="3"/>
  <c r="G22" i="3" s="1"/>
  <c r="F24" i="3"/>
  <c r="G24" i="3" s="1"/>
  <c r="C25" i="3"/>
  <c r="O16" i="6"/>
  <c r="O15" i="6"/>
  <c r="O14" i="6"/>
  <c r="O13" i="6"/>
  <c r="O12" i="6"/>
  <c r="N16" i="6"/>
  <c r="N15" i="6"/>
  <c r="N14" i="6"/>
  <c r="N13" i="6"/>
  <c r="N12" i="6"/>
  <c r="L18" i="3" l="1"/>
  <c r="M18" i="3" s="1"/>
  <c r="C26" i="3"/>
  <c r="L17" i="3"/>
  <c r="M17" i="3" s="1"/>
  <c r="F25" i="3"/>
  <c r="L16" i="3"/>
  <c r="L15" i="3"/>
  <c r="M15" i="3" s="1"/>
  <c r="AD68" i="10"/>
  <c r="Z64" i="10"/>
  <c r="AD72" i="10" s="1"/>
  <c r="V119" i="10"/>
  <c r="Z90" i="10"/>
  <c r="Z49" i="10"/>
  <c r="Z8" i="10"/>
  <c r="O40" i="10"/>
  <c r="P40" i="10"/>
  <c r="Q40" i="10"/>
  <c r="R40" i="10"/>
  <c r="S40" i="10"/>
  <c r="T40" i="10"/>
  <c r="U40" i="10"/>
  <c r="V40" i="10"/>
  <c r="O39" i="10"/>
  <c r="P39" i="10"/>
  <c r="Q39" i="10"/>
  <c r="R39" i="10"/>
  <c r="S39" i="10"/>
  <c r="T39" i="10"/>
  <c r="U39" i="10"/>
  <c r="V39" i="10"/>
  <c r="N40" i="10"/>
  <c r="N39" i="10"/>
  <c r="Z7" i="10" s="1"/>
  <c r="O80" i="10"/>
  <c r="P80" i="10"/>
  <c r="Q80" i="10"/>
  <c r="R80" i="10"/>
  <c r="S80" i="10"/>
  <c r="T80" i="10"/>
  <c r="U80" i="10"/>
  <c r="V80" i="10"/>
  <c r="N80" i="10"/>
  <c r="O79" i="10"/>
  <c r="P79" i="10"/>
  <c r="Q79" i="10"/>
  <c r="R79" i="10"/>
  <c r="S79" i="10"/>
  <c r="T79" i="10"/>
  <c r="U79" i="10"/>
  <c r="V79" i="10"/>
  <c r="N79" i="10"/>
  <c r="Z48" i="10" s="1"/>
  <c r="O120" i="10"/>
  <c r="P120" i="10"/>
  <c r="Q120" i="10"/>
  <c r="R120" i="10"/>
  <c r="S120" i="10"/>
  <c r="T120" i="10"/>
  <c r="U120" i="10"/>
  <c r="V120" i="10"/>
  <c r="N120" i="10"/>
  <c r="O119" i="10"/>
  <c r="P119" i="10"/>
  <c r="Q119" i="10"/>
  <c r="R119" i="10"/>
  <c r="S119" i="10"/>
  <c r="T119" i="10"/>
  <c r="U119" i="10"/>
  <c r="N119" i="10"/>
  <c r="Z89" i="10" s="1"/>
  <c r="W90" i="10"/>
  <c r="W91" i="10"/>
  <c r="W92" i="10"/>
  <c r="W93" i="10"/>
  <c r="W94" i="10"/>
  <c r="W95" i="10"/>
  <c r="W96" i="10"/>
  <c r="W97" i="10"/>
  <c r="W98" i="10"/>
  <c r="W99" i="10"/>
  <c r="W100" i="10"/>
  <c r="W101" i="10"/>
  <c r="W102" i="10"/>
  <c r="W103" i="10"/>
  <c r="W104" i="10"/>
  <c r="W105" i="10"/>
  <c r="W106" i="10"/>
  <c r="W107" i="10"/>
  <c r="W108" i="10"/>
  <c r="W109" i="10"/>
  <c r="W110" i="10"/>
  <c r="W111" i="10"/>
  <c r="W112" i="10"/>
  <c r="W113" i="10"/>
  <c r="W114" i="10"/>
  <c r="W115" i="10"/>
  <c r="W116" i="10"/>
  <c r="W117" i="10"/>
  <c r="W118" i="10"/>
  <c r="W89" i="10"/>
  <c r="W50" i="10"/>
  <c r="W51" i="10"/>
  <c r="W52" i="10"/>
  <c r="W53" i="10"/>
  <c r="W54" i="10"/>
  <c r="W55" i="10"/>
  <c r="W56" i="10"/>
  <c r="W57" i="10"/>
  <c r="W58" i="10"/>
  <c r="W59" i="10"/>
  <c r="W60" i="10"/>
  <c r="W61" i="10"/>
  <c r="W62" i="10"/>
  <c r="W63" i="10"/>
  <c r="W64" i="10"/>
  <c r="W65" i="10"/>
  <c r="W66" i="10"/>
  <c r="W67" i="10"/>
  <c r="W68" i="10"/>
  <c r="W69" i="10"/>
  <c r="W70" i="10"/>
  <c r="W71" i="10"/>
  <c r="W72" i="10"/>
  <c r="W73" i="10"/>
  <c r="W74" i="10"/>
  <c r="W75" i="10"/>
  <c r="W76" i="10"/>
  <c r="W77" i="10"/>
  <c r="W78" i="10"/>
  <c r="W49" i="10"/>
  <c r="AD75" i="10" l="1"/>
  <c r="AD71" i="10"/>
  <c r="AD74" i="10"/>
  <c r="AD70" i="10"/>
  <c r="AD69" i="10"/>
  <c r="AD73" i="10"/>
  <c r="AD76" i="10"/>
  <c r="L20" i="3"/>
  <c r="M20" i="3" s="1"/>
  <c r="M16" i="3"/>
  <c r="L19" i="3"/>
  <c r="M19" i="3" s="1"/>
  <c r="N19" i="3" s="1"/>
  <c r="Q19" i="3" s="1"/>
  <c r="W10" i="10"/>
  <c r="W11" i="10"/>
  <c r="W12" i="10"/>
  <c r="W13" i="10"/>
  <c r="W14" i="10"/>
  <c r="W15" i="10"/>
  <c r="W16" i="10"/>
  <c r="W17" i="10"/>
  <c r="W18" i="10"/>
  <c r="W19" i="10"/>
  <c r="W20" i="10"/>
  <c r="W21" i="10"/>
  <c r="W22" i="10"/>
  <c r="W23" i="10"/>
  <c r="W24" i="10"/>
  <c r="W25" i="10"/>
  <c r="W26" i="10"/>
  <c r="W27" i="10"/>
  <c r="W28" i="10"/>
  <c r="W29" i="10"/>
  <c r="W30" i="10"/>
  <c r="W31" i="10"/>
  <c r="W32" i="10"/>
  <c r="W33" i="10"/>
  <c r="W34" i="10"/>
  <c r="W35" i="10"/>
  <c r="W36" i="10"/>
  <c r="W37" i="10"/>
  <c r="W38" i="10"/>
  <c r="W9" i="10"/>
  <c r="D120" i="10"/>
  <c r="E120" i="10"/>
  <c r="F120" i="10"/>
  <c r="G120" i="10"/>
  <c r="H120" i="10"/>
  <c r="I120" i="10"/>
  <c r="J120" i="10"/>
  <c r="K120" i="10"/>
  <c r="C120" i="10"/>
  <c r="D119" i="10"/>
  <c r="E119" i="10"/>
  <c r="F119" i="10"/>
  <c r="G119" i="10"/>
  <c r="H119" i="10"/>
  <c r="I119" i="10"/>
  <c r="J119" i="10"/>
  <c r="K119" i="10"/>
  <c r="C119" i="10"/>
  <c r="D80" i="10"/>
  <c r="E80" i="10"/>
  <c r="F80" i="10"/>
  <c r="G80" i="10"/>
  <c r="H80" i="10"/>
  <c r="I80" i="10"/>
  <c r="J80" i="10"/>
  <c r="K80" i="10"/>
  <c r="C80" i="10"/>
  <c r="D79" i="10"/>
  <c r="E79" i="10"/>
  <c r="F79" i="10"/>
  <c r="G79" i="10"/>
  <c r="H79" i="10"/>
  <c r="I79" i="10"/>
  <c r="J79" i="10"/>
  <c r="K79" i="10"/>
  <c r="C79" i="10"/>
  <c r="D40" i="10"/>
  <c r="E40" i="10"/>
  <c r="F40" i="10"/>
  <c r="G40" i="10"/>
  <c r="H40" i="10"/>
  <c r="I40" i="10"/>
  <c r="J40" i="10"/>
  <c r="K40" i="10"/>
  <c r="C40" i="10"/>
  <c r="D39" i="10"/>
  <c r="E39" i="10"/>
  <c r="F39" i="10"/>
  <c r="G39" i="10"/>
  <c r="H39" i="10"/>
  <c r="I39" i="10"/>
  <c r="J39" i="10"/>
  <c r="K39" i="10"/>
  <c r="C39" i="10"/>
  <c r="N18" i="3" l="1"/>
  <c r="Q18" i="3" s="1"/>
  <c r="J25" i="3"/>
  <c r="L25" i="3" s="1"/>
  <c r="D50" i="3" s="1"/>
  <c r="N17" i="3"/>
  <c r="Q17" i="3" s="1"/>
  <c r="N16" i="3"/>
  <c r="Q16" i="3" s="1"/>
  <c r="N15" i="3"/>
  <c r="Q15" i="3" s="1"/>
  <c r="J20" i="9"/>
  <c r="J19" i="9"/>
  <c r="J18" i="9"/>
  <c r="J17" i="9"/>
  <c r="J16" i="9"/>
  <c r="J15" i="9"/>
  <c r="J14" i="9"/>
  <c r="D25" i="9"/>
  <c r="D26" i="9" s="1"/>
  <c r="E26" i="9"/>
  <c r="C25" i="9"/>
  <c r="C26" i="9" s="1"/>
  <c r="F24" i="9"/>
  <c r="G24" i="9" s="1"/>
  <c r="G7" i="9"/>
  <c r="G8" i="9"/>
  <c r="G9" i="9"/>
  <c r="G10" i="9"/>
  <c r="G11" i="9"/>
  <c r="G12" i="9"/>
  <c r="G13" i="9"/>
  <c r="G14" i="9"/>
  <c r="G6" i="9"/>
  <c r="D15" i="9"/>
  <c r="E15" i="9"/>
  <c r="C15" i="9"/>
  <c r="F8" i="9"/>
  <c r="F9" i="9"/>
  <c r="F10" i="9"/>
  <c r="F11" i="9"/>
  <c r="F12" i="9"/>
  <c r="F13" i="9"/>
  <c r="F14" i="9"/>
  <c r="F25" i="9" l="1"/>
  <c r="N17" i="9"/>
  <c r="O17" i="9"/>
  <c r="O14" i="9"/>
  <c r="N14" i="9"/>
  <c r="O18" i="9"/>
  <c r="N18" i="9"/>
  <c r="O15" i="9"/>
  <c r="N15" i="9"/>
  <c r="N16" i="9"/>
  <c r="O16" i="9"/>
  <c r="F41" i="3"/>
  <c r="F40" i="3"/>
  <c r="F48" i="3"/>
  <c r="F43" i="3"/>
  <c r="F42" i="3"/>
  <c r="F47" i="3"/>
  <c r="F45" i="3"/>
  <c r="F44" i="3"/>
  <c r="F46" i="3"/>
  <c r="D36" i="3"/>
  <c r="K35" i="3"/>
  <c r="F15" i="9"/>
  <c r="J8" i="9" s="1"/>
  <c r="K16" i="9" s="1"/>
  <c r="J19" i="8"/>
  <c r="J18" i="8"/>
  <c r="J17" i="8"/>
  <c r="J20" i="7"/>
  <c r="J19" i="7"/>
  <c r="J18" i="7"/>
  <c r="J21" i="4"/>
  <c r="J20" i="4"/>
  <c r="J19" i="4"/>
  <c r="J18" i="4"/>
  <c r="J17" i="4"/>
  <c r="J16" i="4"/>
  <c r="J15" i="4"/>
  <c r="K21" i="2"/>
  <c r="K20" i="2"/>
  <c r="K19" i="2"/>
  <c r="K18" i="2"/>
  <c r="K17" i="2"/>
  <c r="K16" i="2"/>
  <c r="K15" i="2"/>
  <c r="L16" i="9" l="1"/>
  <c r="P17" i="2"/>
  <c r="O17" i="2"/>
  <c r="P18" i="2"/>
  <c r="O18" i="2"/>
  <c r="N15" i="4"/>
  <c r="O15" i="4"/>
  <c r="N19" i="4"/>
  <c r="O19" i="4"/>
  <c r="O15" i="2"/>
  <c r="P15" i="2"/>
  <c r="O19" i="2"/>
  <c r="P19" i="2"/>
  <c r="O16" i="4"/>
  <c r="N16" i="4"/>
  <c r="O16" i="2"/>
  <c r="P16" i="2"/>
  <c r="O17" i="4"/>
  <c r="N17" i="4"/>
  <c r="O18" i="4"/>
  <c r="N18" i="4"/>
  <c r="M34" i="3"/>
  <c r="M33" i="3"/>
  <c r="M32" i="3"/>
  <c r="K17" i="9"/>
  <c r="L17" i="9" s="1"/>
  <c r="K15" i="9"/>
  <c r="L15" i="9" s="1"/>
  <c r="K14" i="9"/>
  <c r="L14" i="9" s="1"/>
  <c r="K20" i="9"/>
  <c r="J20" i="1"/>
  <c r="J19" i="1"/>
  <c r="J18" i="1"/>
  <c r="J17" i="1"/>
  <c r="J16" i="1"/>
  <c r="J15" i="1"/>
  <c r="J14" i="1"/>
  <c r="G7" i="8"/>
  <c r="G8" i="8"/>
  <c r="G9" i="8"/>
  <c r="G10" i="8"/>
  <c r="G11" i="8"/>
  <c r="G12" i="8"/>
  <c r="G13" i="8"/>
  <c r="G14" i="8"/>
  <c r="G6" i="8"/>
  <c r="E24" i="7"/>
  <c r="G7" i="7"/>
  <c r="G8" i="7"/>
  <c r="G9" i="7"/>
  <c r="G10" i="7"/>
  <c r="G11" i="7"/>
  <c r="G12" i="7"/>
  <c r="G13" i="7"/>
  <c r="G14" i="7"/>
  <c r="G6" i="7"/>
  <c r="C22" i="6"/>
  <c r="G8" i="6"/>
  <c r="G10" i="6"/>
  <c r="E24" i="4"/>
  <c r="G7" i="4"/>
  <c r="G8" i="4"/>
  <c r="G9" i="4"/>
  <c r="G10" i="4"/>
  <c r="G11" i="4"/>
  <c r="G12" i="4"/>
  <c r="G13" i="4"/>
  <c r="G14" i="4"/>
  <c r="G6" i="4"/>
  <c r="G7" i="2"/>
  <c r="G8" i="2"/>
  <c r="G9" i="2"/>
  <c r="G10" i="2"/>
  <c r="G11" i="2"/>
  <c r="G12" i="2"/>
  <c r="G13" i="2"/>
  <c r="G14" i="2"/>
  <c r="G6" i="2"/>
  <c r="F6" i="1"/>
  <c r="C21" i="1" s="1"/>
  <c r="F7" i="1"/>
  <c r="D21" i="1" s="1"/>
  <c r="F8" i="1"/>
  <c r="E21" i="1" s="1"/>
  <c r="F9" i="1"/>
  <c r="C22" i="1" s="1"/>
  <c r="F10" i="1"/>
  <c r="D22" i="1" s="1"/>
  <c r="F11" i="1"/>
  <c r="E22" i="1" s="1"/>
  <c r="F12" i="1"/>
  <c r="C23" i="1" s="1"/>
  <c r="F13" i="1"/>
  <c r="D23" i="1" s="1"/>
  <c r="F14" i="1"/>
  <c r="E23" i="1" s="1"/>
  <c r="C15" i="1"/>
  <c r="D15" i="1"/>
  <c r="E15" i="1"/>
  <c r="G7" i="1"/>
  <c r="G8" i="1"/>
  <c r="G9" i="1"/>
  <c r="G10" i="1"/>
  <c r="G11" i="1"/>
  <c r="G12" i="1"/>
  <c r="G13" i="1"/>
  <c r="G14" i="1"/>
  <c r="G6" i="1"/>
  <c r="E15" i="8"/>
  <c r="D15" i="8"/>
  <c r="C15" i="8"/>
  <c r="F14" i="8"/>
  <c r="E24" i="8" s="1"/>
  <c r="F13" i="8"/>
  <c r="D24" i="8" s="1"/>
  <c r="F12" i="8"/>
  <c r="C24" i="8" s="1"/>
  <c r="F11" i="8"/>
  <c r="E23" i="8" s="1"/>
  <c r="F10" i="8"/>
  <c r="D23" i="8" s="1"/>
  <c r="F9" i="8"/>
  <c r="C23" i="8" s="1"/>
  <c r="F8" i="8"/>
  <c r="E22" i="8" s="1"/>
  <c r="F7" i="8"/>
  <c r="D22" i="8" s="1"/>
  <c r="F6" i="8"/>
  <c r="C22" i="8" s="1"/>
  <c r="D15" i="7"/>
  <c r="E15" i="7"/>
  <c r="C15" i="7"/>
  <c r="F7" i="7"/>
  <c r="D22" i="7" s="1"/>
  <c r="F8" i="7"/>
  <c r="E22" i="7" s="1"/>
  <c r="F9" i="7"/>
  <c r="C23" i="7" s="1"/>
  <c r="F10" i="7"/>
  <c r="D23" i="7" s="1"/>
  <c r="F11" i="7"/>
  <c r="E23" i="7" s="1"/>
  <c r="F12" i="7"/>
  <c r="C24" i="7" s="1"/>
  <c r="F13" i="7"/>
  <c r="D24" i="7" s="1"/>
  <c r="F14" i="7"/>
  <c r="F6" i="7"/>
  <c r="F15" i="7" s="1"/>
  <c r="J9" i="7" s="1"/>
  <c r="D15" i="6"/>
  <c r="C15" i="6"/>
  <c r="F7" i="6"/>
  <c r="D22" i="6" s="1"/>
  <c r="F8" i="6"/>
  <c r="E22" i="6" s="1"/>
  <c r="F9" i="6"/>
  <c r="C23" i="6" s="1"/>
  <c r="F10" i="6"/>
  <c r="D23" i="6" s="1"/>
  <c r="F11" i="6"/>
  <c r="E23" i="6" s="1"/>
  <c r="F12" i="6"/>
  <c r="C24" i="6" s="1"/>
  <c r="F13" i="6"/>
  <c r="D24" i="6" s="1"/>
  <c r="F14" i="6"/>
  <c r="E24" i="6" s="1"/>
  <c r="D15" i="4"/>
  <c r="E15" i="4"/>
  <c r="C15" i="4"/>
  <c r="F7" i="4"/>
  <c r="D22" i="4" s="1"/>
  <c r="F8" i="4"/>
  <c r="E22" i="4" s="1"/>
  <c r="F9" i="4"/>
  <c r="C23" i="4" s="1"/>
  <c r="F10" i="4"/>
  <c r="D23" i="4" s="1"/>
  <c r="F11" i="4"/>
  <c r="E23" i="4" s="1"/>
  <c r="F12" i="4"/>
  <c r="C24" i="4" s="1"/>
  <c r="F13" i="4"/>
  <c r="D24" i="4" s="1"/>
  <c r="F14" i="4"/>
  <c r="F6" i="4"/>
  <c r="C22" i="4" s="1"/>
  <c r="D15" i="2"/>
  <c r="E15" i="2"/>
  <c r="C15" i="2"/>
  <c r="F7" i="2"/>
  <c r="D22" i="2" s="1"/>
  <c r="F8" i="2"/>
  <c r="E22" i="2" s="1"/>
  <c r="F9" i="2"/>
  <c r="C23" i="2" s="1"/>
  <c r="F10" i="2"/>
  <c r="D23" i="2" s="1"/>
  <c r="F11" i="2"/>
  <c r="E23" i="2" s="1"/>
  <c r="F12" i="2"/>
  <c r="C24" i="2" s="1"/>
  <c r="F13" i="2"/>
  <c r="D24" i="2" s="1"/>
  <c r="F14" i="2"/>
  <c r="E24" i="2" s="1"/>
  <c r="F6" i="2"/>
  <c r="C22" i="2" s="1"/>
  <c r="K18" i="9" l="1"/>
  <c r="L18" i="9" s="1"/>
  <c r="E25" i="7"/>
  <c r="E26" i="7" s="1"/>
  <c r="F23" i="7"/>
  <c r="G23" i="7" s="1"/>
  <c r="D25" i="6"/>
  <c r="D26" i="6" s="1"/>
  <c r="F24" i="7"/>
  <c r="G24" i="7" s="1"/>
  <c r="D25" i="7"/>
  <c r="D26" i="7" s="1"/>
  <c r="E25" i="6"/>
  <c r="E26" i="6" s="1"/>
  <c r="C25" i="6"/>
  <c r="C26" i="6" s="1"/>
  <c r="F22" i="6"/>
  <c r="G22" i="6" s="1"/>
  <c r="O14" i="1"/>
  <c r="N14" i="1"/>
  <c r="O16" i="1"/>
  <c r="N16" i="1"/>
  <c r="O18" i="1"/>
  <c r="N18" i="1"/>
  <c r="N15" i="1"/>
  <c r="O15" i="1"/>
  <c r="N17" i="1"/>
  <c r="O17" i="1"/>
  <c r="K22" i="7"/>
  <c r="K17" i="7"/>
  <c r="K16" i="7"/>
  <c r="L16" i="7" s="1"/>
  <c r="C22" i="7"/>
  <c r="L19" i="9"/>
  <c r="E25" i="8"/>
  <c r="E26" i="8" s="1"/>
  <c r="F24" i="8"/>
  <c r="G24" i="8" s="1"/>
  <c r="C25" i="8"/>
  <c r="C26" i="8" s="1"/>
  <c r="F23" i="8"/>
  <c r="G23" i="8" s="1"/>
  <c r="F22" i="8"/>
  <c r="G22" i="8" s="1"/>
  <c r="D25" i="8"/>
  <c r="D26" i="8" s="1"/>
  <c r="F24" i="6"/>
  <c r="G24" i="6" s="1"/>
  <c r="F23" i="6"/>
  <c r="G23" i="6" s="1"/>
  <c r="F15" i="6"/>
  <c r="J9" i="6" s="1"/>
  <c r="F24" i="4"/>
  <c r="G24" i="4" s="1"/>
  <c r="D33" i="4" s="1"/>
  <c r="E25" i="4"/>
  <c r="E26" i="4" s="1"/>
  <c r="F23" i="4"/>
  <c r="G23" i="4" s="1"/>
  <c r="D34" i="4" s="1"/>
  <c r="C25" i="4"/>
  <c r="C26" i="4" s="1"/>
  <c r="F22" i="4"/>
  <c r="G22" i="4" s="1"/>
  <c r="D32" i="4" s="1"/>
  <c r="D25" i="4"/>
  <c r="D26" i="4" s="1"/>
  <c r="F15" i="4"/>
  <c r="J9" i="4" s="1"/>
  <c r="D25" i="2"/>
  <c r="D26" i="2" s="1"/>
  <c r="F24" i="2"/>
  <c r="G24" i="2" s="1"/>
  <c r="F23" i="2"/>
  <c r="G23" i="2" s="1"/>
  <c r="E25" i="2"/>
  <c r="E26" i="2" s="1"/>
  <c r="F22" i="2"/>
  <c r="G22" i="2" s="1"/>
  <c r="C25" i="2"/>
  <c r="C26" i="2" s="1"/>
  <c r="F15" i="2"/>
  <c r="K9" i="2" s="1"/>
  <c r="L16" i="2" s="1"/>
  <c r="F15" i="1"/>
  <c r="K14" i="1" s="1"/>
  <c r="L14" i="1" s="1"/>
  <c r="F22" i="1"/>
  <c r="G22" i="1" s="1"/>
  <c r="D24" i="1"/>
  <c r="D25" i="1" s="1"/>
  <c r="F23" i="1"/>
  <c r="G23" i="1" s="1"/>
  <c r="E24" i="1"/>
  <c r="E25" i="1" s="1"/>
  <c r="C24" i="1"/>
  <c r="C25" i="1" s="1"/>
  <c r="F21" i="1"/>
  <c r="F15" i="8"/>
  <c r="J9" i="8" s="1"/>
  <c r="F24" i="1" l="1"/>
  <c r="G21" i="1"/>
  <c r="F22" i="7"/>
  <c r="C25" i="7"/>
  <c r="L17" i="7"/>
  <c r="K21" i="7"/>
  <c r="L21" i="7" s="1"/>
  <c r="M17" i="9"/>
  <c r="P17" i="9" s="1"/>
  <c r="M14" i="9"/>
  <c r="P14" i="9" s="1"/>
  <c r="M15" i="9"/>
  <c r="P15" i="9" s="1"/>
  <c r="M16" i="9"/>
  <c r="P16" i="9" s="1"/>
  <c r="M18" i="9"/>
  <c r="P18" i="9" s="1"/>
  <c r="F25" i="8"/>
  <c r="K21" i="8"/>
  <c r="K18" i="8"/>
  <c r="L18" i="8" s="1"/>
  <c r="K16" i="8"/>
  <c r="K17" i="8"/>
  <c r="L17" i="8" s="1"/>
  <c r="K15" i="8"/>
  <c r="L15" i="8" s="1"/>
  <c r="F25" i="6"/>
  <c r="K18" i="6"/>
  <c r="K15" i="6"/>
  <c r="L15" i="6" s="1"/>
  <c r="K13" i="6"/>
  <c r="K14" i="6"/>
  <c r="L14" i="6" s="1"/>
  <c r="K12" i="6"/>
  <c r="L12" i="6" s="1"/>
  <c r="F25" i="4"/>
  <c r="K18" i="4"/>
  <c r="L18" i="4" s="1"/>
  <c r="K16" i="4"/>
  <c r="K21" i="4"/>
  <c r="K17" i="4"/>
  <c r="L17" i="4" s="1"/>
  <c r="K15" i="4"/>
  <c r="L15" i="4" s="1"/>
  <c r="F25" i="2"/>
  <c r="L18" i="2"/>
  <c r="M18" i="2" s="1"/>
  <c r="L17" i="2"/>
  <c r="M17" i="2" s="1"/>
  <c r="L15" i="2"/>
  <c r="M15" i="2" s="1"/>
  <c r="K20" i="1"/>
  <c r="K17" i="1"/>
  <c r="L17" i="1" s="1"/>
  <c r="K15" i="1"/>
  <c r="L15" i="1" s="1"/>
  <c r="K16" i="1"/>
  <c r="L16" i="1" l="1"/>
  <c r="K19" i="1"/>
  <c r="L19" i="1" s="1"/>
  <c r="I25" i="1" s="1"/>
  <c r="G22" i="7"/>
  <c r="F25" i="7"/>
  <c r="K18" i="7"/>
  <c r="M16" i="7"/>
  <c r="P16" i="7" s="1"/>
  <c r="M17" i="7"/>
  <c r="P17" i="7" s="1"/>
  <c r="C26" i="7"/>
  <c r="K19" i="7"/>
  <c r="L19" i="7" s="1"/>
  <c r="M19" i="7" s="1"/>
  <c r="P19" i="7" s="1"/>
  <c r="L16" i="8"/>
  <c r="K19" i="8"/>
  <c r="L19" i="8" s="1"/>
  <c r="K20" i="8"/>
  <c r="L20" i="8" s="1"/>
  <c r="L13" i="6"/>
  <c r="K16" i="6"/>
  <c r="L16" i="6" s="1"/>
  <c r="K17" i="6"/>
  <c r="L17" i="6" s="1"/>
  <c r="I28" i="6" s="1"/>
  <c r="L16" i="4"/>
  <c r="K19" i="4"/>
  <c r="L19" i="4" s="1"/>
  <c r="K20" i="4"/>
  <c r="L20" i="4" s="1"/>
  <c r="M16" i="2"/>
  <c r="L19" i="2"/>
  <c r="M19" i="2" s="1"/>
  <c r="L20" i="2"/>
  <c r="M20" i="2" s="1"/>
  <c r="J26" i="2" s="1"/>
  <c r="L26" i="2" s="1"/>
  <c r="M15" i="1"/>
  <c r="P15" i="1" s="1"/>
  <c r="K18" i="1"/>
  <c r="L18" i="1" s="1"/>
  <c r="M17" i="4" l="1"/>
  <c r="P17" i="4" s="1"/>
  <c r="I27" i="4"/>
  <c r="K27" i="4" s="1"/>
  <c r="M18" i="1"/>
  <c r="P18" i="1" s="1"/>
  <c r="M16" i="1"/>
  <c r="P16" i="1" s="1"/>
  <c r="M14" i="1"/>
  <c r="P14" i="1" s="1"/>
  <c r="F46" i="1"/>
  <c r="F45" i="1"/>
  <c r="M17" i="8"/>
  <c r="P17" i="8" s="1"/>
  <c r="M17" i="1"/>
  <c r="P17" i="1" s="1"/>
  <c r="K25" i="1"/>
  <c r="D47" i="1" s="1"/>
  <c r="F44" i="1" s="1"/>
  <c r="L18" i="7"/>
  <c r="M18" i="7" s="1"/>
  <c r="P18" i="7" s="1"/>
  <c r="K20" i="7"/>
  <c r="L20" i="7" s="1"/>
  <c r="M20" i="7" s="1"/>
  <c r="P20" i="7" s="1"/>
  <c r="M14" i="6"/>
  <c r="P14" i="6" s="1"/>
  <c r="K28" i="6"/>
  <c r="N17" i="2"/>
  <c r="Q17" i="2" s="1"/>
  <c r="M16" i="8"/>
  <c r="P16" i="8" s="1"/>
  <c r="M18" i="8"/>
  <c r="P18" i="8" s="1"/>
  <c r="M19" i="8"/>
  <c r="P19" i="8" s="1"/>
  <c r="M15" i="8"/>
  <c r="P15" i="8" s="1"/>
  <c r="M13" i="6"/>
  <c r="P13" i="6" s="1"/>
  <c r="M15" i="6"/>
  <c r="P15" i="6" s="1"/>
  <c r="M16" i="6"/>
  <c r="P16" i="6" s="1"/>
  <c r="M12" i="6"/>
  <c r="P12" i="6" s="1"/>
  <c r="M18" i="4"/>
  <c r="P18" i="4" s="1"/>
  <c r="M15" i="4"/>
  <c r="P15" i="4" s="1"/>
  <c r="M16" i="4"/>
  <c r="P16" i="4" s="1"/>
  <c r="M19" i="4"/>
  <c r="P19" i="4" s="1"/>
  <c r="N16" i="2"/>
  <c r="Q16" i="2" s="1"/>
  <c r="N18" i="2"/>
  <c r="Q18" i="2" s="1"/>
  <c r="N19" i="2"/>
  <c r="Q19" i="2" s="1"/>
  <c r="N15" i="2"/>
  <c r="Q15" i="2" s="1"/>
  <c r="F41" i="1" l="1"/>
  <c r="F38" i="1"/>
  <c r="F40" i="1"/>
  <c r="F43" i="1"/>
  <c r="D49" i="4"/>
  <c r="J35" i="4"/>
  <c r="D35" i="4"/>
  <c r="D42" i="6"/>
  <c r="D36" i="6"/>
  <c r="F39" i="1"/>
  <c r="F42" i="1"/>
  <c r="D33" i="1"/>
  <c r="F31" i="1" s="1"/>
  <c r="D35" i="8"/>
  <c r="F32" i="4" l="1"/>
  <c r="F33" i="4"/>
  <c r="F34" i="4"/>
  <c r="L33" i="4"/>
  <c r="L32" i="4"/>
  <c r="L34" i="4"/>
  <c r="F32" i="1"/>
  <c r="F30" i="1"/>
  <c r="F43" i="4"/>
  <c r="F47" i="4"/>
  <c r="F40" i="4"/>
  <c r="F44" i="4"/>
  <c r="F48" i="4"/>
  <c r="F41" i="4"/>
  <c r="F45" i="4"/>
  <c r="F42" i="4"/>
  <c r="F46" i="4"/>
</calcChain>
</file>

<file path=xl/sharedStrings.xml><?xml version="1.0" encoding="utf-8"?>
<sst xmlns="http://schemas.openxmlformats.org/spreadsheetml/2006/main" count="768" uniqueCount="86">
  <si>
    <t>Perlakuan</t>
  </si>
  <si>
    <t>T1B1</t>
  </si>
  <si>
    <t>T1B2</t>
  </si>
  <si>
    <t>T1B3</t>
  </si>
  <si>
    <t>T2B1</t>
  </si>
  <si>
    <t>T2B2</t>
  </si>
  <si>
    <t>T2B3</t>
  </si>
  <si>
    <t>T3B1</t>
  </si>
  <si>
    <t>T3B2</t>
  </si>
  <si>
    <t>T3B3</t>
  </si>
  <si>
    <t>Kelompok</t>
  </si>
  <si>
    <t>I</t>
  </si>
  <si>
    <t>II</t>
  </si>
  <si>
    <t>III</t>
  </si>
  <si>
    <t>Total</t>
  </si>
  <si>
    <t>Ulangan</t>
  </si>
  <si>
    <t>Rata-rata</t>
  </si>
  <si>
    <t>T</t>
  </si>
  <si>
    <t>B</t>
  </si>
  <si>
    <t>B1</t>
  </si>
  <si>
    <t>B2</t>
  </si>
  <si>
    <t>B3</t>
  </si>
  <si>
    <t>T1</t>
  </si>
  <si>
    <t>T2</t>
  </si>
  <si>
    <t>T3</t>
  </si>
  <si>
    <t>Rata-Rata</t>
  </si>
  <si>
    <t>Tabel Dua Arah</t>
  </si>
  <si>
    <t xml:space="preserve">T </t>
  </si>
  <si>
    <t>r</t>
  </si>
  <si>
    <t>FK</t>
  </si>
  <si>
    <t>SK</t>
  </si>
  <si>
    <t>DB</t>
  </si>
  <si>
    <t>JK</t>
  </si>
  <si>
    <t>KT</t>
  </si>
  <si>
    <t>F Hit</t>
  </si>
  <si>
    <t>F Tab</t>
  </si>
  <si>
    <t>KET</t>
  </si>
  <si>
    <t>TB</t>
  </si>
  <si>
    <t>Galat/Sisa</t>
  </si>
  <si>
    <t xml:space="preserve">FK </t>
  </si>
  <si>
    <t>Galat</t>
  </si>
  <si>
    <t>Panelis</t>
  </si>
  <si>
    <t xml:space="preserve">Perlakuan </t>
  </si>
  <si>
    <t>Organoleptik Aroma</t>
  </si>
  <si>
    <t>Organoleptik Warna</t>
  </si>
  <si>
    <t>Organoleptik Tekstur</t>
  </si>
  <si>
    <t>Rank</t>
  </si>
  <si>
    <t>X2</t>
  </si>
  <si>
    <t>T&lt;X2</t>
  </si>
  <si>
    <t xml:space="preserve">H0 Ditolak </t>
  </si>
  <si>
    <t>tn</t>
  </si>
  <si>
    <t xml:space="preserve">Rerata </t>
  </si>
  <si>
    <t xml:space="preserve">Total Rangking </t>
  </si>
  <si>
    <t>Rerata</t>
  </si>
  <si>
    <t>Total Ranking</t>
  </si>
  <si>
    <t>H0 ditolak</t>
  </si>
  <si>
    <t>Titik Kritis</t>
  </si>
  <si>
    <t xml:space="preserve">Titik Kritis </t>
  </si>
  <si>
    <t>a</t>
  </si>
  <si>
    <t>b</t>
  </si>
  <si>
    <t>ab</t>
  </si>
  <si>
    <t>akar KTG/r</t>
  </si>
  <si>
    <t>BNJ Tabel</t>
  </si>
  <si>
    <t>BNJ Hit</t>
  </si>
  <si>
    <t>BNJ</t>
  </si>
  <si>
    <t>TN</t>
  </si>
  <si>
    <t>Notasi</t>
  </si>
  <si>
    <t xml:space="preserve">BNJ </t>
  </si>
  <si>
    <t>c</t>
  </si>
  <si>
    <t>d</t>
  </si>
  <si>
    <t>bc</t>
  </si>
  <si>
    <r>
      <t>T1B1 (temperatur 50</t>
    </r>
    <r>
      <rPr>
        <sz val="12"/>
        <color theme="1"/>
        <rFont val="Calibri"/>
        <family val="2"/>
      </rPr>
      <t>°</t>
    </r>
    <r>
      <rPr>
        <sz val="10.8"/>
        <color theme="1"/>
        <rFont val="Times New Roman"/>
        <family val="1"/>
      </rPr>
      <t>C dan blansing rebus)</t>
    </r>
  </si>
  <si>
    <r>
      <t>T1B2 (temperatur 50</t>
    </r>
    <r>
      <rPr>
        <sz val="12"/>
        <color theme="1"/>
        <rFont val="Calibri"/>
        <family val="2"/>
      </rPr>
      <t>°</t>
    </r>
    <r>
      <rPr>
        <sz val="10.8"/>
        <color theme="1"/>
        <rFont val="Times New Roman"/>
        <family val="1"/>
      </rPr>
      <t>C dan blansing kukus)</t>
    </r>
  </si>
  <si>
    <r>
      <t>T1B3 (temperatur 50</t>
    </r>
    <r>
      <rPr>
        <sz val="12"/>
        <color theme="1"/>
        <rFont val="Calibri"/>
        <family val="2"/>
      </rPr>
      <t>°</t>
    </r>
    <r>
      <rPr>
        <sz val="10.8"/>
        <color theme="1"/>
        <rFont val="Times New Roman"/>
        <family val="1"/>
      </rPr>
      <t>C dan blansing rebus + 1% garam)</t>
    </r>
  </si>
  <si>
    <r>
      <t>T2B1 (temperatur 55</t>
    </r>
    <r>
      <rPr>
        <sz val="12"/>
        <color theme="1"/>
        <rFont val="Calibri"/>
        <family val="2"/>
      </rPr>
      <t>°</t>
    </r>
    <r>
      <rPr>
        <sz val="10.8"/>
        <color theme="1"/>
        <rFont val="Times New Roman"/>
        <family val="1"/>
      </rPr>
      <t>C dan blansing rebus)</t>
    </r>
  </si>
  <si>
    <t>T2B3 (temperatur 55°C dan blansing rebus + 1% garam)</t>
  </si>
  <si>
    <t>T2B2 (temperatur 55°C dan blansing kukus)</t>
  </si>
  <si>
    <t>T3B1 (temperatur 60°C dan blansing rebus)</t>
  </si>
  <si>
    <t>T3B2 (temperatur 60°C dan blansing kukus)</t>
  </si>
  <si>
    <t>T3B3 (temperatur 60°C dan blansing rebus + 1% garam)</t>
  </si>
  <si>
    <t>cd</t>
  </si>
  <si>
    <t>bcd</t>
  </si>
  <si>
    <t xml:space="preserve">tn </t>
  </si>
  <si>
    <t>BNJ tabel</t>
  </si>
  <si>
    <t xml:space="preserve">BNj hitung </t>
  </si>
  <si>
    <t>BNJ hitung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</si>
</sst>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0.000"/>
    <numFmt numFmtId="166" formatCode="0.0000"/>
  </numFmts>
  <fonts count="5" x14ac:knownFonts="1">
    <font>
      <sz val="11"/>
      <color theme="1"/>
      <name val="Calibri"/>
      <family val="2"/>
      <charset val="1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sz val="12"/>
      <color theme="1"/>
      <name val="Calibri"/>
      <family val="2"/>
    </font>
    <font>
      <sz val="10.8"/>
      <color theme="1"/>
      <name val="Times New Roman"/>
      <family val="1"/>
    </font>
  </fonts>
  <fills count="11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3" tint="-0.49998474074526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9" tint="0.3999755851924192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7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2" fillId="0" borderId="0" xfId="0" applyFont="1"/>
    <xf numFmtId="0" fontId="2" fillId="2" borderId="0" xfId="0" applyFont="1" applyFill="1" applyBorder="1" applyAlignment="1">
      <alignment horizontal="center" vertical="center"/>
    </xf>
    <xf numFmtId="2" fontId="1" fillId="0" borderId="0" xfId="0" applyNumberFormat="1" applyFont="1" applyBorder="1"/>
    <xf numFmtId="2" fontId="1" fillId="0" borderId="0" xfId="0" applyNumberFormat="1" applyFont="1" applyBorder="1" applyAlignment="1">
      <alignment horizontal="center" vertical="center"/>
    </xf>
    <xf numFmtId="0" fontId="1" fillId="0" borderId="0" xfId="0" applyNumberFormat="1" applyFont="1" applyBorder="1" applyAlignment="1">
      <alignment horizontal="center" vertical="center"/>
    </xf>
    <xf numFmtId="0" fontId="1" fillId="0" borderId="4" xfId="0" applyNumberFormat="1" applyFont="1" applyBorder="1" applyAlignment="1">
      <alignment horizontal="center" vertical="center"/>
    </xf>
    <xf numFmtId="0" fontId="1" fillId="0" borderId="0" xfId="0" applyNumberFormat="1" applyFont="1"/>
    <xf numFmtId="0" fontId="1" fillId="3" borderId="0" xfId="0" applyFont="1" applyFill="1"/>
    <xf numFmtId="0" fontId="1" fillId="0" borderId="4" xfId="0" applyFont="1" applyBorder="1"/>
    <xf numFmtId="0" fontId="1" fillId="3" borderId="4" xfId="0" applyFont="1" applyFill="1" applyBorder="1"/>
    <xf numFmtId="0" fontId="1" fillId="4" borderId="0" xfId="0" applyFont="1" applyFill="1"/>
    <xf numFmtId="0" fontId="1" fillId="4" borderId="4" xfId="0" applyFont="1" applyFill="1" applyBorder="1"/>
    <xf numFmtId="0" fontId="2" fillId="0" borderId="0" xfId="0" applyFont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2" borderId="0" xfId="0" applyFont="1" applyFill="1"/>
    <xf numFmtId="0" fontId="1" fillId="2" borderId="0" xfId="0" applyFont="1" applyFill="1"/>
    <xf numFmtId="0" fontId="2" fillId="6" borderId="0" xfId="0" applyFont="1" applyFill="1"/>
    <xf numFmtId="164" fontId="1" fillId="6" borderId="0" xfId="0" applyNumberFormat="1" applyFont="1" applyFill="1"/>
    <xf numFmtId="0" fontId="1" fillId="0" borderId="1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2" fontId="1" fillId="0" borderId="0" xfId="0" applyNumberFormat="1" applyFont="1"/>
    <xf numFmtId="164" fontId="1" fillId="0" borderId="0" xfId="0" applyNumberFormat="1" applyFont="1"/>
    <xf numFmtId="0" fontId="2" fillId="2" borderId="0" xfId="0" applyFont="1" applyFill="1" applyAlignment="1">
      <alignment horizontal="center" vertical="center"/>
    </xf>
    <xf numFmtId="0" fontId="1" fillId="6" borderId="0" xfId="0" applyFont="1" applyFill="1"/>
    <xf numFmtId="0" fontId="1" fillId="0" borderId="0" xfId="0" applyFont="1" applyBorder="1"/>
    <xf numFmtId="0" fontId="1" fillId="6" borderId="0" xfId="0" applyFont="1" applyFill="1" applyAlignment="1">
      <alignment horizontal="center" vertical="center"/>
    </xf>
    <xf numFmtId="0" fontId="2" fillId="6" borderId="0" xfId="0" applyFont="1" applyFill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165" fontId="1" fillId="0" borderId="0" xfId="0" applyNumberFormat="1" applyFont="1"/>
    <xf numFmtId="0" fontId="1" fillId="0" borderId="0" xfId="0" applyFont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1" xfId="0" applyFont="1" applyBorder="1"/>
    <xf numFmtId="0" fontId="2" fillId="7" borderId="1" xfId="0" applyFont="1" applyFill="1" applyBorder="1" applyAlignment="1">
      <alignment horizontal="center" vertical="center"/>
    </xf>
    <xf numFmtId="2" fontId="1" fillId="7" borderId="1" xfId="0" applyNumberFormat="1" applyFont="1" applyFill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2" fontId="1" fillId="8" borderId="1" xfId="0" applyNumberFormat="1" applyFont="1" applyFill="1" applyBorder="1" applyAlignment="1">
      <alignment horizontal="center" vertical="center"/>
    </xf>
    <xf numFmtId="0" fontId="1" fillId="7" borderId="1" xfId="0" applyFont="1" applyFill="1" applyBorder="1" applyAlignment="1">
      <alignment horizontal="center" vertical="center"/>
    </xf>
    <xf numFmtId="2" fontId="1" fillId="0" borderId="1" xfId="0" applyNumberFormat="1" applyFont="1" applyBorder="1"/>
    <xf numFmtId="0" fontId="2" fillId="9" borderId="0" xfId="0" applyFont="1" applyFill="1" applyAlignment="1">
      <alignment horizontal="center" vertical="center"/>
    </xf>
    <xf numFmtId="0" fontId="1" fillId="9" borderId="0" xfId="0" applyFont="1" applyFill="1" applyAlignment="1">
      <alignment horizontal="center" vertical="center"/>
    </xf>
    <xf numFmtId="0" fontId="1" fillId="9" borderId="1" xfId="0" applyFont="1" applyFill="1" applyBorder="1" applyAlignment="1">
      <alignment horizontal="center" vertical="center"/>
    </xf>
    <xf numFmtId="0" fontId="1" fillId="10" borderId="1" xfId="0" applyFont="1" applyFill="1" applyBorder="1" applyAlignment="1">
      <alignment horizontal="center" vertical="center"/>
    </xf>
    <xf numFmtId="2" fontId="1" fillId="10" borderId="1" xfId="0" applyNumberFormat="1" applyFont="1" applyFill="1" applyBorder="1" applyAlignment="1">
      <alignment horizontal="center" vertical="center"/>
    </xf>
    <xf numFmtId="0" fontId="2" fillId="10" borderId="0" xfId="0" applyFont="1" applyFill="1" applyAlignment="1">
      <alignment horizontal="center" vertical="center"/>
    </xf>
    <xf numFmtId="2" fontId="2" fillId="10" borderId="0" xfId="0" applyNumberFormat="1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2" fontId="1" fillId="0" borderId="0" xfId="0" applyNumberFormat="1" applyFont="1" applyFill="1"/>
    <xf numFmtId="0" fontId="2" fillId="0" borderId="0" xfId="0" applyFont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2" fontId="2" fillId="0" borderId="0" xfId="0" applyNumberFormat="1" applyFont="1" applyFill="1" applyBorder="1" applyAlignment="1">
      <alignment horizontal="center" vertical="center"/>
    </xf>
    <xf numFmtId="2" fontId="2" fillId="9" borderId="0" xfId="0" applyNumberFormat="1" applyFont="1" applyFill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166" fontId="1" fillId="0" borderId="0" xfId="0" applyNumberFormat="1" applyFont="1"/>
    <xf numFmtId="165" fontId="1" fillId="0" borderId="4" xfId="0" applyNumberFormat="1" applyFont="1" applyBorder="1"/>
    <xf numFmtId="165" fontId="1" fillId="2" borderId="0" xfId="0" applyNumberFormat="1" applyFont="1" applyFill="1"/>
    <xf numFmtId="165" fontId="1" fillId="0" borderId="1" xfId="0" applyNumberFormat="1" applyFont="1" applyBorder="1" applyAlignment="1">
      <alignment horizontal="center" vertical="center"/>
    </xf>
    <xf numFmtId="165" fontId="1" fillId="5" borderId="4" xfId="0" applyNumberFormat="1" applyFont="1" applyFill="1" applyBorder="1"/>
    <xf numFmtId="166" fontId="1" fillId="5" borderId="0" xfId="0" applyNumberFormat="1" applyFont="1" applyFill="1" applyBorder="1"/>
    <xf numFmtId="2" fontId="2" fillId="0" borderId="0" xfId="0" applyNumberFormat="1" applyFont="1" applyFill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165" fontId="0" fillId="0" borderId="0" xfId="0" applyNumberFormat="1"/>
    <xf numFmtId="2" fontId="1" fillId="0" borderId="1" xfId="0" applyNumberFormat="1" applyFont="1" applyBorder="1" applyAlignment="1">
      <alignment horizontal="center"/>
    </xf>
    <xf numFmtId="2" fontId="0" fillId="0" borderId="0" xfId="0" applyNumberFormat="1"/>
    <xf numFmtId="2" fontId="1" fillId="0" borderId="0" xfId="0" applyNumberFormat="1" applyFont="1" applyAlignment="1">
      <alignment horizontal="center"/>
    </xf>
    <xf numFmtId="2" fontId="1" fillId="9" borderId="1" xfId="0" applyNumberFormat="1" applyFont="1" applyFill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7" borderId="2" xfId="0" applyFont="1" applyFill="1" applyBorder="1" applyAlignment="1">
      <alignment horizontal="center" vertical="center"/>
    </xf>
    <xf numFmtId="0" fontId="2" fillId="7" borderId="5" xfId="0" applyFont="1" applyFill="1" applyBorder="1" applyAlignment="1">
      <alignment horizontal="center" vertical="center"/>
    </xf>
    <xf numFmtId="0" fontId="2" fillId="8" borderId="2" xfId="0" applyFont="1" applyFill="1" applyBorder="1" applyAlignment="1">
      <alignment horizontal="center" vertical="center"/>
    </xf>
    <xf numFmtId="0" fontId="2" fillId="8" borderId="5" xfId="0" applyFont="1" applyFill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7" borderId="1" xfId="0" applyFont="1" applyFill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7" borderId="1" xfId="0" applyFont="1" applyFill="1" applyBorder="1" applyAlignment="1">
      <alignment horizontal="center" vertical="center"/>
    </xf>
    <xf numFmtId="0" fontId="1" fillId="8" borderId="1" xfId="0" applyFont="1" applyFill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1" fillId="6" borderId="0" xfId="0" applyFont="1" applyFill="1" applyAlignment="1">
      <alignment horizontal="center" vertical="center"/>
    </xf>
    <xf numFmtId="2" fontId="1" fillId="6" borderId="0" xfId="0" applyNumberFormat="1" applyFon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4:P48"/>
  <sheetViews>
    <sheetView topLeftCell="H11" workbookViewId="0">
      <selection activeCell="G27" sqref="G27"/>
    </sheetView>
  </sheetViews>
  <sheetFormatPr defaultRowHeight="15.75" x14ac:dyDescent="0.25"/>
  <cols>
    <col min="1" max="1" width="9.140625" style="1"/>
    <col min="2" max="2" width="13" style="1" customWidth="1"/>
    <col min="3" max="3" width="16" style="1" customWidth="1"/>
    <col min="4" max="4" width="16.85546875" style="1" customWidth="1"/>
    <col min="5" max="5" width="16" style="1" customWidth="1"/>
    <col min="6" max="6" width="15.7109375" style="1" customWidth="1"/>
    <col min="7" max="7" width="16.5703125" style="1" customWidth="1"/>
    <col min="8" max="8" width="15.42578125" style="1" customWidth="1"/>
    <col min="9" max="9" width="15.85546875" style="1" customWidth="1"/>
    <col min="10" max="11" width="11" style="1" customWidth="1"/>
    <col min="12" max="12" width="9.85546875" style="1" customWidth="1"/>
    <col min="13" max="13" width="9.5703125" style="1" bestFit="1" customWidth="1"/>
    <col min="14" max="16384" width="9.140625" style="1"/>
  </cols>
  <sheetData>
    <row r="4" spans="2:16" x14ac:dyDescent="0.25">
      <c r="B4" s="107" t="s">
        <v>0</v>
      </c>
      <c r="C4" s="107" t="s">
        <v>15</v>
      </c>
      <c r="D4" s="107"/>
      <c r="E4" s="107"/>
      <c r="F4" s="107" t="s">
        <v>14</v>
      </c>
      <c r="G4" s="108" t="s">
        <v>16</v>
      </c>
      <c r="I4" s="1" t="s">
        <v>27</v>
      </c>
      <c r="J4" s="1">
        <v>3</v>
      </c>
    </row>
    <row r="5" spans="2:16" x14ac:dyDescent="0.25">
      <c r="B5" s="107"/>
      <c r="C5" s="50" t="s">
        <v>11</v>
      </c>
      <c r="D5" s="50" t="s">
        <v>12</v>
      </c>
      <c r="E5" s="50" t="s">
        <v>13</v>
      </c>
      <c r="F5" s="107"/>
      <c r="G5" s="108"/>
      <c r="I5" s="1" t="s">
        <v>18</v>
      </c>
      <c r="J5" s="1">
        <v>3</v>
      </c>
    </row>
    <row r="6" spans="2:16" x14ac:dyDescent="0.25">
      <c r="B6" s="97" t="s">
        <v>1</v>
      </c>
      <c r="C6" s="105">
        <v>14.47</v>
      </c>
      <c r="D6" s="105">
        <v>14.06</v>
      </c>
      <c r="E6" s="105">
        <v>10.65</v>
      </c>
      <c r="F6" s="97">
        <f>SUM(C6:E6)</f>
        <v>39.18</v>
      </c>
      <c r="G6" s="5">
        <f>AVERAGE(C6:E6)</f>
        <v>13.06</v>
      </c>
      <c r="I6" s="1" t="s">
        <v>28</v>
      </c>
      <c r="J6" s="1">
        <v>3</v>
      </c>
    </row>
    <row r="7" spans="2:16" x14ac:dyDescent="0.25">
      <c r="B7" s="97" t="s">
        <v>2</v>
      </c>
      <c r="C7" s="105">
        <v>8.89</v>
      </c>
      <c r="D7" s="105">
        <v>10.11</v>
      </c>
      <c r="E7" s="105">
        <v>8.18</v>
      </c>
      <c r="F7" s="97">
        <f t="shared" ref="F7:F14" si="0">SUM(C7:E7)</f>
        <v>27.18</v>
      </c>
      <c r="G7" s="5">
        <f t="shared" ref="G7:G14" si="1">AVERAGE(C7:E7)</f>
        <v>9.06</v>
      </c>
    </row>
    <row r="8" spans="2:16" x14ac:dyDescent="0.25">
      <c r="B8" s="97" t="s">
        <v>3</v>
      </c>
      <c r="C8" s="105">
        <v>9.51</v>
      </c>
      <c r="D8" s="105">
        <v>8.2899999999999991</v>
      </c>
      <c r="E8" s="105">
        <v>7.95</v>
      </c>
      <c r="F8" s="97">
        <f t="shared" si="0"/>
        <v>25.749999999999996</v>
      </c>
      <c r="G8" s="5">
        <f t="shared" si="1"/>
        <v>8.5833333333333321</v>
      </c>
      <c r="I8" s="1" t="s">
        <v>29</v>
      </c>
      <c r="J8" s="86">
        <f>(F15^2)/(J4*J5*J6)</f>
        <v>1766.9369037037034</v>
      </c>
    </row>
    <row r="9" spans="2:16" x14ac:dyDescent="0.25">
      <c r="B9" s="97" t="s">
        <v>4</v>
      </c>
      <c r="C9" s="105">
        <v>7.98</v>
      </c>
      <c r="D9" s="105">
        <v>6.15</v>
      </c>
      <c r="E9" s="105">
        <v>5.97</v>
      </c>
      <c r="F9" s="5">
        <f t="shared" si="0"/>
        <v>20.100000000000001</v>
      </c>
      <c r="G9" s="5">
        <f t="shared" si="1"/>
        <v>6.7</v>
      </c>
    </row>
    <row r="10" spans="2:16" x14ac:dyDescent="0.25">
      <c r="B10" s="97" t="s">
        <v>5</v>
      </c>
      <c r="C10" s="105">
        <v>9.44</v>
      </c>
      <c r="D10" s="105">
        <v>6.61</v>
      </c>
      <c r="E10" s="105">
        <v>6.43</v>
      </c>
      <c r="F10" s="97">
        <f t="shared" si="0"/>
        <v>22.48</v>
      </c>
      <c r="G10" s="5">
        <f t="shared" si="1"/>
        <v>7.4933333333333332</v>
      </c>
    </row>
    <row r="11" spans="2:16" x14ac:dyDescent="0.25">
      <c r="B11" s="97" t="s">
        <v>6</v>
      </c>
      <c r="C11" s="105">
        <v>8.0399999999999991</v>
      </c>
      <c r="D11" s="105">
        <v>7.73</v>
      </c>
      <c r="E11" s="105">
        <v>6.74</v>
      </c>
      <c r="F11" s="97">
        <f t="shared" si="0"/>
        <v>22.509999999999998</v>
      </c>
      <c r="G11" s="5">
        <f t="shared" si="1"/>
        <v>7.503333333333333</v>
      </c>
    </row>
    <row r="12" spans="2:16" x14ac:dyDescent="0.25">
      <c r="B12" s="97" t="s">
        <v>7</v>
      </c>
      <c r="C12" s="105">
        <v>7.2</v>
      </c>
      <c r="D12" s="105">
        <v>5.12</v>
      </c>
      <c r="E12" s="105">
        <v>5.84</v>
      </c>
      <c r="F12" s="97">
        <f t="shared" si="0"/>
        <v>18.16</v>
      </c>
      <c r="G12" s="5">
        <f t="shared" si="1"/>
        <v>6.0533333333333337</v>
      </c>
      <c r="I12" s="113" t="s">
        <v>30</v>
      </c>
      <c r="J12" s="113" t="s">
        <v>31</v>
      </c>
      <c r="K12" s="113" t="s">
        <v>32</v>
      </c>
      <c r="L12" s="113" t="s">
        <v>33</v>
      </c>
      <c r="M12" s="113" t="s">
        <v>34</v>
      </c>
      <c r="N12" s="113" t="s">
        <v>35</v>
      </c>
      <c r="O12" s="113"/>
      <c r="P12" s="113"/>
    </row>
    <row r="13" spans="2:16" x14ac:dyDescent="0.25">
      <c r="B13" s="97" t="s">
        <v>8</v>
      </c>
      <c r="C13" s="105">
        <v>8.65</v>
      </c>
      <c r="D13" s="105">
        <v>6.81</v>
      </c>
      <c r="E13" s="105">
        <v>6.36</v>
      </c>
      <c r="F13" s="97">
        <f t="shared" si="0"/>
        <v>21.82</v>
      </c>
      <c r="G13" s="5">
        <f t="shared" si="1"/>
        <v>7.2733333333333334</v>
      </c>
      <c r="I13" s="114"/>
      <c r="J13" s="114"/>
      <c r="K13" s="114"/>
      <c r="L13" s="114"/>
      <c r="M13" s="114"/>
      <c r="N13" s="11">
        <v>0.05</v>
      </c>
      <c r="O13" s="29">
        <v>0.01</v>
      </c>
      <c r="P13" s="114"/>
    </row>
    <row r="14" spans="2:16" x14ac:dyDescent="0.25">
      <c r="B14" s="97" t="s">
        <v>9</v>
      </c>
      <c r="C14" s="105">
        <v>8.61</v>
      </c>
      <c r="D14" s="105">
        <v>6.06</v>
      </c>
      <c r="E14" s="105">
        <v>6.57</v>
      </c>
      <c r="F14" s="97">
        <f t="shared" si="0"/>
        <v>21.24</v>
      </c>
      <c r="G14" s="5">
        <f t="shared" si="1"/>
        <v>7.0799999999999992</v>
      </c>
      <c r="I14" s="1" t="s">
        <v>10</v>
      </c>
      <c r="J14" s="1">
        <f>(J6-1)</f>
        <v>2</v>
      </c>
      <c r="K14" s="42">
        <f>SUMSQ(C15:E15)/(J4*J5)-J8</f>
        <v>18.781296296296432</v>
      </c>
      <c r="L14" s="84">
        <f>K14/J14</f>
        <v>9.390648148148216</v>
      </c>
      <c r="M14" s="42">
        <f>L14/L19</f>
        <v>13.439406126638412</v>
      </c>
      <c r="N14" s="42">
        <f>FINV(N13,J14,J19)</f>
        <v>3.6337234675916301</v>
      </c>
      <c r="O14" s="42">
        <f>FINV(O13,J14,J19)</f>
        <v>6.2262352803113821</v>
      </c>
      <c r="P14" s="1" t="str">
        <f>IF(M14&lt;N14,"tn",IF(M14&lt;O14,"*","**"))</f>
        <v>**</v>
      </c>
    </row>
    <row r="15" spans="2:16" x14ac:dyDescent="0.25">
      <c r="B15" s="50" t="s">
        <v>14</v>
      </c>
      <c r="C15" s="97">
        <f>SUM(C6:C14)</f>
        <v>82.789999999999992</v>
      </c>
      <c r="D15" s="97">
        <f>SUM(D6:D14)</f>
        <v>70.94</v>
      </c>
      <c r="E15" s="97">
        <f>SUM(E6:E14)</f>
        <v>64.69</v>
      </c>
      <c r="F15" s="3">
        <f>SUM(F6:F14)</f>
        <v>218.42</v>
      </c>
      <c r="G15" s="97"/>
      <c r="I15" s="1" t="s">
        <v>0</v>
      </c>
      <c r="J15" s="1">
        <f>(J4*J5-1)</f>
        <v>8</v>
      </c>
      <c r="K15" s="42">
        <f>SUMSQ(F6:F14)/J6-J8</f>
        <v>103.0575629629634</v>
      </c>
      <c r="L15" s="84">
        <f t="shared" ref="L15:L19" si="2">K15/J15</f>
        <v>12.882195370370425</v>
      </c>
      <c r="M15" s="42">
        <f>L15/L19</f>
        <v>18.436326508436945</v>
      </c>
      <c r="N15" s="42">
        <f>FINV(N13,J15,J19)</f>
        <v>2.5910961798744014</v>
      </c>
      <c r="O15" s="42">
        <f>FINV(O13,J15,J19)</f>
        <v>3.8895721399261927</v>
      </c>
      <c r="P15" s="1" t="str">
        <f>IF(M15&lt;N15,"tn",IF(M15&lt;O15,"*","**"))</f>
        <v>**</v>
      </c>
    </row>
    <row r="16" spans="2:16" x14ac:dyDescent="0.25">
      <c r="I16" s="1" t="s">
        <v>17</v>
      </c>
      <c r="J16" s="1">
        <f>(J4-1)</f>
        <v>2</v>
      </c>
      <c r="K16" s="42">
        <f>SUMSQ(F21:F23)/(J4*J6)-J8</f>
        <v>62.935162962963432</v>
      </c>
      <c r="L16" s="84">
        <f t="shared" si="2"/>
        <v>31.467581481481716</v>
      </c>
      <c r="M16" s="42">
        <f>L16/L19</f>
        <v>45.034762316817655</v>
      </c>
      <c r="N16" s="42">
        <f>FINV(N13,J16,J19)</f>
        <v>3.6337234675916301</v>
      </c>
      <c r="O16" s="42">
        <f>FINV(O13,J16,J19)</f>
        <v>6.2262352803113821</v>
      </c>
      <c r="P16" s="1" t="str">
        <f>IF(M16&lt;N16,"tn",IF(M16&lt;O16,"*","**"))</f>
        <v>**</v>
      </c>
    </row>
    <row r="17" spans="2:16" x14ac:dyDescent="0.25">
      <c r="I17" s="1" t="s">
        <v>18</v>
      </c>
      <c r="J17" s="1">
        <f>(J5-1)</f>
        <v>2</v>
      </c>
      <c r="K17" s="42">
        <f>SUMSQ(C24:E24)/(J5*J6)-J8</f>
        <v>3.7957629629627263</v>
      </c>
      <c r="L17" s="84">
        <f t="shared" si="2"/>
        <v>1.8978814814813632</v>
      </c>
      <c r="M17" s="42">
        <f>L17/L19</f>
        <v>2.7161490461000755</v>
      </c>
      <c r="N17" s="42">
        <f>FINV(N13,J17,J19)</f>
        <v>3.6337234675916301</v>
      </c>
      <c r="O17" s="42">
        <f>FINV(O13,J17,J19)</f>
        <v>6.2262352803113821</v>
      </c>
      <c r="P17" s="1" t="str">
        <f>IF(M17&lt;N17,"tn",IF(M17&lt;O17,"*","**"))</f>
        <v>tn</v>
      </c>
    </row>
    <row r="18" spans="2:16" x14ac:dyDescent="0.25">
      <c r="D18" s="6" t="s">
        <v>26</v>
      </c>
      <c r="I18" s="1" t="s">
        <v>37</v>
      </c>
      <c r="J18" s="1">
        <f>(J4-1)*(J5-1)</f>
        <v>4</v>
      </c>
      <c r="K18" s="42">
        <f>(K15-K16-K17)</f>
        <v>36.326637037037244</v>
      </c>
      <c r="L18" s="84">
        <f t="shared" si="2"/>
        <v>9.0816592592593111</v>
      </c>
      <c r="M18" s="42">
        <f>L18/L19</f>
        <v>12.997197335415025</v>
      </c>
      <c r="N18" s="42">
        <f>FINV(N13,J18,J19)</f>
        <v>3.0069172799243447</v>
      </c>
      <c r="O18" s="42">
        <f>FINV(O13,J18,J19)</f>
        <v>4.772577999723211</v>
      </c>
      <c r="P18" s="1" t="str">
        <f>IF(M18&lt;N18,"tn",IF(M18&lt;O18,"*","**"))</f>
        <v>**</v>
      </c>
    </row>
    <row r="19" spans="2:16" x14ac:dyDescent="0.25">
      <c r="B19" s="106" t="s">
        <v>17</v>
      </c>
      <c r="C19" s="106" t="s">
        <v>18</v>
      </c>
      <c r="D19" s="106"/>
      <c r="E19" s="106"/>
      <c r="F19" s="109" t="s">
        <v>14</v>
      </c>
      <c r="G19" s="111" t="s">
        <v>25</v>
      </c>
      <c r="I19" s="1" t="s">
        <v>38</v>
      </c>
      <c r="J19" s="1">
        <f>(J4*J5-1)*(J6-1)</f>
        <v>16</v>
      </c>
      <c r="K19" s="42">
        <f>K20-K14-K15</f>
        <v>11.179837037036805</v>
      </c>
      <c r="L19" s="84">
        <f t="shared" si="2"/>
        <v>0.6987398148148003</v>
      </c>
      <c r="M19" s="13"/>
      <c r="N19" s="13"/>
      <c r="O19" s="13"/>
      <c r="P19" s="13"/>
    </row>
    <row r="20" spans="2:16" x14ac:dyDescent="0.25">
      <c r="B20" s="106"/>
      <c r="C20" s="26" t="s">
        <v>19</v>
      </c>
      <c r="D20" s="26" t="s">
        <v>20</v>
      </c>
      <c r="E20" s="26" t="s">
        <v>21</v>
      </c>
      <c r="F20" s="110"/>
      <c r="G20" s="112"/>
      <c r="I20" s="14" t="s">
        <v>14</v>
      </c>
      <c r="J20" s="14">
        <f>(J4*J5*J6-1)</f>
        <v>26</v>
      </c>
      <c r="K20" s="85">
        <f>SUMSQ(C6:E14)-J8</f>
        <v>133.01869629629664</v>
      </c>
      <c r="L20" s="15"/>
      <c r="M20" s="15"/>
      <c r="N20" s="15"/>
      <c r="O20" s="15"/>
      <c r="P20" s="15"/>
    </row>
    <row r="21" spans="2:16" x14ac:dyDescent="0.25">
      <c r="B21" s="26" t="s">
        <v>22</v>
      </c>
      <c r="C21" s="26">
        <f>F6</f>
        <v>39.18</v>
      </c>
      <c r="D21" s="26">
        <f>F7</f>
        <v>27.18</v>
      </c>
      <c r="E21" s="26">
        <f>F8</f>
        <v>25.749999999999996</v>
      </c>
      <c r="F21" s="58">
        <f>SUM(C21:E21)</f>
        <v>92.11</v>
      </c>
      <c r="G21" s="57">
        <f>F21/9</f>
        <v>10.234444444444444</v>
      </c>
    </row>
    <row r="22" spans="2:16" x14ac:dyDescent="0.25">
      <c r="B22" s="26" t="s">
        <v>23</v>
      </c>
      <c r="C22" s="26">
        <f>F9</f>
        <v>20.100000000000001</v>
      </c>
      <c r="D22" s="26">
        <f>F10</f>
        <v>22.48</v>
      </c>
      <c r="E22" s="26">
        <f>F11</f>
        <v>22.509999999999998</v>
      </c>
      <c r="F22" s="58">
        <f>SUM(C22:E22)</f>
        <v>65.09</v>
      </c>
      <c r="G22" s="57">
        <f>F22/9</f>
        <v>7.232222222222223</v>
      </c>
    </row>
    <row r="23" spans="2:16" x14ac:dyDescent="0.25">
      <c r="B23" s="26" t="s">
        <v>24</v>
      </c>
      <c r="C23" s="26">
        <f>F12</f>
        <v>18.16</v>
      </c>
      <c r="D23" s="26">
        <f>F13</f>
        <v>21.82</v>
      </c>
      <c r="E23" s="26">
        <f>F14</f>
        <v>21.24</v>
      </c>
      <c r="F23" s="58">
        <f>SUM(C23:E23)</f>
        <v>61.22</v>
      </c>
      <c r="G23" s="57">
        <f>F23/9</f>
        <v>6.8022222222222224</v>
      </c>
    </row>
    <row r="24" spans="2:16" x14ac:dyDescent="0.25">
      <c r="B24" s="58" t="s">
        <v>14</v>
      </c>
      <c r="C24" s="58">
        <f>SUM(C21:C23)</f>
        <v>77.44</v>
      </c>
      <c r="D24" s="58">
        <f>SUM(D21:D23)</f>
        <v>71.47999999999999</v>
      </c>
      <c r="E24" s="55">
        <f>SUM(E21:E23)</f>
        <v>69.499999999999986</v>
      </c>
      <c r="F24" s="3">
        <f>SUM(F21:F23)</f>
        <v>218.42</v>
      </c>
      <c r="I24" s="48" t="s">
        <v>61</v>
      </c>
      <c r="J24" s="48" t="s">
        <v>62</v>
      </c>
      <c r="K24" s="48" t="s">
        <v>63</v>
      </c>
    </row>
    <row r="25" spans="2:16" x14ac:dyDescent="0.25">
      <c r="B25" s="56" t="s">
        <v>25</v>
      </c>
      <c r="C25" s="57">
        <f>C24/9</f>
        <v>8.6044444444444448</v>
      </c>
      <c r="D25" s="57">
        <f>D24/9</f>
        <v>7.9422222222222212</v>
      </c>
      <c r="E25" s="57">
        <f>E24/9</f>
        <v>7.7222222222222205</v>
      </c>
      <c r="I25" s="5">
        <f>SQRT(L19/3)</f>
        <v>0.482610890474856</v>
      </c>
      <c r="J25" s="48">
        <v>5.0309999999999997</v>
      </c>
      <c r="K25" s="5">
        <f>I25*J25</f>
        <v>2.4280153899790005</v>
      </c>
    </row>
    <row r="28" spans="2:16" x14ac:dyDescent="0.25">
      <c r="D28" s="31"/>
    </row>
    <row r="29" spans="2:16" x14ac:dyDescent="0.25">
      <c r="C29" s="50" t="s">
        <v>0</v>
      </c>
      <c r="D29" s="50" t="s">
        <v>53</v>
      </c>
      <c r="E29" s="50" t="s">
        <v>66</v>
      </c>
      <c r="F29" s="35"/>
      <c r="H29" s="50" t="s">
        <v>0</v>
      </c>
      <c r="I29" s="50" t="s">
        <v>53</v>
      </c>
    </row>
    <row r="30" spans="2:16" x14ac:dyDescent="0.25">
      <c r="C30" s="53" t="s">
        <v>24</v>
      </c>
      <c r="D30" s="59">
        <v>6.8022222222222224</v>
      </c>
      <c r="E30" s="75" t="s">
        <v>58</v>
      </c>
      <c r="F30" s="59">
        <f>D30+D$33</f>
        <v>9.230237612201222</v>
      </c>
      <c r="H30" s="53" t="s">
        <v>19</v>
      </c>
      <c r="I30" s="59">
        <v>8.6</v>
      </c>
    </row>
    <row r="31" spans="2:16" x14ac:dyDescent="0.25">
      <c r="C31" s="53" t="s">
        <v>23</v>
      </c>
      <c r="D31" s="59">
        <v>7.232222222222223</v>
      </c>
      <c r="E31" s="75" t="s">
        <v>58</v>
      </c>
      <c r="F31" s="59">
        <f t="shared" ref="F31:F32" si="3">D31+D$33</f>
        <v>9.6602376122012235</v>
      </c>
      <c r="G31" s="31"/>
      <c r="H31" s="53" t="s">
        <v>20</v>
      </c>
      <c r="I31" s="59">
        <v>7.94</v>
      </c>
    </row>
    <row r="32" spans="2:16" x14ac:dyDescent="0.25">
      <c r="C32" s="53" t="s">
        <v>22</v>
      </c>
      <c r="D32" s="59">
        <v>10.234444444444444</v>
      </c>
      <c r="E32" s="75" t="s">
        <v>59</v>
      </c>
      <c r="F32" s="59">
        <f t="shared" si="3"/>
        <v>12.662459834423444</v>
      </c>
      <c r="G32" s="31"/>
      <c r="H32" s="53" t="s">
        <v>21</v>
      </c>
      <c r="I32" s="59">
        <v>7.72</v>
      </c>
      <c r="K32" s="31"/>
      <c r="L32" s="31"/>
      <c r="M32" s="31"/>
    </row>
    <row r="33" spans="3:12" x14ac:dyDescent="0.25">
      <c r="C33" s="63" t="s">
        <v>64</v>
      </c>
      <c r="D33" s="64">
        <f>K25</f>
        <v>2.4280153899790005</v>
      </c>
      <c r="E33" s="77"/>
      <c r="F33" s="31"/>
      <c r="H33" s="62" t="s">
        <v>64</v>
      </c>
      <c r="I33" s="62" t="s">
        <v>65</v>
      </c>
    </row>
    <row r="37" spans="3:12" x14ac:dyDescent="0.25">
      <c r="C37" s="50" t="s">
        <v>0</v>
      </c>
      <c r="D37" s="50" t="s">
        <v>53</v>
      </c>
      <c r="E37" s="50" t="s">
        <v>66</v>
      </c>
      <c r="F37" s="94"/>
    </row>
    <row r="38" spans="3:12" x14ac:dyDescent="0.25">
      <c r="C38" s="48" t="s">
        <v>1</v>
      </c>
      <c r="D38" s="59">
        <v>13.06</v>
      </c>
      <c r="E38" s="53" t="s">
        <v>68</v>
      </c>
      <c r="F38" s="59">
        <f t="shared" ref="F38:F46" si="4">D38+$D$46</f>
        <v>20.14</v>
      </c>
    </row>
    <row r="39" spans="3:12" x14ac:dyDescent="0.25">
      <c r="C39" s="48" t="s">
        <v>2</v>
      </c>
      <c r="D39" s="59">
        <v>9.06</v>
      </c>
      <c r="E39" s="53" t="s">
        <v>59</v>
      </c>
      <c r="F39" s="59">
        <f t="shared" si="4"/>
        <v>16.14</v>
      </c>
      <c r="H39" s="76"/>
      <c r="I39" s="76"/>
      <c r="J39" s="35"/>
      <c r="K39" s="35"/>
    </row>
    <row r="40" spans="3:12" x14ac:dyDescent="0.25">
      <c r="C40" s="48" t="s">
        <v>3</v>
      </c>
      <c r="D40" s="59">
        <v>8.5833333333333321</v>
      </c>
      <c r="E40" s="53" t="s">
        <v>59</v>
      </c>
      <c r="F40" s="59">
        <f t="shared" si="4"/>
        <v>15.66333333333333</v>
      </c>
      <c r="G40" s="31"/>
      <c r="H40" s="78"/>
      <c r="I40" s="35"/>
      <c r="J40" s="8"/>
      <c r="K40" s="35"/>
    </row>
    <row r="41" spans="3:12" x14ac:dyDescent="0.25">
      <c r="C41" s="48" t="s">
        <v>4</v>
      </c>
      <c r="D41" s="59">
        <v>6.7</v>
      </c>
      <c r="E41" s="53" t="s">
        <v>60</v>
      </c>
      <c r="F41" s="59">
        <f t="shared" si="4"/>
        <v>13.78</v>
      </c>
      <c r="G41" s="31"/>
      <c r="H41" s="78"/>
      <c r="I41" s="35"/>
      <c r="J41" s="8"/>
      <c r="K41" s="35"/>
      <c r="L41" s="31"/>
    </row>
    <row r="42" spans="3:12" x14ac:dyDescent="0.25">
      <c r="C42" s="48" t="s">
        <v>5</v>
      </c>
      <c r="D42" s="59">
        <v>7.4933333333333332</v>
      </c>
      <c r="E42" s="53" t="s">
        <v>60</v>
      </c>
      <c r="F42" s="59">
        <f t="shared" si="4"/>
        <v>14.573333333333332</v>
      </c>
      <c r="G42" s="31"/>
      <c r="H42" s="78"/>
      <c r="I42" s="35"/>
      <c r="J42" s="8"/>
      <c r="K42" s="35"/>
    </row>
    <row r="43" spans="3:12" x14ac:dyDescent="0.25">
      <c r="C43" s="75" t="s">
        <v>6</v>
      </c>
      <c r="D43" s="59">
        <v>7.503333333333333</v>
      </c>
      <c r="E43" s="53" t="s">
        <v>60</v>
      </c>
      <c r="F43" s="59">
        <f t="shared" si="4"/>
        <v>14.583333333333332</v>
      </c>
      <c r="G43" s="31"/>
      <c r="H43" s="78"/>
      <c r="I43" s="8"/>
      <c r="J43" s="8"/>
      <c r="K43" s="35"/>
    </row>
    <row r="44" spans="3:12" x14ac:dyDescent="0.25">
      <c r="C44" s="81" t="s">
        <v>7</v>
      </c>
      <c r="D44" s="59">
        <v>6.0533333333333337</v>
      </c>
      <c r="E44" s="53" t="s">
        <v>58</v>
      </c>
      <c r="F44" s="59">
        <f t="shared" si="4"/>
        <v>13.133333333333333</v>
      </c>
      <c r="H44" s="78"/>
      <c r="I44" s="35"/>
      <c r="J44" s="8"/>
      <c r="K44" s="35"/>
    </row>
    <row r="45" spans="3:12" x14ac:dyDescent="0.25">
      <c r="C45" s="93" t="s">
        <v>8</v>
      </c>
      <c r="D45" s="59">
        <v>7.2733333333333334</v>
      </c>
      <c r="E45" s="53" t="s">
        <v>60</v>
      </c>
      <c r="F45" s="59">
        <f t="shared" si="4"/>
        <v>14.353333333333332</v>
      </c>
      <c r="G45" s="31"/>
      <c r="H45" s="78"/>
      <c r="I45" s="35"/>
      <c r="J45" s="8"/>
      <c r="K45" s="35"/>
    </row>
    <row r="46" spans="3:12" x14ac:dyDescent="0.25">
      <c r="C46" s="97" t="s">
        <v>9</v>
      </c>
      <c r="D46" s="59">
        <v>7.0799999999999992</v>
      </c>
      <c r="E46" s="53" t="s">
        <v>60</v>
      </c>
      <c r="F46" s="59">
        <f t="shared" si="4"/>
        <v>14.159999999999998</v>
      </c>
      <c r="G46" s="31"/>
      <c r="H46" s="78"/>
      <c r="I46" s="35"/>
      <c r="J46" s="8"/>
      <c r="K46" s="35"/>
    </row>
    <row r="47" spans="3:12" x14ac:dyDescent="0.25">
      <c r="C47" s="63" t="s">
        <v>64</v>
      </c>
      <c r="D47" s="64">
        <f>K16</f>
        <v>62.935162962963432</v>
      </c>
      <c r="H47" s="78"/>
      <c r="I47" s="35"/>
      <c r="J47" s="8"/>
      <c r="K47" s="35"/>
    </row>
    <row r="48" spans="3:12" x14ac:dyDescent="0.25">
      <c r="H48" s="78"/>
      <c r="I48" s="35"/>
      <c r="J48" s="8"/>
      <c r="K48" s="35"/>
    </row>
  </sheetData>
  <sortState ref="C38:F47">
    <sortCondition ref="C38"/>
  </sortState>
  <mergeCells count="15">
    <mergeCell ref="P12:P13"/>
    <mergeCell ref="N12:O12"/>
    <mergeCell ref="I12:I13"/>
    <mergeCell ref="J12:J13"/>
    <mergeCell ref="K12:K13"/>
    <mergeCell ref="L12:L13"/>
    <mergeCell ref="M12:M13"/>
    <mergeCell ref="B19:B20"/>
    <mergeCell ref="C19:E19"/>
    <mergeCell ref="B4:B5"/>
    <mergeCell ref="F4:F5"/>
    <mergeCell ref="G4:G5"/>
    <mergeCell ref="F19:F20"/>
    <mergeCell ref="G19:G20"/>
    <mergeCell ref="C4:E4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4:Q48"/>
  <sheetViews>
    <sheetView topLeftCell="H17" zoomScale="90" zoomScaleNormal="90" workbookViewId="0">
      <selection activeCell="J13" sqref="J13:Q21"/>
    </sheetView>
  </sheetViews>
  <sheetFormatPr defaultRowHeight="15.75" x14ac:dyDescent="0.25"/>
  <cols>
    <col min="1" max="1" width="8.5703125" style="1" customWidth="1"/>
    <col min="2" max="2" width="14.28515625" style="1" customWidth="1"/>
    <col min="3" max="7" width="16.85546875" style="1" customWidth="1"/>
    <col min="8" max="9" width="9.140625" style="1"/>
    <col min="10" max="10" width="11.28515625" style="1" customWidth="1"/>
    <col min="11" max="11" width="11.85546875" style="1" customWidth="1"/>
    <col min="12" max="12" width="11.28515625" style="1" customWidth="1"/>
    <col min="13" max="13" width="11.140625" style="1" customWidth="1"/>
    <col min="14" max="16384" width="9.140625" style="1"/>
  </cols>
  <sheetData>
    <row r="4" spans="2:17" x14ac:dyDescent="0.25">
      <c r="B4" s="118" t="s">
        <v>0</v>
      </c>
      <c r="C4" s="118" t="s">
        <v>15</v>
      </c>
      <c r="D4" s="118"/>
      <c r="E4" s="118"/>
      <c r="F4" s="118" t="s">
        <v>14</v>
      </c>
      <c r="G4" s="115" t="s">
        <v>25</v>
      </c>
    </row>
    <row r="5" spans="2:17" x14ac:dyDescent="0.25">
      <c r="B5" s="118"/>
      <c r="C5" s="27" t="s">
        <v>11</v>
      </c>
      <c r="D5" s="27" t="s">
        <v>12</v>
      </c>
      <c r="E5" s="27" t="s">
        <v>13</v>
      </c>
      <c r="F5" s="118"/>
      <c r="G5" s="115"/>
      <c r="J5" s="1" t="s">
        <v>17</v>
      </c>
      <c r="K5" s="1">
        <v>3</v>
      </c>
    </row>
    <row r="6" spans="2:17" x14ac:dyDescent="0.25">
      <c r="B6" s="30" t="s">
        <v>1</v>
      </c>
      <c r="C6" s="30">
        <v>5.74</v>
      </c>
      <c r="D6" s="30">
        <v>6.41</v>
      </c>
      <c r="E6" s="30">
        <v>6.94</v>
      </c>
      <c r="F6" s="30">
        <f>SUM(C6:E6)</f>
        <v>19.09</v>
      </c>
      <c r="G6" s="31">
        <f>AVERAGE(C6:E6)</f>
        <v>6.3633333333333333</v>
      </c>
      <c r="J6" s="1" t="s">
        <v>18</v>
      </c>
      <c r="K6" s="1">
        <v>3</v>
      </c>
    </row>
    <row r="7" spans="2:17" x14ac:dyDescent="0.25">
      <c r="B7" s="30" t="s">
        <v>2</v>
      </c>
      <c r="C7" s="30">
        <v>6.39</v>
      </c>
      <c r="D7" s="30">
        <v>7.03</v>
      </c>
      <c r="E7" s="30">
        <v>6.77</v>
      </c>
      <c r="F7" s="30">
        <f t="shared" ref="F7:F14" si="0">SUM(C7:E7)</f>
        <v>20.189999999999998</v>
      </c>
      <c r="G7" s="31">
        <f t="shared" ref="G7:G14" si="1">AVERAGE(C7:E7)</f>
        <v>6.7299999999999995</v>
      </c>
      <c r="J7" s="1" t="s">
        <v>28</v>
      </c>
      <c r="K7" s="1">
        <v>3</v>
      </c>
    </row>
    <row r="8" spans="2:17" x14ac:dyDescent="0.25">
      <c r="B8" s="30" t="s">
        <v>3</v>
      </c>
      <c r="C8" s="30">
        <v>7.36</v>
      </c>
      <c r="D8" s="9">
        <v>7.19</v>
      </c>
      <c r="E8" s="30">
        <v>6.99</v>
      </c>
      <c r="F8" s="30">
        <f t="shared" si="0"/>
        <v>21.54</v>
      </c>
      <c r="G8" s="31">
        <f t="shared" si="1"/>
        <v>7.18</v>
      </c>
    </row>
    <row r="9" spans="2:17" x14ac:dyDescent="0.25">
      <c r="B9" s="30" t="s">
        <v>4</v>
      </c>
      <c r="C9" s="30">
        <v>5.49</v>
      </c>
      <c r="D9" s="9">
        <v>6.4</v>
      </c>
      <c r="E9" s="30">
        <v>7.92</v>
      </c>
      <c r="F9" s="30">
        <f t="shared" si="0"/>
        <v>19.810000000000002</v>
      </c>
      <c r="G9" s="31">
        <f t="shared" si="1"/>
        <v>6.6033333333333344</v>
      </c>
      <c r="J9" s="1" t="s">
        <v>39</v>
      </c>
      <c r="K9" s="86">
        <f>(F15^2)/(K5*K6*K7)</f>
        <v>1401.2644481481479</v>
      </c>
    </row>
    <row r="10" spans="2:17" x14ac:dyDescent="0.25">
      <c r="B10" s="30" t="s">
        <v>5</v>
      </c>
      <c r="C10" s="30">
        <v>6.61</v>
      </c>
      <c r="D10" s="30">
        <v>7.15</v>
      </c>
      <c r="E10" s="30">
        <v>7.33</v>
      </c>
      <c r="F10" s="30">
        <f t="shared" si="0"/>
        <v>21.090000000000003</v>
      </c>
      <c r="G10" s="31">
        <f t="shared" si="1"/>
        <v>7.0300000000000011</v>
      </c>
    </row>
    <row r="11" spans="2:17" x14ac:dyDescent="0.25">
      <c r="B11" s="30" t="s">
        <v>6</v>
      </c>
      <c r="C11" s="30">
        <v>6.96</v>
      </c>
      <c r="D11" s="30">
        <v>7.33</v>
      </c>
      <c r="E11" s="30">
        <v>7.63</v>
      </c>
      <c r="F11" s="30">
        <f t="shared" si="0"/>
        <v>21.919999999999998</v>
      </c>
      <c r="G11" s="31">
        <f t="shared" si="1"/>
        <v>7.3066666666666658</v>
      </c>
    </row>
    <row r="12" spans="2:17" x14ac:dyDescent="0.25">
      <c r="B12" s="30" t="s">
        <v>7</v>
      </c>
      <c r="C12" s="30">
        <v>7.24</v>
      </c>
      <c r="D12" s="30">
        <v>7.39</v>
      </c>
      <c r="E12" s="30">
        <v>7.08</v>
      </c>
      <c r="F12" s="30">
        <f t="shared" si="0"/>
        <v>21.71</v>
      </c>
      <c r="G12" s="31">
        <f t="shared" si="1"/>
        <v>7.2366666666666672</v>
      </c>
    </row>
    <row r="13" spans="2:17" x14ac:dyDescent="0.25">
      <c r="B13" s="30" t="s">
        <v>8</v>
      </c>
      <c r="C13" s="30">
        <v>8.17</v>
      </c>
      <c r="D13" s="30">
        <v>7.61</v>
      </c>
      <c r="E13" s="30">
        <v>8.07</v>
      </c>
      <c r="F13" s="30">
        <f t="shared" si="0"/>
        <v>23.85</v>
      </c>
      <c r="G13" s="31">
        <f t="shared" si="1"/>
        <v>7.95</v>
      </c>
      <c r="J13" s="113" t="s">
        <v>30</v>
      </c>
      <c r="K13" s="113" t="s">
        <v>31</v>
      </c>
      <c r="L13" s="113" t="s">
        <v>32</v>
      </c>
      <c r="M13" s="113" t="s">
        <v>33</v>
      </c>
      <c r="N13" s="113" t="s">
        <v>34</v>
      </c>
      <c r="O13" s="113" t="s">
        <v>35</v>
      </c>
      <c r="P13" s="113"/>
      <c r="Q13" s="113"/>
    </row>
    <row r="14" spans="2:17" x14ac:dyDescent="0.25">
      <c r="B14" s="30" t="s">
        <v>9</v>
      </c>
      <c r="C14" s="30">
        <v>8.06</v>
      </c>
      <c r="D14" s="30">
        <v>8.41</v>
      </c>
      <c r="E14" s="30">
        <v>8.84</v>
      </c>
      <c r="F14" s="30">
        <f t="shared" si="0"/>
        <v>25.31</v>
      </c>
      <c r="G14" s="31">
        <f t="shared" si="1"/>
        <v>8.4366666666666656</v>
      </c>
      <c r="J14" s="114"/>
      <c r="K14" s="114"/>
      <c r="L14" s="114"/>
      <c r="M14" s="114"/>
      <c r="N14" s="114"/>
      <c r="O14" s="29">
        <v>0.05</v>
      </c>
      <c r="P14" s="29">
        <v>0.01</v>
      </c>
      <c r="Q14" s="114"/>
    </row>
    <row r="15" spans="2:17" x14ac:dyDescent="0.25">
      <c r="B15" s="27" t="s">
        <v>14</v>
      </c>
      <c r="C15" s="30">
        <f>SUM(C6:C14)</f>
        <v>62.02</v>
      </c>
      <c r="D15" s="30">
        <f>SUM(D6:D14)</f>
        <v>64.92</v>
      </c>
      <c r="E15" s="30">
        <f>SUM(E6:E14)</f>
        <v>67.570000000000007</v>
      </c>
      <c r="F15" s="7">
        <f>SUM(F6:F14)</f>
        <v>194.51</v>
      </c>
      <c r="J15" s="1" t="s">
        <v>10</v>
      </c>
      <c r="K15" s="1">
        <f>(K7-1)</f>
        <v>2</v>
      </c>
      <c r="L15" s="42">
        <f>SUMSQ(C15:E15)/(K5*K6)-K9</f>
        <v>1.7124074074076816</v>
      </c>
      <c r="M15" s="84">
        <f t="shared" ref="M15:M20" si="2">L15/K15</f>
        <v>0.8562037037038408</v>
      </c>
      <c r="N15" s="42">
        <f>M15/M20</f>
        <v>4.1028940333447723</v>
      </c>
      <c r="O15" s="42">
        <f>FINV(O14,K15,K20)</f>
        <v>3.6337234675916301</v>
      </c>
      <c r="P15" s="42">
        <f>FINV(P14,K15,K20)</f>
        <v>6.2262352803113821</v>
      </c>
      <c r="Q15" s="1" t="str">
        <f>IF(N15&lt;O15,"tn",IF(N15&lt;P15,"*","**"))</f>
        <v>*</v>
      </c>
    </row>
    <row r="16" spans="2:17" x14ac:dyDescent="0.25">
      <c r="J16" s="1" t="s">
        <v>0</v>
      </c>
      <c r="K16" s="1">
        <f>(K5*K6-1)</f>
        <v>8</v>
      </c>
      <c r="L16" s="42">
        <f>SUMSQ(F6:F14)/K7-K9</f>
        <v>10.231918518518569</v>
      </c>
      <c r="M16" s="84">
        <f t="shared" si="2"/>
        <v>1.2789898148148211</v>
      </c>
      <c r="N16" s="42">
        <f>M16/M20</f>
        <v>6.1288682321883359</v>
      </c>
      <c r="O16" s="42">
        <f>FINV(O14,K16,K20)</f>
        <v>2.5910961798744014</v>
      </c>
      <c r="P16" s="42">
        <f>FINV(P14,K16,K20)</f>
        <v>3.8895721399261927</v>
      </c>
      <c r="Q16" s="1" t="str">
        <f>IF(N16&lt;O16,"tn",IF(N16&lt;P16,"*","**"))</f>
        <v>**</v>
      </c>
    </row>
    <row r="17" spans="2:17" x14ac:dyDescent="0.25">
      <c r="J17" s="1" t="s">
        <v>17</v>
      </c>
      <c r="K17" s="1">
        <f>(K5-1)</f>
        <v>2</v>
      </c>
      <c r="L17" s="42">
        <f>SUMSQ(F22:F24)/(K5*K7)-K9</f>
        <v>6.2890740740742785</v>
      </c>
      <c r="M17" s="84">
        <f t="shared" si="2"/>
        <v>3.1445370370371393</v>
      </c>
      <c r="N17" s="42">
        <f>M17/M20</f>
        <v>15.068496189726833</v>
      </c>
      <c r="O17" s="42">
        <f>FINV(O14,K17,K20)</f>
        <v>3.6337234675916301</v>
      </c>
      <c r="P17" s="42">
        <f>FINV(P14,K17,K20)</f>
        <v>6.2262352803113821</v>
      </c>
      <c r="Q17" s="1" t="str">
        <f>IF(N17&lt;O17,"tn",IF(N17&lt;P17,"*","**"))</f>
        <v>**</v>
      </c>
    </row>
    <row r="18" spans="2:17" x14ac:dyDescent="0.25">
      <c r="J18" s="1" t="s">
        <v>18</v>
      </c>
      <c r="K18" s="1">
        <f>(K6-1)</f>
        <v>2</v>
      </c>
      <c r="L18" s="42">
        <f>SUMSQ(C25:E25)/(K6*K7)-K9</f>
        <v>3.713540740740882</v>
      </c>
      <c r="M18" s="84">
        <f t="shared" si="2"/>
        <v>1.856770370370441</v>
      </c>
      <c r="N18" s="42">
        <f>M18/M20</f>
        <v>8.8975696331714804</v>
      </c>
      <c r="O18" s="42">
        <f>FINV(O14,K18,K20)</f>
        <v>3.6337234675916301</v>
      </c>
      <c r="P18" s="42">
        <f>FINV(P14,K18,K20)</f>
        <v>6.2262352803113821</v>
      </c>
      <c r="Q18" s="1" t="str">
        <f>IF(N18&lt;O18,"tn",IF(N18&lt;P18,"*","**"))</f>
        <v>**</v>
      </c>
    </row>
    <row r="19" spans="2:17" x14ac:dyDescent="0.25">
      <c r="D19" s="1" t="s">
        <v>26</v>
      </c>
      <c r="J19" s="1" t="s">
        <v>37</v>
      </c>
      <c r="K19" s="1">
        <f>(K5-1)*(K6-1)</f>
        <v>4</v>
      </c>
      <c r="L19" s="42">
        <f>L16-L17-L18</f>
        <v>0.22930370370340825</v>
      </c>
      <c r="M19" s="84">
        <f t="shared" si="2"/>
        <v>5.7325925925852061E-2</v>
      </c>
      <c r="N19" s="42">
        <f>M19/M20</f>
        <v>0.27470355292751547</v>
      </c>
      <c r="O19" s="42">
        <f>FINV(O14,K19,K20)</f>
        <v>3.0069172799243447</v>
      </c>
      <c r="P19" s="42">
        <f>FINV(P14,K19,K20)</f>
        <v>4.772577999723211</v>
      </c>
      <c r="Q19" s="1" t="str">
        <f>IF(N19&lt;O19,"tn",IF(N19&lt;P19,"*","**"))</f>
        <v>tn</v>
      </c>
    </row>
    <row r="20" spans="2:17" x14ac:dyDescent="0.25">
      <c r="B20" s="106" t="s">
        <v>17</v>
      </c>
      <c r="C20" s="106" t="s">
        <v>18</v>
      </c>
      <c r="D20" s="106"/>
      <c r="E20" s="106"/>
      <c r="F20" s="116" t="s">
        <v>14</v>
      </c>
      <c r="G20" s="117" t="s">
        <v>25</v>
      </c>
      <c r="J20" s="1" t="s">
        <v>40</v>
      </c>
      <c r="K20" s="1">
        <f>(K5*K6-1)*(K7-1)</f>
        <v>16</v>
      </c>
      <c r="L20" s="42">
        <f>L21-L15-L16</f>
        <v>3.3389259259258779</v>
      </c>
      <c r="M20" s="84">
        <f t="shared" si="2"/>
        <v>0.20868287037036737</v>
      </c>
      <c r="N20" s="16"/>
      <c r="O20" s="16"/>
      <c r="P20" s="16"/>
      <c r="Q20" s="16"/>
    </row>
    <row r="21" spans="2:17" x14ac:dyDescent="0.25">
      <c r="B21" s="106"/>
      <c r="C21" s="48" t="s">
        <v>19</v>
      </c>
      <c r="D21" s="48" t="s">
        <v>20</v>
      </c>
      <c r="E21" s="48" t="s">
        <v>21</v>
      </c>
      <c r="F21" s="116"/>
      <c r="G21" s="117"/>
      <c r="J21" s="14" t="s">
        <v>14</v>
      </c>
      <c r="K21" s="14">
        <f>(K5*K6*K7-1)</f>
        <v>26</v>
      </c>
      <c r="L21" s="85">
        <f>SUMSQ(C6:E14)-K9</f>
        <v>15.283251851852128</v>
      </c>
      <c r="M21" s="17"/>
      <c r="N21" s="17"/>
      <c r="O21" s="17"/>
      <c r="P21" s="17"/>
      <c r="Q21" s="17"/>
    </row>
    <row r="22" spans="2:17" x14ac:dyDescent="0.25">
      <c r="B22" s="26" t="s">
        <v>22</v>
      </c>
      <c r="C22" s="26">
        <f>F6</f>
        <v>19.09</v>
      </c>
      <c r="D22" s="26">
        <f>F7</f>
        <v>20.189999999999998</v>
      </c>
      <c r="E22" s="26">
        <f>F8</f>
        <v>21.54</v>
      </c>
      <c r="F22" s="58">
        <f>SUM(C22:E22)</f>
        <v>60.82</v>
      </c>
      <c r="G22" s="57">
        <f>F22/9</f>
        <v>6.7577777777777781</v>
      </c>
    </row>
    <row r="23" spans="2:17" x14ac:dyDescent="0.25">
      <c r="B23" s="26" t="s">
        <v>23</v>
      </c>
      <c r="C23" s="26">
        <f>F9</f>
        <v>19.810000000000002</v>
      </c>
      <c r="D23" s="26">
        <f>F10</f>
        <v>21.090000000000003</v>
      </c>
      <c r="E23" s="26">
        <f>F11</f>
        <v>21.919999999999998</v>
      </c>
      <c r="F23" s="58">
        <f>SUM(C23:E23)</f>
        <v>62.820000000000007</v>
      </c>
      <c r="G23" s="57">
        <f>F23/9</f>
        <v>6.98</v>
      </c>
    </row>
    <row r="24" spans="2:17" x14ac:dyDescent="0.25">
      <c r="B24" s="26" t="s">
        <v>24</v>
      </c>
      <c r="C24" s="26">
        <f>F12</f>
        <v>21.71</v>
      </c>
      <c r="D24" s="26">
        <f>F13</f>
        <v>23.85</v>
      </c>
      <c r="E24" s="26">
        <f>F14</f>
        <v>25.31</v>
      </c>
      <c r="F24" s="58">
        <f>SUM(C24:E24)</f>
        <v>70.87</v>
      </c>
      <c r="G24" s="57">
        <f>F24/9</f>
        <v>7.8744444444444452</v>
      </c>
    </row>
    <row r="25" spans="2:17" x14ac:dyDescent="0.25">
      <c r="B25" s="54" t="s">
        <v>14</v>
      </c>
      <c r="C25" s="58">
        <f>SUM(C22:C24)</f>
        <v>60.610000000000007</v>
      </c>
      <c r="D25" s="58">
        <f>SUM(D22:D24)</f>
        <v>65.13</v>
      </c>
      <c r="E25" s="58">
        <f>SUM(E22:E24)</f>
        <v>68.77</v>
      </c>
      <c r="F25" s="3">
        <f>SUM(F22:F24)</f>
        <v>194.51000000000002</v>
      </c>
      <c r="G25" s="51"/>
      <c r="J25" t="s">
        <v>61</v>
      </c>
      <c r="K25" t="s">
        <v>83</v>
      </c>
      <c r="L25" t="s">
        <v>84</v>
      </c>
    </row>
    <row r="26" spans="2:17" x14ac:dyDescent="0.25">
      <c r="B26" s="56" t="s">
        <v>25</v>
      </c>
      <c r="C26" s="57">
        <f>C25/9</f>
        <v>6.7344444444444456</v>
      </c>
      <c r="D26" s="57">
        <f>D25/9</f>
        <v>7.2366666666666664</v>
      </c>
      <c r="E26" s="57">
        <f>E25/9</f>
        <v>7.641111111111111</v>
      </c>
      <c r="J26" s="100">
        <f>M20/9</f>
        <v>2.3186985596707486E-2</v>
      </c>
      <c r="K26">
        <v>5.0309999999999997</v>
      </c>
      <c r="L26" s="100">
        <f>K26*J26</f>
        <v>0.11665372453703535</v>
      </c>
    </row>
    <row r="30" spans="2:17" x14ac:dyDescent="0.25">
      <c r="B30" s="50" t="s">
        <v>0</v>
      </c>
      <c r="C30" s="50" t="s">
        <v>53</v>
      </c>
      <c r="E30" s="102"/>
      <c r="F30" s="102"/>
      <c r="G30" s="31"/>
    </row>
    <row r="31" spans="2:17" x14ac:dyDescent="0.25">
      <c r="B31" s="53" t="s">
        <v>22</v>
      </c>
      <c r="C31" s="101">
        <v>6.7577777777777781</v>
      </c>
      <c r="D31" s="1" t="s">
        <v>58</v>
      </c>
      <c r="E31" s="102">
        <f>C31+C$34</f>
        <v>6.8747777777777781</v>
      </c>
      <c r="F31"/>
    </row>
    <row r="32" spans="2:17" x14ac:dyDescent="0.25">
      <c r="B32" s="53" t="s">
        <v>24</v>
      </c>
      <c r="C32" s="101">
        <v>6.98</v>
      </c>
      <c r="D32" s="1" t="s">
        <v>59</v>
      </c>
      <c r="E32" s="102">
        <f t="shared" ref="E32:E33" si="3">C32+C$34</f>
        <v>7.0970000000000004</v>
      </c>
    </row>
    <row r="33" spans="2:6" x14ac:dyDescent="0.25">
      <c r="B33" s="53" t="s">
        <v>23</v>
      </c>
      <c r="C33" s="101">
        <v>7.8744444444444452</v>
      </c>
      <c r="D33" s="1" t="s">
        <v>68</v>
      </c>
      <c r="E33" s="102">
        <f t="shared" si="3"/>
        <v>7.9914444444444452</v>
      </c>
    </row>
    <row r="34" spans="2:6" x14ac:dyDescent="0.25">
      <c r="B34" s="62" t="s">
        <v>67</v>
      </c>
      <c r="C34" s="104">
        <v>0.11700000000000001</v>
      </c>
      <c r="E34" s="102"/>
    </row>
    <row r="35" spans="2:6" x14ac:dyDescent="0.25">
      <c r="B35" s="53" t="s">
        <v>19</v>
      </c>
      <c r="C35" s="101">
        <v>6.7344444444444456</v>
      </c>
      <c r="D35" s="1" t="s">
        <v>58</v>
      </c>
      <c r="E35" s="102">
        <f>C35+C$38</f>
        <v>6.8514444444444456</v>
      </c>
    </row>
    <row r="36" spans="2:6" x14ac:dyDescent="0.25">
      <c r="B36" s="53" t="s">
        <v>20</v>
      </c>
      <c r="C36" s="101">
        <v>7.2366666666666664</v>
      </c>
      <c r="D36" s="1" t="s">
        <v>59</v>
      </c>
      <c r="E36" s="102">
        <f t="shared" ref="E36:E37" si="4">C36+C$38</f>
        <v>7.3536666666666664</v>
      </c>
    </row>
    <row r="37" spans="2:6" x14ac:dyDescent="0.25">
      <c r="B37" s="53" t="s">
        <v>21</v>
      </c>
      <c r="C37" s="101">
        <v>7.641111111111111</v>
      </c>
      <c r="D37" s="1" t="s">
        <v>68</v>
      </c>
      <c r="E37" s="102">
        <f t="shared" si="4"/>
        <v>7.758111111111111</v>
      </c>
    </row>
    <row r="38" spans="2:6" x14ac:dyDescent="0.25">
      <c r="B38" s="62" t="s">
        <v>67</v>
      </c>
      <c r="C38" s="104">
        <v>0.11700000000000001</v>
      </c>
      <c r="D38" s="70"/>
      <c r="E38" s="35"/>
    </row>
    <row r="39" spans="2:6" x14ac:dyDescent="0.25">
      <c r="B39" s="73"/>
      <c r="C39" s="8"/>
      <c r="D39" s="35"/>
      <c r="E39" s="8"/>
      <c r="F39" s="31"/>
    </row>
    <row r="40" spans="2:6" x14ac:dyDescent="0.25">
      <c r="B40" s="73"/>
      <c r="C40" s="8"/>
      <c r="D40" s="35"/>
      <c r="E40" s="8"/>
      <c r="F40" s="31"/>
    </row>
    <row r="41" spans="2:6" x14ac:dyDescent="0.25">
      <c r="B41" s="73"/>
      <c r="C41" s="8"/>
      <c r="D41" s="35"/>
      <c r="E41" s="8"/>
      <c r="F41" s="31"/>
    </row>
    <row r="42" spans="2:6" x14ac:dyDescent="0.25">
      <c r="B42" s="73"/>
      <c r="C42" s="8"/>
      <c r="D42" s="35"/>
      <c r="E42" s="8"/>
      <c r="F42" s="31"/>
    </row>
    <row r="43" spans="2:6" x14ac:dyDescent="0.25">
      <c r="B43" s="73"/>
      <c r="C43" s="8"/>
      <c r="D43" s="35"/>
      <c r="E43" s="8"/>
      <c r="F43" s="31"/>
    </row>
    <row r="44" spans="2:6" x14ac:dyDescent="0.25">
      <c r="B44" s="73"/>
      <c r="C44" s="8"/>
      <c r="D44" s="35"/>
      <c r="E44" s="8"/>
      <c r="F44" s="31"/>
    </row>
    <row r="45" spans="2:6" x14ac:dyDescent="0.25">
      <c r="B45" s="73"/>
      <c r="C45" s="8"/>
      <c r="D45" s="35"/>
      <c r="E45" s="8"/>
    </row>
    <row r="46" spans="2:6" x14ac:dyDescent="0.25">
      <c r="B46" s="73"/>
      <c r="C46" s="8"/>
      <c r="D46" s="35"/>
      <c r="E46" s="8"/>
    </row>
    <row r="47" spans="2:6" x14ac:dyDescent="0.25">
      <c r="B47" s="73"/>
      <c r="C47" s="8"/>
      <c r="D47" s="35"/>
      <c r="E47" s="8"/>
    </row>
    <row r="48" spans="2:6" x14ac:dyDescent="0.25">
      <c r="B48" s="71"/>
      <c r="C48" s="79"/>
      <c r="D48" s="35"/>
      <c r="E48" s="35"/>
    </row>
  </sheetData>
  <sortState ref="B39:E48">
    <sortCondition ref="B39"/>
  </sortState>
  <mergeCells count="15">
    <mergeCell ref="B4:B5"/>
    <mergeCell ref="F4:F5"/>
    <mergeCell ref="C4:E4"/>
    <mergeCell ref="B20:B21"/>
    <mergeCell ref="C20:E20"/>
    <mergeCell ref="G4:G5"/>
    <mergeCell ref="F20:F21"/>
    <mergeCell ref="G20:G21"/>
    <mergeCell ref="J13:J14"/>
    <mergeCell ref="K13:K14"/>
    <mergeCell ref="Q13:Q14"/>
    <mergeCell ref="L13:L14"/>
    <mergeCell ref="M13:M14"/>
    <mergeCell ref="N13:N14"/>
    <mergeCell ref="O13:P13"/>
  </mergeCells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4:Q50"/>
  <sheetViews>
    <sheetView topLeftCell="B36" zoomScale="80" zoomScaleNormal="80" workbookViewId="0">
      <selection activeCell="H40" sqref="H40"/>
    </sheetView>
  </sheetViews>
  <sheetFormatPr defaultRowHeight="15.75" x14ac:dyDescent="0.25"/>
  <cols>
    <col min="1" max="1" width="9.140625" style="1"/>
    <col min="2" max="7" width="15.140625" style="1" customWidth="1"/>
    <col min="8" max="9" width="9.140625" style="1"/>
    <col min="10" max="10" width="13.42578125" style="1" customWidth="1"/>
    <col min="11" max="11" width="12.140625" style="1" customWidth="1"/>
    <col min="12" max="12" width="10.85546875" style="1" customWidth="1"/>
    <col min="13" max="13" width="13.85546875" style="1" customWidth="1"/>
    <col min="14" max="15" width="10.85546875" style="1" customWidth="1"/>
    <col min="16" max="16384" width="9.140625" style="1"/>
  </cols>
  <sheetData>
    <row r="4" spans="2:17" x14ac:dyDescent="0.25">
      <c r="B4" s="118" t="s">
        <v>0</v>
      </c>
      <c r="C4" s="118" t="s">
        <v>15</v>
      </c>
      <c r="D4" s="118"/>
      <c r="E4" s="118"/>
      <c r="F4" s="119" t="s">
        <v>14</v>
      </c>
      <c r="G4" s="119" t="s">
        <v>25</v>
      </c>
    </row>
    <row r="5" spans="2:17" x14ac:dyDescent="0.25">
      <c r="B5" s="118"/>
      <c r="C5" s="40" t="s">
        <v>11</v>
      </c>
      <c r="D5" s="40" t="s">
        <v>12</v>
      </c>
      <c r="E5" s="40" t="s">
        <v>13</v>
      </c>
      <c r="F5" s="119"/>
      <c r="G5" s="119"/>
      <c r="J5" s="1" t="s">
        <v>17</v>
      </c>
      <c r="K5" s="1">
        <v>3</v>
      </c>
    </row>
    <row r="6" spans="2:17" x14ac:dyDescent="0.25">
      <c r="B6" s="41" t="s">
        <v>1</v>
      </c>
      <c r="C6" s="43">
        <v>14.92</v>
      </c>
      <c r="D6" s="10">
        <v>14.44</v>
      </c>
      <c r="E6" s="10">
        <v>13.49</v>
      </c>
      <c r="F6" s="43">
        <f>SUM(C6:E6)</f>
        <v>42.85</v>
      </c>
      <c r="G6" s="31">
        <f>AVERAGE(C6:E6)</f>
        <v>14.283333333333333</v>
      </c>
      <c r="J6" s="1" t="s">
        <v>18</v>
      </c>
      <c r="K6" s="1">
        <v>3</v>
      </c>
    </row>
    <row r="7" spans="2:17" x14ac:dyDescent="0.25">
      <c r="B7" s="41" t="s">
        <v>2</v>
      </c>
      <c r="C7" s="4">
        <v>25.2</v>
      </c>
      <c r="D7" s="10">
        <v>25.02</v>
      </c>
      <c r="E7" s="10">
        <v>25.68</v>
      </c>
      <c r="F7" s="4">
        <f t="shared" ref="F7:F14" si="0">SUM(C7:E7)</f>
        <v>75.900000000000006</v>
      </c>
      <c r="G7" s="31">
        <f t="shared" ref="G7:G14" si="1">AVERAGE(C7:E7)</f>
        <v>25.3</v>
      </c>
      <c r="J7" s="1" t="s">
        <v>28</v>
      </c>
      <c r="K7" s="1">
        <v>3</v>
      </c>
    </row>
    <row r="8" spans="2:17" x14ac:dyDescent="0.25">
      <c r="B8" s="41" t="s">
        <v>3</v>
      </c>
      <c r="C8" s="10">
        <v>29.21</v>
      </c>
      <c r="D8" s="10">
        <v>26.27</v>
      </c>
      <c r="E8" s="10">
        <v>25.82</v>
      </c>
      <c r="F8" s="4">
        <f t="shared" si="0"/>
        <v>81.300000000000011</v>
      </c>
      <c r="G8" s="31">
        <f t="shared" si="1"/>
        <v>27.100000000000005</v>
      </c>
    </row>
    <row r="9" spans="2:17" x14ac:dyDescent="0.25">
      <c r="B9" s="41" t="s">
        <v>4</v>
      </c>
      <c r="C9" s="10">
        <v>22.88</v>
      </c>
      <c r="D9" s="10">
        <v>29.54</v>
      </c>
      <c r="E9" s="10">
        <v>22.53</v>
      </c>
      <c r="F9" s="43">
        <f t="shared" si="0"/>
        <v>74.95</v>
      </c>
      <c r="G9" s="31">
        <f t="shared" si="1"/>
        <v>24.983333333333334</v>
      </c>
      <c r="J9" s="1" t="s">
        <v>29</v>
      </c>
      <c r="K9" s="42">
        <f>(F15^2)/(3*3*3)</f>
        <v>11859.168133333334</v>
      </c>
    </row>
    <row r="10" spans="2:17" x14ac:dyDescent="0.25">
      <c r="B10" s="41" t="s">
        <v>5</v>
      </c>
      <c r="C10" s="10">
        <v>16.559999999999999</v>
      </c>
      <c r="D10" s="10">
        <v>15.36</v>
      </c>
      <c r="E10" s="10">
        <v>14.85</v>
      </c>
      <c r="F10" s="43">
        <f t="shared" si="0"/>
        <v>46.769999999999996</v>
      </c>
      <c r="G10" s="31">
        <f t="shared" si="1"/>
        <v>15.589999999999998</v>
      </c>
    </row>
    <row r="11" spans="2:17" x14ac:dyDescent="0.25">
      <c r="B11" s="41" t="s">
        <v>6</v>
      </c>
      <c r="C11" s="10">
        <v>24.29</v>
      </c>
      <c r="D11" s="10">
        <v>23.57</v>
      </c>
      <c r="E11" s="10">
        <v>22.55</v>
      </c>
      <c r="F11" s="43">
        <f t="shared" si="0"/>
        <v>70.41</v>
      </c>
      <c r="G11" s="31">
        <f t="shared" si="1"/>
        <v>23.47</v>
      </c>
    </row>
    <row r="12" spans="2:17" x14ac:dyDescent="0.25">
      <c r="B12" s="41" t="s">
        <v>7</v>
      </c>
      <c r="C12" s="10">
        <v>26.04</v>
      </c>
      <c r="D12" s="10">
        <v>24.87</v>
      </c>
      <c r="E12" s="10">
        <v>24.02</v>
      </c>
      <c r="F12" s="43">
        <f t="shared" si="0"/>
        <v>74.929999999999993</v>
      </c>
      <c r="G12" s="31">
        <f t="shared" si="1"/>
        <v>24.976666666666663</v>
      </c>
    </row>
    <row r="13" spans="2:17" x14ac:dyDescent="0.25">
      <c r="B13" s="41" t="s">
        <v>8</v>
      </c>
      <c r="C13" s="10">
        <v>14.35</v>
      </c>
      <c r="D13" s="10">
        <v>15.62</v>
      </c>
      <c r="E13" s="10">
        <v>14.07</v>
      </c>
      <c r="F13" s="43">
        <f t="shared" si="0"/>
        <v>44.04</v>
      </c>
      <c r="G13" s="31">
        <f t="shared" si="1"/>
        <v>14.68</v>
      </c>
      <c r="J13" s="113" t="s">
        <v>30</v>
      </c>
      <c r="K13" s="113" t="s">
        <v>31</v>
      </c>
      <c r="L13" s="113" t="s">
        <v>32</v>
      </c>
      <c r="M13" s="113" t="s">
        <v>33</v>
      </c>
      <c r="N13" s="113" t="s">
        <v>34</v>
      </c>
      <c r="O13" s="113" t="s">
        <v>35</v>
      </c>
      <c r="P13" s="113"/>
      <c r="Q13" s="113" t="s">
        <v>36</v>
      </c>
    </row>
    <row r="14" spans="2:17" x14ac:dyDescent="0.25">
      <c r="B14" s="41" t="s">
        <v>9</v>
      </c>
      <c r="C14" s="10">
        <v>19.059999999999999</v>
      </c>
      <c r="D14" s="10">
        <v>18.559999999999999</v>
      </c>
      <c r="E14" s="10">
        <v>17.09</v>
      </c>
      <c r="F14" s="43">
        <f t="shared" si="0"/>
        <v>54.709999999999994</v>
      </c>
      <c r="G14" s="31">
        <f t="shared" si="1"/>
        <v>18.236666666666665</v>
      </c>
      <c r="J14" s="114"/>
      <c r="K14" s="114"/>
      <c r="L14" s="114"/>
      <c r="M14" s="114"/>
      <c r="N14" s="114"/>
      <c r="O14" s="38">
        <v>0.05</v>
      </c>
      <c r="P14" s="38">
        <v>0.01</v>
      </c>
      <c r="Q14" s="114"/>
    </row>
    <row r="15" spans="2:17" x14ac:dyDescent="0.25">
      <c r="B15" s="43" t="s">
        <v>14</v>
      </c>
      <c r="C15" s="43">
        <f>SUM(C6:C14)</f>
        <v>192.51</v>
      </c>
      <c r="D15" s="43">
        <f>SUM(D6:D14)</f>
        <v>193.25000000000003</v>
      </c>
      <c r="E15" s="4">
        <f>SUM(E6:E14)</f>
        <v>180.1</v>
      </c>
      <c r="F15" s="19">
        <f>SUM(F6:F14)</f>
        <v>565.86</v>
      </c>
      <c r="J15" s="1" t="s">
        <v>10</v>
      </c>
      <c r="K15" s="1">
        <f>(K7-1)</f>
        <v>2</v>
      </c>
      <c r="L15" s="42">
        <f>SUMSQ(C15:E15)/(K5*K6)-K9</f>
        <v>12.128822222221061</v>
      </c>
      <c r="M15" s="84">
        <f t="shared" ref="M15:M20" si="2">L15/K15</f>
        <v>6.0644111111105303</v>
      </c>
      <c r="N15" s="42">
        <f>M15/M20</f>
        <v>2.715050005844474</v>
      </c>
      <c r="O15" s="42">
        <f>FINV(O14,K15,K20)</f>
        <v>3.6337234675916301</v>
      </c>
      <c r="P15" s="42">
        <f>FINV(P14,K15,K20)</f>
        <v>6.2262352803113821</v>
      </c>
      <c r="Q15" s="1" t="str">
        <f>IF(N15&lt;O15,"tn",IF(N15&lt;P15,"*","**"))</f>
        <v>tn</v>
      </c>
    </row>
    <row r="16" spans="2:17" x14ac:dyDescent="0.25">
      <c r="J16" s="1" t="s">
        <v>0</v>
      </c>
      <c r="K16" s="1">
        <f>(K5*K6-1)</f>
        <v>8</v>
      </c>
      <c r="L16" s="42">
        <f>SUMSQ(F6:F14)/K7-K9</f>
        <v>646.27739999999903</v>
      </c>
      <c r="M16" s="84">
        <f t="shared" si="2"/>
        <v>80.784674999999879</v>
      </c>
      <c r="N16" s="42">
        <f>M16/M20</f>
        <v>36.167474188722757</v>
      </c>
      <c r="O16" s="42">
        <f>FINV(O14,K16,K20)</f>
        <v>2.5910961798744014</v>
      </c>
      <c r="P16" s="42">
        <f>FINV(P14,K16,K20)</f>
        <v>3.8895721399261927</v>
      </c>
      <c r="Q16" s="1" t="str">
        <f>IF(N16&lt;O16,"tn",IF(N16&lt;P16,"*","**"))</f>
        <v>**</v>
      </c>
    </row>
    <row r="17" spans="2:17" x14ac:dyDescent="0.25">
      <c r="J17" s="1" t="s">
        <v>17</v>
      </c>
      <c r="K17" s="1">
        <f>(K5-1)</f>
        <v>2</v>
      </c>
      <c r="L17" s="42">
        <f>SUMSQ(F22:F24)/(K5*K7)-K9</f>
        <v>40.6854000000003</v>
      </c>
      <c r="M17" s="84">
        <f t="shared" si="2"/>
        <v>20.34270000000015</v>
      </c>
      <c r="N17" s="42">
        <f>M17/M20</f>
        <v>9.1074709055762995</v>
      </c>
      <c r="O17" s="42">
        <f>FINV(O14,K17,K20)</f>
        <v>3.6337234675916301</v>
      </c>
      <c r="P17" s="42">
        <f>FINV(P14,K17,K20)</f>
        <v>6.2262352803113821</v>
      </c>
      <c r="Q17" s="1" t="str">
        <f>IF(N17&lt;O17,"tn",IF(N17&lt;P17,"*","**"))</f>
        <v>**</v>
      </c>
    </row>
    <row r="18" spans="2:17" x14ac:dyDescent="0.25">
      <c r="J18" s="1" t="s">
        <v>18</v>
      </c>
      <c r="K18" s="1">
        <f>(K6-1)</f>
        <v>2</v>
      </c>
      <c r="L18" s="42">
        <f>SUMSQ(C25:E25)/(K6*K7)-K9</f>
        <v>90.420022222222542</v>
      </c>
      <c r="M18" s="84">
        <f t="shared" si="2"/>
        <v>45.210011111111271</v>
      </c>
      <c r="N18" s="42">
        <f>M18/M20</f>
        <v>20.240620017756939</v>
      </c>
      <c r="O18" s="42">
        <f>FINV(O14,K18,K20)</f>
        <v>3.6337234675916301</v>
      </c>
      <c r="P18" s="42">
        <f>FINV(P14,K18,K20)</f>
        <v>6.2262352803113821</v>
      </c>
      <c r="Q18" s="1" t="str">
        <f>IF(N18&lt;O18,"tn",IF(N18&lt;P18,"*","**"))</f>
        <v>**</v>
      </c>
    </row>
    <row r="19" spans="2:17" x14ac:dyDescent="0.25">
      <c r="D19" s="1" t="s">
        <v>26</v>
      </c>
      <c r="J19" s="1" t="s">
        <v>37</v>
      </c>
      <c r="K19" s="1">
        <f>(K5-1)*(K6-1)</f>
        <v>4</v>
      </c>
      <c r="L19" s="42">
        <f>L16-L17-L18</f>
        <v>515.17197777777619</v>
      </c>
      <c r="M19" s="84">
        <f t="shared" si="2"/>
        <v>128.79299444444405</v>
      </c>
      <c r="N19" s="42">
        <f>M19/M20</f>
        <v>57.660902915778898</v>
      </c>
      <c r="O19" s="42">
        <f>FINV(O14,K19,K20)</f>
        <v>3.0069172799243447</v>
      </c>
      <c r="P19" s="42">
        <f>FINV(P14,K19,K20)</f>
        <v>4.772577999723211</v>
      </c>
      <c r="Q19" s="1" t="str">
        <f>IF(N19&lt;O19,"tn",IF(N19&lt;P19,"*","**"))</f>
        <v>**</v>
      </c>
    </row>
    <row r="20" spans="2:17" x14ac:dyDescent="0.25">
      <c r="B20" s="106" t="s">
        <v>17</v>
      </c>
      <c r="C20" s="106" t="s">
        <v>18</v>
      </c>
      <c r="D20" s="106"/>
      <c r="E20" s="106"/>
      <c r="F20" s="120" t="s">
        <v>14</v>
      </c>
      <c r="G20" s="121" t="s">
        <v>25</v>
      </c>
      <c r="J20" s="1" t="s">
        <v>40</v>
      </c>
      <c r="K20" s="1">
        <f>(K5*K6-1)*(K7-1)</f>
        <v>16</v>
      </c>
      <c r="L20" s="42">
        <f>L21-L15-L16</f>
        <v>35.738044444447951</v>
      </c>
      <c r="M20" s="84">
        <f t="shared" si="2"/>
        <v>2.2336277777779969</v>
      </c>
      <c r="N20" s="16"/>
      <c r="O20" s="16"/>
      <c r="P20" s="16"/>
      <c r="Q20" s="16"/>
    </row>
    <row r="21" spans="2:17" x14ac:dyDescent="0.25">
      <c r="B21" s="106"/>
      <c r="C21" s="39" t="s">
        <v>19</v>
      </c>
      <c r="D21" s="39" t="s">
        <v>20</v>
      </c>
      <c r="E21" s="39" t="s">
        <v>21</v>
      </c>
      <c r="F21" s="120"/>
      <c r="G21" s="121"/>
      <c r="J21" s="14" t="s">
        <v>14</v>
      </c>
      <c r="K21" s="14">
        <f>(K5*K6*K7-1)</f>
        <v>26</v>
      </c>
      <c r="L21" s="85">
        <f>SUMSQ(C6:E14)-K9</f>
        <v>694.14426666666805</v>
      </c>
      <c r="M21" s="17"/>
      <c r="N21" s="17"/>
      <c r="O21" s="17"/>
      <c r="P21" s="17"/>
      <c r="Q21" s="17"/>
    </row>
    <row r="22" spans="2:17" x14ac:dyDescent="0.25">
      <c r="B22" s="39" t="s">
        <v>22</v>
      </c>
      <c r="C22" s="39">
        <f>F6</f>
        <v>42.85</v>
      </c>
      <c r="D22" s="5">
        <f>F7</f>
        <v>75.900000000000006</v>
      </c>
      <c r="E22" s="5">
        <f>F8</f>
        <v>81.300000000000011</v>
      </c>
      <c r="F22" s="58">
        <f>SUM(C22:E22)</f>
        <v>200.05</v>
      </c>
      <c r="G22" s="57">
        <f>F22/9</f>
        <v>22.227777777777778</v>
      </c>
    </row>
    <row r="23" spans="2:17" x14ac:dyDescent="0.25">
      <c r="B23" s="39" t="s">
        <v>23</v>
      </c>
      <c r="C23" s="39">
        <f>F9</f>
        <v>74.95</v>
      </c>
      <c r="D23" s="39">
        <f>F10</f>
        <v>46.769999999999996</v>
      </c>
      <c r="E23" s="39">
        <f>F11</f>
        <v>70.41</v>
      </c>
      <c r="F23" s="58">
        <f>SUM(C23:E23)</f>
        <v>192.13</v>
      </c>
      <c r="G23" s="57">
        <f>F23/9</f>
        <v>21.347777777777779</v>
      </c>
    </row>
    <row r="24" spans="2:17" x14ac:dyDescent="0.25">
      <c r="B24" s="39" t="s">
        <v>24</v>
      </c>
      <c r="C24" s="39">
        <f>F12</f>
        <v>74.929999999999993</v>
      </c>
      <c r="D24" s="39">
        <f>F13</f>
        <v>44.04</v>
      </c>
      <c r="E24" s="39">
        <f>F14</f>
        <v>54.709999999999994</v>
      </c>
      <c r="F24" s="58">
        <f>SUM(C24:E24)</f>
        <v>173.68</v>
      </c>
      <c r="G24" s="57">
        <f>F24/9</f>
        <v>19.297777777777778</v>
      </c>
      <c r="J24" s="48" t="s">
        <v>61</v>
      </c>
      <c r="K24" s="48" t="s">
        <v>62</v>
      </c>
      <c r="L24" s="48" t="s">
        <v>63</v>
      </c>
    </row>
    <row r="25" spans="2:17" x14ac:dyDescent="0.25">
      <c r="B25" s="54" t="s">
        <v>14</v>
      </c>
      <c r="C25" s="58">
        <f>SUM(C22:C24)</f>
        <v>192.73000000000002</v>
      </c>
      <c r="D25" s="55">
        <f>SUM(D22:D24)</f>
        <v>166.71</v>
      </c>
      <c r="E25" s="55">
        <f>SUM(E22:E24)</f>
        <v>206.42000000000002</v>
      </c>
      <c r="F25" s="3">
        <f>SUM(F22:F24)</f>
        <v>565.86</v>
      </c>
      <c r="G25" s="51"/>
      <c r="J25" s="5">
        <f>SQRT(M20/3)</f>
        <v>0.86286881540166094</v>
      </c>
      <c r="K25" s="48">
        <v>5.0309999999999997</v>
      </c>
      <c r="L25" s="5">
        <f>J25*K25</f>
        <v>4.3410930102857561</v>
      </c>
    </row>
    <row r="26" spans="2:17" x14ac:dyDescent="0.25">
      <c r="B26" s="56" t="s">
        <v>25</v>
      </c>
      <c r="C26" s="57">
        <f>C25/9</f>
        <v>21.414444444444445</v>
      </c>
      <c r="D26" s="57">
        <f>D25/9</f>
        <v>18.523333333333333</v>
      </c>
      <c r="E26" s="57">
        <f>E25/9</f>
        <v>22.935555555555556</v>
      </c>
    </row>
    <row r="31" spans="2:17" x14ac:dyDescent="0.25">
      <c r="H31" s="31"/>
      <c r="J31" s="92" t="s">
        <v>0</v>
      </c>
      <c r="K31" s="92" t="s">
        <v>53</v>
      </c>
      <c r="L31" s="92" t="s">
        <v>66</v>
      </c>
    </row>
    <row r="32" spans="2:17" x14ac:dyDescent="0.25">
      <c r="C32" s="92" t="s">
        <v>0</v>
      </c>
      <c r="D32" s="92" t="s">
        <v>53</v>
      </c>
      <c r="E32" s="92" t="s">
        <v>66</v>
      </c>
      <c r="G32" s="31"/>
      <c r="H32" s="31"/>
      <c r="J32" s="1" t="s">
        <v>20</v>
      </c>
      <c r="K32" s="31">
        <v>18.52</v>
      </c>
      <c r="L32" s="1" t="s">
        <v>58</v>
      </c>
      <c r="M32" s="31">
        <f>K32+$K$35</f>
        <v>22.861093010285757</v>
      </c>
      <c r="O32" s="31"/>
      <c r="P32" s="31"/>
    </row>
    <row r="33" spans="3:16" x14ac:dyDescent="0.25">
      <c r="C33" s="1" t="s">
        <v>22</v>
      </c>
      <c r="D33" s="31">
        <v>22.227777777777778</v>
      </c>
      <c r="E33" s="1" t="s">
        <v>59</v>
      </c>
      <c r="F33" s="31">
        <f>D33+D$35</f>
        <v>41.525555555555556</v>
      </c>
      <c r="H33" s="31"/>
      <c r="J33" s="1" t="s">
        <v>19</v>
      </c>
      <c r="K33" s="31">
        <v>21.41</v>
      </c>
      <c r="L33" s="1" t="s">
        <v>60</v>
      </c>
      <c r="M33" s="31">
        <f>K33+$K$35</f>
        <v>25.751093010285757</v>
      </c>
      <c r="N33" s="31">
        <f>K34-K33</f>
        <v>1.5100000000000016</v>
      </c>
      <c r="O33" s="31"/>
      <c r="P33" s="31"/>
    </row>
    <row r="34" spans="3:16" x14ac:dyDescent="0.25">
      <c r="C34" s="1" t="s">
        <v>23</v>
      </c>
      <c r="D34" s="31">
        <v>21.347777777777779</v>
      </c>
      <c r="E34" s="1" t="s">
        <v>60</v>
      </c>
      <c r="F34" s="31">
        <f>D34+D$35</f>
        <v>40.645555555555561</v>
      </c>
      <c r="G34" s="31">
        <f>D35-D34</f>
        <v>-2.0500000000000007</v>
      </c>
      <c r="J34" s="1" t="s">
        <v>21</v>
      </c>
      <c r="K34" s="31">
        <v>22.92</v>
      </c>
      <c r="L34" s="1" t="s">
        <v>59</v>
      </c>
      <c r="M34" s="31">
        <f>K34+$K$35</f>
        <v>27.261093010285759</v>
      </c>
      <c r="O34" s="31"/>
      <c r="P34" s="31"/>
    </row>
    <row r="35" spans="3:16" x14ac:dyDescent="0.25">
      <c r="C35" s="1" t="s">
        <v>24</v>
      </c>
      <c r="D35" s="31">
        <v>19.297777777777778</v>
      </c>
      <c r="E35" s="1" t="s">
        <v>58</v>
      </c>
      <c r="F35" s="31">
        <f>D35+D$35</f>
        <v>38.595555555555556</v>
      </c>
      <c r="G35" s="31"/>
      <c r="J35" s="65" t="s">
        <v>64</v>
      </c>
      <c r="K35" s="66">
        <f>L25</f>
        <v>4.3410930102857561</v>
      </c>
    </row>
    <row r="36" spans="3:16" x14ac:dyDescent="0.25">
      <c r="C36" s="65" t="s">
        <v>64</v>
      </c>
      <c r="D36" s="66">
        <f>L25</f>
        <v>4.3410930102857561</v>
      </c>
    </row>
    <row r="39" spans="3:16" x14ac:dyDescent="0.25">
      <c r="C39" s="82" t="s">
        <v>0</v>
      </c>
      <c r="D39" s="82" t="s">
        <v>53</v>
      </c>
      <c r="E39" s="82" t="s">
        <v>66</v>
      </c>
      <c r="H39" s="72"/>
      <c r="I39" s="72"/>
    </row>
    <row r="40" spans="3:16" x14ac:dyDescent="0.25">
      <c r="C40" s="95" t="s">
        <v>1</v>
      </c>
      <c r="D40" s="31">
        <v>14.283333333333333</v>
      </c>
      <c r="E40" s="1" t="s">
        <v>58</v>
      </c>
      <c r="F40" s="31">
        <f t="shared" ref="F40:F48" si="3">D40+$D$48</f>
        <v>32.519999999999996</v>
      </c>
      <c r="H40" s="73"/>
      <c r="I40" s="31"/>
      <c r="J40" s="31"/>
    </row>
    <row r="41" spans="3:16" x14ac:dyDescent="0.25">
      <c r="C41" s="51" t="s">
        <v>2</v>
      </c>
      <c r="D41" s="31">
        <v>25.3</v>
      </c>
      <c r="E41" s="1" t="s">
        <v>59</v>
      </c>
      <c r="F41" s="31">
        <f t="shared" si="3"/>
        <v>43.536666666666662</v>
      </c>
      <c r="G41" s="31"/>
      <c r="H41" s="73"/>
      <c r="I41" s="31"/>
      <c r="J41" s="31"/>
      <c r="L41" s="31"/>
    </row>
    <row r="42" spans="3:16" x14ac:dyDescent="0.25">
      <c r="C42" s="51" t="s">
        <v>3</v>
      </c>
      <c r="D42" s="31">
        <v>27.100000000000005</v>
      </c>
      <c r="E42" s="1" t="s">
        <v>59</v>
      </c>
      <c r="F42" s="31">
        <f t="shared" si="3"/>
        <v>45.336666666666673</v>
      </c>
      <c r="G42" s="31"/>
      <c r="H42" s="73"/>
      <c r="I42" s="31"/>
      <c r="J42" s="31"/>
    </row>
    <row r="43" spans="3:16" x14ac:dyDescent="0.25">
      <c r="C43" s="51" t="s">
        <v>4</v>
      </c>
      <c r="D43" s="31">
        <v>24.983333333333334</v>
      </c>
      <c r="E43" s="1" t="s">
        <v>59</v>
      </c>
      <c r="F43" s="31">
        <f t="shared" si="3"/>
        <v>43.22</v>
      </c>
      <c r="G43" s="31"/>
      <c r="H43" s="73"/>
      <c r="I43" s="31"/>
      <c r="J43" s="31"/>
      <c r="L43" s="31"/>
    </row>
    <row r="44" spans="3:16" x14ac:dyDescent="0.25">
      <c r="C44" s="51" t="s">
        <v>5</v>
      </c>
      <c r="D44" s="31">
        <v>15.589999999999998</v>
      </c>
      <c r="E44" s="1" t="s">
        <v>58</v>
      </c>
      <c r="F44" s="31">
        <f t="shared" si="3"/>
        <v>33.826666666666661</v>
      </c>
      <c r="G44" s="31"/>
      <c r="H44" s="73"/>
      <c r="I44" s="31"/>
      <c r="J44" s="31"/>
      <c r="L44" s="31"/>
    </row>
    <row r="45" spans="3:16" x14ac:dyDescent="0.25">
      <c r="C45" s="78" t="s">
        <v>6</v>
      </c>
      <c r="D45" s="31">
        <v>23.47</v>
      </c>
      <c r="E45" s="1" t="s">
        <v>59</v>
      </c>
      <c r="F45" s="31">
        <f t="shared" si="3"/>
        <v>41.706666666666663</v>
      </c>
      <c r="H45" s="73"/>
      <c r="I45" s="31"/>
      <c r="J45" s="31"/>
      <c r="L45" s="31"/>
    </row>
    <row r="46" spans="3:16" x14ac:dyDescent="0.25">
      <c r="C46" s="83" t="s">
        <v>7</v>
      </c>
      <c r="D46" s="31">
        <v>24.976666666666663</v>
      </c>
      <c r="E46" s="1" t="s">
        <v>59</v>
      </c>
      <c r="F46" s="31">
        <f t="shared" si="3"/>
        <v>43.213333333333324</v>
      </c>
      <c r="H46" s="73"/>
      <c r="I46" s="31"/>
      <c r="J46" s="31"/>
      <c r="L46" s="31"/>
    </row>
    <row r="47" spans="3:16" x14ac:dyDescent="0.25">
      <c r="C47" s="95" t="s">
        <v>8</v>
      </c>
      <c r="D47" s="31">
        <v>14.68</v>
      </c>
      <c r="E47" s="1" t="s">
        <v>58</v>
      </c>
      <c r="F47" s="31">
        <f t="shared" si="3"/>
        <v>32.916666666666664</v>
      </c>
      <c r="G47" s="31"/>
      <c r="H47" s="73"/>
      <c r="I47" s="31"/>
      <c r="J47" s="31"/>
      <c r="L47" s="31"/>
    </row>
    <row r="48" spans="3:16" x14ac:dyDescent="0.25">
      <c r="C48" s="99" t="s">
        <v>9</v>
      </c>
      <c r="D48" s="31">
        <v>18.236666666666665</v>
      </c>
      <c r="E48" s="1" t="s">
        <v>58</v>
      </c>
      <c r="F48" s="31">
        <f t="shared" si="3"/>
        <v>36.473333333333329</v>
      </c>
      <c r="G48" s="31"/>
      <c r="H48" s="73"/>
      <c r="I48" s="31"/>
      <c r="J48" s="31"/>
      <c r="L48" s="31"/>
    </row>
    <row r="50" spans="3:4" x14ac:dyDescent="0.25">
      <c r="C50" s="65" t="s">
        <v>64</v>
      </c>
      <c r="D50" s="66">
        <f>L16</f>
        <v>646.27739999999903</v>
      </c>
    </row>
  </sheetData>
  <sortState ref="C40:F49">
    <sortCondition ref="C40"/>
  </sortState>
  <mergeCells count="15">
    <mergeCell ref="Q13:Q14"/>
    <mergeCell ref="J13:J14"/>
    <mergeCell ref="K13:K14"/>
    <mergeCell ref="L13:L14"/>
    <mergeCell ref="M13:M14"/>
    <mergeCell ref="N13:N14"/>
    <mergeCell ref="O13:P13"/>
    <mergeCell ref="B4:B5"/>
    <mergeCell ref="C4:E4"/>
    <mergeCell ref="F4:F5"/>
    <mergeCell ref="G4:G5"/>
    <mergeCell ref="B20:B21"/>
    <mergeCell ref="C20:E20"/>
    <mergeCell ref="F20:F21"/>
    <mergeCell ref="G20:G21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4:P48"/>
  <sheetViews>
    <sheetView topLeftCell="A22" zoomScale="80" zoomScaleNormal="80" workbookViewId="0">
      <selection activeCell="O32" sqref="O32"/>
    </sheetView>
  </sheetViews>
  <sheetFormatPr defaultRowHeight="15.75" x14ac:dyDescent="0.25"/>
  <cols>
    <col min="1" max="1" width="9.140625" style="1"/>
    <col min="2" max="7" width="15.140625" style="1" customWidth="1"/>
    <col min="8" max="8" width="11.85546875" style="1" bestFit="1" customWidth="1"/>
    <col min="9" max="9" width="12.85546875" style="1" customWidth="1"/>
    <col min="10" max="10" width="12.42578125" style="1" customWidth="1"/>
    <col min="11" max="13" width="12.28515625" style="1" customWidth="1"/>
    <col min="14" max="15" width="10.85546875" style="1" customWidth="1"/>
    <col min="16" max="16384" width="9.140625" style="1"/>
  </cols>
  <sheetData>
    <row r="4" spans="2:16" x14ac:dyDescent="0.25">
      <c r="B4" s="118" t="s">
        <v>0</v>
      </c>
      <c r="C4" s="118" t="s">
        <v>15</v>
      </c>
      <c r="D4" s="118"/>
      <c r="E4" s="118"/>
      <c r="F4" s="119" t="s">
        <v>14</v>
      </c>
      <c r="G4" s="119" t="s">
        <v>25</v>
      </c>
      <c r="I4" s="1" t="s">
        <v>27</v>
      </c>
      <c r="J4" s="1">
        <v>3</v>
      </c>
    </row>
    <row r="5" spans="2:16" x14ac:dyDescent="0.25">
      <c r="B5" s="118"/>
      <c r="C5" s="27" t="s">
        <v>11</v>
      </c>
      <c r="D5" s="27" t="s">
        <v>12</v>
      </c>
      <c r="E5" s="27" t="s">
        <v>13</v>
      </c>
      <c r="F5" s="119"/>
      <c r="G5" s="119"/>
      <c r="I5" s="1" t="s">
        <v>18</v>
      </c>
      <c r="J5" s="1">
        <v>3</v>
      </c>
    </row>
    <row r="6" spans="2:16" x14ac:dyDescent="0.25">
      <c r="B6" s="30" t="s">
        <v>1</v>
      </c>
      <c r="C6" s="10">
        <v>65.92</v>
      </c>
      <c r="D6" s="10">
        <v>63.78</v>
      </c>
      <c r="E6" s="10">
        <v>72.930000000000007</v>
      </c>
      <c r="F6" s="2">
        <f>SUM(C6:E6)</f>
        <v>202.63</v>
      </c>
      <c r="G6" s="4">
        <f>AVERAGE(C6:E6)</f>
        <v>67.543333333333337</v>
      </c>
      <c r="I6" s="1" t="s">
        <v>28</v>
      </c>
      <c r="J6" s="1">
        <v>3</v>
      </c>
    </row>
    <row r="7" spans="2:16" x14ac:dyDescent="0.25">
      <c r="B7" s="30" t="s">
        <v>2</v>
      </c>
      <c r="C7" s="10">
        <v>65.75</v>
      </c>
      <c r="D7" s="10">
        <v>70.959999999999994</v>
      </c>
      <c r="E7" s="10">
        <v>73.069999999999993</v>
      </c>
      <c r="F7" s="2">
        <f>SUM(C7:E7)</f>
        <v>209.77999999999997</v>
      </c>
      <c r="G7" s="4">
        <f t="shared" ref="G7:G14" si="0">AVERAGE(C7:E7)</f>
        <v>69.926666666666662</v>
      </c>
    </row>
    <row r="8" spans="2:16" x14ac:dyDescent="0.25">
      <c r="B8" s="30" t="s">
        <v>3</v>
      </c>
      <c r="C8" s="10">
        <v>72.67</v>
      </c>
      <c r="D8" s="10">
        <v>69.33</v>
      </c>
      <c r="E8" s="10">
        <v>71.28</v>
      </c>
      <c r="F8" s="2">
        <f t="shared" ref="F8:F14" si="1">SUM(C8:E8)</f>
        <v>213.28</v>
      </c>
      <c r="G8" s="4">
        <f t="shared" si="0"/>
        <v>71.093333333333334</v>
      </c>
      <c r="I8" s="1" t="s">
        <v>29</v>
      </c>
      <c r="J8" s="86">
        <f>(F15^2)/(J4*J5*J6)</f>
        <v>161527.68479999996</v>
      </c>
    </row>
    <row r="9" spans="2:16" x14ac:dyDescent="0.25">
      <c r="B9" s="30" t="s">
        <v>4</v>
      </c>
      <c r="C9" s="10">
        <v>69.760000000000005</v>
      </c>
      <c r="D9" s="10">
        <v>72.63</v>
      </c>
      <c r="E9" s="10">
        <v>74.02</v>
      </c>
      <c r="F9" s="2">
        <f t="shared" si="1"/>
        <v>216.40999999999997</v>
      </c>
      <c r="G9" s="4">
        <f t="shared" si="0"/>
        <v>72.136666666666656</v>
      </c>
    </row>
    <row r="10" spans="2:16" x14ac:dyDescent="0.25">
      <c r="B10" s="30" t="s">
        <v>5</v>
      </c>
      <c r="C10" s="10">
        <v>73.180000000000007</v>
      </c>
      <c r="D10" s="10">
        <v>80.790000000000006</v>
      </c>
      <c r="E10" s="10">
        <v>78.59</v>
      </c>
      <c r="F10" s="2">
        <f t="shared" si="1"/>
        <v>232.56000000000003</v>
      </c>
      <c r="G10" s="4">
        <f t="shared" si="0"/>
        <v>77.52000000000001</v>
      </c>
    </row>
    <row r="11" spans="2:16" x14ac:dyDescent="0.25">
      <c r="B11" s="30" t="s">
        <v>6</v>
      </c>
      <c r="C11" s="10">
        <v>81.58</v>
      </c>
      <c r="D11" s="10">
        <v>83.26</v>
      </c>
      <c r="E11" s="10">
        <v>82.21</v>
      </c>
      <c r="F11" s="2">
        <f t="shared" si="1"/>
        <v>247.05</v>
      </c>
      <c r="G11" s="4">
        <f t="shared" si="0"/>
        <v>82.350000000000009</v>
      </c>
    </row>
    <row r="12" spans="2:16" x14ac:dyDescent="0.25">
      <c r="B12" s="30" t="s">
        <v>7</v>
      </c>
      <c r="C12" s="10">
        <v>80.69</v>
      </c>
      <c r="D12" s="10">
        <v>84.89</v>
      </c>
      <c r="E12" s="10">
        <v>84.68</v>
      </c>
      <c r="F12" s="2">
        <f t="shared" si="1"/>
        <v>250.26</v>
      </c>
      <c r="G12" s="4">
        <f t="shared" si="0"/>
        <v>83.42</v>
      </c>
      <c r="I12" s="113" t="s">
        <v>30</v>
      </c>
      <c r="J12" s="113" t="s">
        <v>31</v>
      </c>
      <c r="K12" s="113" t="s">
        <v>32</v>
      </c>
      <c r="L12" s="113" t="s">
        <v>33</v>
      </c>
      <c r="M12" s="113" t="s">
        <v>34</v>
      </c>
      <c r="N12" s="113" t="s">
        <v>35</v>
      </c>
      <c r="O12" s="113"/>
      <c r="P12" s="113"/>
    </row>
    <row r="13" spans="2:16" x14ac:dyDescent="0.25">
      <c r="B13" s="30" t="s">
        <v>8</v>
      </c>
      <c r="C13" s="10">
        <v>82.42</v>
      </c>
      <c r="D13" s="9">
        <v>85.1</v>
      </c>
      <c r="E13" s="10">
        <v>86.06</v>
      </c>
      <c r="F13" s="2">
        <f t="shared" si="1"/>
        <v>253.57999999999998</v>
      </c>
      <c r="G13" s="4">
        <f t="shared" si="0"/>
        <v>84.526666666666657</v>
      </c>
      <c r="I13" s="114"/>
      <c r="J13" s="114"/>
      <c r="K13" s="114"/>
      <c r="L13" s="114"/>
      <c r="M13" s="114"/>
      <c r="N13" s="29">
        <v>0.05</v>
      </c>
      <c r="O13" s="29">
        <v>0.01</v>
      </c>
      <c r="P13" s="114"/>
    </row>
    <row r="14" spans="2:16" x14ac:dyDescent="0.25">
      <c r="B14" s="30" t="s">
        <v>9</v>
      </c>
      <c r="C14" s="10">
        <v>85.54</v>
      </c>
      <c r="D14" s="10">
        <v>88.53</v>
      </c>
      <c r="E14" s="10">
        <v>88.74</v>
      </c>
      <c r="F14" s="2">
        <f t="shared" si="1"/>
        <v>262.81</v>
      </c>
      <c r="G14" s="4">
        <f t="shared" si="0"/>
        <v>87.603333333333339</v>
      </c>
      <c r="I14" s="1" t="s">
        <v>10</v>
      </c>
      <c r="J14" s="1">
        <f>(J6-1)</f>
        <v>2</v>
      </c>
      <c r="K14" s="42">
        <f>SUMSQ(C15:E15)/(J4*J5)-J8</f>
        <v>66.140688888903242</v>
      </c>
      <c r="L14" s="84">
        <f t="shared" ref="L14:L19" si="2">K14/J14</f>
        <v>33.070344444451621</v>
      </c>
      <c r="M14" s="42">
        <f>L14/L19</f>
        <v>6.6160114233511802</v>
      </c>
      <c r="N14" s="42">
        <f>FINV(N13,J14,J19)</f>
        <v>3.6337234675916301</v>
      </c>
      <c r="O14" s="42">
        <f>FINV(O13,J14,J19)</f>
        <v>6.2262352803113821</v>
      </c>
      <c r="P14" s="1" t="str">
        <f>IF(M14&lt;N14,"tn",IF(M14&lt;O14,"*","**"))</f>
        <v>**</v>
      </c>
    </row>
    <row r="15" spans="2:16" x14ac:dyDescent="0.25">
      <c r="B15" s="28" t="s">
        <v>14</v>
      </c>
      <c r="C15" s="2">
        <f>SUM(C6:C14)</f>
        <v>677.51</v>
      </c>
      <c r="D15" s="2">
        <f>SUM(D6:D14)</f>
        <v>699.27</v>
      </c>
      <c r="E15" s="2">
        <f>SUM(E6:E14)</f>
        <v>711.57999999999993</v>
      </c>
      <c r="F15" s="19">
        <f>SUM(F6:F14)</f>
        <v>2088.3599999999997</v>
      </c>
      <c r="G15" s="2"/>
      <c r="I15" s="1" t="s">
        <v>0</v>
      </c>
      <c r="J15" s="1">
        <f>(J4*J5-1)</f>
        <v>8</v>
      </c>
      <c r="K15" s="42">
        <f>(SUMSQ(F6:F14)/J6)-J8</f>
        <v>1308.3312000000151</v>
      </c>
      <c r="L15" s="84">
        <f t="shared" si="2"/>
        <v>163.54140000000189</v>
      </c>
      <c r="M15" s="42">
        <f>L15/L19</f>
        <v>32.71788633493923</v>
      </c>
      <c r="N15" s="42">
        <f>FINV(N13,J15,J19)</f>
        <v>2.5910961798744014</v>
      </c>
      <c r="O15" s="42">
        <f>FINV(O13,J15,J19)</f>
        <v>3.8895721399261927</v>
      </c>
      <c r="P15" s="1" t="str">
        <f>IF(M15&lt;N15,"tn",IF(M15&lt;O15,"*","**"))</f>
        <v>**</v>
      </c>
    </row>
    <row r="16" spans="2:16" x14ac:dyDescent="0.25">
      <c r="I16" s="1" t="s">
        <v>17</v>
      </c>
      <c r="J16" s="1">
        <f>(J4-1)</f>
        <v>2</v>
      </c>
      <c r="K16" s="42">
        <f>SUMSQ(F22:F24)/(J4*J6)-J8</f>
        <v>1103.8750888889481</v>
      </c>
      <c r="L16" s="84">
        <f t="shared" si="2"/>
        <v>551.93754444447404</v>
      </c>
      <c r="M16" s="42">
        <f>L16/L19</f>
        <v>110.41992940698542</v>
      </c>
      <c r="N16" s="42">
        <f>FINV(N13,J16,J19)</f>
        <v>3.6337234675916301</v>
      </c>
      <c r="O16" s="42">
        <f>FINV(O13,J16,J19)</f>
        <v>6.2262352803113821</v>
      </c>
      <c r="P16" s="1" t="str">
        <f>IF(M16&lt;N16,"tn",IF(M16&lt;O16,"*","**"))</f>
        <v>**</v>
      </c>
    </row>
    <row r="17" spans="2:16" x14ac:dyDescent="0.25">
      <c r="I17" s="1" t="s">
        <v>18</v>
      </c>
      <c r="J17" s="1">
        <f>(J5-1)</f>
        <v>2</v>
      </c>
      <c r="K17" s="42">
        <f>SUMSQ(C25:E25)/(J5*J6)-J8</f>
        <v>161.04808888895786</v>
      </c>
      <c r="L17" s="84">
        <f t="shared" si="2"/>
        <v>80.524044444478932</v>
      </c>
      <c r="M17" s="42">
        <f>L17/L19</f>
        <v>16.109538828480289</v>
      </c>
      <c r="N17" s="42">
        <f>FINV(N13,J17,J19)</f>
        <v>3.6337234675916301</v>
      </c>
      <c r="O17" s="42">
        <f>FINV(O13,J17,J19)</f>
        <v>6.2262352803113821</v>
      </c>
      <c r="P17" s="1" t="str">
        <f>IF(M17&lt;N17,"tn",IF(M17&lt;O17,"*","**"))</f>
        <v>**</v>
      </c>
    </row>
    <row r="18" spans="2:16" x14ac:dyDescent="0.25">
      <c r="I18" s="1" t="s">
        <v>37</v>
      </c>
      <c r="J18" s="1">
        <f>(J4-1)*(J5-1)</f>
        <v>4</v>
      </c>
      <c r="K18" s="42">
        <f>K15-K16-K17</f>
        <v>43.408022222109139</v>
      </c>
      <c r="L18" s="84">
        <f t="shared" si="2"/>
        <v>10.852005555527285</v>
      </c>
      <c r="M18" s="42">
        <f>L18/L19</f>
        <v>2.1710385521456139</v>
      </c>
      <c r="N18" s="42">
        <f>FINV(N13,J18,J19)</f>
        <v>3.0069172799243447</v>
      </c>
      <c r="O18" s="42">
        <f>FINV(O13,J18,J19)</f>
        <v>4.772577999723211</v>
      </c>
      <c r="P18" s="1" t="str">
        <f>IF(M18&lt;N18,"tn",IF(M18&lt;O18,"*","**"))</f>
        <v>tn</v>
      </c>
    </row>
    <row r="19" spans="2:16" x14ac:dyDescent="0.25">
      <c r="B19" s="122" t="s">
        <v>26</v>
      </c>
      <c r="C19" s="122"/>
      <c r="D19" s="122"/>
      <c r="E19" s="122"/>
      <c r="I19" s="1" t="s">
        <v>38</v>
      </c>
      <c r="J19" s="1">
        <f>(J4*J5-1)*(J6-1)</f>
        <v>16</v>
      </c>
      <c r="K19" s="42">
        <f>K20-K14-K15</f>
        <v>79.976511111162836</v>
      </c>
      <c r="L19" s="84">
        <f t="shared" si="2"/>
        <v>4.9985319444476772</v>
      </c>
      <c r="M19" s="16"/>
      <c r="N19" s="16"/>
      <c r="O19" s="16"/>
      <c r="P19" s="16"/>
    </row>
    <row r="20" spans="2:16" x14ac:dyDescent="0.25">
      <c r="B20" s="106" t="s">
        <v>17</v>
      </c>
      <c r="C20" s="106" t="s">
        <v>18</v>
      </c>
      <c r="D20" s="106"/>
      <c r="E20" s="106"/>
      <c r="F20" s="116" t="s">
        <v>14</v>
      </c>
      <c r="G20" s="117" t="s">
        <v>53</v>
      </c>
      <c r="I20" s="14" t="s">
        <v>14</v>
      </c>
      <c r="J20" s="14">
        <f>(J4*J5*J6-1)</f>
        <v>26</v>
      </c>
      <c r="K20" s="85">
        <f>SUMSQ(C6:E14)-J8</f>
        <v>1454.4484000000812</v>
      </c>
      <c r="L20" s="17"/>
      <c r="M20" s="17"/>
      <c r="N20" s="17"/>
      <c r="O20" s="17"/>
      <c r="P20" s="17"/>
    </row>
    <row r="21" spans="2:16" x14ac:dyDescent="0.25">
      <c r="B21" s="106"/>
      <c r="C21" s="26" t="s">
        <v>19</v>
      </c>
      <c r="D21" s="26" t="s">
        <v>20</v>
      </c>
      <c r="E21" s="26" t="s">
        <v>21</v>
      </c>
      <c r="F21" s="116"/>
      <c r="G21" s="117"/>
    </row>
    <row r="22" spans="2:16" x14ac:dyDescent="0.25">
      <c r="B22" s="26" t="s">
        <v>22</v>
      </c>
      <c r="C22" s="26">
        <v>202.63</v>
      </c>
      <c r="D22" s="26">
        <v>209.78</v>
      </c>
      <c r="E22" s="26">
        <v>213.28</v>
      </c>
      <c r="F22" s="55">
        <f>SUM(C22:E22)</f>
        <v>625.68999999999994</v>
      </c>
      <c r="G22" s="57">
        <f>F22/9</f>
        <v>69.521111111111111</v>
      </c>
    </row>
    <row r="23" spans="2:16" x14ac:dyDescent="0.25">
      <c r="B23" s="26" t="s">
        <v>23</v>
      </c>
      <c r="C23" s="26">
        <v>216.41</v>
      </c>
      <c r="D23" s="26">
        <v>232.56</v>
      </c>
      <c r="E23" s="26">
        <v>247.05</v>
      </c>
      <c r="F23" s="55">
        <f>SUM(C23:E23)</f>
        <v>696.02</v>
      </c>
      <c r="G23" s="57">
        <f>F23/9</f>
        <v>77.335555555555558</v>
      </c>
    </row>
    <row r="24" spans="2:16" x14ac:dyDescent="0.25">
      <c r="B24" s="26" t="s">
        <v>24</v>
      </c>
      <c r="C24" s="26">
        <v>250.26</v>
      </c>
      <c r="D24" s="26">
        <v>253.58</v>
      </c>
      <c r="E24" s="26">
        <v>262.81</v>
      </c>
      <c r="F24" s="55">
        <f>SUM(C24:E24)</f>
        <v>766.65000000000009</v>
      </c>
      <c r="G24" s="57">
        <f>F24/9</f>
        <v>85.183333333333337</v>
      </c>
      <c r="I24" t="s">
        <v>61</v>
      </c>
      <c r="J24" t="s">
        <v>83</v>
      </c>
      <c r="K24" t="s">
        <v>85</v>
      </c>
    </row>
    <row r="25" spans="2:16" x14ac:dyDescent="0.25">
      <c r="B25" s="54" t="s">
        <v>14</v>
      </c>
      <c r="C25" s="58">
        <f>SUM(C22:C24)</f>
        <v>669.3</v>
      </c>
      <c r="D25" s="58">
        <f>SUM(D22:D24)</f>
        <v>695.92000000000007</v>
      </c>
      <c r="E25" s="58">
        <f>SUM(E22:E24)</f>
        <v>723.1400000000001</v>
      </c>
      <c r="F25" s="20">
        <f>SUM(F22:F24)</f>
        <v>2088.36</v>
      </c>
      <c r="G25" s="30"/>
      <c r="I25" s="102">
        <f>L19/9</f>
        <v>0.55539243827196416</v>
      </c>
      <c r="J25">
        <v>5.0309999999999997</v>
      </c>
      <c r="K25" s="102">
        <f>J25*I25</f>
        <v>2.7941793569462514</v>
      </c>
    </row>
    <row r="26" spans="2:16" x14ac:dyDescent="0.25">
      <c r="B26" s="56" t="s">
        <v>53</v>
      </c>
      <c r="C26" s="57">
        <f>C25/9</f>
        <v>74.36666666666666</v>
      </c>
      <c r="D26" s="57">
        <f>D25/9</f>
        <v>77.324444444444453</v>
      </c>
      <c r="E26" s="57">
        <f>E25/9</f>
        <v>80.348888888888894</v>
      </c>
    </row>
    <row r="30" spans="2:16" x14ac:dyDescent="0.25">
      <c r="C30" s="49" t="s">
        <v>0</v>
      </c>
      <c r="D30" s="49" t="s">
        <v>53</v>
      </c>
      <c r="E30" s="49" t="s">
        <v>66</v>
      </c>
      <c r="F30" s="31"/>
      <c r="G30" s="31"/>
      <c r="H30" s="31"/>
      <c r="I30"/>
      <c r="J30"/>
    </row>
    <row r="31" spans="2:16" x14ac:dyDescent="0.25">
      <c r="C31" s="1" t="s">
        <v>22</v>
      </c>
      <c r="D31" s="103">
        <v>69.521111111111111</v>
      </c>
      <c r="E31" s="1" t="s">
        <v>58</v>
      </c>
      <c r="F31" s="31"/>
      <c r="G31" s="31"/>
      <c r="I31"/>
      <c r="J31"/>
      <c r="L31" s="31"/>
    </row>
    <row r="32" spans="2:16" x14ac:dyDescent="0.25">
      <c r="C32" s="1" t="s">
        <v>23</v>
      </c>
      <c r="D32" s="103">
        <v>77.335555555555558</v>
      </c>
      <c r="E32" s="1" t="s">
        <v>59</v>
      </c>
      <c r="F32" s="31"/>
      <c r="L32" s="31"/>
    </row>
    <row r="33" spans="3:12" x14ac:dyDescent="0.25">
      <c r="C33" s="1" t="s">
        <v>24</v>
      </c>
      <c r="D33" s="103">
        <v>85.183333333333337</v>
      </c>
      <c r="E33" s="1" t="s">
        <v>68</v>
      </c>
      <c r="F33" s="31"/>
      <c r="L33" s="31"/>
    </row>
    <row r="34" spans="3:12" x14ac:dyDescent="0.25">
      <c r="C34" s="60" t="s">
        <v>64</v>
      </c>
      <c r="D34" s="80">
        <v>2.79</v>
      </c>
    </row>
    <row r="35" spans="3:12" x14ac:dyDescent="0.25">
      <c r="C35" s="1" t="s">
        <v>19</v>
      </c>
      <c r="D35" s="103">
        <v>74.36666666666666</v>
      </c>
      <c r="E35" s="1" t="s">
        <v>58</v>
      </c>
    </row>
    <row r="36" spans="3:12" x14ac:dyDescent="0.25">
      <c r="C36" s="1" t="s">
        <v>20</v>
      </c>
      <c r="D36" s="103">
        <v>77.324444444444453</v>
      </c>
      <c r="E36" s="1" t="s">
        <v>59</v>
      </c>
      <c r="F36" s="31"/>
    </row>
    <row r="37" spans="3:12" x14ac:dyDescent="0.25">
      <c r="C37" s="1" t="s">
        <v>21</v>
      </c>
      <c r="D37" s="103">
        <v>80.348888888888894</v>
      </c>
      <c r="E37" s="1" t="s">
        <v>68</v>
      </c>
      <c r="F37" s="31"/>
    </row>
    <row r="38" spans="3:12" x14ac:dyDescent="0.25">
      <c r="C38" s="60" t="s">
        <v>64</v>
      </c>
      <c r="D38" s="60">
        <v>2.79</v>
      </c>
      <c r="E38" s="49"/>
    </row>
    <row r="39" spans="3:12" x14ac:dyDescent="0.25">
      <c r="C39" s="51"/>
      <c r="D39" s="31"/>
      <c r="F39" s="31"/>
      <c r="G39" s="31"/>
    </row>
    <row r="40" spans="3:12" x14ac:dyDescent="0.25">
      <c r="C40" s="51"/>
      <c r="D40" s="31"/>
      <c r="F40" s="31"/>
      <c r="G40" s="31"/>
    </row>
    <row r="41" spans="3:12" x14ac:dyDescent="0.25">
      <c r="C41" s="51"/>
      <c r="D41" s="31"/>
      <c r="F41" s="31"/>
      <c r="G41" s="31"/>
    </row>
    <row r="42" spans="3:12" x14ac:dyDescent="0.25">
      <c r="C42" s="51"/>
      <c r="D42" s="31"/>
      <c r="F42" s="31"/>
      <c r="G42" s="31"/>
    </row>
    <row r="43" spans="3:12" x14ac:dyDescent="0.25">
      <c r="C43" s="51"/>
      <c r="D43" s="31"/>
      <c r="F43" s="31"/>
      <c r="G43" s="31"/>
    </row>
    <row r="44" spans="3:12" x14ac:dyDescent="0.25">
      <c r="C44" s="51"/>
      <c r="D44" s="31"/>
      <c r="F44" s="31"/>
    </row>
    <row r="45" spans="3:12" x14ac:dyDescent="0.25">
      <c r="C45" s="51"/>
      <c r="D45" s="31"/>
      <c r="F45" s="31"/>
      <c r="G45" s="31"/>
    </row>
    <row r="46" spans="3:12" x14ac:dyDescent="0.25">
      <c r="C46" s="51"/>
      <c r="D46" s="31"/>
      <c r="F46" s="31"/>
    </row>
    <row r="47" spans="3:12" x14ac:dyDescent="0.25">
      <c r="C47" s="51"/>
      <c r="D47" s="31"/>
      <c r="F47" s="31"/>
      <c r="G47" s="31"/>
    </row>
    <row r="48" spans="3:12" x14ac:dyDescent="0.25">
      <c r="C48" s="67"/>
      <c r="D48" s="90"/>
    </row>
  </sheetData>
  <sortState ref="C35:D38">
    <sortCondition ref="C35"/>
  </sortState>
  <mergeCells count="16">
    <mergeCell ref="B4:B5"/>
    <mergeCell ref="C4:E4"/>
    <mergeCell ref="F4:F5"/>
    <mergeCell ref="G4:G5"/>
    <mergeCell ref="I12:I13"/>
    <mergeCell ref="P12:P13"/>
    <mergeCell ref="B20:B21"/>
    <mergeCell ref="C20:E20"/>
    <mergeCell ref="B19:E19"/>
    <mergeCell ref="F20:F21"/>
    <mergeCell ref="G20:G21"/>
    <mergeCell ref="N12:O12"/>
    <mergeCell ref="J12:J13"/>
    <mergeCell ref="K12:K13"/>
    <mergeCell ref="L12:L13"/>
    <mergeCell ref="M12:M13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4:P49"/>
  <sheetViews>
    <sheetView tabSelected="1" topLeftCell="B33" workbookViewId="0">
      <selection activeCell="E42" sqref="E42"/>
    </sheetView>
  </sheetViews>
  <sheetFormatPr defaultRowHeight="15.75" x14ac:dyDescent="0.25"/>
  <cols>
    <col min="1" max="1" width="9.140625" style="1"/>
    <col min="2" max="7" width="16.85546875" style="1" customWidth="1"/>
    <col min="8" max="8" width="9.140625" style="1"/>
    <col min="9" max="9" width="14.7109375" style="1" customWidth="1"/>
    <col min="10" max="10" width="13.140625" style="1" customWidth="1"/>
    <col min="11" max="11" width="13.28515625" style="1" customWidth="1"/>
    <col min="12" max="12" width="11.140625" style="1" customWidth="1"/>
    <col min="13" max="13" width="10.5703125" style="1" customWidth="1"/>
    <col min="14" max="16384" width="9.140625" style="1"/>
  </cols>
  <sheetData>
    <row r="4" spans="2:16" x14ac:dyDescent="0.25">
      <c r="B4" s="118" t="s">
        <v>0</v>
      </c>
      <c r="C4" s="118" t="s">
        <v>15</v>
      </c>
      <c r="D4" s="118"/>
      <c r="E4" s="118"/>
      <c r="F4" s="118" t="s">
        <v>14</v>
      </c>
      <c r="G4" s="118" t="s">
        <v>25</v>
      </c>
    </row>
    <row r="5" spans="2:16" x14ac:dyDescent="0.25">
      <c r="B5" s="118"/>
      <c r="C5" s="27" t="s">
        <v>11</v>
      </c>
      <c r="D5" s="27" t="s">
        <v>12</v>
      </c>
      <c r="E5" s="27" t="s">
        <v>13</v>
      </c>
      <c r="F5" s="118"/>
      <c r="G5" s="118"/>
      <c r="I5" s="1" t="s">
        <v>17</v>
      </c>
      <c r="J5" s="1">
        <v>3</v>
      </c>
    </row>
    <row r="6" spans="2:16" x14ac:dyDescent="0.25">
      <c r="B6" s="30" t="s">
        <v>1</v>
      </c>
      <c r="C6" s="30">
        <v>18.09</v>
      </c>
      <c r="D6" s="30">
        <v>20.350000000000001</v>
      </c>
      <c r="E6" s="30">
        <v>24.17</v>
      </c>
      <c r="F6" s="30">
        <f>SUM(C6:E6)</f>
        <v>62.61</v>
      </c>
      <c r="G6" s="8">
        <f>AVERAGE(C6:E6)</f>
        <v>20.87</v>
      </c>
      <c r="I6" s="1" t="s">
        <v>18</v>
      </c>
      <c r="J6" s="1">
        <v>3</v>
      </c>
    </row>
    <row r="7" spans="2:16" x14ac:dyDescent="0.25">
      <c r="B7" s="30" t="s">
        <v>4</v>
      </c>
      <c r="C7" s="30">
        <v>15.79</v>
      </c>
      <c r="D7" s="30">
        <v>15.86</v>
      </c>
      <c r="E7" s="30">
        <v>20.61</v>
      </c>
      <c r="F7" s="30">
        <f t="shared" ref="F7:F14" si="0">SUM(C7:E7)</f>
        <v>52.26</v>
      </c>
      <c r="G7" s="8">
        <f t="shared" ref="G7:G14" si="1">AVERAGE(C7:E7)</f>
        <v>17.419999999999998</v>
      </c>
      <c r="I7" s="1" t="s">
        <v>28</v>
      </c>
      <c r="J7" s="1">
        <v>3</v>
      </c>
    </row>
    <row r="8" spans="2:16" x14ac:dyDescent="0.25">
      <c r="B8" s="30" t="s">
        <v>3</v>
      </c>
      <c r="C8" s="30">
        <v>21.12</v>
      </c>
      <c r="D8" s="30">
        <v>24.31</v>
      </c>
      <c r="E8" s="30">
        <v>25.44</v>
      </c>
      <c r="F8" s="30">
        <f t="shared" si="0"/>
        <v>70.87</v>
      </c>
      <c r="G8" s="8">
        <f t="shared" si="1"/>
        <v>23.623333333333335</v>
      </c>
    </row>
    <row r="9" spans="2:16" x14ac:dyDescent="0.25">
      <c r="B9" s="30" t="s">
        <v>4</v>
      </c>
      <c r="C9" s="30">
        <v>23.51</v>
      </c>
      <c r="D9" s="30">
        <v>24.27</v>
      </c>
      <c r="E9" s="30">
        <v>24.47</v>
      </c>
      <c r="F9" s="30">
        <f t="shared" si="0"/>
        <v>72.25</v>
      </c>
      <c r="G9" s="8">
        <f t="shared" si="1"/>
        <v>24.083333333333332</v>
      </c>
      <c r="I9" s="1" t="s">
        <v>29</v>
      </c>
      <c r="J9" s="86">
        <f>(F15^2)/(J5*J6*J7)</f>
        <v>15498.765633333333</v>
      </c>
    </row>
    <row r="10" spans="2:16" x14ac:dyDescent="0.25">
      <c r="B10" s="30" t="s">
        <v>5</v>
      </c>
      <c r="C10" s="30">
        <v>24.47</v>
      </c>
      <c r="D10" s="30">
        <v>25.21</v>
      </c>
      <c r="E10" s="30">
        <v>26.56</v>
      </c>
      <c r="F10" s="30">
        <f t="shared" si="0"/>
        <v>76.239999999999995</v>
      </c>
      <c r="G10" s="8">
        <f t="shared" si="1"/>
        <v>25.41333333333333</v>
      </c>
    </row>
    <row r="11" spans="2:16" x14ac:dyDescent="0.25">
      <c r="B11" s="30" t="s">
        <v>6</v>
      </c>
      <c r="C11" s="30">
        <v>26.37</v>
      </c>
      <c r="D11" s="30">
        <v>27.46</v>
      </c>
      <c r="E11" s="30">
        <v>28.69</v>
      </c>
      <c r="F11" s="30">
        <f t="shared" si="0"/>
        <v>82.52</v>
      </c>
      <c r="G11" s="8">
        <f t="shared" si="1"/>
        <v>27.506666666666664</v>
      </c>
    </row>
    <row r="12" spans="2:16" x14ac:dyDescent="0.25">
      <c r="B12" s="30" t="s">
        <v>7</v>
      </c>
      <c r="C12" s="30">
        <v>25.54</v>
      </c>
      <c r="D12" s="30">
        <v>25.77</v>
      </c>
      <c r="E12" s="30">
        <v>26.81</v>
      </c>
      <c r="F12" s="30">
        <f t="shared" si="0"/>
        <v>78.12</v>
      </c>
      <c r="G12" s="8">
        <f t="shared" si="1"/>
        <v>26.040000000000003</v>
      </c>
    </row>
    <row r="13" spans="2:16" x14ac:dyDescent="0.25">
      <c r="B13" s="30" t="s">
        <v>8</v>
      </c>
      <c r="C13" s="30">
        <v>24.33</v>
      </c>
      <c r="D13" s="30">
        <v>27.59</v>
      </c>
      <c r="E13" s="30">
        <v>24.98</v>
      </c>
      <c r="F13" s="30">
        <f t="shared" si="0"/>
        <v>76.900000000000006</v>
      </c>
      <c r="G13" s="8">
        <f t="shared" si="1"/>
        <v>25.633333333333336</v>
      </c>
      <c r="I13" s="113" t="s">
        <v>30</v>
      </c>
      <c r="J13" s="113" t="s">
        <v>31</v>
      </c>
      <c r="K13" s="113" t="s">
        <v>32</v>
      </c>
      <c r="L13" s="113" t="s">
        <v>33</v>
      </c>
      <c r="M13" s="113" t="s">
        <v>34</v>
      </c>
      <c r="N13" s="113" t="s">
        <v>35</v>
      </c>
      <c r="O13" s="113"/>
      <c r="P13" s="113" t="s">
        <v>36</v>
      </c>
    </row>
    <row r="14" spans="2:16" x14ac:dyDescent="0.25">
      <c r="B14" s="30" t="s">
        <v>9</v>
      </c>
      <c r="C14" s="30">
        <v>24.74</v>
      </c>
      <c r="D14" s="30">
        <v>25.57</v>
      </c>
      <c r="E14" s="30">
        <v>24.81</v>
      </c>
      <c r="F14" s="30">
        <f t="shared" si="0"/>
        <v>75.12</v>
      </c>
      <c r="G14" s="8">
        <f t="shared" si="1"/>
        <v>25.040000000000003</v>
      </c>
      <c r="I14" s="114"/>
      <c r="J14" s="114"/>
      <c r="K14" s="114"/>
      <c r="L14" s="114"/>
      <c r="M14" s="114"/>
      <c r="N14" s="29">
        <v>0.05</v>
      </c>
      <c r="O14" s="29">
        <v>0.01</v>
      </c>
      <c r="P14" s="114"/>
    </row>
    <row r="15" spans="2:16" x14ac:dyDescent="0.25">
      <c r="B15" s="27" t="s">
        <v>14</v>
      </c>
      <c r="C15" s="30">
        <f>SUM(C6:C14)</f>
        <v>203.95999999999998</v>
      </c>
      <c r="D15" s="30">
        <f>SUM(D6:D14)</f>
        <v>216.39000000000001</v>
      </c>
      <c r="E15" s="30">
        <f>SUM(E6:E14)</f>
        <v>226.54</v>
      </c>
      <c r="F15" s="7">
        <f>SUM(F6:F14)</f>
        <v>646.89</v>
      </c>
      <c r="G15" s="35"/>
      <c r="I15" s="1" t="s">
        <v>10</v>
      </c>
      <c r="J15" s="1">
        <f>(J7-1)</f>
        <v>2</v>
      </c>
      <c r="K15" s="42">
        <f>SUMSQ(C15:E15)/(J5*J6)-J9</f>
        <v>28.421622222223959</v>
      </c>
      <c r="L15" s="42">
        <f t="shared" ref="L15:L20" si="2">K15/J15</f>
        <v>14.21081111111198</v>
      </c>
      <c r="M15" s="42">
        <f>L15/L20</f>
        <v>7.9725412154499811</v>
      </c>
      <c r="N15" s="42">
        <f>FINV(N14,J15,J20)</f>
        <v>3.6337234675916301</v>
      </c>
      <c r="O15" s="42">
        <f>FINV(O14,J15,J20)</f>
        <v>6.2262352803113821</v>
      </c>
      <c r="P15" s="1" t="str">
        <f>IF(M15&lt;N15,"tn",IF(M15&lt;O15,"*","**"))</f>
        <v>**</v>
      </c>
    </row>
    <row r="16" spans="2:16" x14ac:dyDescent="0.25">
      <c r="I16" s="1" t="s">
        <v>0</v>
      </c>
      <c r="J16" s="1">
        <f>(J5*J6-1)</f>
        <v>8</v>
      </c>
      <c r="K16" s="42">
        <f>SUMSQ(F6:F14)/J7-J9</f>
        <v>226.29633333333368</v>
      </c>
      <c r="L16" s="42">
        <f t="shared" si="2"/>
        <v>28.28704166666671</v>
      </c>
      <c r="M16" s="42">
        <f>L16/L20</f>
        <v>15.869580123706578</v>
      </c>
      <c r="N16" s="42">
        <f>FINV(N14,J16,J20)</f>
        <v>2.5910961798744014</v>
      </c>
      <c r="O16" s="42">
        <f>FINV(O14,J16,J20)</f>
        <v>3.8895721399261927</v>
      </c>
      <c r="P16" s="1" t="str">
        <f>IF(M16&lt;N16,"tn",IF(M16&lt;O16,"*","**"))</f>
        <v>**</v>
      </c>
    </row>
    <row r="17" spans="2:16" x14ac:dyDescent="0.25">
      <c r="I17" s="1" t="s">
        <v>17</v>
      </c>
      <c r="J17" s="1">
        <f>(J5-1)</f>
        <v>2</v>
      </c>
      <c r="K17" s="42">
        <f>SUMSQ(F22:F24)/(J5*J7)-J9</f>
        <v>148.94406666666691</v>
      </c>
      <c r="L17" s="42">
        <f t="shared" si="2"/>
        <v>74.472033333333457</v>
      </c>
      <c r="M17" s="42">
        <f>L17/L20</f>
        <v>41.780258037776917</v>
      </c>
      <c r="N17" s="42">
        <f>FINV(N14,J17,J20)</f>
        <v>3.6337234675916301</v>
      </c>
      <c r="O17" s="42">
        <f>FINV(O14,J17,J20)</f>
        <v>6.2262352803113821</v>
      </c>
      <c r="P17" s="1" t="str">
        <f>IF(M17&lt;N17,"tn",IF(M17&lt;O17,"*","**"))</f>
        <v>**</v>
      </c>
    </row>
    <row r="18" spans="2:16" x14ac:dyDescent="0.25">
      <c r="I18" s="1" t="s">
        <v>18</v>
      </c>
      <c r="J18" s="1">
        <f>(J6-1)</f>
        <v>2</v>
      </c>
      <c r="K18" s="42">
        <f>SUMSQ(C25:E25)/(J6*J7)-J9</f>
        <v>30.841088888888407</v>
      </c>
      <c r="L18" s="42">
        <f t="shared" si="2"/>
        <v>15.420544444444204</v>
      </c>
      <c r="M18" s="42">
        <f>L18/L20</f>
        <v>8.6512251261912425</v>
      </c>
      <c r="N18" s="42">
        <f>FINV(N14,J18,J20)</f>
        <v>3.6337234675916301</v>
      </c>
      <c r="O18" s="42">
        <f>FINV(O14,J18,J20)</f>
        <v>6.2262352803113821</v>
      </c>
      <c r="P18" s="1" t="str">
        <f>IF(M18&lt;N18,"tn",IF(M18&lt;O18,"*","**"))</f>
        <v>**</v>
      </c>
    </row>
    <row r="19" spans="2:16" x14ac:dyDescent="0.25">
      <c r="D19" s="1" t="s">
        <v>26</v>
      </c>
      <c r="I19" s="1" t="s">
        <v>37</v>
      </c>
      <c r="J19" s="1">
        <f>(J5-1)*(J6-1)</f>
        <v>4</v>
      </c>
      <c r="K19" s="42">
        <f>K16-K17-K18</f>
        <v>46.511177777778357</v>
      </c>
      <c r="L19" s="42">
        <f t="shared" si="2"/>
        <v>11.627794444444589</v>
      </c>
      <c r="M19" s="42">
        <f>L19/L20</f>
        <v>6.5234186654290767</v>
      </c>
      <c r="N19" s="42">
        <f>FINV(N14,J19,J20)</f>
        <v>3.0069172799243447</v>
      </c>
      <c r="O19" s="42">
        <f>FINV(O14,J19,J20)</f>
        <v>4.772577999723211</v>
      </c>
      <c r="P19" s="1" t="str">
        <f>IF(M19&lt;N19,"tn",IF(M19&lt;O19,"*","**"))</f>
        <v>**</v>
      </c>
    </row>
    <row r="20" spans="2:16" x14ac:dyDescent="0.25">
      <c r="B20" s="106" t="s">
        <v>17</v>
      </c>
      <c r="C20" s="106" t="s">
        <v>18</v>
      </c>
      <c r="D20" s="106"/>
      <c r="E20" s="106"/>
      <c r="F20" s="116" t="s">
        <v>14</v>
      </c>
      <c r="G20" s="117" t="s">
        <v>25</v>
      </c>
      <c r="I20" s="1" t="s">
        <v>38</v>
      </c>
      <c r="J20" s="1">
        <f>(J5*J6-1)*(J7-1)</f>
        <v>16</v>
      </c>
      <c r="K20" s="42">
        <f>K21-K15-K16</f>
        <v>28.519511111107931</v>
      </c>
      <c r="L20" s="42">
        <f t="shared" si="2"/>
        <v>1.7824694444442457</v>
      </c>
      <c r="M20" s="16"/>
      <c r="N20" s="16"/>
      <c r="O20" s="16"/>
      <c r="P20" s="16"/>
    </row>
    <row r="21" spans="2:16" x14ac:dyDescent="0.25">
      <c r="B21" s="106"/>
      <c r="C21" s="26" t="s">
        <v>19</v>
      </c>
      <c r="D21" s="26" t="s">
        <v>20</v>
      </c>
      <c r="E21" s="26" t="s">
        <v>21</v>
      </c>
      <c r="F21" s="116"/>
      <c r="G21" s="117"/>
      <c r="I21" s="14" t="s">
        <v>14</v>
      </c>
      <c r="J21" s="14">
        <f>(J5*J6*J7-1)</f>
        <v>26</v>
      </c>
      <c r="K21" s="85">
        <f>SUMSQ(C6:E14)-J9</f>
        <v>283.23746666666557</v>
      </c>
      <c r="L21" s="17"/>
      <c r="M21" s="17"/>
      <c r="N21" s="17"/>
      <c r="O21" s="17"/>
      <c r="P21" s="17"/>
    </row>
    <row r="22" spans="2:16" x14ac:dyDescent="0.25">
      <c r="B22" s="26" t="s">
        <v>22</v>
      </c>
      <c r="C22" s="26">
        <f>F6</f>
        <v>62.61</v>
      </c>
      <c r="D22" s="26">
        <f>F7</f>
        <v>52.26</v>
      </c>
      <c r="E22" s="26">
        <f>F8</f>
        <v>70.87</v>
      </c>
      <c r="F22" s="58">
        <f>SUM(C22:E22)</f>
        <v>185.74</v>
      </c>
      <c r="G22" s="57">
        <f>F22/9</f>
        <v>20.637777777777778</v>
      </c>
    </row>
    <row r="23" spans="2:16" x14ac:dyDescent="0.25">
      <c r="B23" s="26" t="s">
        <v>23</v>
      </c>
      <c r="C23" s="26">
        <f>F9</f>
        <v>72.25</v>
      </c>
      <c r="D23" s="26">
        <f>F10</f>
        <v>76.239999999999995</v>
      </c>
      <c r="E23" s="26">
        <f>F11</f>
        <v>82.52</v>
      </c>
      <c r="F23" s="58">
        <f>SUM(C23:E23)</f>
        <v>231.01</v>
      </c>
      <c r="G23" s="57">
        <f>F23/9</f>
        <v>25.667777777777776</v>
      </c>
    </row>
    <row r="24" spans="2:16" x14ac:dyDescent="0.25">
      <c r="B24" s="26" t="s">
        <v>24</v>
      </c>
      <c r="C24" s="26">
        <f>F12</f>
        <v>78.12</v>
      </c>
      <c r="D24" s="26">
        <f>F13</f>
        <v>76.900000000000006</v>
      </c>
      <c r="E24" s="26">
        <f>F14</f>
        <v>75.12</v>
      </c>
      <c r="F24" s="58">
        <f>SUM(C24:E24)</f>
        <v>230.14000000000001</v>
      </c>
      <c r="G24" s="57">
        <f>F24/9</f>
        <v>25.571111111111112</v>
      </c>
    </row>
    <row r="25" spans="2:16" x14ac:dyDescent="0.25">
      <c r="B25" s="54" t="s">
        <v>14</v>
      </c>
      <c r="C25" s="58">
        <f>SUM(C22:C24)</f>
        <v>212.98000000000002</v>
      </c>
      <c r="D25" s="58">
        <f>SUM(D22:D24)</f>
        <v>205.4</v>
      </c>
      <c r="E25" s="58">
        <f>SUM(E22:E24)</f>
        <v>228.51</v>
      </c>
      <c r="F25" s="3">
        <f>SUM(F22:F24)</f>
        <v>646.89</v>
      </c>
      <c r="G25" s="26"/>
    </row>
    <row r="26" spans="2:16" x14ac:dyDescent="0.25">
      <c r="B26" s="56" t="s">
        <v>25</v>
      </c>
      <c r="C26" s="57">
        <f>C25/9</f>
        <v>23.664444444444445</v>
      </c>
      <c r="D26" s="57">
        <f>D25/9</f>
        <v>22.822222222222223</v>
      </c>
      <c r="E26" s="57">
        <f>E25/9</f>
        <v>25.39</v>
      </c>
      <c r="I26" s="48" t="s">
        <v>61</v>
      </c>
      <c r="J26" s="48" t="s">
        <v>62</v>
      </c>
      <c r="K26" s="48" t="s">
        <v>63</v>
      </c>
    </row>
    <row r="27" spans="2:16" x14ac:dyDescent="0.25">
      <c r="I27" s="87">
        <f>SQRT(L20/3)</f>
        <v>0.77081546525832967</v>
      </c>
      <c r="J27" s="48">
        <v>5.0309999999999997</v>
      </c>
      <c r="K27" s="5">
        <f>I27*J27</f>
        <v>3.8779726057146564</v>
      </c>
    </row>
    <row r="31" spans="2:16" x14ac:dyDescent="0.25">
      <c r="C31" s="49" t="s">
        <v>0</v>
      </c>
      <c r="D31" s="49" t="s">
        <v>53</v>
      </c>
      <c r="E31" s="49" t="s">
        <v>66</v>
      </c>
      <c r="G31" s="72"/>
      <c r="H31" s="72"/>
      <c r="I31" s="72" t="s">
        <v>0</v>
      </c>
      <c r="J31" s="49" t="s">
        <v>53</v>
      </c>
      <c r="K31" s="49" t="s">
        <v>66</v>
      </c>
    </row>
    <row r="32" spans="2:16" x14ac:dyDescent="0.25">
      <c r="C32" s="1" t="s">
        <v>22</v>
      </c>
      <c r="D32" s="31">
        <f>G22</f>
        <v>20.637777777777778</v>
      </c>
      <c r="E32" s="1" t="s">
        <v>58</v>
      </c>
      <c r="F32" s="31">
        <f>D32+D$35</f>
        <v>24.515750383492435</v>
      </c>
      <c r="H32" s="31"/>
      <c r="I32" s="1" t="s">
        <v>20</v>
      </c>
      <c r="J32" s="31">
        <v>22.82</v>
      </c>
      <c r="K32" s="1" t="s">
        <v>58</v>
      </c>
      <c r="L32" s="31">
        <f>J32+J$35</f>
        <v>26.697972605714657</v>
      </c>
    </row>
    <row r="33" spans="3:15" x14ac:dyDescent="0.25">
      <c r="C33" s="1" t="s">
        <v>24</v>
      </c>
      <c r="D33" s="31">
        <f>G24</f>
        <v>25.571111111111112</v>
      </c>
      <c r="E33" s="1" t="s">
        <v>59</v>
      </c>
      <c r="F33" s="31">
        <f t="shared" ref="F33:F34" si="3">D33+D$35</f>
        <v>29.449083716825768</v>
      </c>
      <c r="H33" s="31"/>
      <c r="I33" s="1" t="s">
        <v>19</v>
      </c>
      <c r="J33" s="31">
        <v>23.66</v>
      </c>
      <c r="K33" s="1" t="s">
        <v>60</v>
      </c>
      <c r="L33" s="31">
        <f t="shared" ref="L33:L34" si="4">J33+J$35</f>
        <v>27.537972605714657</v>
      </c>
      <c r="M33" s="31">
        <f>J34-J33</f>
        <v>1.7300000000000004</v>
      </c>
    </row>
    <row r="34" spans="3:15" x14ac:dyDescent="0.25">
      <c r="C34" s="1" t="s">
        <v>23</v>
      </c>
      <c r="D34" s="31">
        <f>G23</f>
        <v>25.667777777777776</v>
      </c>
      <c r="E34" s="1" t="s">
        <v>59</v>
      </c>
      <c r="F34" s="31">
        <f t="shared" si="3"/>
        <v>29.545750383492432</v>
      </c>
      <c r="H34" s="31"/>
      <c r="I34" s="1" t="s">
        <v>21</v>
      </c>
      <c r="J34" s="31">
        <v>25.39</v>
      </c>
      <c r="K34" s="1" t="s">
        <v>59</v>
      </c>
      <c r="L34" s="31">
        <f t="shared" si="4"/>
        <v>29.267972605714657</v>
      </c>
    </row>
    <row r="35" spans="3:15" x14ac:dyDescent="0.25">
      <c r="C35" s="65" t="s">
        <v>64</v>
      </c>
      <c r="D35" s="66">
        <f>K27</f>
        <v>3.8779726057146564</v>
      </c>
      <c r="F35" s="31"/>
      <c r="I35" s="65" t="s">
        <v>64</v>
      </c>
      <c r="J35" s="66">
        <f>K27</f>
        <v>3.8779726057146564</v>
      </c>
    </row>
    <row r="36" spans="3:15" x14ac:dyDescent="0.25">
      <c r="M36" s="72"/>
      <c r="N36" s="72"/>
    </row>
    <row r="37" spans="3:15" x14ac:dyDescent="0.25">
      <c r="N37" s="31"/>
      <c r="O37" s="31"/>
    </row>
    <row r="38" spans="3:15" x14ac:dyDescent="0.25">
      <c r="N38" s="31"/>
      <c r="O38" s="31"/>
    </row>
    <row r="39" spans="3:15" x14ac:dyDescent="0.25">
      <c r="C39" s="82" t="s">
        <v>0</v>
      </c>
      <c r="D39" s="82" t="s">
        <v>53</v>
      </c>
      <c r="E39" s="82" t="s">
        <v>66</v>
      </c>
      <c r="H39" s="31"/>
      <c r="I39" s="31"/>
      <c r="N39" s="31"/>
      <c r="O39" s="31"/>
    </row>
    <row r="40" spans="3:15" x14ac:dyDescent="0.25">
      <c r="C40" s="51" t="s">
        <v>2</v>
      </c>
      <c r="D40" s="31">
        <v>17.419999999999998</v>
      </c>
      <c r="E40" s="1" t="s">
        <v>58</v>
      </c>
      <c r="F40" s="31">
        <f>D40+$D$49</f>
        <v>21.297972605714655</v>
      </c>
      <c r="G40" s="31"/>
      <c r="H40" s="31"/>
      <c r="I40" s="31"/>
      <c r="J40" s="31"/>
    </row>
    <row r="41" spans="3:15" x14ac:dyDescent="0.25">
      <c r="C41" s="51" t="s">
        <v>1</v>
      </c>
      <c r="D41" s="31">
        <v>20.87</v>
      </c>
      <c r="E41" s="1" t="s">
        <v>60</v>
      </c>
      <c r="F41" s="31">
        <f t="shared" ref="F41:F48" si="5">D41+$D$49</f>
        <v>24.747972605714658</v>
      </c>
      <c r="G41" s="31">
        <f>D42-D41</f>
        <v>2.7533333333333339</v>
      </c>
      <c r="H41" s="31"/>
      <c r="I41" s="31"/>
      <c r="J41" s="31"/>
    </row>
    <row r="42" spans="3:15" x14ac:dyDescent="0.25">
      <c r="C42" s="51" t="s">
        <v>3</v>
      </c>
      <c r="D42" s="31">
        <v>23.623333333333335</v>
      </c>
      <c r="E42" s="1" t="s">
        <v>70</v>
      </c>
      <c r="F42" s="31">
        <f t="shared" si="5"/>
        <v>27.501305939047992</v>
      </c>
      <c r="G42" s="31"/>
      <c r="H42" s="31"/>
      <c r="I42" s="31">
        <f>D48-D42</f>
        <v>3.8833333333333293</v>
      </c>
      <c r="J42" s="31"/>
    </row>
    <row r="43" spans="3:15" x14ac:dyDescent="0.25">
      <c r="C43" s="51" t="s">
        <v>4</v>
      </c>
      <c r="D43" s="31">
        <v>24.083333333333332</v>
      </c>
      <c r="E43" s="1" t="s">
        <v>81</v>
      </c>
      <c r="F43" s="31">
        <f t="shared" si="5"/>
        <v>27.961305939047989</v>
      </c>
      <c r="G43" s="31">
        <f>D43-D41</f>
        <v>3.2133333333333312</v>
      </c>
      <c r="H43" s="31"/>
      <c r="I43" s="31">
        <f>D48-D43</f>
        <v>3.423333333333332</v>
      </c>
      <c r="J43" s="31"/>
    </row>
    <row r="44" spans="3:15" x14ac:dyDescent="0.25">
      <c r="C44" s="51" t="s">
        <v>9</v>
      </c>
      <c r="D44" s="31">
        <v>25.040000000000003</v>
      </c>
      <c r="E44" s="1" t="s">
        <v>80</v>
      </c>
      <c r="F44" s="31">
        <f t="shared" si="5"/>
        <v>28.91797260571466</v>
      </c>
      <c r="G44" s="31">
        <f>D44-D41</f>
        <v>4.1700000000000017</v>
      </c>
      <c r="H44" s="31"/>
      <c r="I44" s="31"/>
      <c r="J44" s="31"/>
    </row>
    <row r="45" spans="3:15" x14ac:dyDescent="0.25">
      <c r="C45" s="73" t="s">
        <v>5</v>
      </c>
      <c r="D45" s="31">
        <v>25.41333333333333</v>
      </c>
      <c r="E45" s="1" t="s">
        <v>80</v>
      </c>
      <c r="F45" s="31">
        <f t="shared" si="5"/>
        <v>29.291305939047987</v>
      </c>
      <c r="G45" s="31">
        <f>D45-D41</f>
        <v>4.5433333333333294</v>
      </c>
      <c r="H45" s="31"/>
      <c r="I45" s="31"/>
    </row>
    <row r="46" spans="3:15" x14ac:dyDescent="0.25">
      <c r="C46" s="78" t="s">
        <v>8</v>
      </c>
      <c r="D46" s="31">
        <v>25.633333333333336</v>
      </c>
      <c r="E46" s="1" t="s">
        <v>80</v>
      </c>
      <c r="F46" s="31">
        <f t="shared" si="5"/>
        <v>29.511305939047993</v>
      </c>
      <c r="G46" s="31">
        <f>D46-D41</f>
        <v>4.7633333333333354</v>
      </c>
      <c r="H46" s="31"/>
      <c r="I46" s="31"/>
    </row>
    <row r="47" spans="3:15" x14ac:dyDescent="0.25">
      <c r="C47" s="83" t="s">
        <v>7</v>
      </c>
      <c r="D47" s="31">
        <v>26.040000000000003</v>
      </c>
      <c r="E47" s="1" t="s">
        <v>80</v>
      </c>
      <c r="F47" s="31">
        <f t="shared" si="5"/>
        <v>29.91797260571466</v>
      </c>
      <c r="G47" s="31">
        <f>D48-D47</f>
        <v>1.4666666666666615</v>
      </c>
      <c r="H47" s="31"/>
      <c r="I47" s="31"/>
    </row>
    <row r="48" spans="3:15" x14ac:dyDescent="0.25">
      <c r="C48" s="95" t="s">
        <v>6</v>
      </c>
      <c r="D48" s="31">
        <v>27.506666666666664</v>
      </c>
      <c r="E48" s="1" t="s">
        <v>69</v>
      </c>
      <c r="F48" s="31">
        <f t="shared" si="5"/>
        <v>31.384639272381321</v>
      </c>
      <c r="G48" s="31">
        <f>D48-D47</f>
        <v>1.4666666666666615</v>
      </c>
    </row>
    <row r="49" spans="3:4" x14ac:dyDescent="0.25">
      <c r="C49" s="65" t="s">
        <v>64</v>
      </c>
      <c r="D49" s="66">
        <f>K27</f>
        <v>3.8779726057146564</v>
      </c>
    </row>
  </sheetData>
  <sortState ref="C40:E49">
    <sortCondition ref="D40"/>
  </sortState>
  <mergeCells count="15">
    <mergeCell ref="G4:G5"/>
    <mergeCell ref="B4:B5"/>
    <mergeCell ref="F4:F5"/>
    <mergeCell ref="C4:E4"/>
    <mergeCell ref="B20:B21"/>
    <mergeCell ref="C20:E20"/>
    <mergeCell ref="F20:F21"/>
    <mergeCell ref="G20:G21"/>
    <mergeCell ref="N13:O13"/>
    <mergeCell ref="P13:P14"/>
    <mergeCell ref="I13:I14"/>
    <mergeCell ref="J13:J14"/>
    <mergeCell ref="K13:K14"/>
    <mergeCell ref="L13:L14"/>
    <mergeCell ref="M13:M14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B3:Q49"/>
  <sheetViews>
    <sheetView topLeftCell="G10" zoomScale="80" zoomScaleNormal="80" workbookViewId="0">
      <selection activeCell="J22" sqref="J22"/>
    </sheetView>
  </sheetViews>
  <sheetFormatPr defaultRowHeight="15.75" x14ac:dyDescent="0.25"/>
  <cols>
    <col min="1" max="1" width="9.140625" style="1"/>
    <col min="2" max="2" width="17" style="1" customWidth="1"/>
    <col min="3" max="7" width="16.85546875" style="1" customWidth="1"/>
    <col min="8" max="8" width="9.140625" style="1"/>
    <col min="9" max="9" width="12.5703125" style="1" customWidth="1"/>
    <col min="10" max="10" width="11.7109375" style="1" customWidth="1"/>
    <col min="11" max="11" width="13.140625" style="1" customWidth="1"/>
    <col min="12" max="12" width="12.5703125" style="1" customWidth="1"/>
    <col min="13" max="13" width="12" style="1" customWidth="1"/>
    <col min="14" max="15" width="10.7109375" style="1" bestFit="1" customWidth="1"/>
    <col min="16" max="16" width="11" style="1" customWidth="1"/>
    <col min="17" max="16384" width="9.140625" style="1"/>
  </cols>
  <sheetData>
    <row r="3" spans="2:17" x14ac:dyDescent="0.25">
      <c r="M3" s="31"/>
      <c r="N3" s="31"/>
      <c r="O3" s="31"/>
    </row>
    <row r="4" spans="2:17" x14ac:dyDescent="0.25">
      <c r="B4" s="118" t="s">
        <v>0</v>
      </c>
      <c r="C4" s="118" t="s">
        <v>15</v>
      </c>
      <c r="D4" s="118"/>
      <c r="E4" s="118"/>
      <c r="F4" s="118" t="s">
        <v>14</v>
      </c>
      <c r="G4" s="123" t="s">
        <v>25</v>
      </c>
    </row>
    <row r="5" spans="2:17" x14ac:dyDescent="0.25">
      <c r="B5" s="118"/>
      <c r="C5" s="27" t="s">
        <v>11</v>
      </c>
      <c r="D5" s="27" t="s">
        <v>12</v>
      </c>
      <c r="E5" s="27" t="s">
        <v>13</v>
      </c>
      <c r="F5" s="118"/>
      <c r="G5" s="123"/>
      <c r="I5" s="1" t="s">
        <v>17</v>
      </c>
      <c r="J5" s="1">
        <v>3</v>
      </c>
    </row>
    <row r="6" spans="2:17" x14ac:dyDescent="0.25">
      <c r="B6" s="30" t="s">
        <v>1</v>
      </c>
      <c r="C6" s="30">
        <v>52.71</v>
      </c>
      <c r="D6" s="30">
        <v>51.46</v>
      </c>
      <c r="E6" s="30">
        <v>51.45</v>
      </c>
      <c r="F6" s="30">
        <f>SUM(C6:E6)</f>
        <v>155.62</v>
      </c>
      <c r="G6" s="4">
        <f>AVERAGE(C6:E6)</f>
        <v>51.873333333333335</v>
      </c>
      <c r="I6" s="1" t="s">
        <v>18</v>
      </c>
      <c r="J6" s="1">
        <v>3</v>
      </c>
      <c r="M6" s="31"/>
      <c r="O6" s="31"/>
    </row>
    <row r="7" spans="2:17" x14ac:dyDescent="0.25">
      <c r="B7" s="30" t="s">
        <v>2</v>
      </c>
      <c r="C7" s="30">
        <v>53.85</v>
      </c>
      <c r="D7" s="30">
        <v>52.82</v>
      </c>
      <c r="E7" s="30">
        <v>52.17</v>
      </c>
      <c r="F7" s="30">
        <f t="shared" ref="F7:F14" si="0">SUM(C7:E7)</f>
        <v>158.84</v>
      </c>
      <c r="G7" s="4">
        <f>AVERAGE(C7:E7)</f>
        <v>52.946666666666665</v>
      </c>
      <c r="I7" s="1" t="s">
        <v>28</v>
      </c>
      <c r="J7" s="1">
        <v>3</v>
      </c>
      <c r="M7" s="31"/>
      <c r="O7" s="31"/>
      <c r="P7" s="31"/>
    </row>
    <row r="8" spans="2:17" x14ac:dyDescent="0.25">
      <c r="B8" s="30" t="s">
        <v>3</v>
      </c>
      <c r="C8" s="30">
        <v>54.21</v>
      </c>
      <c r="D8" s="30">
        <v>53.55</v>
      </c>
      <c r="E8" s="30">
        <v>52.87</v>
      </c>
      <c r="F8" s="30">
        <f t="shared" si="0"/>
        <v>160.63</v>
      </c>
      <c r="G8" s="4">
        <f t="shared" ref="G8:G10" si="1">AVERAGE(C8:E8)</f>
        <v>53.543333333333329</v>
      </c>
      <c r="M8" s="31"/>
      <c r="O8" s="31"/>
      <c r="Q8" s="31"/>
    </row>
    <row r="9" spans="2:17" x14ac:dyDescent="0.25">
      <c r="B9" s="30" t="s">
        <v>4</v>
      </c>
      <c r="C9" s="30">
        <v>54.37</v>
      </c>
      <c r="D9" s="30">
        <v>53.82</v>
      </c>
      <c r="E9" s="30">
        <v>53.25</v>
      </c>
      <c r="F9" s="30">
        <f t="shared" si="0"/>
        <v>161.44</v>
      </c>
      <c r="G9" s="4">
        <f>AVERAGE(C9:E9)</f>
        <v>53.813333333333333</v>
      </c>
      <c r="I9" s="1" t="s">
        <v>29</v>
      </c>
      <c r="J9" s="42">
        <f>(F15^2)/(J5*J6*J7)</f>
        <v>80856.461170370356</v>
      </c>
    </row>
    <row r="10" spans="2:17" x14ac:dyDescent="0.25">
      <c r="B10" s="30" t="s">
        <v>5</v>
      </c>
      <c r="C10" s="30">
        <v>55.11</v>
      </c>
      <c r="D10" s="30">
        <v>54.19</v>
      </c>
      <c r="E10" s="30">
        <v>54.38</v>
      </c>
      <c r="F10" s="30">
        <f t="shared" si="0"/>
        <v>163.68</v>
      </c>
      <c r="G10" s="4">
        <f t="shared" si="1"/>
        <v>54.56</v>
      </c>
      <c r="I10" s="113" t="s">
        <v>30</v>
      </c>
      <c r="J10" s="113" t="s">
        <v>31</v>
      </c>
      <c r="K10" s="113" t="s">
        <v>32</v>
      </c>
      <c r="L10" s="113" t="s">
        <v>33</v>
      </c>
      <c r="M10" s="113" t="s">
        <v>34</v>
      </c>
      <c r="N10" s="113" t="s">
        <v>35</v>
      </c>
      <c r="O10" s="113"/>
      <c r="P10" s="113"/>
    </row>
    <row r="11" spans="2:17" x14ac:dyDescent="0.25">
      <c r="B11" s="30" t="s">
        <v>6</v>
      </c>
      <c r="C11" s="30">
        <v>55.92</v>
      </c>
      <c r="D11" s="30">
        <v>55.34</v>
      </c>
      <c r="E11" s="30">
        <v>54.81</v>
      </c>
      <c r="F11" s="30">
        <f t="shared" si="0"/>
        <v>166.07</v>
      </c>
      <c r="G11" s="4">
        <f>AVERAGE(C11:E11)</f>
        <v>55.356666666666662</v>
      </c>
      <c r="I11" s="114"/>
      <c r="J11" s="114"/>
      <c r="K11" s="114"/>
      <c r="L11" s="114"/>
      <c r="M11" s="114"/>
      <c r="N11" s="98">
        <v>0.05</v>
      </c>
      <c r="O11" s="98">
        <v>0.01</v>
      </c>
      <c r="P11" s="114"/>
    </row>
    <row r="12" spans="2:17" x14ac:dyDescent="0.25">
      <c r="B12" s="30" t="s">
        <v>7</v>
      </c>
      <c r="C12" s="30">
        <v>56.37</v>
      </c>
      <c r="D12" s="30">
        <v>55.83</v>
      </c>
      <c r="E12" s="30">
        <v>55.87</v>
      </c>
      <c r="F12" s="30">
        <f t="shared" si="0"/>
        <v>168.07</v>
      </c>
      <c r="G12" s="4">
        <f>AVERAGE(C12:E12)</f>
        <v>56.023333333333333</v>
      </c>
      <c r="I12" s="1" t="s">
        <v>10</v>
      </c>
      <c r="J12" s="1">
        <v>2</v>
      </c>
      <c r="K12" s="42">
        <f>SUMSQ(C15:E15)/(J5*J6)-J9</f>
        <v>5.404051851874101</v>
      </c>
      <c r="L12" s="84">
        <f t="shared" ref="L12:L17" si="2">K12/J12</f>
        <v>2.7020259259370505</v>
      </c>
      <c r="M12" s="42">
        <f>L12/L17</f>
        <v>31.155919030568917</v>
      </c>
      <c r="N12" s="42">
        <f>FINV(N11,J12,J17)</f>
        <v>3.6337234675916301</v>
      </c>
      <c r="O12" s="42">
        <f>FINV(O11,J12,J17)</f>
        <v>6.2262352803113821</v>
      </c>
      <c r="P12" s="1" t="str">
        <f>IF(M12&lt;N12,"tn",IF(M12&lt;O12,"*","**"))</f>
        <v>**</v>
      </c>
    </row>
    <row r="13" spans="2:17" x14ac:dyDescent="0.25">
      <c r="B13" s="30" t="s">
        <v>8</v>
      </c>
      <c r="C13" s="30">
        <v>57.28</v>
      </c>
      <c r="D13" s="30">
        <v>56.91</v>
      </c>
      <c r="E13" s="30">
        <v>56.09</v>
      </c>
      <c r="F13" s="30">
        <f t="shared" si="0"/>
        <v>170.28</v>
      </c>
      <c r="G13" s="4">
        <f>AVERAGE(C13:E13)</f>
        <v>56.76</v>
      </c>
      <c r="I13" s="1" t="s">
        <v>0</v>
      </c>
      <c r="J13" s="1">
        <v>8</v>
      </c>
      <c r="K13" s="42">
        <f>SUMSQ(F6:F14)/J7-J9</f>
        <v>84.758562962975702</v>
      </c>
      <c r="L13" s="84">
        <f t="shared" si="2"/>
        <v>10.594820370371963</v>
      </c>
      <c r="M13" s="42">
        <f>L13/L17</f>
        <v>122.16439614222311</v>
      </c>
      <c r="N13" s="42">
        <f>FINV(N11,J13,J17)</f>
        <v>2.5910961798744014</v>
      </c>
      <c r="O13" s="42">
        <f>FINV(O11,J13,J17)</f>
        <v>3.8895721399261927</v>
      </c>
      <c r="P13" s="1" t="str">
        <f>IF(M13&lt;N13,"tn",IF(M13&lt;O13,"*","**"))</f>
        <v>**</v>
      </c>
    </row>
    <row r="14" spans="2:17" x14ac:dyDescent="0.25">
      <c r="B14" s="30" t="s">
        <v>9</v>
      </c>
      <c r="C14" s="30">
        <v>57.84</v>
      </c>
      <c r="D14" s="30">
        <v>58.13</v>
      </c>
      <c r="E14" s="30">
        <v>56.94</v>
      </c>
      <c r="F14" s="30">
        <f t="shared" si="0"/>
        <v>172.91</v>
      </c>
      <c r="G14" s="4">
        <f>AVERAGE(C14:E14)</f>
        <v>57.636666666666663</v>
      </c>
      <c r="I14" s="1" t="s">
        <v>17</v>
      </c>
      <c r="J14" s="1">
        <v>2</v>
      </c>
      <c r="K14" s="42">
        <f>SUMSQ(F22:F24)/(J5*J7)-J9</f>
        <v>72.973474074082333</v>
      </c>
      <c r="L14" s="84">
        <f t="shared" si="2"/>
        <v>36.486737037041166</v>
      </c>
      <c r="M14" s="42">
        <f>L14/L17</f>
        <v>420.71314486795131</v>
      </c>
      <c r="N14" s="42">
        <f>FINV(N11,J14,J17)</f>
        <v>3.6337234675916301</v>
      </c>
      <c r="O14" s="42">
        <f>FINV(O11,J14,J17)</f>
        <v>6.2262352803113821</v>
      </c>
      <c r="P14" s="1" t="str">
        <f>IF(M14&lt;N14,"tn",IF(M14&lt;O14,"*","**"))</f>
        <v>**</v>
      </c>
    </row>
    <row r="15" spans="2:17" x14ac:dyDescent="0.25">
      <c r="B15" s="27" t="s">
        <v>14</v>
      </c>
      <c r="C15" s="30">
        <f>SUM(C6:C14)</f>
        <v>497.66000000000008</v>
      </c>
      <c r="D15" s="30">
        <f>SUM(D6:D14)</f>
        <v>492.04999999999995</v>
      </c>
      <c r="E15" s="30">
        <f>SUM(E6:E14)</f>
        <v>487.83</v>
      </c>
      <c r="F15" s="7">
        <f>SUM(F6:F14)</f>
        <v>1477.54</v>
      </c>
      <c r="I15" s="1" t="s">
        <v>18</v>
      </c>
      <c r="J15" s="1">
        <v>2</v>
      </c>
      <c r="K15" s="42">
        <f>SUMSQ(C25:E25)/(J6*J7)-J9</f>
        <v>11.662051851861179</v>
      </c>
      <c r="L15" s="84">
        <f t="shared" si="2"/>
        <v>5.8310259259305894</v>
      </c>
      <c r="M15" s="42">
        <f>L15/L17</f>
        <v>67.235095662688323</v>
      </c>
      <c r="N15" s="42">
        <f>FINV(N11,J15,J17)</f>
        <v>3.6337234675916301</v>
      </c>
      <c r="O15" s="42">
        <f>FINV(O11,J15,J17)</f>
        <v>6.2262352803113821</v>
      </c>
      <c r="P15" s="1" t="str">
        <f>IF(M15&lt;N15,"tn",IF(M15&lt;O15,"*","**"))</f>
        <v>**</v>
      </c>
    </row>
    <row r="16" spans="2:17" x14ac:dyDescent="0.25">
      <c r="I16" s="1" t="s">
        <v>37</v>
      </c>
      <c r="J16" s="1">
        <v>4</v>
      </c>
      <c r="K16" s="42">
        <f>K13-K14-K15</f>
        <v>0.12303703703219071</v>
      </c>
      <c r="L16" s="84">
        <f t="shared" si="2"/>
        <v>3.0759259258047678E-2</v>
      </c>
      <c r="M16" s="42">
        <f>L16/L17</f>
        <v>0.3546720191264135</v>
      </c>
      <c r="N16" s="42">
        <f>FINV(N11,J16,J17)</f>
        <v>3.0069172799243447</v>
      </c>
      <c r="O16" s="42">
        <f>FINV(O11,J16,J17)</f>
        <v>4.772577999723211</v>
      </c>
      <c r="P16" s="1" t="str">
        <f>IF(M16&lt;N16,"tn",IF(M16&lt;O16,"*","**"))</f>
        <v>tn</v>
      </c>
    </row>
    <row r="17" spans="2:16" x14ac:dyDescent="0.25">
      <c r="I17" s="1" t="s">
        <v>38</v>
      </c>
      <c r="J17" s="1">
        <v>16</v>
      </c>
      <c r="K17" s="42">
        <f>K18-K12-K13</f>
        <v>1.3876148147828644</v>
      </c>
      <c r="L17" s="84">
        <f t="shared" si="2"/>
        <v>8.6725925923929026E-2</v>
      </c>
      <c r="M17" s="16"/>
      <c r="N17" s="16"/>
      <c r="O17" s="16"/>
      <c r="P17" s="16"/>
    </row>
    <row r="18" spans="2:16" x14ac:dyDescent="0.25">
      <c r="I18" s="14" t="s">
        <v>14</v>
      </c>
      <c r="J18" s="14">
        <v>26</v>
      </c>
      <c r="K18" s="85">
        <f>SUMSQ(C6:E14)-J9</f>
        <v>91.550229629632668</v>
      </c>
      <c r="L18" s="17"/>
      <c r="M18" s="17"/>
      <c r="N18" s="17"/>
      <c r="O18" s="17"/>
      <c r="P18" s="17"/>
    </row>
    <row r="19" spans="2:16" x14ac:dyDescent="0.25">
      <c r="D19" s="1" t="s">
        <v>26</v>
      </c>
    </row>
    <row r="20" spans="2:16" x14ac:dyDescent="0.25">
      <c r="B20" s="106" t="s">
        <v>17</v>
      </c>
      <c r="C20" s="106" t="s">
        <v>18</v>
      </c>
      <c r="D20" s="106"/>
      <c r="E20" s="106"/>
      <c r="F20" s="120" t="s">
        <v>14</v>
      </c>
      <c r="G20" s="121" t="s">
        <v>25</v>
      </c>
    </row>
    <row r="21" spans="2:16" x14ac:dyDescent="0.25">
      <c r="B21" s="106"/>
      <c r="C21" s="26" t="s">
        <v>19</v>
      </c>
      <c r="D21" s="26" t="s">
        <v>20</v>
      </c>
      <c r="E21" s="26" t="s">
        <v>21</v>
      </c>
      <c r="F21" s="120"/>
      <c r="G21" s="121"/>
    </row>
    <row r="22" spans="2:16" x14ac:dyDescent="0.25">
      <c r="B22" s="26" t="s">
        <v>22</v>
      </c>
      <c r="C22" s="26">
        <f>F6</f>
        <v>155.62</v>
      </c>
      <c r="D22" s="26">
        <f>F7</f>
        <v>158.84</v>
      </c>
      <c r="E22" s="26">
        <f>F8</f>
        <v>160.63</v>
      </c>
      <c r="F22" s="58">
        <f>SUM(C22:E22)</f>
        <v>475.09000000000003</v>
      </c>
      <c r="G22" s="57">
        <f>F22/9</f>
        <v>52.787777777777784</v>
      </c>
    </row>
    <row r="23" spans="2:16" x14ac:dyDescent="0.25">
      <c r="B23" s="26" t="s">
        <v>23</v>
      </c>
      <c r="C23" s="26">
        <f>F9</f>
        <v>161.44</v>
      </c>
      <c r="D23" s="26">
        <f>F10</f>
        <v>163.68</v>
      </c>
      <c r="E23" s="26">
        <f>F11</f>
        <v>166.07</v>
      </c>
      <c r="F23" s="58">
        <f>SUM(C23:E23)</f>
        <v>491.19</v>
      </c>
      <c r="G23" s="57">
        <f>F23/9</f>
        <v>54.576666666666668</v>
      </c>
    </row>
    <row r="24" spans="2:16" x14ac:dyDescent="0.25">
      <c r="B24" s="26" t="s">
        <v>24</v>
      </c>
      <c r="C24" s="26">
        <f>F12</f>
        <v>168.07</v>
      </c>
      <c r="D24" s="26">
        <f>F13</f>
        <v>170.28</v>
      </c>
      <c r="E24" s="26">
        <f>F14</f>
        <v>172.91</v>
      </c>
      <c r="F24" s="58">
        <f>SUM(C24:E24)</f>
        <v>511.26</v>
      </c>
      <c r="G24" s="57">
        <f>F24/9</f>
        <v>56.806666666666665</v>
      </c>
    </row>
    <row r="25" spans="2:16" x14ac:dyDescent="0.25">
      <c r="B25" s="54" t="s">
        <v>14</v>
      </c>
      <c r="C25" s="58">
        <f>SUM(C22:C24)</f>
        <v>485.13</v>
      </c>
      <c r="D25" s="58">
        <f>SUM(D22:D24)</f>
        <v>492.79999999999995</v>
      </c>
      <c r="E25" s="58">
        <f>SUM(E22:E24)</f>
        <v>499.61</v>
      </c>
      <c r="F25" s="3">
        <f>SUM(F22:F24)</f>
        <v>1477.54</v>
      </c>
      <c r="G25" s="26"/>
    </row>
    <row r="26" spans="2:16" x14ac:dyDescent="0.25">
      <c r="B26" s="56" t="s">
        <v>25</v>
      </c>
      <c r="C26" s="57">
        <f>C25/9</f>
        <v>53.903333333333336</v>
      </c>
      <c r="D26" s="57">
        <f>D25/9</f>
        <v>54.755555555555553</v>
      </c>
      <c r="E26" s="57">
        <f>E25/9</f>
        <v>55.512222222222221</v>
      </c>
    </row>
    <row r="27" spans="2:16" x14ac:dyDescent="0.25">
      <c r="I27" s="96" t="s">
        <v>61</v>
      </c>
      <c r="J27" s="96" t="s">
        <v>62</v>
      </c>
      <c r="K27" s="48" t="s">
        <v>63</v>
      </c>
    </row>
    <row r="28" spans="2:16" x14ac:dyDescent="0.25">
      <c r="I28" s="87">
        <f>SQRT(L17/9)</f>
        <v>9.8164219507658038E-2</v>
      </c>
      <c r="J28" s="96">
        <v>5.0309999999999997</v>
      </c>
      <c r="K28" s="5">
        <f>I28*J28</f>
        <v>0.49386418834302753</v>
      </c>
    </row>
    <row r="30" spans="2:16" x14ac:dyDescent="0.25">
      <c r="F30" s="31"/>
      <c r="G30" s="31"/>
      <c r="H30" s="31"/>
    </row>
    <row r="32" spans="2:16" x14ac:dyDescent="0.25">
      <c r="C32" s="49" t="s">
        <v>0</v>
      </c>
      <c r="D32" s="49" t="s">
        <v>53</v>
      </c>
      <c r="E32" s="49" t="s">
        <v>66</v>
      </c>
      <c r="G32" s="31"/>
      <c r="H32" s="31"/>
      <c r="I32" s="31"/>
    </row>
    <row r="33" spans="3:13" x14ac:dyDescent="0.25">
      <c r="C33" s="1" t="s">
        <v>22</v>
      </c>
      <c r="D33" s="31">
        <v>52.787777777777784</v>
      </c>
      <c r="E33" s="1" t="s">
        <v>58</v>
      </c>
      <c r="F33" s="31"/>
      <c r="G33"/>
      <c r="H33"/>
      <c r="I33"/>
    </row>
    <row r="34" spans="3:13" x14ac:dyDescent="0.25">
      <c r="C34" s="1" t="s">
        <v>23</v>
      </c>
      <c r="D34" s="31">
        <v>54.576666666666668</v>
      </c>
      <c r="E34" s="1" t="s">
        <v>59</v>
      </c>
      <c r="F34" s="31"/>
      <c r="G34" s="31"/>
      <c r="M34" s="31"/>
    </row>
    <row r="35" spans="3:13" x14ac:dyDescent="0.25">
      <c r="C35" s="1" t="s">
        <v>24</v>
      </c>
      <c r="D35" s="31">
        <v>56.806666666666665</v>
      </c>
      <c r="E35" s="1" t="s">
        <v>68</v>
      </c>
      <c r="F35" s="31"/>
      <c r="G35" s="31"/>
      <c r="H35" s="31"/>
      <c r="I35" s="31"/>
    </row>
    <row r="36" spans="3:13" x14ac:dyDescent="0.25">
      <c r="C36" s="65" t="s">
        <v>64</v>
      </c>
      <c r="D36" s="66">
        <f>K28</f>
        <v>0.49386418834302753</v>
      </c>
    </row>
    <row r="38" spans="3:13" x14ac:dyDescent="0.25">
      <c r="C38" s="49" t="s">
        <v>0</v>
      </c>
      <c r="D38" s="49" t="s">
        <v>53</v>
      </c>
      <c r="E38" s="49" t="s">
        <v>66</v>
      </c>
    </row>
    <row r="39" spans="3:13" x14ac:dyDescent="0.25">
      <c r="C39" s="1" t="s">
        <v>19</v>
      </c>
      <c r="D39" s="31">
        <v>53.903333333333336</v>
      </c>
      <c r="E39" s="1" t="s">
        <v>58</v>
      </c>
      <c r="F39" s="31"/>
      <c r="G39" s="31"/>
      <c r="H39" s="31"/>
    </row>
    <row r="40" spans="3:13" x14ac:dyDescent="0.25">
      <c r="C40" s="1" t="s">
        <v>20</v>
      </c>
      <c r="D40" s="31">
        <v>54.755555555555553</v>
      </c>
      <c r="E40" s="1" t="s">
        <v>59</v>
      </c>
      <c r="F40" s="31"/>
    </row>
    <row r="41" spans="3:13" x14ac:dyDescent="0.25">
      <c r="C41" s="1" t="s">
        <v>21</v>
      </c>
      <c r="D41" s="31">
        <v>55.512222222222221</v>
      </c>
      <c r="E41" s="1" t="s">
        <v>68</v>
      </c>
      <c r="F41" s="31"/>
    </row>
    <row r="42" spans="3:13" x14ac:dyDescent="0.25">
      <c r="C42" s="65" t="s">
        <v>64</v>
      </c>
      <c r="D42" s="66">
        <f>K28</f>
        <v>0.49386418834302753</v>
      </c>
    </row>
    <row r="43" spans="3:13" x14ac:dyDescent="0.25">
      <c r="F43" s="31"/>
    </row>
    <row r="44" spans="3:13" x14ac:dyDescent="0.25">
      <c r="C44" s="51"/>
      <c r="D44" s="31"/>
      <c r="F44" s="31"/>
    </row>
    <row r="45" spans="3:13" x14ac:dyDescent="0.25">
      <c r="C45" s="51"/>
      <c r="D45" s="31"/>
      <c r="F45" s="31"/>
    </row>
    <row r="46" spans="3:13" x14ac:dyDescent="0.25">
      <c r="C46" s="51"/>
      <c r="D46" s="31"/>
      <c r="F46" s="31"/>
    </row>
    <row r="47" spans="3:13" x14ac:dyDescent="0.25">
      <c r="C47" s="51"/>
      <c r="D47" s="31"/>
      <c r="F47" s="31"/>
    </row>
    <row r="48" spans="3:13" x14ac:dyDescent="0.25">
      <c r="C48" s="51"/>
      <c r="D48" s="31"/>
      <c r="F48" s="31"/>
    </row>
    <row r="49" spans="3:4" x14ac:dyDescent="0.25">
      <c r="C49" s="60"/>
      <c r="D49" s="60"/>
    </row>
  </sheetData>
  <sortState ref="G33:G35">
    <sortCondition ref="G33"/>
  </sortState>
  <mergeCells count="15">
    <mergeCell ref="G4:G5"/>
    <mergeCell ref="B4:B5"/>
    <mergeCell ref="F4:F5"/>
    <mergeCell ref="C4:E4"/>
    <mergeCell ref="B20:B21"/>
    <mergeCell ref="C20:E20"/>
    <mergeCell ref="F20:F21"/>
    <mergeCell ref="G20:G21"/>
    <mergeCell ref="N10:O10"/>
    <mergeCell ref="P10:P11"/>
    <mergeCell ref="I10:I11"/>
    <mergeCell ref="J10:J11"/>
    <mergeCell ref="K10:K11"/>
    <mergeCell ref="L10:L11"/>
    <mergeCell ref="M10:M11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B4:P47"/>
  <sheetViews>
    <sheetView topLeftCell="F13" zoomScale="80" zoomScaleNormal="80" workbookViewId="0">
      <selection activeCell="I14" sqref="I14:P22"/>
    </sheetView>
  </sheetViews>
  <sheetFormatPr defaultRowHeight="15.75" x14ac:dyDescent="0.25"/>
  <cols>
    <col min="1" max="1" width="9.140625" style="1"/>
    <col min="2" max="7" width="16.85546875" style="1" customWidth="1"/>
    <col min="8" max="8" width="9.140625" style="1"/>
    <col min="9" max="9" width="12.7109375" style="1" customWidth="1"/>
    <col min="10" max="10" width="11.5703125" style="1" customWidth="1"/>
    <col min="11" max="11" width="11.7109375" style="1" customWidth="1"/>
    <col min="12" max="12" width="10.42578125" style="1" customWidth="1"/>
    <col min="13" max="13" width="10.7109375" style="1" customWidth="1"/>
    <col min="14" max="15" width="9.140625" style="1"/>
    <col min="16" max="16" width="10.85546875" style="1" customWidth="1"/>
    <col min="17" max="16384" width="9.140625" style="1"/>
  </cols>
  <sheetData>
    <row r="4" spans="2:16" x14ac:dyDescent="0.25">
      <c r="B4" s="118" t="s">
        <v>0</v>
      </c>
      <c r="C4" s="118" t="s">
        <v>15</v>
      </c>
      <c r="D4" s="118"/>
      <c r="E4" s="118"/>
      <c r="F4" s="118" t="s">
        <v>14</v>
      </c>
      <c r="G4" s="118" t="s">
        <v>25</v>
      </c>
    </row>
    <row r="5" spans="2:16" x14ac:dyDescent="0.25">
      <c r="B5" s="118"/>
      <c r="C5" s="27" t="s">
        <v>11</v>
      </c>
      <c r="D5" s="27" t="s">
        <v>12</v>
      </c>
      <c r="E5" s="27" t="s">
        <v>13</v>
      </c>
      <c r="F5" s="118"/>
      <c r="G5" s="118"/>
      <c r="I5" s="1" t="s">
        <v>17</v>
      </c>
      <c r="J5" s="1">
        <v>3</v>
      </c>
    </row>
    <row r="6" spans="2:16" x14ac:dyDescent="0.25">
      <c r="B6" s="30" t="s">
        <v>1</v>
      </c>
      <c r="C6" s="30">
        <v>-0.43</v>
      </c>
      <c r="D6" s="30">
        <v>-2.08</v>
      </c>
      <c r="E6" s="30">
        <v>-2.29</v>
      </c>
      <c r="F6" s="30">
        <f>SUM(C6:E6)</f>
        <v>-4.8000000000000007</v>
      </c>
      <c r="G6" s="9">
        <f>AVERAGE(C6:E6)</f>
        <v>-1.6000000000000003</v>
      </c>
      <c r="I6" s="1" t="s">
        <v>18</v>
      </c>
      <c r="J6" s="1">
        <v>3</v>
      </c>
    </row>
    <row r="7" spans="2:16" x14ac:dyDescent="0.25">
      <c r="B7" s="30" t="s">
        <v>2</v>
      </c>
      <c r="C7" s="30">
        <v>-3.15</v>
      </c>
      <c r="D7" s="30">
        <v>-0.28999999999999998</v>
      </c>
      <c r="E7" s="30">
        <v>-1.61</v>
      </c>
      <c r="F7" s="30">
        <f t="shared" ref="F7:F14" si="0">SUM(C7:E7)</f>
        <v>-5.05</v>
      </c>
      <c r="G7" s="9">
        <f t="shared" ref="G7:G14" si="1">AVERAGE(C7:E7)</f>
        <v>-1.6833333333333333</v>
      </c>
      <c r="I7" s="1" t="s">
        <v>28</v>
      </c>
      <c r="J7" s="1">
        <v>3</v>
      </c>
    </row>
    <row r="8" spans="2:16" x14ac:dyDescent="0.25">
      <c r="B8" s="30" t="s">
        <v>3</v>
      </c>
      <c r="C8" s="30">
        <v>-2.56</v>
      </c>
      <c r="D8" s="30">
        <v>-3.02</v>
      </c>
      <c r="E8" s="30">
        <v>-3.23</v>
      </c>
      <c r="F8" s="30">
        <f t="shared" si="0"/>
        <v>-8.81</v>
      </c>
      <c r="G8" s="9">
        <f t="shared" si="1"/>
        <v>-2.936666666666667</v>
      </c>
    </row>
    <row r="9" spans="2:16" x14ac:dyDescent="0.25">
      <c r="B9" s="30" t="s">
        <v>4</v>
      </c>
      <c r="C9" s="30">
        <v>-1.56</v>
      </c>
      <c r="D9" s="30">
        <v>-3.57</v>
      </c>
      <c r="E9" s="30">
        <v>-3.89</v>
      </c>
      <c r="F9" s="30">
        <f t="shared" si="0"/>
        <v>-9.02</v>
      </c>
      <c r="G9" s="9">
        <f t="shared" si="1"/>
        <v>-3.0066666666666664</v>
      </c>
      <c r="I9" s="1" t="s">
        <v>29</v>
      </c>
      <c r="J9" s="86">
        <f>(F15^2)/(J5*J6*J7)</f>
        <v>196.39823703703709</v>
      </c>
    </row>
    <row r="10" spans="2:16" x14ac:dyDescent="0.25">
      <c r="B10" s="30" t="s">
        <v>5</v>
      </c>
      <c r="C10" s="30">
        <v>-1.47</v>
      </c>
      <c r="D10" s="30">
        <v>-3.86</v>
      </c>
      <c r="E10" s="30">
        <v>-3.81</v>
      </c>
      <c r="F10" s="30">
        <f t="shared" si="0"/>
        <v>-9.14</v>
      </c>
      <c r="G10" s="9">
        <f t="shared" si="1"/>
        <v>-3.0466666666666669</v>
      </c>
    </row>
    <row r="11" spans="2:16" x14ac:dyDescent="0.25">
      <c r="B11" s="30" t="s">
        <v>6</v>
      </c>
      <c r="C11" s="30">
        <v>-2.81</v>
      </c>
      <c r="D11" s="30">
        <v>-3.09</v>
      </c>
      <c r="E11" s="30">
        <v>-3.92</v>
      </c>
      <c r="F11" s="30">
        <f t="shared" si="0"/>
        <v>-9.82</v>
      </c>
      <c r="G11" s="9">
        <f t="shared" si="1"/>
        <v>-3.2733333333333334</v>
      </c>
    </row>
    <row r="12" spans="2:16" x14ac:dyDescent="0.25">
      <c r="B12" s="30" t="s">
        <v>7</v>
      </c>
      <c r="C12" s="30">
        <v>-2.2400000000000002</v>
      </c>
      <c r="D12" s="30">
        <v>-3.67</v>
      </c>
      <c r="E12" s="30">
        <v>-2.35</v>
      </c>
      <c r="F12" s="30">
        <f t="shared" si="0"/>
        <v>-8.26</v>
      </c>
      <c r="G12" s="9">
        <f t="shared" si="1"/>
        <v>-2.7533333333333334</v>
      </c>
    </row>
    <row r="13" spans="2:16" x14ac:dyDescent="0.25">
      <c r="B13" s="30" t="s">
        <v>8</v>
      </c>
      <c r="C13" s="30">
        <v>-2.97</v>
      </c>
      <c r="D13" s="30">
        <v>-2.27</v>
      </c>
      <c r="E13" s="30">
        <v>-3.45</v>
      </c>
      <c r="F13" s="30">
        <f t="shared" si="0"/>
        <v>-8.6900000000000013</v>
      </c>
      <c r="G13" s="9">
        <f t="shared" si="1"/>
        <v>-2.8966666666666669</v>
      </c>
    </row>
    <row r="14" spans="2:16" x14ac:dyDescent="0.25">
      <c r="B14" s="30" t="s">
        <v>9</v>
      </c>
      <c r="C14" s="30">
        <v>-2.84</v>
      </c>
      <c r="D14" s="30">
        <v>-2.58</v>
      </c>
      <c r="E14" s="30">
        <v>-3.81</v>
      </c>
      <c r="F14" s="30">
        <f t="shared" si="0"/>
        <v>-9.23</v>
      </c>
      <c r="G14" s="9">
        <f t="shared" si="1"/>
        <v>-3.0766666666666667</v>
      </c>
      <c r="I14" s="113" t="s">
        <v>30</v>
      </c>
      <c r="J14" s="113" t="s">
        <v>31</v>
      </c>
      <c r="K14" s="113" t="s">
        <v>32</v>
      </c>
      <c r="L14" s="113" t="s">
        <v>33</v>
      </c>
      <c r="M14" s="113" t="s">
        <v>34</v>
      </c>
      <c r="N14" s="113" t="s">
        <v>35</v>
      </c>
      <c r="O14" s="113"/>
      <c r="P14" s="113"/>
    </row>
    <row r="15" spans="2:16" x14ac:dyDescent="0.25">
      <c r="B15" s="27" t="s">
        <v>14</v>
      </c>
      <c r="C15" s="30">
        <f>SUM(C6:C14)</f>
        <v>-20.03</v>
      </c>
      <c r="D15" s="30">
        <f>SUM(D6:D14)</f>
        <v>-24.43</v>
      </c>
      <c r="E15" s="30">
        <f>SUM(E6:E14)</f>
        <v>-28.36</v>
      </c>
      <c r="F15" s="7">
        <f>SUM(F6:F14)</f>
        <v>-72.820000000000007</v>
      </c>
      <c r="G15" s="30"/>
      <c r="I15" s="114"/>
      <c r="J15" s="114"/>
      <c r="K15" s="114"/>
      <c r="L15" s="114"/>
      <c r="M15" s="114"/>
      <c r="N15" s="29">
        <v>0.05</v>
      </c>
      <c r="O15" s="29">
        <v>0.01</v>
      </c>
      <c r="P15" s="114"/>
    </row>
    <row r="16" spans="2:16" x14ac:dyDescent="0.25">
      <c r="I16" s="1" t="s">
        <v>10</v>
      </c>
      <c r="J16" s="1">
        <v>2</v>
      </c>
      <c r="K16" s="42">
        <f>SUMSQ(C15:E15)/(J5*J6)-J9</f>
        <v>3.8590296296295605</v>
      </c>
      <c r="L16" s="84">
        <f t="shared" ref="L16:L21" si="2">K16/J16</f>
        <v>1.9295148148147803</v>
      </c>
      <c r="M16" s="42">
        <f>L16/L21</f>
        <v>2.3844529906412224</v>
      </c>
      <c r="N16" s="1">
        <v>3.63</v>
      </c>
      <c r="O16" s="1">
        <v>6.23</v>
      </c>
      <c r="P16" s="1" t="str">
        <f>IF(M16&lt;N16,"tn",IF(M16&lt;O16,"*","**"))</f>
        <v>tn</v>
      </c>
    </row>
    <row r="17" spans="2:16" x14ac:dyDescent="0.25">
      <c r="I17" s="1" t="s">
        <v>0</v>
      </c>
      <c r="J17" s="1">
        <v>8</v>
      </c>
      <c r="K17" s="42">
        <f>SUMSQ(F6:F14)/J7-J9</f>
        <v>9.0776296296295698</v>
      </c>
      <c r="L17" s="84">
        <f t="shared" si="2"/>
        <v>1.1347037037036962</v>
      </c>
      <c r="M17" s="42">
        <f>L17/L21</f>
        <v>1.4022424803448181</v>
      </c>
      <c r="N17" s="12">
        <v>2.59</v>
      </c>
      <c r="O17" s="1">
        <v>3.89</v>
      </c>
      <c r="P17" s="1" t="str">
        <f>IF(M17&lt;N17,"tn",IF(M17&lt;O17,"*","**"))</f>
        <v>tn</v>
      </c>
    </row>
    <row r="18" spans="2:16" x14ac:dyDescent="0.25">
      <c r="I18" s="1" t="s">
        <v>17</v>
      </c>
      <c r="J18" s="1">
        <f>(J6-1)</f>
        <v>2</v>
      </c>
      <c r="K18" s="42">
        <f>SUMSQ(F22:F24)/(J5*J7)-J9</f>
        <v>5.4315851851851562</v>
      </c>
      <c r="L18" s="84">
        <f t="shared" si="2"/>
        <v>2.7157925925925781</v>
      </c>
      <c r="M18" s="42">
        <f>L18/L21</f>
        <v>3.3561181907744357</v>
      </c>
      <c r="N18" s="12">
        <v>3.36</v>
      </c>
      <c r="O18" s="1">
        <v>6.23</v>
      </c>
      <c r="P18" s="1" t="str">
        <f>IF(M18&lt;N18,"tn",IF(M18&lt;O18,"*","**"))</f>
        <v>tn</v>
      </c>
    </row>
    <row r="19" spans="2:16" x14ac:dyDescent="0.25">
      <c r="B19" s="35"/>
      <c r="C19" s="35"/>
      <c r="D19" s="35" t="s">
        <v>26</v>
      </c>
      <c r="E19" s="35"/>
      <c r="F19" s="35"/>
      <c r="G19" s="35"/>
      <c r="I19" s="1" t="s">
        <v>18</v>
      </c>
      <c r="J19" s="1">
        <f>(J7-1)</f>
        <v>2</v>
      </c>
      <c r="K19" s="42">
        <f>SUMSQ(C25:E25)/(J6*J7)-J9</f>
        <v>2.1795851851851467</v>
      </c>
      <c r="L19" s="84">
        <f t="shared" si="2"/>
        <v>1.0897925925925733</v>
      </c>
      <c r="M19" s="42">
        <f>L19/L21</f>
        <v>1.3467422932616642</v>
      </c>
      <c r="N19" s="12">
        <v>3.36</v>
      </c>
      <c r="O19" s="1">
        <v>6.23</v>
      </c>
      <c r="P19" s="1" t="str">
        <f>IF(M19&lt;N19,"tn",IF(M19&lt;O19,"*","**"))</f>
        <v>tn</v>
      </c>
    </row>
    <row r="20" spans="2:16" x14ac:dyDescent="0.25">
      <c r="B20" s="106" t="s">
        <v>17</v>
      </c>
      <c r="C20" s="106" t="s">
        <v>18</v>
      </c>
      <c r="D20" s="106"/>
      <c r="E20" s="106"/>
      <c r="F20" s="116" t="s">
        <v>14</v>
      </c>
      <c r="G20" s="117" t="s">
        <v>25</v>
      </c>
      <c r="I20" s="1" t="s">
        <v>37</v>
      </c>
      <c r="J20" s="1">
        <f>(J6-1)*(J7-1)</f>
        <v>4</v>
      </c>
      <c r="K20" s="42">
        <f>K17-K18-K19</f>
        <v>1.4664592592592669</v>
      </c>
      <c r="L20" s="84">
        <f t="shared" si="2"/>
        <v>0.36661481481481673</v>
      </c>
      <c r="M20" s="42">
        <f>L20/L21</f>
        <v>0.45305471867158598</v>
      </c>
      <c r="N20" s="12">
        <v>3.01</v>
      </c>
      <c r="O20" s="1">
        <v>4.7699999999999996</v>
      </c>
      <c r="P20" s="1" t="str">
        <f>IF(M20&lt;N20,"tn",IF(M20&lt;O20,"*","**"))</f>
        <v>tn</v>
      </c>
    </row>
    <row r="21" spans="2:16" x14ac:dyDescent="0.25">
      <c r="B21" s="106"/>
      <c r="C21" s="26" t="s">
        <v>19</v>
      </c>
      <c r="D21" s="26" t="s">
        <v>20</v>
      </c>
      <c r="E21" s="26" t="s">
        <v>21</v>
      </c>
      <c r="F21" s="116"/>
      <c r="G21" s="117"/>
      <c r="I21" s="1" t="s">
        <v>38</v>
      </c>
      <c r="J21" s="1">
        <v>16</v>
      </c>
      <c r="K21" s="42">
        <f>K22-K16-K17</f>
        <v>12.94730370370371</v>
      </c>
      <c r="L21" s="84">
        <f t="shared" si="2"/>
        <v>0.80920648148148189</v>
      </c>
      <c r="M21" s="16"/>
      <c r="N21" s="16"/>
      <c r="O21" s="16"/>
      <c r="P21" s="16"/>
    </row>
    <row r="22" spans="2:16" x14ac:dyDescent="0.25">
      <c r="B22" s="26" t="s">
        <v>22</v>
      </c>
      <c r="C22" s="26">
        <f>F6</f>
        <v>-4.8000000000000007</v>
      </c>
      <c r="D22" s="26">
        <f>F7</f>
        <v>-5.05</v>
      </c>
      <c r="E22" s="26">
        <f>F8</f>
        <v>-8.81</v>
      </c>
      <c r="F22" s="58">
        <f>SUM(C22:E22)</f>
        <v>-18.660000000000004</v>
      </c>
      <c r="G22" s="57">
        <f>F22/9</f>
        <v>-2.0733333333333337</v>
      </c>
      <c r="I22" s="14" t="s">
        <v>14</v>
      </c>
      <c r="J22" s="14">
        <v>26</v>
      </c>
      <c r="K22" s="85">
        <f>SUMSQ(C6:E14)-J9</f>
        <v>25.88396296296284</v>
      </c>
      <c r="L22" s="16"/>
      <c r="M22" s="16"/>
      <c r="N22" s="16"/>
      <c r="O22" s="16"/>
      <c r="P22" s="16"/>
    </row>
    <row r="23" spans="2:16" x14ac:dyDescent="0.25">
      <c r="B23" s="26" t="s">
        <v>23</v>
      </c>
      <c r="C23" s="26">
        <f>F9</f>
        <v>-9.02</v>
      </c>
      <c r="D23" s="26">
        <f>F10</f>
        <v>-9.14</v>
      </c>
      <c r="E23" s="26">
        <f>F11</f>
        <v>-9.82</v>
      </c>
      <c r="F23" s="58">
        <f>SUM(C23:E23)</f>
        <v>-27.98</v>
      </c>
      <c r="G23" s="57">
        <f>F23/9</f>
        <v>-3.108888888888889</v>
      </c>
    </row>
    <row r="24" spans="2:16" x14ac:dyDescent="0.25">
      <c r="B24" s="26" t="s">
        <v>24</v>
      </c>
      <c r="C24" s="26">
        <f>F12</f>
        <v>-8.26</v>
      </c>
      <c r="D24" s="26">
        <f>F13</f>
        <v>-8.6900000000000013</v>
      </c>
      <c r="E24" s="26">
        <f>F14</f>
        <v>-9.23</v>
      </c>
      <c r="F24" s="58">
        <f>SUM(C24:E24)</f>
        <v>-26.180000000000003</v>
      </c>
      <c r="G24" s="57">
        <f>F24/9</f>
        <v>-2.9088888888888893</v>
      </c>
    </row>
    <row r="25" spans="2:16" x14ac:dyDescent="0.25">
      <c r="B25" s="54" t="s">
        <v>14</v>
      </c>
      <c r="C25" s="58">
        <f>SUM(C22:C24)</f>
        <v>-22.08</v>
      </c>
      <c r="D25" s="58">
        <f>SUM(D22:D24)</f>
        <v>-22.880000000000003</v>
      </c>
      <c r="E25" s="58">
        <f>SUM(E22:E24)</f>
        <v>-27.860000000000003</v>
      </c>
      <c r="F25" s="3">
        <f>SUM(F22:F24)</f>
        <v>-72.820000000000007</v>
      </c>
      <c r="G25" s="26"/>
    </row>
    <row r="26" spans="2:16" x14ac:dyDescent="0.25">
      <c r="B26" s="56" t="s">
        <v>25</v>
      </c>
      <c r="C26" s="57">
        <f>C25/9</f>
        <v>-2.4533333333333331</v>
      </c>
      <c r="D26" s="57">
        <f>D25/9</f>
        <v>-2.5422222222222226</v>
      </c>
      <c r="E26" s="57">
        <f>E25/9</f>
        <v>-3.0955555555555558</v>
      </c>
      <c r="I26"/>
      <c r="J26"/>
      <c r="K26"/>
    </row>
    <row r="27" spans="2:16" x14ac:dyDescent="0.25">
      <c r="I27"/>
      <c r="J27"/>
      <c r="K27"/>
    </row>
    <row r="31" spans="2:16" x14ac:dyDescent="0.25">
      <c r="C31" s="49" t="s">
        <v>0</v>
      </c>
      <c r="D31" s="49" t="s">
        <v>53</v>
      </c>
      <c r="E31" s="49"/>
      <c r="F31" s="49"/>
      <c r="G31" s="49"/>
      <c r="I31" s="49"/>
      <c r="J31" s="67"/>
      <c r="K31" s="67"/>
    </row>
    <row r="32" spans="2:16" x14ac:dyDescent="0.25">
      <c r="C32" s="1" t="s">
        <v>22</v>
      </c>
      <c r="D32" s="31">
        <v>-1.9777777777777779</v>
      </c>
      <c r="J32" s="68"/>
      <c r="K32" s="69"/>
    </row>
    <row r="33" spans="3:11" x14ac:dyDescent="0.25">
      <c r="C33" s="1" t="s">
        <v>23</v>
      </c>
      <c r="D33" s="31">
        <v>-2.6866666666666665</v>
      </c>
      <c r="J33" s="68"/>
      <c r="K33" s="69"/>
    </row>
    <row r="34" spans="3:11" x14ac:dyDescent="0.25">
      <c r="C34" s="1" t="s">
        <v>24</v>
      </c>
      <c r="D34" s="31">
        <v>-2.5711111111111111</v>
      </c>
      <c r="J34" s="68"/>
      <c r="K34" s="69"/>
    </row>
    <row r="35" spans="3:11" x14ac:dyDescent="0.25">
      <c r="C35" s="61" t="s">
        <v>64</v>
      </c>
      <c r="D35" s="61" t="s">
        <v>65</v>
      </c>
      <c r="J35" s="68"/>
      <c r="K35" s="69"/>
    </row>
    <row r="36" spans="3:11" x14ac:dyDescent="0.25">
      <c r="C36" s="1" t="s">
        <v>19</v>
      </c>
      <c r="D36" s="31">
        <v>-2.36</v>
      </c>
      <c r="J36" s="68"/>
      <c r="K36" s="69"/>
    </row>
    <row r="37" spans="3:11" x14ac:dyDescent="0.25">
      <c r="C37" s="1" t="s">
        <v>20</v>
      </c>
      <c r="D37" s="31">
        <v>-1.99</v>
      </c>
      <c r="J37" s="68"/>
      <c r="K37" s="69"/>
    </row>
    <row r="38" spans="3:11" x14ac:dyDescent="0.25">
      <c r="C38" s="1" t="s">
        <v>21</v>
      </c>
      <c r="D38" s="31">
        <v>-2.89</v>
      </c>
      <c r="J38" s="68"/>
      <c r="K38" s="69"/>
    </row>
    <row r="39" spans="3:11" x14ac:dyDescent="0.25">
      <c r="C39" s="61" t="s">
        <v>64</v>
      </c>
      <c r="D39" s="61" t="s">
        <v>65</v>
      </c>
      <c r="J39" s="68"/>
      <c r="K39" s="69"/>
    </row>
    <row r="40" spans="3:11" x14ac:dyDescent="0.25">
      <c r="C40" s="51"/>
      <c r="D40" s="31"/>
      <c r="J40" s="68"/>
      <c r="K40" s="69"/>
    </row>
    <row r="41" spans="3:11" x14ac:dyDescent="0.25">
      <c r="C41" s="51"/>
      <c r="D41" s="31"/>
      <c r="J41" s="67"/>
      <c r="K41" s="67"/>
    </row>
    <row r="42" spans="3:11" x14ac:dyDescent="0.25">
      <c r="C42" s="51"/>
      <c r="D42" s="31"/>
    </row>
    <row r="43" spans="3:11" x14ac:dyDescent="0.25">
      <c r="C43" s="51"/>
      <c r="D43" s="31"/>
    </row>
    <row r="44" spans="3:11" x14ac:dyDescent="0.25">
      <c r="C44" s="51"/>
      <c r="D44" s="31"/>
    </row>
    <row r="45" spans="3:11" x14ac:dyDescent="0.25">
      <c r="C45" s="51"/>
      <c r="D45" s="31"/>
    </row>
    <row r="46" spans="3:11" x14ac:dyDescent="0.25">
      <c r="C46" s="51"/>
      <c r="D46" s="31"/>
    </row>
    <row r="47" spans="3:11" x14ac:dyDescent="0.25">
      <c r="C47" s="51"/>
      <c r="D47" s="31"/>
    </row>
  </sheetData>
  <sortState ref="C36:D38">
    <sortCondition ref="C36"/>
  </sortState>
  <mergeCells count="15">
    <mergeCell ref="B4:B5"/>
    <mergeCell ref="F4:F5"/>
    <mergeCell ref="C4:E4"/>
    <mergeCell ref="G4:G5"/>
    <mergeCell ref="B20:B21"/>
    <mergeCell ref="C20:E20"/>
    <mergeCell ref="F20:F21"/>
    <mergeCell ref="G20:G21"/>
    <mergeCell ref="P14:P15"/>
    <mergeCell ref="I14:I15"/>
    <mergeCell ref="J14:J15"/>
    <mergeCell ref="N14:O14"/>
    <mergeCell ref="K14:K15"/>
    <mergeCell ref="L14:L15"/>
    <mergeCell ref="M14:M15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B4:P48"/>
  <sheetViews>
    <sheetView topLeftCell="F6" zoomScale="80" zoomScaleNormal="80" workbookViewId="0">
      <selection activeCell="H34" sqref="H34"/>
    </sheetView>
  </sheetViews>
  <sheetFormatPr defaultRowHeight="15.75" x14ac:dyDescent="0.25"/>
  <cols>
    <col min="1" max="1" width="9.140625" style="1"/>
    <col min="2" max="7" width="16.85546875" style="1" customWidth="1"/>
    <col min="8" max="8" width="9.140625" style="1"/>
    <col min="9" max="9" width="12.5703125" style="1" customWidth="1"/>
    <col min="10" max="10" width="11.42578125" style="1" customWidth="1"/>
    <col min="11" max="11" width="11.28515625" style="1" customWidth="1"/>
    <col min="12" max="12" width="11.140625" style="1" customWidth="1"/>
    <col min="13" max="15" width="9.140625" style="1"/>
    <col min="16" max="16" width="11.28515625" style="1" customWidth="1"/>
    <col min="17" max="16384" width="9.140625" style="1"/>
  </cols>
  <sheetData>
    <row r="4" spans="2:16" x14ac:dyDescent="0.25">
      <c r="B4" s="118" t="s">
        <v>0</v>
      </c>
      <c r="C4" s="118" t="s">
        <v>15</v>
      </c>
      <c r="D4" s="118"/>
      <c r="E4" s="118"/>
      <c r="F4" s="118" t="s">
        <v>14</v>
      </c>
      <c r="G4" s="118" t="s">
        <v>25</v>
      </c>
    </row>
    <row r="5" spans="2:16" x14ac:dyDescent="0.25">
      <c r="B5" s="118"/>
      <c r="C5" s="46" t="s">
        <v>11</v>
      </c>
      <c r="D5" s="46" t="s">
        <v>12</v>
      </c>
      <c r="E5" s="46" t="s">
        <v>13</v>
      </c>
      <c r="F5" s="118"/>
      <c r="G5" s="118"/>
      <c r="I5" s="1" t="s">
        <v>17</v>
      </c>
      <c r="J5" s="1">
        <v>3</v>
      </c>
    </row>
    <row r="6" spans="2:16" x14ac:dyDescent="0.25">
      <c r="B6" s="47" t="s">
        <v>1</v>
      </c>
      <c r="C6" s="47">
        <v>13.81</v>
      </c>
      <c r="D6" s="47">
        <v>13.36</v>
      </c>
      <c r="E6" s="47">
        <v>12.33</v>
      </c>
      <c r="F6" s="47">
        <f>SUM(C6:E6)</f>
        <v>39.5</v>
      </c>
      <c r="G6" s="4">
        <f>AVERAGE(C6:E6)</f>
        <v>13.166666666666666</v>
      </c>
      <c r="I6" s="1" t="s">
        <v>18</v>
      </c>
      <c r="J6" s="1">
        <v>3</v>
      </c>
    </row>
    <row r="7" spans="2:16" x14ac:dyDescent="0.25">
      <c r="B7" s="47" t="s">
        <v>2</v>
      </c>
      <c r="C7" s="91">
        <v>19.95</v>
      </c>
      <c r="D7" s="91">
        <v>13.48</v>
      </c>
      <c r="E7" s="47">
        <v>16.37</v>
      </c>
      <c r="F7" s="47">
        <f t="shared" ref="F7:F14" si="0">SUM(C7:E7)</f>
        <v>49.8</v>
      </c>
      <c r="G7" s="4">
        <f t="shared" ref="G7:G14" si="1">AVERAGE(C7:E7)</f>
        <v>16.599999999999998</v>
      </c>
      <c r="I7" s="1" t="s">
        <v>28</v>
      </c>
      <c r="J7" s="1">
        <v>3</v>
      </c>
    </row>
    <row r="8" spans="2:16" x14ac:dyDescent="0.25">
      <c r="B8" s="47" t="s">
        <v>3</v>
      </c>
      <c r="C8" s="47">
        <v>15.53</v>
      </c>
      <c r="D8" s="47">
        <v>16.239999999999998</v>
      </c>
      <c r="E8" s="9">
        <v>16</v>
      </c>
      <c r="F8" s="47">
        <f t="shared" si="0"/>
        <v>47.769999999999996</v>
      </c>
      <c r="G8" s="4">
        <f t="shared" si="1"/>
        <v>15.923333333333332</v>
      </c>
    </row>
    <row r="9" spans="2:16" x14ac:dyDescent="0.25">
      <c r="B9" s="47" t="s">
        <v>4</v>
      </c>
      <c r="C9" s="91">
        <v>19.510000000000002</v>
      </c>
      <c r="D9" s="91">
        <v>17.59</v>
      </c>
      <c r="E9" s="47">
        <v>17.07</v>
      </c>
      <c r="F9" s="47">
        <f t="shared" si="0"/>
        <v>54.17</v>
      </c>
      <c r="G9" s="4">
        <f t="shared" si="1"/>
        <v>18.056666666666668</v>
      </c>
      <c r="I9" s="1" t="s">
        <v>29</v>
      </c>
      <c r="J9" s="42">
        <f>(F15^2)/(J5*J6*J7)</f>
        <v>8441.4928925925906</v>
      </c>
    </row>
    <row r="10" spans="2:16" x14ac:dyDescent="0.25">
      <c r="B10" s="47" t="s">
        <v>5</v>
      </c>
      <c r="C10" s="47">
        <v>19.18</v>
      </c>
      <c r="D10" s="91">
        <v>20.149999999999999</v>
      </c>
      <c r="E10" s="47">
        <v>21.12</v>
      </c>
      <c r="F10" s="47">
        <f t="shared" si="0"/>
        <v>60.45</v>
      </c>
      <c r="G10" s="4">
        <f t="shared" si="1"/>
        <v>20.150000000000002</v>
      </c>
    </row>
    <row r="11" spans="2:16" x14ac:dyDescent="0.25">
      <c r="B11" s="47" t="s">
        <v>6</v>
      </c>
      <c r="C11" s="91">
        <v>20.51</v>
      </c>
      <c r="D11" s="91">
        <v>18.54</v>
      </c>
      <c r="E11" s="47">
        <v>19.87</v>
      </c>
      <c r="F11" s="47">
        <f t="shared" si="0"/>
        <v>58.92</v>
      </c>
      <c r="G11" s="4">
        <f t="shared" si="1"/>
        <v>19.64</v>
      </c>
    </row>
    <row r="12" spans="2:16" x14ac:dyDescent="0.25">
      <c r="B12" s="47" t="s">
        <v>7</v>
      </c>
      <c r="C12" s="91">
        <v>19.62</v>
      </c>
      <c r="D12" s="91">
        <v>18.23</v>
      </c>
      <c r="E12" s="47">
        <v>19.05</v>
      </c>
      <c r="F12" s="47">
        <f t="shared" si="0"/>
        <v>56.900000000000006</v>
      </c>
      <c r="G12" s="4">
        <f t="shared" si="1"/>
        <v>18.966666666666669</v>
      </c>
    </row>
    <row r="13" spans="2:16" x14ac:dyDescent="0.25">
      <c r="B13" s="47" t="s">
        <v>8</v>
      </c>
      <c r="C13" s="91">
        <v>17.079999999999998</v>
      </c>
      <c r="D13" s="47">
        <v>21.28</v>
      </c>
      <c r="E13" s="47">
        <v>19.940000000000001</v>
      </c>
      <c r="F13" s="47">
        <f t="shared" si="0"/>
        <v>58.3</v>
      </c>
      <c r="G13" s="4">
        <f t="shared" si="1"/>
        <v>19.433333333333334</v>
      </c>
      <c r="I13" s="113" t="s">
        <v>30</v>
      </c>
      <c r="J13" s="113" t="s">
        <v>31</v>
      </c>
      <c r="K13" s="113" t="s">
        <v>32</v>
      </c>
      <c r="L13" s="113" t="s">
        <v>33</v>
      </c>
      <c r="M13" s="113" t="s">
        <v>34</v>
      </c>
      <c r="N13" s="113" t="s">
        <v>35</v>
      </c>
      <c r="O13" s="113"/>
      <c r="P13" s="113" t="s">
        <v>36</v>
      </c>
    </row>
    <row r="14" spans="2:16" x14ac:dyDescent="0.25">
      <c r="B14" s="47" t="s">
        <v>9</v>
      </c>
      <c r="C14" s="91">
        <v>13.57</v>
      </c>
      <c r="D14" s="47">
        <v>19.45</v>
      </c>
      <c r="E14" s="47">
        <v>18.579999999999998</v>
      </c>
      <c r="F14" s="47">
        <f t="shared" si="0"/>
        <v>51.599999999999994</v>
      </c>
      <c r="G14" s="4">
        <f t="shared" si="1"/>
        <v>17.2</v>
      </c>
      <c r="I14" s="114"/>
      <c r="J14" s="114"/>
      <c r="K14" s="114"/>
      <c r="L14" s="114"/>
      <c r="M14" s="114"/>
      <c r="N14" s="44">
        <v>0.05</v>
      </c>
      <c r="O14" s="44">
        <v>0.01</v>
      </c>
      <c r="P14" s="114"/>
    </row>
    <row r="15" spans="2:16" x14ac:dyDescent="0.25">
      <c r="B15" s="46" t="s">
        <v>14</v>
      </c>
      <c r="C15" s="47">
        <f>SUM(C6:C14)</f>
        <v>158.76</v>
      </c>
      <c r="D15" s="47">
        <f>SUM(D6:D14)</f>
        <v>158.32</v>
      </c>
      <c r="E15" s="47">
        <f>SUM(E6:E14)</f>
        <v>160.32999999999998</v>
      </c>
      <c r="F15" s="7">
        <f>SUM(F6:F14)</f>
        <v>477.40999999999997</v>
      </c>
      <c r="I15" s="1" t="s">
        <v>10</v>
      </c>
      <c r="J15" s="1">
        <v>2</v>
      </c>
      <c r="K15" s="42">
        <f>SUMSQ(C15:E15)/(J5*J6)-J9</f>
        <v>0.2480962962963531</v>
      </c>
      <c r="L15" s="84">
        <f t="shared" ref="L15:L20" si="2">K15/J15</f>
        <v>0.12404814814817655</v>
      </c>
      <c r="M15" s="42">
        <f>L15/L20</f>
        <v>3.3243375493426881E-2</v>
      </c>
      <c r="N15" s="1">
        <v>3.63</v>
      </c>
      <c r="O15" s="1">
        <v>6.23</v>
      </c>
      <c r="P15" s="1" t="str">
        <f>IF(M15&lt;N15,"tn",IF(M15&lt;O15,"*","**"))</f>
        <v>tn</v>
      </c>
    </row>
    <row r="16" spans="2:16" x14ac:dyDescent="0.25">
      <c r="I16" s="1" t="s">
        <v>0</v>
      </c>
      <c r="J16" s="1">
        <v>8</v>
      </c>
      <c r="K16" s="42">
        <f>SUMSQ(F6:F14)/J7-J9</f>
        <v>119.0006740740755</v>
      </c>
      <c r="L16" s="84">
        <f t="shared" si="2"/>
        <v>14.875084259259438</v>
      </c>
      <c r="M16" s="42">
        <f>L16/L20</f>
        <v>3.9863393279861232</v>
      </c>
      <c r="N16" s="12">
        <v>2.59</v>
      </c>
      <c r="O16" s="1">
        <v>3.89</v>
      </c>
      <c r="P16" s="1" t="str">
        <f>IF(M16&lt;N16,"tn",IF(M16&lt;O16,"*","**"))</f>
        <v>**</v>
      </c>
    </row>
    <row r="17" spans="2:16" x14ac:dyDescent="0.25">
      <c r="I17" s="1" t="s">
        <v>17</v>
      </c>
      <c r="J17" s="1">
        <f>(J5-1)</f>
        <v>2</v>
      </c>
      <c r="K17" s="42">
        <f>SUMSQ(F22:F24)/(J5*J7)-J9</f>
        <v>83.680051851853932</v>
      </c>
      <c r="L17" s="84">
        <f t="shared" si="2"/>
        <v>41.840025925926966</v>
      </c>
      <c r="M17" s="42">
        <f>L17/L20</f>
        <v>11.212611500244726</v>
      </c>
      <c r="N17" s="12">
        <v>3.36</v>
      </c>
      <c r="O17" s="1">
        <v>6.23</v>
      </c>
      <c r="P17" s="1" t="str">
        <f>IF(M17&lt;N17,"tn",IF(M17&lt;O17,"*","**"))</f>
        <v>**</v>
      </c>
    </row>
    <row r="18" spans="2:16" x14ac:dyDescent="0.25">
      <c r="I18" s="1" t="s">
        <v>18</v>
      </c>
      <c r="J18" s="1">
        <f>(J6-1)</f>
        <v>2</v>
      </c>
      <c r="K18" s="42">
        <f>SUMSQ(C25:E25)/(J6*J7)-J9</f>
        <v>18.079496296297293</v>
      </c>
      <c r="L18" s="84">
        <f t="shared" si="2"/>
        <v>9.0397481481486466</v>
      </c>
      <c r="M18" s="42">
        <f>L18/L20</f>
        <v>2.4225411385904123</v>
      </c>
      <c r="N18" s="12">
        <v>3.36</v>
      </c>
      <c r="O18" s="1">
        <v>6.23</v>
      </c>
      <c r="P18" s="1" t="str">
        <f>IF(M18&lt;N18,"tn",IF(M18&lt;O18,"*","**"))</f>
        <v>tn</v>
      </c>
    </row>
    <row r="19" spans="2:16" x14ac:dyDescent="0.25">
      <c r="D19" s="1" t="s">
        <v>26</v>
      </c>
      <c r="I19" s="1" t="s">
        <v>37</v>
      </c>
      <c r="J19" s="1">
        <f>(J5-1)*(J6-1)</f>
        <v>4</v>
      </c>
      <c r="K19" s="42">
        <f>K16-K17-K18</f>
        <v>17.24112592592428</v>
      </c>
      <c r="L19" s="84">
        <f t="shared" si="2"/>
        <v>4.3102814814810699</v>
      </c>
      <c r="M19" s="42">
        <f>L19/L20</f>
        <v>1.1551023365546775</v>
      </c>
      <c r="N19" s="12">
        <v>3.01</v>
      </c>
      <c r="O19" s="1">
        <v>4.7699999999999996</v>
      </c>
      <c r="P19" s="1" t="str">
        <f>IF(M19&lt;N19,"tn",IF(M19&lt;O19,"*","**"))</f>
        <v>tn</v>
      </c>
    </row>
    <row r="20" spans="2:16" x14ac:dyDescent="0.25">
      <c r="B20" s="106" t="s">
        <v>17</v>
      </c>
      <c r="C20" s="106" t="s">
        <v>18</v>
      </c>
      <c r="D20" s="106"/>
      <c r="E20" s="106"/>
      <c r="F20" s="116" t="s">
        <v>14</v>
      </c>
      <c r="G20" s="117" t="s">
        <v>25</v>
      </c>
      <c r="I20" s="1" t="s">
        <v>38</v>
      </c>
      <c r="J20" s="1">
        <v>16</v>
      </c>
      <c r="K20" s="42">
        <f>K21-K15-K16</f>
        <v>59.704237037038183</v>
      </c>
      <c r="L20" s="89">
        <f t="shared" si="2"/>
        <v>3.7315148148148864</v>
      </c>
      <c r="M20" s="16"/>
      <c r="N20" s="16"/>
      <c r="O20" s="16"/>
      <c r="P20" s="16"/>
    </row>
    <row r="21" spans="2:16" x14ac:dyDescent="0.25">
      <c r="B21" s="106"/>
      <c r="C21" s="45" t="s">
        <v>19</v>
      </c>
      <c r="D21" s="45" t="s">
        <v>20</v>
      </c>
      <c r="E21" s="45" t="s">
        <v>21</v>
      </c>
      <c r="F21" s="116"/>
      <c r="G21" s="117"/>
      <c r="I21" s="14" t="s">
        <v>14</v>
      </c>
      <c r="J21" s="14">
        <v>26</v>
      </c>
      <c r="K21" s="88">
        <f>SUMSQ(C6:E14)-J9</f>
        <v>178.95300740741004</v>
      </c>
      <c r="L21" s="17"/>
      <c r="M21" s="17"/>
      <c r="N21" s="17"/>
      <c r="O21" s="17"/>
      <c r="P21" s="17"/>
    </row>
    <row r="22" spans="2:16" x14ac:dyDescent="0.25">
      <c r="B22" s="45" t="s">
        <v>22</v>
      </c>
      <c r="C22" s="45">
        <f>F6</f>
        <v>39.5</v>
      </c>
      <c r="D22" s="45">
        <f>F7</f>
        <v>49.8</v>
      </c>
      <c r="E22" s="45">
        <f>F8</f>
        <v>47.769999999999996</v>
      </c>
      <c r="F22" s="58">
        <f>SUM(C22:E22)</f>
        <v>137.07</v>
      </c>
      <c r="G22" s="57">
        <f>F22/9</f>
        <v>15.229999999999999</v>
      </c>
    </row>
    <row r="23" spans="2:16" x14ac:dyDescent="0.25">
      <c r="B23" s="45" t="s">
        <v>23</v>
      </c>
      <c r="C23" s="45">
        <f>F9</f>
        <v>54.17</v>
      </c>
      <c r="D23" s="45">
        <f>F10</f>
        <v>60.45</v>
      </c>
      <c r="E23" s="45">
        <f>F11</f>
        <v>58.92</v>
      </c>
      <c r="F23" s="58">
        <f>SUM(C23:E23)</f>
        <v>173.54000000000002</v>
      </c>
      <c r="G23" s="57">
        <f>F23/9</f>
        <v>19.282222222222224</v>
      </c>
    </row>
    <row r="24" spans="2:16" x14ac:dyDescent="0.25">
      <c r="B24" s="45" t="s">
        <v>24</v>
      </c>
      <c r="C24" s="45">
        <f>F12</f>
        <v>56.900000000000006</v>
      </c>
      <c r="D24" s="45">
        <f>F13</f>
        <v>58.3</v>
      </c>
      <c r="E24" s="45">
        <f>F14</f>
        <v>51.599999999999994</v>
      </c>
      <c r="F24" s="58">
        <f>SUM(C24:E24)</f>
        <v>166.8</v>
      </c>
      <c r="G24" s="57">
        <f>F24/9</f>
        <v>18.533333333333335</v>
      </c>
    </row>
    <row r="25" spans="2:16" x14ac:dyDescent="0.25">
      <c r="B25" s="54" t="s">
        <v>14</v>
      </c>
      <c r="C25" s="58">
        <f>SUM(C22:C24)</f>
        <v>150.57</v>
      </c>
      <c r="D25" s="58">
        <f>SUM(D22:D24)</f>
        <v>168.55</v>
      </c>
      <c r="E25" s="58">
        <f>SUM(E22:E24)</f>
        <v>158.29</v>
      </c>
      <c r="F25" s="3">
        <f>SUM(F22:F24)</f>
        <v>477.41</v>
      </c>
      <c r="G25" s="52"/>
    </row>
    <row r="26" spans="2:16" x14ac:dyDescent="0.25">
      <c r="B26" s="56" t="s">
        <v>25</v>
      </c>
      <c r="C26" s="57">
        <f>C25/9</f>
        <v>16.73</v>
      </c>
      <c r="D26" s="57">
        <f>D25/9</f>
        <v>18.727777777777778</v>
      </c>
      <c r="E26" s="57">
        <f>E25/9</f>
        <v>17.587777777777777</v>
      </c>
      <c r="I26" s="48" t="s">
        <v>61</v>
      </c>
      <c r="J26" s="48" t="s">
        <v>62</v>
      </c>
      <c r="K26" s="48" t="s">
        <v>63</v>
      </c>
    </row>
    <row r="27" spans="2:16" x14ac:dyDescent="0.25">
      <c r="I27" s="87">
        <f>SQRT(L20/9)</f>
        <v>0.64390430748804128</v>
      </c>
      <c r="J27" s="48">
        <v>5.0309999999999997</v>
      </c>
      <c r="K27" s="5">
        <f>I27*J27</f>
        <v>3.2394825709723354</v>
      </c>
    </row>
    <row r="31" spans="2:16" x14ac:dyDescent="0.25">
      <c r="C31" s="49" t="s">
        <v>0</v>
      </c>
      <c r="D31" s="49" t="s">
        <v>53</v>
      </c>
      <c r="E31" s="49" t="s">
        <v>66</v>
      </c>
      <c r="I31" s="82"/>
      <c r="J31" s="82"/>
      <c r="K31" s="82"/>
    </row>
    <row r="32" spans="2:16" x14ac:dyDescent="0.25">
      <c r="C32" s="1" t="s">
        <v>22</v>
      </c>
      <c r="D32" s="31">
        <v>15.229999999999999</v>
      </c>
      <c r="E32" s="1" t="s">
        <v>58</v>
      </c>
      <c r="F32" s="31"/>
      <c r="G32" s="31">
        <v>15.229999999999999</v>
      </c>
      <c r="H32" s="1" t="s">
        <v>58</v>
      </c>
      <c r="J32" s="31"/>
      <c r="L32" s="31"/>
    </row>
    <row r="33" spans="3:13" x14ac:dyDescent="0.25">
      <c r="C33" s="1" t="s">
        <v>23</v>
      </c>
      <c r="D33" s="31">
        <v>19.282222222222224</v>
      </c>
      <c r="E33" s="1" t="s">
        <v>59</v>
      </c>
      <c r="F33" s="31"/>
      <c r="G33" s="31">
        <v>18.533333333333335</v>
      </c>
      <c r="H33" s="1" t="s">
        <v>59</v>
      </c>
      <c r="I33" s="31">
        <f>G33-G32</f>
        <v>3.3033333333333363</v>
      </c>
      <c r="J33" s="31"/>
      <c r="L33" s="31"/>
      <c r="M33" s="31"/>
    </row>
    <row r="34" spans="3:13" x14ac:dyDescent="0.25">
      <c r="C34" s="1" t="s">
        <v>24</v>
      </c>
      <c r="D34" s="31">
        <v>18.533333333333335</v>
      </c>
      <c r="E34" s="1" t="s">
        <v>59</v>
      </c>
      <c r="F34" s="31"/>
      <c r="G34" s="31">
        <v>19.282222222222224</v>
      </c>
      <c r="H34" s="1" t="s">
        <v>59</v>
      </c>
      <c r="I34"/>
      <c r="J34"/>
      <c r="L34" s="31"/>
    </row>
    <row r="35" spans="3:13" x14ac:dyDescent="0.25">
      <c r="C35" s="65" t="s">
        <v>64</v>
      </c>
      <c r="D35" s="66">
        <f>K27</f>
        <v>3.2394825709723354</v>
      </c>
      <c r="I35"/>
      <c r="J35"/>
    </row>
    <row r="36" spans="3:13" x14ac:dyDescent="0.25">
      <c r="C36" s="1" t="s">
        <v>19</v>
      </c>
      <c r="D36" s="31">
        <v>16.73</v>
      </c>
      <c r="E36" s="31"/>
      <c r="F36" s="31"/>
      <c r="I36"/>
      <c r="J36"/>
    </row>
    <row r="37" spans="3:13" x14ac:dyDescent="0.25">
      <c r="C37" s="1" t="s">
        <v>20</v>
      </c>
      <c r="D37" s="31">
        <v>18.727777777777778</v>
      </c>
      <c r="I37"/>
      <c r="J37"/>
    </row>
    <row r="38" spans="3:13" x14ac:dyDescent="0.25">
      <c r="C38" s="1" t="s">
        <v>21</v>
      </c>
      <c r="D38" s="31">
        <v>17.587777777777777</v>
      </c>
      <c r="E38"/>
      <c r="F38"/>
      <c r="G38"/>
    </row>
    <row r="39" spans="3:13" x14ac:dyDescent="0.25">
      <c r="C39" s="1" t="s">
        <v>64</v>
      </c>
      <c r="D39" s="1" t="s">
        <v>82</v>
      </c>
      <c r="E39"/>
      <c r="F39"/>
      <c r="G39"/>
    </row>
    <row r="40" spans="3:13" x14ac:dyDescent="0.25">
      <c r="C40"/>
      <c r="D40"/>
      <c r="E40"/>
      <c r="F40"/>
      <c r="G40"/>
    </row>
    <row r="41" spans="3:13" x14ac:dyDescent="0.25">
      <c r="C41"/>
      <c r="D41"/>
      <c r="E41"/>
      <c r="F41"/>
      <c r="G41"/>
    </row>
    <row r="42" spans="3:13" x14ac:dyDescent="0.25">
      <c r="C42"/>
      <c r="D42"/>
      <c r="E42"/>
      <c r="F42"/>
      <c r="G42"/>
    </row>
    <row r="43" spans="3:13" x14ac:dyDescent="0.25">
      <c r="C43"/>
      <c r="D43"/>
      <c r="E43"/>
      <c r="F43"/>
      <c r="G43"/>
    </row>
    <row r="44" spans="3:13" x14ac:dyDescent="0.25">
      <c r="C44"/>
      <c r="D44"/>
      <c r="E44"/>
      <c r="F44"/>
      <c r="G44"/>
    </row>
    <row r="45" spans="3:13" x14ac:dyDescent="0.25">
      <c r="C45"/>
      <c r="D45"/>
      <c r="E45"/>
      <c r="F45"/>
      <c r="G45"/>
    </row>
    <row r="46" spans="3:13" x14ac:dyDescent="0.25">
      <c r="C46"/>
      <c r="D46"/>
      <c r="E46"/>
      <c r="F46"/>
      <c r="G46"/>
    </row>
    <row r="47" spans="3:13" x14ac:dyDescent="0.25">
      <c r="C47"/>
      <c r="D47"/>
      <c r="E47"/>
      <c r="F47"/>
      <c r="G47"/>
    </row>
    <row r="48" spans="3:13" x14ac:dyDescent="0.25">
      <c r="C48"/>
      <c r="D48"/>
      <c r="E48"/>
      <c r="F48"/>
      <c r="G48"/>
    </row>
  </sheetData>
  <sortState ref="G32:G34">
    <sortCondition ref="G32"/>
  </sortState>
  <mergeCells count="15">
    <mergeCell ref="B4:B5"/>
    <mergeCell ref="C4:E4"/>
    <mergeCell ref="F4:F5"/>
    <mergeCell ref="G4:G5"/>
    <mergeCell ref="B20:B21"/>
    <mergeCell ref="C20:E20"/>
    <mergeCell ref="F20:F21"/>
    <mergeCell ref="G20:G21"/>
    <mergeCell ref="N13:O13"/>
    <mergeCell ref="P13:P14"/>
    <mergeCell ref="I13:I14"/>
    <mergeCell ref="J13:J14"/>
    <mergeCell ref="K13:K14"/>
    <mergeCell ref="L13:L14"/>
    <mergeCell ref="M13:M14"/>
  </mergeCell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B4:AL120"/>
  <sheetViews>
    <sheetView topLeftCell="Y52" zoomScale="90" zoomScaleNormal="90" workbookViewId="0">
      <selection activeCell="AA72" sqref="AA72"/>
    </sheetView>
  </sheetViews>
  <sheetFormatPr defaultRowHeight="15.75" x14ac:dyDescent="0.25"/>
  <cols>
    <col min="1" max="1" width="9.140625" style="1"/>
    <col min="2" max="2" width="11.85546875" style="1" customWidth="1"/>
    <col min="3" max="12" width="9.140625" style="1"/>
    <col min="13" max="13" width="10.7109375" style="1" customWidth="1"/>
    <col min="14" max="24" width="9.140625" style="1"/>
    <col min="25" max="25" width="52.85546875" style="1" customWidth="1"/>
    <col min="26" max="26" width="13.42578125" style="1" customWidth="1"/>
    <col min="27" max="27" width="19" style="1" customWidth="1"/>
    <col min="28" max="33" width="13.140625" style="1" bestFit="1" customWidth="1"/>
    <col min="34" max="16384" width="9.140625" style="1"/>
  </cols>
  <sheetData>
    <row r="4" spans="2:32" x14ac:dyDescent="0.25">
      <c r="B4" s="119" t="s">
        <v>43</v>
      </c>
      <c r="C4" s="119"/>
      <c r="D4" s="119"/>
      <c r="E4" s="119"/>
      <c r="F4" s="119"/>
      <c r="G4" s="119"/>
      <c r="H4" s="119"/>
      <c r="I4" s="119"/>
      <c r="J4" s="119"/>
      <c r="K4" s="119"/>
      <c r="M4" s="119" t="s">
        <v>43</v>
      </c>
      <c r="N4" s="119"/>
      <c r="O4" s="119"/>
      <c r="P4" s="119"/>
      <c r="Q4" s="119"/>
      <c r="R4" s="119"/>
      <c r="S4" s="119"/>
      <c r="T4" s="119"/>
      <c r="U4" s="119"/>
      <c r="V4" s="119"/>
    </row>
    <row r="5" spans="2:32" x14ac:dyDescent="0.25">
      <c r="B5" s="119"/>
      <c r="C5" s="119"/>
      <c r="D5" s="119"/>
      <c r="E5" s="119"/>
      <c r="F5" s="119"/>
      <c r="G5" s="119"/>
      <c r="H5" s="119"/>
      <c r="I5" s="119"/>
      <c r="J5" s="119"/>
      <c r="K5" s="119"/>
      <c r="M5" s="119"/>
      <c r="N5" s="119"/>
      <c r="O5" s="119"/>
      <c r="P5" s="119"/>
      <c r="Q5" s="119"/>
      <c r="R5" s="119"/>
      <c r="S5" s="119"/>
      <c r="T5" s="119"/>
      <c r="U5" s="119"/>
      <c r="V5" s="119"/>
    </row>
    <row r="7" spans="2:32" x14ac:dyDescent="0.25">
      <c r="B7" s="119" t="s">
        <v>41</v>
      </c>
      <c r="C7" s="124" t="s">
        <v>42</v>
      </c>
      <c r="D7" s="124"/>
      <c r="E7" s="124"/>
      <c r="F7" s="124"/>
      <c r="G7" s="124"/>
      <c r="H7" s="124"/>
      <c r="I7" s="124"/>
      <c r="J7" s="124"/>
      <c r="K7" s="124"/>
      <c r="M7" s="119" t="s">
        <v>41</v>
      </c>
      <c r="N7" s="124" t="s">
        <v>46</v>
      </c>
      <c r="O7" s="124"/>
      <c r="P7" s="124"/>
      <c r="Q7" s="124"/>
      <c r="R7" s="124"/>
      <c r="S7" s="124"/>
      <c r="T7" s="124"/>
      <c r="U7" s="124"/>
      <c r="V7" s="124"/>
      <c r="Y7" s="1" t="s">
        <v>17</v>
      </c>
      <c r="Z7" s="42">
        <f>(12/((30*9)*(9+1))*SUMSQ(N39:V39)-3*(30)*(9+1))</f>
        <v>10.191111111111127</v>
      </c>
    </row>
    <row r="8" spans="2:32" x14ac:dyDescent="0.25">
      <c r="B8" s="119"/>
      <c r="C8" s="18" t="s">
        <v>1</v>
      </c>
      <c r="D8" s="18" t="s">
        <v>2</v>
      </c>
      <c r="E8" s="18" t="s">
        <v>3</v>
      </c>
      <c r="F8" s="18" t="s">
        <v>4</v>
      </c>
      <c r="G8" s="18" t="s">
        <v>5</v>
      </c>
      <c r="H8" s="18" t="s">
        <v>6</v>
      </c>
      <c r="I8" s="18" t="s">
        <v>7</v>
      </c>
      <c r="J8" s="18" t="s">
        <v>8</v>
      </c>
      <c r="K8" s="18" t="s">
        <v>9</v>
      </c>
      <c r="M8" s="119"/>
      <c r="N8" s="18" t="s">
        <v>1</v>
      </c>
      <c r="O8" s="18" t="s">
        <v>2</v>
      </c>
      <c r="P8" s="18" t="s">
        <v>3</v>
      </c>
      <c r="Q8" s="18" t="s">
        <v>4</v>
      </c>
      <c r="R8" s="18" t="s">
        <v>5</v>
      </c>
      <c r="S8" s="18" t="s">
        <v>6</v>
      </c>
      <c r="T8" s="18" t="s">
        <v>7</v>
      </c>
      <c r="U8" s="18" t="s">
        <v>8</v>
      </c>
      <c r="V8" s="18" t="s">
        <v>9</v>
      </c>
      <c r="Y8" s="1" t="s">
        <v>47</v>
      </c>
      <c r="Z8" s="42">
        <f>_xlfn.CHISQ.INV.RT(0.05,8)</f>
        <v>15.507313055865453</v>
      </c>
    </row>
    <row r="9" spans="2:32" x14ac:dyDescent="0.25">
      <c r="B9" s="18">
        <v>1</v>
      </c>
      <c r="C9" s="1">
        <v>3</v>
      </c>
      <c r="D9" s="1">
        <v>4</v>
      </c>
      <c r="E9" s="1">
        <v>3</v>
      </c>
      <c r="F9" s="1">
        <v>3</v>
      </c>
      <c r="G9" s="1">
        <v>3</v>
      </c>
      <c r="H9" s="1">
        <v>2</v>
      </c>
      <c r="I9" s="1">
        <v>3</v>
      </c>
      <c r="J9" s="1">
        <v>3</v>
      </c>
      <c r="K9" s="1">
        <v>2</v>
      </c>
      <c r="M9" s="18">
        <v>1</v>
      </c>
      <c r="N9" s="1">
        <v>5.5</v>
      </c>
      <c r="O9" s="1">
        <v>9</v>
      </c>
      <c r="P9" s="1">
        <v>5.5</v>
      </c>
      <c r="Q9" s="1">
        <v>5.5</v>
      </c>
      <c r="R9" s="1">
        <v>5.5</v>
      </c>
      <c r="S9" s="1">
        <v>1.5</v>
      </c>
      <c r="T9" s="1">
        <v>5.5</v>
      </c>
      <c r="U9" s="1">
        <v>5.5</v>
      </c>
      <c r="V9" s="1">
        <v>1.5</v>
      </c>
      <c r="W9" s="1">
        <f>SUM(N9:V9)</f>
        <v>45</v>
      </c>
    </row>
    <row r="10" spans="2:32" x14ac:dyDescent="0.25">
      <c r="B10" s="18">
        <v>2</v>
      </c>
      <c r="C10" s="1">
        <v>4</v>
      </c>
      <c r="D10" s="1">
        <v>3</v>
      </c>
      <c r="E10" s="1">
        <v>3</v>
      </c>
      <c r="F10" s="1">
        <v>3</v>
      </c>
      <c r="G10" s="1">
        <v>3</v>
      </c>
      <c r="H10" s="1">
        <v>3</v>
      </c>
      <c r="I10" s="1">
        <v>3</v>
      </c>
      <c r="J10" s="1">
        <v>4</v>
      </c>
      <c r="K10" s="1">
        <v>3</v>
      </c>
      <c r="M10" s="18">
        <v>2</v>
      </c>
      <c r="N10" s="1">
        <v>8.5</v>
      </c>
      <c r="O10" s="1">
        <v>4</v>
      </c>
      <c r="P10" s="1">
        <v>4</v>
      </c>
      <c r="Q10" s="1">
        <v>4</v>
      </c>
      <c r="R10" s="1">
        <v>4</v>
      </c>
      <c r="S10" s="1">
        <v>4</v>
      </c>
      <c r="T10" s="1">
        <v>4</v>
      </c>
      <c r="U10" s="1">
        <v>8.5</v>
      </c>
      <c r="V10" s="1">
        <v>4</v>
      </c>
      <c r="W10" s="1">
        <f t="shared" ref="W10:W38" si="0">SUM(N10:V10)</f>
        <v>45</v>
      </c>
      <c r="Y10" s="1" t="s">
        <v>48</v>
      </c>
      <c r="Z10" s="1" t="s">
        <v>49</v>
      </c>
    </row>
    <row r="11" spans="2:32" x14ac:dyDescent="0.25">
      <c r="B11" s="18">
        <v>3</v>
      </c>
      <c r="C11" s="1">
        <v>3</v>
      </c>
      <c r="D11" s="1">
        <v>5</v>
      </c>
      <c r="E11" s="1">
        <v>3</v>
      </c>
      <c r="F11" s="1">
        <v>3</v>
      </c>
      <c r="G11" s="1">
        <v>2</v>
      </c>
      <c r="H11" s="1">
        <v>3</v>
      </c>
      <c r="I11" s="1">
        <v>1</v>
      </c>
      <c r="J11" s="1">
        <v>3</v>
      </c>
      <c r="K11" s="1">
        <v>2</v>
      </c>
      <c r="M11" s="18">
        <v>3</v>
      </c>
      <c r="N11" s="1">
        <v>6</v>
      </c>
      <c r="O11" s="1">
        <v>9</v>
      </c>
      <c r="P11" s="1">
        <v>6</v>
      </c>
      <c r="Q11" s="1">
        <v>6</v>
      </c>
      <c r="R11" s="1">
        <v>2.5</v>
      </c>
      <c r="S11" s="1">
        <v>6</v>
      </c>
      <c r="T11" s="1">
        <v>1</v>
      </c>
      <c r="U11" s="1">
        <v>6</v>
      </c>
      <c r="V11" s="1">
        <v>2.5</v>
      </c>
      <c r="W11" s="1">
        <f t="shared" si="0"/>
        <v>45</v>
      </c>
    </row>
    <row r="12" spans="2:32" x14ac:dyDescent="0.25">
      <c r="B12" s="18">
        <v>4</v>
      </c>
      <c r="C12" s="1">
        <v>3</v>
      </c>
      <c r="D12" s="1">
        <v>3</v>
      </c>
      <c r="E12" s="1">
        <v>3</v>
      </c>
      <c r="F12" s="1">
        <v>4</v>
      </c>
      <c r="G12" s="1">
        <v>2</v>
      </c>
      <c r="H12" s="1">
        <v>5</v>
      </c>
      <c r="I12" s="1">
        <v>4</v>
      </c>
      <c r="J12" s="1">
        <v>3</v>
      </c>
      <c r="K12" s="1">
        <v>3</v>
      </c>
      <c r="M12" s="18">
        <v>4</v>
      </c>
      <c r="N12" s="1">
        <v>4</v>
      </c>
      <c r="O12" s="1">
        <v>4</v>
      </c>
      <c r="P12" s="1">
        <v>4</v>
      </c>
      <c r="Q12" s="1">
        <v>7.5</v>
      </c>
      <c r="R12" s="1">
        <v>1</v>
      </c>
      <c r="S12" s="1">
        <v>9</v>
      </c>
      <c r="T12" s="1">
        <v>7.5</v>
      </c>
      <c r="U12" s="1">
        <v>4</v>
      </c>
      <c r="V12" s="1">
        <v>4</v>
      </c>
      <c r="W12" s="1">
        <f t="shared" si="0"/>
        <v>45</v>
      </c>
      <c r="Y12" s="118" t="s">
        <v>0</v>
      </c>
      <c r="Z12" s="119" t="s">
        <v>51</v>
      </c>
      <c r="AA12" s="119" t="s">
        <v>52</v>
      </c>
    </row>
    <row r="13" spans="2:32" x14ac:dyDescent="0.25">
      <c r="B13" s="18">
        <v>5</v>
      </c>
      <c r="C13" s="1">
        <v>1</v>
      </c>
      <c r="D13" s="1">
        <v>4</v>
      </c>
      <c r="E13" s="1">
        <v>2</v>
      </c>
      <c r="F13" s="1">
        <v>1</v>
      </c>
      <c r="G13" s="1">
        <v>3</v>
      </c>
      <c r="H13" s="1">
        <v>1</v>
      </c>
      <c r="I13" s="1">
        <v>2</v>
      </c>
      <c r="J13" s="1">
        <v>1</v>
      </c>
      <c r="K13" s="1">
        <v>5</v>
      </c>
      <c r="M13" s="18">
        <v>5</v>
      </c>
      <c r="N13" s="1">
        <v>2.5</v>
      </c>
      <c r="O13" s="1">
        <v>8</v>
      </c>
      <c r="P13" s="1">
        <v>5.5</v>
      </c>
      <c r="Q13" s="1">
        <v>2.5</v>
      </c>
      <c r="R13" s="1">
        <v>7</v>
      </c>
      <c r="S13" s="1">
        <v>2.5</v>
      </c>
      <c r="T13" s="1">
        <v>5.5</v>
      </c>
      <c r="U13" s="1">
        <v>2.5</v>
      </c>
      <c r="V13" s="1">
        <v>9</v>
      </c>
      <c r="W13" s="1">
        <f t="shared" si="0"/>
        <v>45</v>
      </c>
      <c r="Y13" s="118"/>
      <c r="Z13" s="119"/>
      <c r="AA13" s="119"/>
    </row>
    <row r="14" spans="2:32" x14ac:dyDescent="0.25">
      <c r="B14" s="18">
        <v>6</v>
      </c>
      <c r="C14" s="1">
        <v>1</v>
      </c>
      <c r="D14" s="1">
        <v>3</v>
      </c>
      <c r="E14" s="1">
        <v>2</v>
      </c>
      <c r="F14" s="1">
        <v>1</v>
      </c>
      <c r="G14" s="1">
        <v>1</v>
      </c>
      <c r="H14" s="1">
        <v>2</v>
      </c>
      <c r="I14" s="1">
        <v>1</v>
      </c>
      <c r="J14" s="1">
        <v>2</v>
      </c>
      <c r="K14" s="1">
        <v>2</v>
      </c>
      <c r="M14" s="18">
        <v>6</v>
      </c>
      <c r="N14" s="1">
        <v>2.5</v>
      </c>
      <c r="O14" s="1">
        <v>9</v>
      </c>
      <c r="P14" s="1">
        <v>6.5</v>
      </c>
      <c r="Q14" s="1">
        <v>2.5</v>
      </c>
      <c r="R14" s="1">
        <v>2.5</v>
      </c>
      <c r="S14" s="1">
        <v>6.5</v>
      </c>
      <c r="T14" s="1">
        <v>2.5</v>
      </c>
      <c r="U14" s="1">
        <v>6.5</v>
      </c>
      <c r="V14" s="1">
        <v>6.5</v>
      </c>
      <c r="W14" s="1">
        <f t="shared" si="0"/>
        <v>45</v>
      </c>
      <c r="Y14" s="74" t="s">
        <v>71</v>
      </c>
      <c r="Z14" s="32">
        <v>2.6</v>
      </c>
      <c r="AA14" s="32">
        <v>131.5</v>
      </c>
      <c r="AB14" s="32"/>
      <c r="AC14" s="32"/>
      <c r="AD14" s="32"/>
      <c r="AE14" s="32"/>
      <c r="AF14" s="32"/>
    </row>
    <row r="15" spans="2:32" x14ac:dyDescent="0.25">
      <c r="B15" s="18">
        <v>7</v>
      </c>
      <c r="C15" s="1">
        <v>1</v>
      </c>
      <c r="D15" s="1">
        <v>3</v>
      </c>
      <c r="E15" s="1">
        <v>1</v>
      </c>
      <c r="F15" s="1">
        <v>2</v>
      </c>
      <c r="G15" s="1">
        <v>3</v>
      </c>
      <c r="H15" s="1">
        <v>1</v>
      </c>
      <c r="I15" s="1">
        <v>1</v>
      </c>
      <c r="J15" s="1">
        <v>4</v>
      </c>
      <c r="K15" s="1">
        <v>2</v>
      </c>
      <c r="M15" s="18">
        <v>7</v>
      </c>
      <c r="N15" s="1">
        <v>2.5</v>
      </c>
      <c r="O15" s="1">
        <v>7.5</v>
      </c>
      <c r="P15" s="1">
        <v>2.5</v>
      </c>
      <c r="Q15" s="1">
        <v>5.5</v>
      </c>
      <c r="R15" s="1">
        <v>7.5</v>
      </c>
      <c r="S15" s="1">
        <v>2.5</v>
      </c>
      <c r="T15" s="1">
        <v>2.5</v>
      </c>
      <c r="U15" s="1">
        <v>9</v>
      </c>
      <c r="V15" s="1">
        <v>5.5</v>
      </c>
      <c r="W15" s="1">
        <f t="shared" si="0"/>
        <v>45</v>
      </c>
      <c r="Y15" s="74" t="s">
        <v>72</v>
      </c>
      <c r="Z15" s="32">
        <v>3.4</v>
      </c>
      <c r="AA15" s="32">
        <v>187</v>
      </c>
    </row>
    <row r="16" spans="2:32" x14ac:dyDescent="0.25">
      <c r="B16" s="18">
        <v>8</v>
      </c>
      <c r="C16" s="1">
        <v>3</v>
      </c>
      <c r="D16" s="1">
        <v>2</v>
      </c>
      <c r="E16" s="1">
        <v>4</v>
      </c>
      <c r="F16" s="1">
        <v>3</v>
      </c>
      <c r="G16" s="1">
        <v>3</v>
      </c>
      <c r="H16" s="1">
        <v>3</v>
      </c>
      <c r="I16" s="1">
        <v>4</v>
      </c>
      <c r="J16" s="1">
        <v>3</v>
      </c>
      <c r="K16" s="1">
        <v>3</v>
      </c>
      <c r="M16" s="18">
        <v>8</v>
      </c>
      <c r="N16" s="1">
        <v>4.5</v>
      </c>
      <c r="O16" s="1">
        <v>1</v>
      </c>
      <c r="P16" s="1">
        <v>8.5</v>
      </c>
      <c r="Q16" s="1">
        <v>4.5</v>
      </c>
      <c r="R16" s="1">
        <v>4.5</v>
      </c>
      <c r="S16" s="1">
        <v>4.5</v>
      </c>
      <c r="T16" s="1">
        <v>8.5</v>
      </c>
      <c r="U16" s="1">
        <v>4.5</v>
      </c>
      <c r="V16" s="1">
        <v>4.5</v>
      </c>
      <c r="W16" s="1">
        <f t="shared" si="0"/>
        <v>45</v>
      </c>
      <c r="Y16" s="74" t="s">
        <v>73</v>
      </c>
      <c r="Z16" s="32">
        <v>2.9333333333333331</v>
      </c>
      <c r="AA16" s="32">
        <v>155.5</v>
      </c>
    </row>
    <row r="17" spans="2:38" x14ac:dyDescent="0.25">
      <c r="B17" s="18">
        <v>9</v>
      </c>
      <c r="C17" s="1">
        <v>4</v>
      </c>
      <c r="D17" s="1">
        <v>2</v>
      </c>
      <c r="E17" s="1">
        <v>4</v>
      </c>
      <c r="F17" s="1">
        <v>1</v>
      </c>
      <c r="G17" s="1">
        <v>1</v>
      </c>
      <c r="H17" s="1">
        <v>3</v>
      </c>
      <c r="I17" s="1">
        <v>3</v>
      </c>
      <c r="J17" s="1">
        <v>4</v>
      </c>
      <c r="K17" s="1">
        <v>1</v>
      </c>
      <c r="M17" s="18">
        <v>9</v>
      </c>
      <c r="N17" s="1">
        <v>8</v>
      </c>
      <c r="O17" s="1">
        <v>4</v>
      </c>
      <c r="P17" s="1">
        <v>8</v>
      </c>
      <c r="Q17" s="1">
        <v>2</v>
      </c>
      <c r="R17" s="1">
        <v>2</v>
      </c>
      <c r="S17" s="1">
        <v>5.5</v>
      </c>
      <c r="T17" s="1">
        <v>5.5</v>
      </c>
      <c r="U17" s="1">
        <v>8</v>
      </c>
      <c r="V17" s="1">
        <v>2</v>
      </c>
      <c r="W17" s="1">
        <f t="shared" si="0"/>
        <v>45</v>
      </c>
      <c r="Y17" s="74" t="s">
        <v>74</v>
      </c>
      <c r="Z17" s="32">
        <v>2.7333333333333334</v>
      </c>
      <c r="AA17" s="32">
        <v>144</v>
      </c>
    </row>
    <row r="18" spans="2:38" x14ac:dyDescent="0.25">
      <c r="B18" s="18">
        <v>10</v>
      </c>
      <c r="C18" s="1">
        <v>3</v>
      </c>
      <c r="D18" s="1">
        <v>4</v>
      </c>
      <c r="E18" s="1">
        <v>4</v>
      </c>
      <c r="F18" s="1">
        <v>5</v>
      </c>
      <c r="G18" s="1">
        <v>4</v>
      </c>
      <c r="H18" s="1">
        <v>3</v>
      </c>
      <c r="I18" s="1">
        <v>4</v>
      </c>
      <c r="J18" s="1">
        <v>3</v>
      </c>
      <c r="K18" s="1">
        <v>3</v>
      </c>
      <c r="M18" s="18">
        <v>10</v>
      </c>
      <c r="N18" s="1">
        <v>2.5</v>
      </c>
      <c r="O18" s="1">
        <v>6.5</v>
      </c>
      <c r="P18" s="1">
        <v>6.5</v>
      </c>
      <c r="Q18" s="1">
        <v>9</v>
      </c>
      <c r="R18" s="1">
        <v>6.5</v>
      </c>
      <c r="S18" s="1">
        <v>2.5</v>
      </c>
      <c r="T18" s="1">
        <v>6.5</v>
      </c>
      <c r="U18" s="1">
        <v>2.5</v>
      </c>
      <c r="V18" s="1">
        <v>2.5</v>
      </c>
      <c r="W18" s="1">
        <f t="shared" si="0"/>
        <v>45</v>
      </c>
      <c r="Y18" s="74" t="s">
        <v>76</v>
      </c>
      <c r="Z18" s="32">
        <v>2.6666666666666665</v>
      </c>
      <c r="AA18" s="32">
        <v>131.5</v>
      </c>
    </row>
    <row r="19" spans="2:38" x14ac:dyDescent="0.25">
      <c r="B19" s="18">
        <v>11</v>
      </c>
      <c r="C19" s="1">
        <v>4</v>
      </c>
      <c r="D19" s="1">
        <v>4</v>
      </c>
      <c r="E19" s="1">
        <v>3</v>
      </c>
      <c r="F19" s="1">
        <v>4</v>
      </c>
      <c r="G19" s="1">
        <v>3</v>
      </c>
      <c r="H19" s="1">
        <v>3</v>
      </c>
      <c r="I19" s="1">
        <v>3</v>
      </c>
      <c r="J19" s="1">
        <v>4</v>
      </c>
      <c r="K19" s="1">
        <v>4</v>
      </c>
      <c r="M19" s="18">
        <v>11</v>
      </c>
      <c r="N19" s="1">
        <v>7</v>
      </c>
      <c r="O19" s="1">
        <v>7</v>
      </c>
      <c r="P19" s="1">
        <v>2.5</v>
      </c>
      <c r="Q19" s="1">
        <v>7</v>
      </c>
      <c r="R19" s="1">
        <v>2.5</v>
      </c>
      <c r="S19" s="1">
        <v>2.5</v>
      </c>
      <c r="T19" s="1">
        <v>2.5</v>
      </c>
      <c r="U19" s="1">
        <v>7</v>
      </c>
      <c r="V19" s="1">
        <v>7</v>
      </c>
      <c r="W19" s="1">
        <f t="shared" si="0"/>
        <v>45</v>
      </c>
      <c r="Y19" s="74" t="s">
        <v>75</v>
      </c>
      <c r="Z19" s="32">
        <v>2.7333333333333334</v>
      </c>
      <c r="AA19" s="32">
        <v>142</v>
      </c>
    </row>
    <row r="20" spans="2:38" x14ac:dyDescent="0.25">
      <c r="B20" s="18">
        <v>12</v>
      </c>
      <c r="C20" s="1">
        <v>3</v>
      </c>
      <c r="D20" s="1">
        <v>4</v>
      </c>
      <c r="E20" s="1">
        <v>3</v>
      </c>
      <c r="F20" s="1">
        <v>2</v>
      </c>
      <c r="G20" s="1">
        <v>2</v>
      </c>
      <c r="H20" s="1">
        <v>3</v>
      </c>
      <c r="I20" s="1">
        <v>3</v>
      </c>
      <c r="J20" s="1">
        <v>3</v>
      </c>
      <c r="K20" s="1">
        <v>3</v>
      </c>
      <c r="M20" s="18">
        <v>12</v>
      </c>
      <c r="N20" s="1">
        <v>5.5</v>
      </c>
      <c r="O20" s="1">
        <v>9</v>
      </c>
      <c r="P20" s="1">
        <v>5.5</v>
      </c>
      <c r="Q20" s="1">
        <v>1.5</v>
      </c>
      <c r="R20" s="1">
        <v>1.5</v>
      </c>
      <c r="S20" s="1">
        <v>5.5</v>
      </c>
      <c r="T20" s="1">
        <v>5.5</v>
      </c>
      <c r="U20" s="1">
        <v>5.5</v>
      </c>
      <c r="V20" s="1">
        <v>5.5</v>
      </c>
      <c r="W20" s="1">
        <f t="shared" si="0"/>
        <v>45</v>
      </c>
      <c r="Y20" s="74" t="s">
        <v>77</v>
      </c>
      <c r="Z20" s="32">
        <v>2.8333333333333335</v>
      </c>
      <c r="AA20" s="32">
        <v>153.5</v>
      </c>
      <c r="AB20" s="32"/>
      <c r="AC20" s="32"/>
      <c r="AD20" s="32"/>
      <c r="AE20" s="32"/>
      <c r="AF20" s="32"/>
      <c r="AG20" s="32"/>
    </row>
    <row r="21" spans="2:38" x14ac:dyDescent="0.25">
      <c r="B21" s="18">
        <v>13</v>
      </c>
      <c r="C21" s="1">
        <v>1</v>
      </c>
      <c r="D21" s="1">
        <v>5</v>
      </c>
      <c r="E21" s="1">
        <v>1</v>
      </c>
      <c r="F21" s="1">
        <v>2</v>
      </c>
      <c r="G21" s="1">
        <v>4</v>
      </c>
      <c r="H21" s="1">
        <v>1</v>
      </c>
      <c r="I21" s="1">
        <v>2</v>
      </c>
      <c r="J21" s="1">
        <v>2</v>
      </c>
      <c r="K21" s="1">
        <v>3</v>
      </c>
      <c r="M21" s="18">
        <v>13</v>
      </c>
      <c r="N21" s="1">
        <v>2</v>
      </c>
      <c r="O21" s="1">
        <v>9</v>
      </c>
      <c r="P21" s="1">
        <v>2</v>
      </c>
      <c r="Q21" s="1">
        <v>5</v>
      </c>
      <c r="R21" s="1">
        <v>8</v>
      </c>
      <c r="S21" s="1">
        <v>2</v>
      </c>
      <c r="T21" s="1">
        <v>5</v>
      </c>
      <c r="U21" s="1">
        <v>5</v>
      </c>
      <c r="V21" s="1">
        <v>7</v>
      </c>
      <c r="W21" s="1">
        <f t="shared" si="0"/>
        <v>45</v>
      </c>
      <c r="Y21" s="74" t="s">
        <v>78</v>
      </c>
      <c r="Z21" s="32">
        <v>3</v>
      </c>
      <c r="AA21" s="32">
        <v>159</v>
      </c>
    </row>
    <row r="22" spans="2:38" x14ac:dyDescent="0.25">
      <c r="B22" s="18">
        <v>14</v>
      </c>
      <c r="C22" s="1">
        <v>3</v>
      </c>
      <c r="D22" s="1">
        <v>1</v>
      </c>
      <c r="E22" s="1">
        <v>3</v>
      </c>
      <c r="F22" s="1">
        <v>2</v>
      </c>
      <c r="G22" s="1">
        <v>2</v>
      </c>
      <c r="H22" s="1">
        <v>3</v>
      </c>
      <c r="I22" s="1">
        <v>2</v>
      </c>
      <c r="J22" s="1">
        <v>4</v>
      </c>
      <c r="K22" s="1">
        <v>3</v>
      </c>
      <c r="M22" s="18">
        <v>14</v>
      </c>
      <c r="N22" s="1">
        <v>6.5</v>
      </c>
      <c r="O22" s="1">
        <v>1</v>
      </c>
      <c r="P22" s="1">
        <v>6.5</v>
      </c>
      <c r="Q22" s="1">
        <v>3</v>
      </c>
      <c r="R22" s="1">
        <v>3</v>
      </c>
      <c r="S22" s="1">
        <v>6.5</v>
      </c>
      <c r="T22" s="1">
        <v>3</v>
      </c>
      <c r="U22" s="1">
        <v>9</v>
      </c>
      <c r="V22" s="1">
        <v>6.5</v>
      </c>
      <c r="W22" s="1">
        <f t="shared" si="0"/>
        <v>45</v>
      </c>
      <c r="Y22" s="74" t="s">
        <v>79</v>
      </c>
      <c r="Z22" s="1">
        <v>2.9</v>
      </c>
      <c r="AA22" s="32">
        <v>146</v>
      </c>
      <c r="AD22" s="32"/>
      <c r="AE22" s="32"/>
      <c r="AF22" s="32"/>
      <c r="AG22" s="32"/>
      <c r="AH22" s="32"/>
      <c r="AI22" s="32"/>
      <c r="AJ22" s="32"/>
      <c r="AK22" s="32"/>
      <c r="AL22" s="32"/>
    </row>
    <row r="23" spans="2:38" x14ac:dyDescent="0.25">
      <c r="B23" s="18">
        <v>15</v>
      </c>
      <c r="C23" s="1">
        <v>3</v>
      </c>
      <c r="D23" s="1">
        <v>2</v>
      </c>
      <c r="E23" s="1">
        <v>3</v>
      </c>
      <c r="F23" s="1">
        <v>4</v>
      </c>
      <c r="G23" s="1">
        <v>3</v>
      </c>
      <c r="H23" s="1">
        <v>4</v>
      </c>
      <c r="I23" s="1">
        <v>4</v>
      </c>
      <c r="J23" s="1">
        <v>4</v>
      </c>
      <c r="K23" s="1">
        <v>4</v>
      </c>
      <c r="M23" s="18">
        <v>15</v>
      </c>
      <c r="N23" s="1">
        <v>3</v>
      </c>
      <c r="O23" s="1">
        <v>1</v>
      </c>
      <c r="P23" s="1">
        <v>3</v>
      </c>
      <c r="Q23" s="1">
        <v>7</v>
      </c>
      <c r="R23" s="1">
        <v>3</v>
      </c>
      <c r="S23" s="1">
        <v>7</v>
      </c>
      <c r="T23" s="1">
        <v>7</v>
      </c>
      <c r="U23" s="1">
        <v>7</v>
      </c>
      <c r="V23" s="1">
        <v>7</v>
      </c>
      <c r="W23" s="1">
        <f t="shared" si="0"/>
        <v>45</v>
      </c>
      <c r="Y23" s="34" t="s">
        <v>57</v>
      </c>
      <c r="Z23" s="34"/>
      <c r="AA23" s="34" t="s">
        <v>50</v>
      </c>
    </row>
    <row r="24" spans="2:38" x14ac:dyDescent="0.25">
      <c r="B24" s="18">
        <v>16</v>
      </c>
      <c r="C24" s="1">
        <v>3</v>
      </c>
      <c r="D24" s="1">
        <v>5</v>
      </c>
      <c r="E24" s="1">
        <v>3</v>
      </c>
      <c r="F24" s="1">
        <v>1</v>
      </c>
      <c r="G24" s="1">
        <v>3</v>
      </c>
      <c r="H24" s="1">
        <v>2</v>
      </c>
      <c r="I24" s="1">
        <v>4</v>
      </c>
      <c r="J24" s="1">
        <v>3</v>
      </c>
      <c r="K24" s="1">
        <v>3</v>
      </c>
      <c r="M24" s="18">
        <v>16</v>
      </c>
      <c r="N24" s="1">
        <v>5</v>
      </c>
      <c r="O24" s="1">
        <v>9</v>
      </c>
      <c r="P24" s="1">
        <v>5</v>
      </c>
      <c r="Q24" s="1">
        <v>1</v>
      </c>
      <c r="R24" s="1">
        <v>5</v>
      </c>
      <c r="S24" s="1">
        <v>2</v>
      </c>
      <c r="T24" s="1">
        <v>8</v>
      </c>
      <c r="U24" s="1">
        <v>5</v>
      </c>
      <c r="V24" s="1">
        <v>5</v>
      </c>
      <c r="W24" s="1">
        <f t="shared" si="0"/>
        <v>45</v>
      </c>
    </row>
    <row r="25" spans="2:38" x14ac:dyDescent="0.25">
      <c r="B25" s="18">
        <v>17</v>
      </c>
      <c r="C25" s="1">
        <v>1</v>
      </c>
      <c r="D25" s="1">
        <v>3</v>
      </c>
      <c r="E25" s="1">
        <v>2</v>
      </c>
      <c r="F25" s="1">
        <v>3</v>
      </c>
      <c r="G25" s="1">
        <v>4</v>
      </c>
      <c r="H25" s="1">
        <v>3</v>
      </c>
      <c r="I25" s="1">
        <v>4</v>
      </c>
      <c r="J25" s="1">
        <v>4</v>
      </c>
      <c r="K25" s="1">
        <v>3</v>
      </c>
      <c r="M25" s="18">
        <v>17</v>
      </c>
      <c r="N25" s="1">
        <v>1</v>
      </c>
      <c r="O25" s="1">
        <v>4.5</v>
      </c>
      <c r="P25" s="1">
        <v>2</v>
      </c>
      <c r="Q25" s="1">
        <v>4.5</v>
      </c>
      <c r="R25" s="1">
        <v>8</v>
      </c>
      <c r="S25" s="1">
        <v>4.5</v>
      </c>
      <c r="T25" s="1">
        <v>8</v>
      </c>
      <c r="U25" s="1">
        <v>8</v>
      </c>
      <c r="V25" s="1">
        <v>4.5</v>
      </c>
      <c r="W25" s="35">
        <f t="shared" si="0"/>
        <v>45</v>
      </c>
    </row>
    <row r="26" spans="2:38" x14ac:dyDescent="0.25">
      <c r="B26" s="18">
        <v>18</v>
      </c>
      <c r="C26" s="1">
        <v>2</v>
      </c>
      <c r="D26" s="1">
        <v>3</v>
      </c>
      <c r="E26" s="1">
        <v>3</v>
      </c>
      <c r="F26" s="1">
        <v>3</v>
      </c>
      <c r="G26" s="1">
        <v>3</v>
      </c>
      <c r="H26" s="1">
        <v>4</v>
      </c>
      <c r="I26" s="1">
        <v>3</v>
      </c>
      <c r="J26" s="1">
        <v>3</v>
      </c>
      <c r="K26" s="1">
        <v>4</v>
      </c>
      <c r="M26" s="18">
        <v>18</v>
      </c>
      <c r="N26" s="1">
        <v>1</v>
      </c>
      <c r="O26" s="1">
        <v>4.5</v>
      </c>
      <c r="P26" s="1">
        <v>4.5</v>
      </c>
      <c r="Q26" s="1">
        <v>4.5</v>
      </c>
      <c r="R26" s="1">
        <v>4.5</v>
      </c>
      <c r="S26" s="1">
        <v>8.5</v>
      </c>
      <c r="T26" s="1">
        <v>4.5</v>
      </c>
      <c r="U26" s="1">
        <v>4.5</v>
      </c>
      <c r="V26" s="1">
        <v>8.5</v>
      </c>
      <c r="W26" s="1">
        <f t="shared" si="0"/>
        <v>45</v>
      </c>
    </row>
    <row r="27" spans="2:38" x14ac:dyDescent="0.25">
      <c r="B27" s="18">
        <v>19</v>
      </c>
      <c r="C27" s="1">
        <v>2</v>
      </c>
      <c r="D27" s="1">
        <v>2</v>
      </c>
      <c r="E27" s="1">
        <v>3</v>
      </c>
      <c r="F27" s="1">
        <v>2</v>
      </c>
      <c r="G27" s="1">
        <v>2</v>
      </c>
      <c r="H27" s="1">
        <v>3</v>
      </c>
      <c r="I27" s="1">
        <v>1</v>
      </c>
      <c r="J27" s="1">
        <v>2</v>
      </c>
      <c r="K27" s="1">
        <v>2</v>
      </c>
      <c r="M27" s="18">
        <v>19</v>
      </c>
      <c r="N27" s="1">
        <v>4.5</v>
      </c>
      <c r="O27" s="1">
        <v>4.5</v>
      </c>
      <c r="P27" s="1">
        <v>8.5</v>
      </c>
      <c r="Q27" s="1">
        <v>4.5</v>
      </c>
      <c r="R27" s="1">
        <v>4.5</v>
      </c>
      <c r="S27" s="1">
        <v>8.5</v>
      </c>
      <c r="T27" s="1">
        <v>1</v>
      </c>
      <c r="U27" s="1">
        <v>4.5</v>
      </c>
      <c r="V27" s="1">
        <v>4.5</v>
      </c>
      <c r="W27" s="1">
        <f t="shared" si="0"/>
        <v>45</v>
      </c>
    </row>
    <row r="28" spans="2:38" x14ac:dyDescent="0.25">
      <c r="B28" s="18">
        <v>20</v>
      </c>
      <c r="C28" s="1">
        <v>1</v>
      </c>
      <c r="D28" s="1">
        <v>3</v>
      </c>
      <c r="E28" s="1">
        <v>2</v>
      </c>
      <c r="F28" s="1">
        <v>1</v>
      </c>
      <c r="G28" s="1">
        <v>1</v>
      </c>
      <c r="H28" s="1">
        <v>1</v>
      </c>
      <c r="I28" s="1">
        <v>3</v>
      </c>
      <c r="J28" s="1">
        <v>1</v>
      </c>
      <c r="K28" s="1">
        <v>1</v>
      </c>
      <c r="M28" s="18">
        <v>20</v>
      </c>
      <c r="N28" s="1">
        <v>3.5</v>
      </c>
      <c r="O28" s="1">
        <v>8.5</v>
      </c>
      <c r="P28" s="1">
        <v>7</v>
      </c>
      <c r="Q28" s="1">
        <v>3.5</v>
      </c>
      <c r="R28" s="1">
        <v>3.5</v>
      </c>
      <c r="S28" s="1">
        <v>3.5</v>
      </c>
      <c r="T28" s="1">
        <v>8.5</v>
      </c>
      <c r="U28" s="1">
        <v>3.5</v>
      </c>
      <c r="V28" s="1">
        <v>3.5</v>
      </c>
      <c r="W28" s="1">
        <f t="shared" si="0"/>
        <v>45</v>
      </c>
    </row>
    <row r="29" spans="2:38" x14ac:dyDescent="0.25">
      <c r="B29" s="18">
        <v>21</v>
      </c>
      <c r="C29" s="1">
        <v>3</v>
      </c>
      <c r="D29" s="1">
        <v>5</v>
      </c>
      <c r="E29" s="1">
        <v>3</v>
      </c>
      <c r="F29" s="1">
        <v>3</v>
      </c>
      <c r="G29" s="1">
        <v>3</v>
      </c>
      <c r="H29" s="1">
        <v>3</v>
      </c>
      <c r="I29" s="1">
        <v>3</v>
      </c>
      <c r="J29" s="1">
        <v>3</v>
      </c>
      <c r="K29" s="1">
        <v>4</v>
      </c>
      <c r="M29" s="18">
        <v>21</v>
      </c>
      <c r="N29" s="1">
        <v>4</v>
      </c>
      <c r="O29" s="1">
        <v>9</v>
      </c>
      <c r="P29" s="1">
        <v>4</v>
      </c>
      <c r="Q29" s="1">
        <v>4</v>
      </c>
      <c r="R29" s="1">
        <v>4</v>
      </c>
      <c r="S29" s="1">
        <v>4</v>
      </c>
      <c r="T29" s="1">
        <v>4</v>
      </c>
      <c r="U29" s="1">
        <v>4</v>
      </c>
      <c r="V29" s="1">
        <v>8</v>
      </c>
      <c r="W29" s="1">
        <f t="shared" si="0"/>
        <v>45</v>
      </c>
    </row>
    <row r="30" spans="2:38" x14ac:dyDescent="0.25">
      <c r="B30" s="18">
        <v>22</v>
      </c>
      <c r="C30" s="1">
        <v>4</v>
      </c>
      <c r="D30" s="1">
        <v>4</v>
      </c>
      <c r="E30" s="1">
        <v>3</v>
      </c>
      <c r="F30" s="1">
        <v>3</v>
      </c>
      <c r="G30" s="1">
        <v>4</v>
      </c>
      <c r="H30" s="1">
        <v>3</v>
      </c>
      <c r="I30" s="1">
        <v>4</v>
      </c>
      <c r="J30" s="1">
        <v>3</v>
      </c>
      <c r="K30" s="1">
        <v>4</v>
      </c>
      <c r="M30" s="18">
        <v>22</v>
      </c>
      <c r="N30" s="1">
        <v>7</v>
      </c>
      <c r="O30" s="1">
        <v>7</v>
      </c>
      <c r="P30" s="1">
        <v>2.5</v>
      </c>
      <c r="Q30" s="1">
        <v>2.5</v>
      </c>
      <c r="R30" s="1">
        <v>7</v>
      </c>
      <c r="S30" s="1">
        <v>2.5</v>
      </c>
      <c r="T30" s="1">
        <v>7</v>
      </c>
      <c r="U30" s="1">
        <v>2.5</v>
      </c>
      <c r="V30" s="1">
        <v>7</v>
      </c>
      <c r="W30" s="1">
        <f t="shared" si="0"/>
        <v>45</v>
      </c>
    </row>
    <row r="31" spans="2:38" x14ac:dyDescent="0.25">
      <c r="B31" s="18">
        <v>23</v>
      </c>
      <c r="C31" s="1">
        <v>1</v>
      </c>
      <c r="D31" s="1">
        <v>3</v>
      </c>
      <c r="E31" s="1">
        <v>3</v>
      </c>
      <c r="F31" s="1">
        <v>2</v>
      </c>
      <c r="G31" s="1">
        <v>1</v>
      </c>
      <c r="H31" s="1">
        <v>3</v>
      </c>
      <c r="I31" s="1">
        <v>3</v>
      </c>
      <c r="J31" s="1">
        <v>3</v>
      </c>
      <c r="K31" s="1">
        <v>2</v>
      </c>
      <c r="M31" s="18">
        <v>23</v>
      </c>
      <c r="N31" s="1">
        <v>1.5</v>
      </c>
      <c r="O31" s="1">
        <v>7</v>
      </c>
      <c r="P31" s="1">
        <v>7</v>
      </c>
      <c r="Q31" s="1">
        <v>3.5</v>
      </c>
      <c r="R31" s="1">
        <v>1.5</v>
      </c>
      <c r="S31" s="1">
        <v>7</v>
      </c>
      <c r="T31" s="1">
        <v>7</v>
      </c>
      <c r="U31" s="1">
        <v>7</v>
      </c>
      <c r="V31" s="1">
        <v>3.5</v>
      </c>
      <c r="W31" s="1">
        <f t="shared" si="0"/>
        <v>45</v>
      </c>
    </row>
    <row r="32" spans="2:38" x14ac:dyDescent="0.25">
      <c r="B32" s="18">
        <v>24</v>
      </c>
      <c r="C32" s="1">
        <v>4</v>
      </c>
      <c r="D32" s="1">
        <v>4</v>
      </c>
      <c r="E32" s="1">
        <v>3</v>
      </c>
      <c r="F32" s="1">
        <v>3</v>
      </c>
      <c r="G32" s="1">
        <v>2</v>
      </c>
      <c r="H32" s="1">
        <v>2</v>
      </c>
      <c r="I32" s="1">
        <v>2</v>
      </c>
      <c r="J32" s="1">
        <v>2</v>
      </c>
      <c r="K32" s="1">
        <v>2</v>
      </c>
      <c r="M32" s="18">
        <v>24</v>
      </c>
      <c r="N32" s="12">
        <v>8.5</v>
      </c>
      <c r="O32" s="1">
        <v>8.5</v>
      </c>
      <c r="P32" s="1">
        <v>6.5</v>
      </c>
      <c r="Q32" s="1">
        <v>6.5</v>
      </c>
      <c r="R32" s="1">
        <v>3</v>
      </c>
      <c r="S32" s="1">
        <v>3</v>
      </c>
      <c r="T32" s="1">
        <v>3</v>
      </c>
      <c r="U32" s="1">
        <v>3</v>
      </c>
      <c r="V32" s="1">
        <v>3</v>
      </c>
      <c r="W32" s="1">
        <f t="shared" si="0"/>
        <v>45</v>
      </c>
    </row>
    <row r="33" spans="2:26" x14ac:dyDescent="0.25">
      <c r="B33" s="18">
        <v>25</v>
      </c>
      <c r="C33" s="1">
        <v>4</v>
      </c>
      <c r="D33" s="1">
        <v>5</v>
      </c>
      <c r="E33" s="1">
        <v>4</v>
      </c>
      <c r="F33" s="1">
        <v>1</v>
      </c>
      <c r="G33" s="1">
        <v>1</v>
      </c>
      <c r="H33" s="1">
        <v>1</v>
      </c>
      <c r="I33" s="1">
        <v>1</v>
      </c>
      <c r="J33" s="1">
        <v>4</v>
      </c>
      <c r="K33" s="1">
        <v>4</v>
      </c>
      <c r="M33" s="18">
        <v>25</v>
      </c>
      <c r="N33" s="1">
        <v>6.5</v>
      </c>
      <c r="O33" s="1">
        <v>9</v>
      </c>
      <c r="P33" s="1">
        <v>6.5</v>
      </c>
      <c r="Q33" s="1">
        <v>2.5</v>
      </c>
      <c r="R33" s="1">
        <v>2.5</v>
      </c>
      <c r="S33" s="1">
        <v>2.5</v>
      </c>
      <c r="T33" s="1">
        <v>2.5</v>
      </c>
      <c r="U33" s="1">
        <v>6.5</v>
      </c>
      <c r="V33" s="1">
        <v>6.5</v>
      </c>
      <c r="W33" s="1">
        <f t="shared" si="0"/>
        <v>45</v>
      </c>
    </row>
    <row r="34" spans="2:26" x14ac:dyDescent="0.25">
      <c r="B34" s="18">
        <v>26</v>
      </c>
      <c r="C34" s="1">
        <v>2</v>
      </c>
      <c r="D34" s="1">
        <v>2</v>
      </c>
      <c r="E34" s="1">
        <v>4</v>
      </c>
      <c r="F34" s="1">
        <v>4</v>
      </c>
      <c r="G34" s="1">
        <v>4</v>
      </c>
      <c r="H34" s="1">
        <v>5</v>
      </c>
      <c r="I34" s="1">
        <v>5</v>
      </c>
      <c r="J34" s="1">
        <v>4</v>
      </c>
      <c r="K34" s="1">
        <v>4</v>
      </c>
      <c r="M34" s="18">
        <v>26</v>
      </c>
      <c r="N34" s="1">
        <v>1.5</v>
      </c>
      <c r="O34" s="1">
        <v>1.5</v>
      </c>
      <c r="P34" s="1">
        <v>5</v>
      </c>
      <c r="Q34" s="1">
        <v>5</v>
      </c>
      <c r="R34" s="1">
        <v>5</v>
      </c>
      <c r="S34" s="1">
        <v>8.5</v>
      </c>
      <c r="T34" s="1">
        <v>8.5</v>
      </c>
      <c r="U34" s="1">
        <v>5</v>
      </c>
      <c r="V34" s="1">
        <v>5</v>
      </c>
      <c r="W34" s="1">
        <f t="shared" si="0"/>
        <v>45</v>
      </c>
    </row>
    <row r="35" spans="2:26" x14ac:dyDescent="0.25">
      <c r="B35" s="18">
        <v>27</v>
      </c>
      <c r="C35" s="1">
        <v>3</v>
      </c>
      <c r="D35" s="1">
        <v>3</v>
      </c>
      <c r="E35" s="1">
        <v>3</v>
      </c>
      <c r="F35" s="1">
        <v>4</v>
      </c>
      <c r="G35" s="1">
        <v>3</v>
      </c>
      <c r="H35" s="1">
        <v>4</v>
      </c>
      <c r="I35" s="1">
        <v>4</v>
      </c>
      <c r="J35" s="1">
        <v>3</v>
      </c>
      <c r="K35" s="1">
        <v>3</v>
      </c>
      <c r="M35" s="18">
        <v>27</v>
      </c>
      <c r="N35" s="1">
        <v>3.5</v>
      </c>
      <c r="O35" s="1">
        <v>3.5</v>
      </c>
      <c r="P35" s="1">
        <v>3.5</v>
      </c>
      <c r="Q35" s="1">
        <v>8</v>
      </c>
      <c r="R35" s="1">
        <v>3.5</v>
      </c>
      <c r="S35" s="1">
        <v>8</v>
      </c>
      <c r="T35" s="1">
        <v>8</v>
      </c>
      <c r="U35" s="1">
        <v>3.5</v>
      </c>
      <c r="V35" s="1">
        <v>3.5</v>
      </c>
      <c r="W35" s="1">
        <f t="shared" si="0"/>
        <v>45</v>
      </c>
    </row>
    <row r="36" spans="2:26" x14ac:dyDescent="0.25">
      <c r="B36" s="18">
        <v>28</v>
      </c>
      <c r="C36" s="1">
        <v>3</v>
      </c>
      <c r="D36" s="1">
        <v>4</v>
      </c>
      <c r="E36" s="1">
        <v>3</v>
      </c>
      <c r="F36" s="1">
        <v>4</v>
      </c>
      <c r="G36" s="1">
        <v>4</v>
      </c>
      <c r="H36" s="1">
        <v>3</v>
      </c>
      <c r="I36" s="1">
        <v>3</v>
      </c>
      <c r="J36" s="1">
        <v>2</v>
      </c>
      <c r="K36" s="1">
        <v>2</v>
      </c>
      <c r="M36" s="18">
        <v>28</v>
      </c>
      <c r="N36" s="1">
        <v>4.5</v>
      </c>
      <c r="O36" s="1">
        <v>8</v>
      </c>
      <c r="P36" s="1">
        <v>4.5</v>
      </c>
      <c r="Q36" s="1">
        <v>8</v>
      </c>
      <c r="R36" s="1">
        <v>8</v>
      </c>
      <c r="S36" s="1">
        <v>4.5</v>
      </c>
      <c r="T36" s="1">
        <v>4.5</v>
      </c>
      <c r="U36" s="1">
        <v>1.5</v>
      </c>
      <c r="V36" s="1">
        <v>1.5</v>
      </c>
      <c r="W36" s="1">
        <f t="shared" si="0"/>
        <v>45</v>
      </c>
    </row>
    <row r="37" spans="2:26" x14ac:dyDescent="0.25">
      <c r="B37" s="18">
        <v>29</v>
      </c>
      <c r="C37" s="1">
        <v>1</v>
      </c>
      <c r="D37" s="1">
        <v>3</v>
      </c>
      <c r="E37" s="1">
        <v>4</v>
      </c>
      <c r="F37" s="1">
        <v>5</v>
      </c>
      <c r="G37" s="1">
        <v>2</v>
      </c>
      <c r="H37" s="1">
        <v>3</v>
      </c>
      <c r="I37" s="1">
        <v>2</v>
      </c>
      <c r="J37" s="1">
        <v>3</v>
      </c>
      <c r="K37" s="1">
        <v>3</v>
      </c>
      <c r="M37" s="18">
        <v>29</v>
      </c>
      <c r="N37" s="1">
        <v>1</v>
      </c>
      <c r="O37" s="1">
        <v>5.5</v>
      </c>
      <c r="P37" s="1">
        <v>8</v>
      </c>
      <c r="Q37" s="1">
        <v>9</v>
      </c>
      <c r="R37" s="1">
        <v>2.5</v>
      </c>
      <c r="S37" s="1">
        <v>5.5</v>
      </c>
      <c r="T37" s="1">
        <v>2.5</v>
      </c>
      <c r="U37" s="1">
        <v>5.5</v>
      </c>
      <c r="V37" s="1">
        <v>5.5</v>
      </c>
      <c r="W37" s="1">
        <f t="shared" si="0"/>
        <v>45</v>
      </c>
    </row>
    <row r="38" spans="2:26" x14ac:dyDescent="0.25">
      <c r="B38" s="18">
        <v>30</v>
      </c>
      <c r="C38" s="1">
        <v>4</v>
      </c>
      <c r="D38" s="1">
        <v>4</v>
      </c>
      <c r="E38" s="1">
        <v>3</v>
      </c>
      <c r="F38" s="1">
        <v>3</v>
      </c>
      <c r="G38" s="1">
        <v>4</v>
      </c>
      <c r="H38" s="1">
        <v>2</v>
      </c>
      <c r="I38" s="1">
        <v>3</v>
      </c>
      <c r="J38" s="1">
        <v>3</v>
      </c>
      <c r="K38" s="1">
        <v>2</v>
      </c>
      <c r="M38" s="21">
        <v>30</v>
      </c>
      <c r="N38" s="1">
        <v>8</v>
      </c>
      <c r="O38" s="1">
        <v>8</v>
      </c>
      <c r="P38" s="1">
        <v>4.5</v>
      </c>
      <c r="Q38" s="1">
        <v>4.5</v>
      </c>
      <c r="R38" s="1">
        <v>8</v>
      </c>
      <c r="S38" s="1">
        <v>1.5</v>
      </c>
      <c r="T38" s="1">
        <v>4.5</v>
      </c>
      <c r="U38" s="1">
        <v>4.5</v>
      </c>
      <c r="V38" s="1">
        <v>1.5</v>
      </c>
      <c r="W38" s="1">
        <f t="shared" si="0"/>
        <v>45</v>
      </c>
    </row>
    <row r="39" spans="2:26" x14ac:dyDescent="0.25">
      <c r="B39" s="22" t="s">
        <v>14</v>
      </c>
      <c r="C39" s="23">
        <f>SUM(C9:C38)</f>
        <v>78</v>
      </c>
      <c r="D39" s="23">
        <f t="shared" ref="D39:K39" si="1">SUM(D9:D38)</f>
        <v>102</v>
      </c>
      <c r="E39" s="23">
        <f t="shared" si="1"/>
        <v>88</v>
      </c>
      <c r="F39" s="23">
        <f t="shared" si="1"/>
        <v>82</v>
      </c>
      <c r="G39" s="23">
        <f t="shared" si="1"/>
        <v>80</v>
      </c>
      <c r="H39" s="23">
        <f t="shared" si="1"/>
        <v>82</v>
      </c>
      <c r="I39" s="23">
        <f t="shared" si="1"/>
        <v>85</v>
      </c>
      <c r="J39" s="23">
        <f t="shared" si="1"/>
        <v>90</v>
      </c>
      <c r="K39" s="23">
        <f t="shared" si="1"/>
        <v>86</v>
      </c>
      <c r="M39" s="33" t="s">
        <v>14</v>
      </c>
      <c r="N39" s="23">
        <f>SUM(N9:N38)</f>
        <v>131.5</v>
      </c>
      <c r="O39" s="23">
        <f t="shared" ref="O39:V39" si="2">SUM(O9:O38)</f>
        <v>187</v>
      </c>
      <c r="P39" s="23">
        <f t="shared" si="2"/>
        <v>155.5</v>
      </c>
      <c r="Q39" s="23">
        <f t="shared" si="2"/>
        <v>144</v>
      </c>
      <c r="R39" s="23">
        <f t="shared" si="2"/>
        <v>131.5</v>
      </c>
      <c r="S39" s="23">
        <f t="shared" si="2"/>
        <v>142</v>
      </c>
      <c r="T39" s="23">
        <f t="shared" si="2"/>
        <v>153.5</v>
      </c>
      <c r="U39" s="23">
        <f t="shared" si="2"/>
        <v>159</v>
      </c>
      <c r="V39" s="23">
        <f t="shared" si="2"/>
        <v>146</v>
      </c>
    </row>
    <row r="40" spans="2:26" x14ac:dyDescent="0.25">
      <c r="B40" s="24" t="s">
        <v>25</v>
      </c>
      <c r="C40" s="25">
        <f>AVERAGE(C9:C38)</f>
        <v>2.6</v>
      </c>
      <c r="D40" s="25">
        <f t="shared" ref="D40:K40" si="3">AVERAGE(D9:D38)</f>
        <v>3.4</v>
      </c>
      <c r="E40" s="25">
        <f t="shared" si="3"/>
        <v>2.9333333333333331</v>
      </c>
      <c r="F40" s="25">
        <f t="shared" si="3"/>
        <v>2.7333333333333334</v>
      </c>
      <c r="G40" s="25">
        <f t="shared" si="3"/>
        <v>2.6666666666666665</v>
      </c>
      <c r="H40" s="25">
        <f t="shared" si="3"/>
        <v>2.7333333333333334</v>
      </c>
      <c r="I40" s="25">
        <f t="shared" si="3"/>
        <v>2.8333333333333335</v>
      </c>
      <c r="J40" s="25">
        <f t="shared" si="3"/>
        <v>3</v>
      </c>
      <c r="K40" s="25">
        <f t="shared" si="3"/>
        <v>2.8666666666666667</v>
      </c>
      <c r="M40" s="24" t="s">
        <v>25</v>
      </c>
      <c r="N40" s="25">
        <f>AVERAGE(N9:N38)</f>
        <v>4.3833333333333337</v>
      </c>
      <c r="O40" s="25">
        <f t="shared" ref="O40:V40" si="4">AVERAGE(O9:O38)</f>
        <v>6.2333333333333334</v>
      </c>
      <c r="P40" s="25">
        <f t="shared" si="4"/>
        <v>5.1833333333333336</v>
      </c>
      <c r="Q40" s="25">
        <f t="shared" si="4"/>
        <v>4.8</v>
      </c>
      <c r="R40" s="25">
        <f t="shared" si="4"/>
        <v>4.3833333333333337</v>
      </c>
      <c r="S40" s="25">
        <f t="shared" si="4"/>
        <v>4.7333333333333334</v>
      </c>
      <c r="T40" s="25">
        <f t="shared" si="4"/>
        <v>5.1166666666666663</v>
      </c>
      <c r="U40" s="25">
        <f t="shared" si="4"/>
        <v>5.3</v>
      </c>
      <c r="V40" s="25">
        <f t="shared" si="4"/>
        <v>4.8666666666666663</v>
      </c>
    </row>
    <row r="44" spans="2:26" x14ac:dyDescent="0.25">
      <c r="B44" s="119" t="s">
        <v>44</v>
      </c>
      <c r="C44" s="119"/>
      <c r="D44" s="119"/>
      <c r="E44" s="119"/>
      <c r="F44" s="119"/>
      <c r="G44" s="119"/>
      <c r="H44" s="119"/>
      <c r="I44" s="119"/>
      <c r="J44" s="119"/>
      <c r="K44" s="119"/>
    </row>
    <row r="45" spans="2:26" x14ac:dyDescent="0.25">
      <c r="B45" s="119"/>
      <c r="C45" s="119"/>
      <c r="D45" s="119"/>
      <c r="E45" s="119"/>
      <c r="F45" s="119"/>
      <c r="G45" s="119"/>
      <c r="H45" s="119"/>
      <c r="I45" s="119"/>
      <c r="J45" s="119"/>
      <c r="K45" s="119"/>
    </row>
    <row r="47" spans="2:26" x14ac:dyDescent="0.25">
      <c r="B47" s="119" t="s">
        <v>41</v>
      </c>
      <c r="C47" s="124" t="s">
        <v>42</v>
      </c>
      <c r="D47" s="124"/>
      <c r="E47" s="124"/>
      <c r="F47" s="124"/>
      <c r="G47" s="124"/>
      <c r="H47" s="124"/>
      <c r="I47" s="124"/>
      <c r="J47" s="124"/>
      <c r="K47" s="124"/>
      <c r="M47" s="119" t="s">
        <v>41</v>
      </c>
      <c r="N47" s="124" t="s">
        <v>46</v>
      </c>
      <c r="O47" s="124"/>
      <c r="P47" s="124"/>
      <c r="Q47" s="124"/>
      <c r="R47" s="124"/>
      <c r="S47" s="124"/>
      <c r="T47" s="124"/>
      <c r="U47" s="124"/>
      <c r="V47" s="124"/>
      <c r="W47" s="119" t="s">
        <v>14</v>
      </c>
    </row>
    <row r="48" spans="2:26" x14ac:dyDescent="0.25">
      <c r="B48" s="119"/>
      <c r="C48" s="18" t="s">
        <v>1</v>
      </c>
      <c r="D48" s="18" t="s">
        <v>2</v>
      </c>
      <c r="E48" s="18" t="s">
        <v>3</v>
      </c>
      <c r="F48" s="18" t="s">
        <v>4</v>
      </c>
      <c r="G48" s="18" t="s">
        <v>5</v>
      </c>
      <c r="H48" s="18" t="s">
        <v>6</v>
      </c>
      <c r="I48" s="18" t="s">
        <v>7</v>
      </c>
      <c r="J48" s="18" t="s">
        <v>8</v>
      </c>
      <c r="K48" s="18" t="s">
        <v>9</v>
      </c>
      <c r="M48" s="119"/>
      <c r="N48" s="21" t="s">
        <v>1</v>
      </c>
      <c r="O48" s="21" t="s">
        <v>2</v>
      </c>
      <c r="P48" s="21" t="s">
        <v>3</v>
      </c>
      <c r="Q48" s="21" t="s">
        <v>4</v>
      </c>
      <c r="R48" s="21" t="s">
        <v>5</v>
      </c>
      <c r="S48" s="21" t="s">
        <v>6</v>
      </c>
      <c r="T48" s="21" t="s">
        <v>7</v>
      </c>
      <c r="U48" s="21" t="s">
        <v>8</v>
      </c>
      <c r="V48" s="21" t="s">
        <v>9</v>
      </c>
      <c r="W48" s="119"/>
      <c r="Y48" s="1" t="s">
        <v>17</v>
      </c>
      <c r="Z48" s="42">
        <f>(12/((30*9)*(9+1))*SUMSQ(N79:V79)-3*(30)*(9+1))</f>
        <v>16.70222222222219</v>
      </c>
    </row>
    <row r="49" spans="2:28" x14ac:dyDescent="0.25">
      <c r="B49" s="18">
        <v>1</v>
      </c>
      <c r="C49" s="1">
        <v>1</v>
      </c>
      <c r="D49" s="1">
        <v>4</v>
      </c>
      <c r="E49" s="1">
        <v>2</v>
      </c>
      <c r="F49" s="1">
        <v>3</v>
      </c>
      <c r="G49" s="1">
        <v>3</v>
      </c>
      <c r="H49" s="1">
        <v>3</v>
      </c>
      <c r="I49" s="1">
        <v>3</v>
      </c>
      <c r="J49" s="1">
        <v>3</v>
      </c>
      <c r="K49" s="1">
        <v>2</v>
      </c>
      <c r="M49" s="21">
        <v>1</v>
      </c>
      <c r="N49" s="1">
        <v>1</v>
      </c>
      <c r="O49" s="1">
        <v>9</v>
      </c>
      <c r="P49" s="1">
        <v>2.5</v>
      </c>
      <c r="Q49" s="1">
        <v>6</v>
      </c>
      <c r="R49" s="1">
        <v>6</v>
      </c>
      <c r="S49" s="1">
        <v>6</v>
      </c>
      <c r="T49" s="1">
        <v>6</v>
      </c>
      <c r="U49" s="1">
        <v>6</v>
      </c>
      <c r="V49" s="12">
        <v>2.5</v>
      </c>
      <c r="W49" s="1">
        <f>SUM(N49:V49)</f>
        <v>45</v>
      </c>
      <c r="Y49" s="1" t="s">
        <v>47</v>
      </c>
      <c r="Z49" s="42">
        <f>_xlfn.CHISQ.INV.RT(0.05,8)</f>
        <v>15.507313055865453</v>
      </c>
    </row>
    <row r="50" spans="2:28" x14ac:dyDescent="0.25">
      <c r="B50" s="18">
        <v>2</v>
      </c>
      <c r="C50" s="1">
        <v>2</v>
      </c>
      <c r="D50" s="1">
        <v>4</v>
      </c>
      <c r="E50" s="1">
        <v>2</v>
      </c>
      <c r="F50" s="1">
        <v>2</v>
      </c>
      <c r="G50" s="1">
        <v>3</v>
      </c>
      <c r="H50" s="1">
        <v>2</v>
      </c>
      <c r="I50" s="1">
        <v>2</v>
      </c>
      <c r="J50" s="1">
        <v>1</v>
      </c>
      <c r="K50" s="1">
        <v>2</v>
      </c>
      <c r="M50" s="21">
        <v>2</v>
      </c>
      <c r="N50" s="1">
        <v>4.5</v>
      </c>
      <c r="O50" s="1">
        <v>9</v>
      </c>
      <c r="P50" s="1">
        <v>4.5</v>
      </c>
      <c r="Q50" s="1">
        <v>4.5</v>
      </c>
      <c r="R50" s="1">
        <v>8</v>
      </c>
      <c r="S50" s="1">
        <v>4.5</v>
      </c>
      <c r="T50" s="1">
        <v>4.5</v>
      </c>
      <c r="U50" s="1">
        <v>1</v>
      </c>
      <c r="V50" s="1">
        <v>4.5</v>
      </c>
      <c r="W50" s="1">
        <f t="shared" ref="W50:W78" si="5">SUM(N50:V50)</f>
        <v>45</v>
      </c>
      <c r="Y50" s="6"/>
    </row>
    <row r="51" spans="2:28" x14ac:dyDescent="0.25">
      <c r="B51" s="18">
        <v>3</v>
      </c>
      <c r="C51" s="1">
        <v>2</v>
      </c>
      <c r="D51" s="1">
        <v>4</v>
      </c>
      <c r="E51" s="1">
        <v>2</v>
      </c>
      <c r="F51" s="1">
        <v>3</v>
      </c>
      <c r="G51" s="1">
        <v>3</v>
      </c>
      <c r="H51" s="1">
        <v>2</v>
      </c>
      <c r="I51" s="1">
        <v>2</v>
      </c>
      <c r="J51" s="1">
        <v>2</v>
      </c>
      <c r="K51" s="1">
        <v>2</v>
      </c>
      <c r="M51" s="21">
        <v>3</v>
      </c>
      <c r="N51" s="1">
        <v>3.5</v>
      </c>
      <c r="O51" s="1">
        <v>9</v>
      </c>
      <c r="P51" s="1">
        <v>3.5</v>
      </c>
      <c r="Q51" s="1">
        <v>7.5</v>
      </c>
      <c r="R51" s="1">
        <v>7.5</v>
      </c>
      <c r="S51" s="1">
        <v>3.5</v>
      </c>
      <c r="T51" s="1">
        <v>3.5</v>
      </c>
      <c r="U51" s="1">
        <v>3.5</v>
      </c>
      <c r="V51" s="1">
        <v>3.5</v>
      </c>
      <c r="W51" s="1">
        <f t="shared" si="5"/>
        <v>45</v>
      </c>
    </row>
    <row r="52" spans="2:28" x14ac:dyDescent="0.25">
      <c r="B52" s="18">
        <v>4</v>
      </c>
      <c r="C52" s="1">
        <v>2</v>
      </c>
      <c r="D52" s="1">
        <v>2</v>
      </c>
      <c r="E52" s="1">
        <v>2</v>
      </c>
      <c r="F52" s="1">
        <v>1</v>
      </c>
      <c r="G52" s="1">
        <v>2</v>
      </c>
      <c r="H52" s="1">
        <v>5</v>
      </c>
      <c r="I52" s="1">
        <v>4</v>
      </c>
      <c r="J52" s="1">
        <v>2</v>
      </c>
      <c r="K52" s="1">
        <v>2</v>
      </c>
      <c r="M52" s="21">
        <v>4</v>
      </c>
      <c r="N52" s="1">
        <v>4.5</v>
      </c>
      <c r="O52" s="1">
        <v>4.5</v>
      </c>
      <c r="P52" s="1">
        <v>4.5</v>
      </c>
      <c r="Q52" s="1">
        <v>1</v>
      </c>
      <c r="R52" s="1">
        <v>4.5</v>
      </c>
      <c r="S52" s="1">
        <v>9</v>
      </c>
      <c r="T52" s="1">
        <v>8</v>
      </c>
      <c r="U52" s="1">
        <v>4.5</v>
      </c>
      <c r="V52" s="1">
        <v>4.5</v>
      </c>
      <c r="W52" s="1">
        <f t="shared" si="5"/>
        <v>45</v>
      </c>
    </row>
    <row r="53" spans="2:28" x14ac:dyDescent="0.25">
      <c r="B53" s="18">
        <v>5</v>
      </c>
      <c r="C53" s="1">
        <v>2</v>
      </c>
      <c r="D53" s="1">
        <v>5</v>
      </c>
      <c r="E53" s="1">
        <v>3</v>
      </c>
      <c r="F53" s="1">
        <v>3</v>
      </c>
      <c r="G53" s="1">
        <v>2</v>
      </c>
      <c r="H53" s="1">
        <v>5</v>
      </c>
      <c r="I53" s="1">
        <v>2</v>
      </c>
      <c r="J53" s="1">
        <v>2</v>
      </c>
      <c r="K53" s="1">
        <v>4</v>
      </c>
      <c r="M53" s="21">
        <v>5</v>
      </c>
      <c r="N53" s="1">
        <v>2.5</v>
      </c>
      <c r="O53" s="1">
        <v>8.5</v>
      </c>
      <c r="P53" s="1">
        <v>5.5</v>
      </c>
      <c r="Q53" s="1">
        <v>5.5</v>
      </c>
      <c r="R53" s="1">
        <v>2.5</v>
      </c>
      <c r="S53" s="1">
        <v>8.5</v>
      </c>
      <c r="T53" s="1">
        <v>2.5</v>
      </c>
      <c r="U53" s="1">
        <v>2.5</v>
      </c>
      <c r="V53" s="1">
        <v>7</v>
      </c>
      <c r="W53" s="1">
        <f t="shared" si="5"/>
        <v>45</v>
      </c>
      <c r="Y53" s="119" t="s">
        <v>0</v>
      </c>
      <c r="Z53" s="119" t="s">
        <v>53</v>
      </c>
      <c r="AA53" s="119" t="s">
        <v>54</v>
      </c>
    </row>
    <row r="54" spans="2:28" x14ac:dyDescent="0.25">
      <c r="B54" s="18">
        <v>6</v>
      </c>
      <c r="C54" s="1">
        <v>1</v>
      </c>
      <c r="D54" s="1">
        <v>4</v>
      </c>
      <c r="E54" s="1">
        <v>1</v>
      </c>
      <c r="F54" s="1">
        <v>3</v>
      </c>
      <c r="G54" s="1">
        <v>3</v>
      </c>
      <c r="H54" s="1">
        <v>2</v>
      </c>
      <c r="I54" s="1">
        <v>2</v>
      </c>
      <c r="J54" s="1">
        <v>1</v>
      </c>
      <c r="K54" s="1">
        <v>1</v>
      </c>
      <c r="M54" s="21">
        <v>6</v>
      </c>
      <c r="N54" s="1">
        <v>2.5</v>
      </c>
      <c r="O54" s="1">
        <v>9</v>
      </c>
      <c r="P54" s="1">
        <v>2.5</v>
      </c>
      <c r="Q54" s="1">
        <v>7.5</v>
      </c>
      <c r="R54" s="1">
        <v>7.5</v>
      </c>
      <c r="S54" s="1">
        <v>5.5</v>
      </c>
      <c r="T54" s="1">
        <v>5.5</v>
      </c>
      <c r="U54" s="1">
        <v>2.5</v>
      </c>
      <c r="V54" s="1">
        <v>2.5</v>
      </c>
      <c r="W54" s="1">
        <f t="shared" si="5"/>
        <v>45</v>
      </c>
      <c r="Y54" s="119"/>
      <c r="Z54" s="119"/>
      <c r="AA54" s="119"/>
    </row>
    <row r="55" spans="2:28" x14ac:dyDescent="0.25">
      <c r="B55" s="18">
        <v>7</v>
      </c>
      <c r="C55" s="1">
        <v>2</v>
      </c>
      <c r="D55" s="1">
        <v>4</v>
      </c>
      <c r="E55" s="1">
        <v>2</v>
      </c>
      <c r="F55" s="1">
        <v>2</v>
      </c>
      <c r="G55" s="1">
        <v>4</v>
      </c>
      <c r="H55" s="1">
        <v>2</v>
      </c>
      <c r="I55" s="1">
        <v>1</v>
      </c>
      <c r="J55" s="1">
        <v>2</v>
      </c>
      <c r="K55" s="1">
        <v>2</v>
      </c>
      <c r="M55" s="21">
        <v>7</v>
      </c>
      <c r="N55" s="1">
        <v>4.5</v>
      </c>
      <c r="O55" s="1">
        <v>8.5</v>
      </c>
      <c r="P55" s="1">
        <v>4.5</v>
      </c>
      <c r="Q55" s="1">
        <v>4.5</v>
      </c>
      <c r="R55" s="1">
        <v>8.5</v>
      </c>
      <c r="S55" s="1">
        <v>4.5</v>
      </c>
      <c r="T55" s="1">
        <v>1</v>
      </c>
      <c r="U55" s="1">
        <v>4.5</v>
      </c>
      <c r="V55" s="1">
        <v>4.5</v>
      </c>
      <c r="W55" s="1">
        <f t="shared" si="5"/>
        <v>45</v>
      </c>
      <c r="Y55" s="74" t="s">
        <v>71</v>
      </c>
      <c r="Z55" s="32">
        <v>2.7</v>
      </c>
      <c r="AA55" s="1">
        <v>127</v>
      </c>
      <c r="AB55" s="1" t="s">
        <v>59</v>
      </c>
    </row>
    <row r="56" spans="2:28" x14ac:dyDescent="0.25">
      <c r="B56" s="18">
        <v>8</v>
      </c>
      <c r="C56" s="1">
        <v>2</v>
      </c>
      <c r="D56" s="1">
        <v>2</v>
      </c>
      <c r="E56" s="1">
        <v>3</v>
      </c>
      <c r="F56" s="1">
        <v>4</v>
      </c>
      <c r="G56" s="1">
        <v>4</v>
      </c>
      <c r="H56" s="1">
        <v>4</v>
      </c>
      <c r="I56" s="1">
        <v>4</v>
      </c>
      <c r="J56" s="1">
        <v>4</v>
      </c>
      <c r="K56" s="1">
        <v>4</v>
      </c>
      <c r="M56" s="21">
        <v>8</v>
      </c>
      <c r="N56" s="1">
        <v>1.5</v>
      </c>
      <c r="O56" s="1">
        <v>1.5</v>
      </c>
      <c r="P56" s="1">
        <v>3</v>
      </c>
      <c r="Q56" s="1">
        <v>6.5</v>
      </c>
      <c r="R56" s="1">
        <v>6.5</v>
      </c>
      <c r="S56" s="1">
        <v>6.5</v>
      </c>
      <c r="T56" s="1">
        <v>6.5</v>
      </c>
      <c r="U56" s="1">
        <v>6.5</v>
      </c>
      <c r="V56" s="1">
        <v>6.5</v>
      </c>
      <c r="W56" s="1">
        <f t="shared" si="5"/>
        <v>45</v>
      </c>
      <c r="Y56" s="74" t="s">
        <v>72</v>
      </c>
      <c r="Z56" s="32">
        <v>3.6666666666666665</v>
      </c>
      <c r="AA56" s="1">
        <v>192</v>
      </c>
      <c r="AB56" s="1" t="s">
        <v>68</v>
      </c>
    </row>
    <row r="57" spans="2:28" x14ac:dyDescent="0.25">
      <c r="B57" s="18">
        <v>9</v>
      </c>
      <c r="C57" s="1">
        <v>4</v>
      </c>
      <c r="D57" s="1">
        <v>4</v>
      </c>
      <c r="E57" s="1">
        <v>2</v>
      </c>
      <c r="F57" s="1">
        <v>2</v>
      </c>
      <c r="G57" s="1">
        <v>3</v>
      </c>
      <c r="H57" s="1">
        <v>2</v>
      </c>
      <c r="I57" s="1">
        <v>3</v>
      </c>
      <c r="J57" s="1">
        <v>1</v>
      </c>
      <c r="K57" s="1">
        <v>1</v>
      </c>
      <c r="M57" s="21">
        <v>9</v>
      </c>
      <c r="N57" s="1">
        <v>8.5</v>
      </c>
      <c r="O57" s="1">
        <v>8.5</v>
      </c>
      <c r="P57" s="1">
        <v>4</v>
      </c>
      <c r="Q57" s="1">
        <v>4</v>
      </c>
      <c r="R57" s="1">
        <v>6.5</v>
      </c>
      <c r="S57" s="1">
        <v>4</v>
      </c>
      <c r="T57" s="1">
        <v>6.5</v>
      </c>
      <c r="U57" s="1">
        <v>1.5</v>
      </c>
      <c r="V57" s="1">
        <v>1.5</v>
      </c>
      <c r="W57" s="1">
        <f t="shared" si="5"/>
        <v>45</v>
      </c>
      <c r="Y57" s="74" t="s">
        <v>73</v>
      </c>
      <c r="Z57" s="32">
        <v>2.6666666666666665</v>
      </c>
      <c r="AA57" s="1">
        <v>122</v>
      </c>
      <c r="AB57" s="1" t="s">
        <v>58</v>
      </c>
    </row>
    <row r="58" spans="2:28" x14ac:dyDescent="0.25">
      <c r="B58" s="18">
        <v>10</v>
      </c>
      <c r="C58" s="1">
        <v>4</v>
      </c>
      <c r="D58" s="1">
        <v>3</v>
      </c>
      <c r="E58" s="1">
        <v>4</v>
      </c>
      <c r="F58" s="1">
        <v>3</v>
      </c>
      <c r="G58" s="1">
        <v>4</v>
      </c>
      <c r="H58" s="1">
        <v>2</v>
      </c>
      <c r="I58" s="1">
        <v>5</v>
      </c>
      <c r="J58" s="1">
        <v>5</v>
      </c>
      <c r="K58" s="1">
        <v>3</v>
      </c>
      <c r="M58" s="21">
        <v>6</v>
      </c>
      <c r="N58" s="1">
        <v>4</v>
      </c>
      <c r="O58" s="1">
        <v>6</v>
      </c>
      <c r="P58" s="1">
        <v>4</v>
      </c>
      <c r="Q58" s="1">
        <v>6</v>
      </c>
      <c r="R58" s="1">
        <v>1</v>
      </c>
      <c r="S58" s="1">
        <v>8.5</v>
      </c>
      <c r="T58" s="1">
        <v>8.5</v>
      </c>
      <c r="U58" s="1">
        <v>4</v>
      </c>
      <c r="V58" s="1">
        <v>3</v>
      </c>
      <c r="W58" s="1">
        <f t="shared" si="5"/>
        <v>45</v>
      </c>
      <c r="Y58" s="74" t="s">
        <v>74</v>
      </c>
      <c r="Z58" s="32">
        <v>3</v>
      </c>
      <c r="AA58" s="1">
        <v>154.5</v>
      </c>
      <c r="AB58" s="1" t="s">
        <v>70</v>
      </c>
    </row>
    <row r="59" spans="2:28" x14ac:dyDescent="0.25">
      <c r="B59" s="18">
        <v>11</v>
      </c>
      <c r="C59" s="1">
        <v>4</v>
      </c>
      <c r="D59" s="1">
        <v>3</v>
      </c>
      <c r="E59" s="1">
        <v>4</v>
      </c>
      <c r="F59" s="1">
        <v>4</v>
      </c>
      <c r="G59" s="1">
        <v>3</v>
      </c>
      <c r="H59" s="1">
        <v>2</v>
      </c>
      <c r="I59" s="1">
        <v>3</v>
      </c>
      <c r="J59" s="1">
        <v>4</v>
      </c>
      <c r="K59" s="1">
        <v>4</v>
      </c>
      <c r="M59" s="21">
        <v>11</v>
      </c>
      <c r="N59" s="1">
        <v>7</v>
      </c>
      <c r="O59" s="1">
        <v>3</v>
      </c>
      <c r="P59" s="1">
        <v>7</v>
      </c>
      <c r="Q59" s="1">
        <v>7</v>
      </c>
      <c r="R59" s="1">
        <v>3</v>
      </c>
      <c r="S59" s="1">
        <v>1</v>
      </c>
      <c r="T59" s="1">
        <v>3</v>
      </c>
      <c r="U59" s="1">
        <v>7</v>
      </c>
      <c r="V59" s="1">
        <v>7</v>
      </c>
      <c r="W59" s="1">
        <f t="shared" si="5"/>
        <v>45</v>
      </c>
      <c r="Y59" s="74" t="s">
        <v>76</v>
      </c>
      <c r="Z59" s="32">
        <v>3.2333333333333334</v>
      </c>
      <c r="AA59" s="1">
        <v>168.5</v>
      </c>
      <c r="AB59" s="1" t="s">
        <v>68</v>
      </c>
    </row>
    <row r="60" spans="2:28" x14ac:dyDescent="0.25">
      <c r="B60" s="18">
        <v>12</v>
      </c>
      <c r="C60" s="1">
        <v>2</v>
      </c>
      <c r="D60" s="1">
        <v>4</v>
      </c>
      <c r="E60" s="1">
        <v>2</v>
      </c>
      <c r="F60" s="1">
        <v>3</v>
      </c>
      <c r="G60" s="1">
        <v>3</v>
      </c>
      <c r="H60" s="1">
        <v>2</v>
      </c>
      <c r="I60" s="1">
        <v>2</v>
      </c>
      <c r="J60" s="1">
        <v>2</v>
      </c>
      <c r="K60" s="1">
        <v>2</v>
      </c>
      <c r="M60" s="21">
        <v>12</v>
      </c>
      <c r="N60" s="1">
        <v>3.5</v>
      </c>
      <c r="O60" s="1">
        <v>9</v>
      </c>
      <c r="P60" s="1">
        <v>3.5</v>
      </c>
      <c r="Q60" s="1">
        <v>7.5</v>
      </c>
      <c r="R60" s="1">
        <v>7.5</v>
      </c>
      <c r="S60" s="1">
        <v>3.5</v>
      </c>
      <c r="T60" s="1">
        <v>3.5</v>
      </c>
      <c r="U60" s="1">
        <v>3.5</v>
      </c>
      <c r="V60" s="1">
        <v>3.5</v>
      </c>
      <c r="W60" s="1">
        <f t="shared" si="5"/>
        <v>45</v>
      </c>
      <c r="Y60" s="74" t="s">
        <v>75</v>
      </c>
      <c r="Z60" s="32">
        <v>2.9666666666666668</v>
      </c>
      <c r="AA60" s="1">
        <v>155</v>
      </c>
      <c r="AB60" s="1" t="s">
        <v>70</v>
      </c>
    </row>
    <row r="61" spans="2:28" x14ac:dyDescent="0.25">
      <c r="B61" s="18">
        <v>13</v>
      </c>
      <c r="C61" s="1">
        <v>2</v>
      </c>
      <c r="D61" s="1">
        <v>5</v>
      </c>
      <c r="E61" s="1">
        <v>2</v>
      </c>
      <c r="F61" s="1">
        <v>3</v>
      </c>
      <c r="G61" s="1">
        <v>4</v>
      </c>
      <c r="H61" s="1">
        <v>1</v>
      </c>
      <c r="I61" s="1">
        <v>1</v>
      </c>
      <c r="J61" s="1">
        <v>2</v>
      </c>
      <c r="K61" s="1">
        <v>1</v>
      </c>
      <c r="M61" s="21">
        <v>13</v>
      </c>
      <c r="N61" s="1">
        <v>5</v>
      </c>
      <c r="O61" s="1">
        <v>9</v>
      </c>
      <c r="P61" s="1">
        <v>5</v>
      </c>
      <c r="Q61" s="1">
        <v>7</v>
      </c>
      <c r="R61" s="1">
        <v>8</v>
      </c>
      <c r="S61" s="1">
        <v>2</v>
      </c>
      <c r="T61" s="1">
        <v>2</v>
      </c>
      <c r="U61" s="1">
        <v>5</v>
      </c>
      <c r="V61" s="1">
        <v>2</v>
      </c>
      <c r="W61" s="1">
        <f t="shared" si="5"/>
        <v>45</v>
      </c>
      <c r="Y61" s="74" t="s">
        <v>77</v>
      </c>
      <c r="Z61" s="32">
        <v>3.0333333333333332</v>
      </c>
      <c r="AA61" s="1">
        <v>153.5</v>
      </c>
      <c r="AB61" s="1" t="s">
        <v>70</v>
      </c>
    </row>
    <row r="62" spans="2:28" x14ac:dyDescent="0.25">
      <c r="B62" s="18">
        <v>14</v>
      </c>
      <c r="C62" s="1">
        <v>4</v>
      </c>
      <c r="D62" s="1">
        <v>5</v>
      </c>
      <c r="E62" s="1">
        <v>4</v>
      </c>
      <c r="F62" s="1">
        <v>2</v>
      </c>
      <c r="G62" s="1">
        <v>4</v>
      </c>
      <c r="H62" s="1">
        <v>3</v>
      </c>
      <c r="I62" s="1">
        <v>3</v>
      </c>
      <c r="J62" s="1">
        <v>3</v>
      </c>
      <c r="K62" s="1">
        <v>3</v>
      </c>
      <c r="M62" s="21">
        <v>14</v>
      </c>
      <c r="N62" s="1">
        <v>7</v>
      </c>
      <c r="O62" s="1">
        <v>9</v>
      </c>
      <c r="P62" s="1">
        <v>7</v>
      </c>
      <c r="Q62" s="1">
        <v>1</v>
      </c>
      <c r="R62" s="1">
        <v>7</v>
      </c>
      <c r="S62" s="1">
        <v>3.5</v>
      </c>
      <c r="T62" s="1">
        <v>3.5</v>
      </c>
      <c r="U62" s="1">
        <v>3.5</v>
      </c>
      <c r="V62" s="1">
        <v>3.5</v>
      </c>
      <c r="W62" s="1">
        <f t="shared" si="5"/>
        <v>45</v>
      </c>
      <c r="Y62" s="74" t="s">
        <v>78</v>
      </c>
      <c r="Z62" s="32">
        <v>2.9</v>
      </c>
      <c r="AA62" s="1">
        <v>142.5</v>
      </c>
      <c r="AB62" s="1" t="s">
        <v>70</v>
      </c>
    </row>
    <row r="63" spans="2:28" x14ac:dyDescent="0.25">
      <c r="B63" s="18">
        <v>15</v>
      </c>
      <c r="C63" s="1">
        <v>4</v>
      </c>
      <c r="D63" s="1">
        <v>2</v>
      </c>
      <c r="E63" s="1">
        <v>4</v>
      </c>
      <c r="F63" s="1">
        <v>3</v>
      </c>
      <c r="G63" s="1">
        <v>4</v>
      </c>
      <c r="H63" s="1">
        <v>3</v>
      </c>
      <c r="I63" s="1">
        <v>3</v>
      </c>
      <c r="J63" s="1">
        <v>4</v>
      </c>
      <c r="K63" s="1">
        <v>4</v>
      </c>
      <c r="M63" s="21">
        <v>15</v>
      </c>
      <c r="N63" s="1">
        <v>7</v>
      </c>
      <c r="O63" s="1">
        <v>1</v>
      </c>
      <c r="P63" s="1">
        <v>7</v>
      </c>
      <c r="Q63" s="1">
        <v>3</v>
      </c>
      <c r="R63" s="1">
        <v>7</v>
      </c>
      <c r="S63" s="1">
        <v>3</v>
      </c>
      <c r="T63" s="1">
        <v>3</v>
      </c>
      <c r="U63" s="1">
        <v>7</v>
      </c>
      <c r="V63" s="1">
        <v>7</v>
      </c>
      <c r="W63" s="1">
        <f t="shared" si="5"/>
        <v>45</v>
      </c>
      <c r="Y63" s="74" t="s">
        <v>79</v>
      </c>
      <c r="Z63" s="32">
        <v>2.7666666666666666</v>
      </c>
      <c r="AA63" s="1">
        <v>135</v>
      </c>
      <c r="AB63" s="1" t="s">
        <v>70</v>
      </c>
    </row>
    <row r="64" spans="2:28" x14ac:dyDescent="0.25">
      <c r="B64" s="18">
        <v>16</v>
      </c>
      <c r="C64" s="1">
        <v>4</v>
      </c>
      <c r="D64" s="1">
        <v>5</v>
      </c>
      <c r="E64" s="1">
        <v>3</v>
      </c>
      <c r="F64" s="1">
        <v>2</v>
      </c>
      <c r="G64" s="1">
        <v>2</v>
      </c>
      <c r="H64" s="1">
        <v>2</v>
      </c>
      <c r="I64" s="1">
        <v>4</v>
      </c>
      <c r="J64" s="1">
        <v>3</v>
      </c>
      <c r="K64" s="1">
        <v>4</v>
      </c>
      <c r="M64" s="21">
        <v>16</v>
      </c>
      <c r="N64" s="1">
        <v>7</v>
      </c>
      <c r="O64" s="1">
        <v>9</v>
      </c>
      <c r="P64" s="1">
        <v>4.5</v>
      </c>
      <c r="Q64" s="1">
        <v>2</v>
      </c>
      <c r="R64" s="1">
        <v>2</v>
      </c>
      <c r="S64" s="1">
        <v>2</v>
      </c>
      <c r="T64" s="1">
        <v>7</v>
      </c>
      <c r="U64" s="1">
        <v>4.5</v>
      </c>
      <c r="V64" s="1">
        <v>7</v>
      </c>
      <c r="W64" s="1">
        <f t="shared" si="5"/>
        <v>45</v>
      </c>
      <c r="Y64" s="37" t="s">
        <v>57</v>
      </c>
      <c r="Z64" s="126">
        <f>1.645*SQRT(30*9*(9+1)/6)</f>
        <v>34.895719651556121</v>
      </c>
      <c r="AA64" s="126"/>
    </row>
    <row r="65" spans="2:34" x14ac:dyDescent="0.25">
      <c r="B65" s="18">
        <v>17</v>
      </c>
      <c r="C65" s="1">
        <v>1</v>
      </c>
      <c r="D65" s="1">
        <v>3</v>
      </c>
      <c r="E65" s="1">
        <v>2</v>
      </c>
      <c r="F65" s="1">
        <v>3</v>
      </c>
      <c r="G65" s="1">
        <v>3</v>
      </c>
      <c r="H65" s="1">
        <v>3</v>
      </c>
      <c r="I65" s="1">
        <v>3</v>
      </c>
      <c r="J65" s="1">
        <v>3</v>
      </c>
      <c r="K65" s="1">
        <v>4</v>
      </c>
      <c r="M65" s="21">
        <v>17</v>
      </c>
      <c r="N65" s="1">
        <v>1</v>
      </c>
      <c r="O65" s="1">
        <v>5.5</v>
      </c>
      <c r="P65" s="1">
        <v>2</v>
      </c>
      <c r="Q65" s="1">
        <v>5.5</v>
      </c>
      <c r="R65" s="1">
        <v>5.5</v>
      </c>
      <c r="S65" s="1">
        <v>5.5</v>
      </c>
      <c r="T65" s="1">
        <v>5.5</v>
      </c>
      <c r="U65" s="1">
        <v>5.5</v>
      </c>
      <c r="V65" s="1">
        <v>9</v>
      </c>
      <c r="W65" s="1">
        <f t="shared" si="5"/>
        <v>45</v>
      </c>
      <c r="Z65" s="32"/>
      <c r="AA65" s="32"/>
      <c r="AB65" s="32"/>
      <c r="AC65" s="32"/>
      <c r="AD65" s="32"/>
      <c r="AE65" s="32"/>
      <c r="AF65" s="32"/>
      <c r="AG65" s="32"/>
      <c r="AH65" s="32"/>
    </row>
    <row r="66" spans="2:34" x14ac:dyDescent="0.25">
      <c r="B66" s="18">
        <v>18</v>
      </c>
      <c r="C66" s="1">
        <v>3</v>
      </c>
      <c r="D66" s="1">
        <v>2</v>
      </c>
      <c r="E66" s="1">
        <v>2</v>
      </c>
      <c r="F66" s="1">
        <v>2</v>
      </c>
      <c r="G66" s="1">
        <v>3</v>
      </c>
      <c r="H66" s="1">
        <v>3</v>
      </c>
      <c r="I66" s="1">
        <v>3</v>
      </c>
      <c r="J66" s="1">
        <v>3</v>
      </c>
      <c r="K66" s="1">
        <v>3</v>
      </c>
      <c r="M66" s="21">
        <v>18</v>
      </c>
      <c r="N66" s="1">
        <v>6.5</v>
      </c>
      <c r="O66" s="1">
        <v>2</v>
      </c>
      <c r="P66" s="1">
        <v>2</v>
      </c>
      <c r="Q66" s="1">
        <v>2</v>
      </c>
      <c r="R66" s="1">
        <v>6.5</v>
      </c>
      <c r="S66" s="1">
        <v>6.5</v>
      </c>
      <c r="T66" s="1">
        <v>6.5</v>
      </c>
      <c r="U66" s="1">
        <v>6.5</v>
      </c>
      <c r="V66" s="1">
        <v>6.5</v>
      </c>
      <c r="W66" s="1">
        <f t="shared" si="5"/>
        <v>45</v>
      </c>
    </row>
    <row r="67" spans="2:34" x14ac:dyDescent="0.25">
      <c r="B67" s="18">
        <v>19</v>
      </c>
      <c r="C67" s="1">
        <v>2</v>
      </c>
      <c r="D67" s="1">
        <v>4</v>
      </c>
      <c r="E67" s="1">
        <v>1</v>
      </c>
      <c r="F67" s="1">
        <v>3</v>
      </c>
      <c r="G67" s="1">
        <v>2</v>
      </c>
      <c r="H67" s="1">
        <v>3</v>
      </c>
      <c r="I67" s="1">
        <v>1</v>
      </c>
      <c r="J67" s="1">
        <v>3</v>
      </c>
      <c r="K67" s="1">
        <v>2</v>
      </c>
      <c r="M67" s="21">
        <v>19</v>
      </c>
      <c r="N67" s="1">
        <v>4</v>
      </c>
      <c r="O67" s="1">
        <v>9</v>
      </c>
      <c r="P67" s="1">
        <v>1.5</v>
      </c>
      <c r="Q67" s="1">
        <v>7</v>
      </c>
      <c r="R67" s="1">
        <v>4</v>
      </c>
      <c r="S67" s="1">
        <v>7</v>
      </c>
      <c r="T67" s="1">
        <v>1.5</v>
      </c>
      <c r="U67" s="1">
        <v>7</v>
      </c>
      <c r="V67" s="1">
        <v>4</v>
      </c>
      <c r="W67" s="1">
        <f t="shared" si="5"/>
        <v>45</v>
      </c>
    </row>
    <row r="68" spans="2:34" x14ac:dyDescent="0.25">
      <c r="B68" s="18">
        <v>20</v>
      </c>
      <c r="C68" s="1">
        <v>2</v>
      </c>
      <c r="D68" s="1">
        <v>5</v>
      </c>
      <c r="E68" s="1">
        <v>3</v>
      </c>
      <c r="F68" s="1">
        <v>3</v>
      </c>
      <c r="G68" s="1">
        <v>2</v>
      </c>
      <c r="H68" s="1">
        <v>3</v>
      </c>
      <c r="I68" s="1">
        <v>2</v>
      </c>
      <c r="J68" s="1">
        <v>3</v>
      </c>
      <c r="K68" s="1">
        <v>2</v>
      </c>
      <c r="M68" s="21">
        <v>20</v>
      </c>
      <c r="N68" s="1">
        <v>2.5</v>
      </c>
      <c r="O68" s="1">
        <v>9</v>
      </c>
      <c r="P68" s="1">
        <v>6.5</v>
      </c>
      <c r="Q68" s="1">
        <v>6.5</v>
      </c>
      <c r="R68" s="1">
        <v>2.5</v>
      </c>
      <c r="S68" s="1">
        <v>6.5</v>
      </c>
      <c r="T68" s="1">
        <v>2.5</v>
      </c>
      <c r="U68" s="1">
        <v>6.5</v>
      </c>
      <c r="V68" s="1">
        <v>2.5</v>
      </c>
      <c r="W68" s="1">
        <f t="shared" si="5"/>
        <v>45</v>
      </c>
      <c r="AB68" s="21" t="s">
        <v>3</v>
      </c>
      <c r="AC68" s="1">
        <v>122</v>
      </c>
      <c r="AD68" s="31">
        <f>AC68+AA64</f>
        <v>122</v>
      </c>
      <c r="AE68" s="1" t="s">
        <v>58</v>
      </c>
    </row>
    <row r="69" spans="2:34" x14ac:dyDescent="0.25">
      <c r="B69" s="18">
        <v>21</v>
      </c>
      <c r="C69" s="1">
        <v>4</v>
      </c>
      <c r="D69" s="1">
        <v>3</v>
      </c>
      <c r="E69" s="1">
        <v>4</v>
      </c>
      <c r="F69" s="1">
        <v>5</v>
      </c>
      <c r="G69" s="1">
        <v>5</v>
      </c>
      <c r="H69" s="1">
        <v>5</v>
      </c>
      <c r="I69" s="1">
        <v>5</v>
      </c>
      <c r="J69" s="1">
        <v>4</v>
      </c>
      <c r="K69" s="1">
        <v>4</v>
      </c>
      <c r="M69" s="21">
        <v>21</v>
      </c>
      <c r="N69" s="1">
        <v>3.5</v>
      </c>
      <c r="O69" s="1">
        <v>1</v>
      </c>
      <c r="P69" s="1">
        <v>3.5</v>
      </c>
      <c r="Q69" s="1">
        <v>7.5</v>
      </c>
      <c r="R69" s="1">
        <v>7.5</v>
      </c>
      <c r="S69" s="1">
        <v>7.5</v>
      </c>
      <c r="T69" s="1">
        <v>7.5</v>
      </c>
      <c r="U69" s="1">
        <v>3.5</v>
      </c>
      <c r="V69" s="1">
        <v>3.5</v>
      </c>
      <c r="W69" s="1">
        <f t="shared" si="5"/>
        <v>45</v>
      </c>
      <c r="AB69" s="21" t="s">
        <v>1</v>
      </c>
      <c r="AC69" s="1">
        <v>127</v>
      </c>
      <c r="AD69" s="31">
        <f t="shared" ref="AD69:AD76" si="6">AC69+Z$64</f>
        <v>161.89571965155613</v>
      </c>
      <c r="AE69" s="1" t="s">
        <v>59</v>
      </c>
      <c r="AF69" s="1">
        <f>AC75-AC69</f>
        <v>41.5</v>
      </c>
    </row>
    <row r="70" spans="2:34" x14ac:dyDescent="0.25">
      <c r="B70" s="18">
        <v>22</v>
      </c>
      <c r="C70" s="1">
        <v>5</v>
      </c>
      <c r="D70" s="1">
        <v>5</v>
      </c>
      <c r="E70" s="1">
        <v>4</v>
      </c>
      <c r="F70" s="1">
        <v>4</v>
      </c>
      <c r="G70" s="1">
        <v>5</v>
      </c>
      <c r="H70" s="1">
        <v>4</v>
      </c>
      <c r="I70" s="1">
        <v>5</v>
      </c>
      <c r="J70" s="1">
        <v>4</v>
      </c>
      <c r="K70" s="1">
        <v>5</v>
      </c>
      <c r="M70" s="21">
        <v>22</v>
      </c>
      <c r="N70" s="1">
        <v>7</v>
      </c>
      <c r="O70" s="1">
        <v>7</v>
      </c>
      <c r="P70" s="1">
        <v>2.5</v>
      </c>
      <c r="Q70" s="1">
        <v>2.5</v>
      </c>
      <c r="R70" s="1">
        <v>7</v>
      </c>
      <c r="S70" s="1">
        <v>2.5</v>
      </c>
      <c r="T70" s="1">
        <v>7</v>
      </c>
      <c r="U70" s="1">
        <v>2.5</v>
      </c>
      <c r="V70" s="1">
        <v>7</v>
      </c>
      <c r="W70" s="1">
        <f t="shared" si="5"/>
        <v>45</v>
      </c>
      <c r="AB70" s="21" t="s">
        <v>9</v>
      </c>
      <c r="AC70" s="1">
        <v>135</v>
      </c>
      <c r="AD70" s="31">
        <f t="shared" si="6"/>
        <v>169.89571965155613</v>
      </c>
      <c r="AE70" s="1" t="s">
        <v>70</v>
      </c>
      <c r="AF70" s="1">
        <f>AC75-AC70</f>
        <v>33.5</v>
      </c>
    </row>
    <row r="71" spans="2:34" x14ac:dyDescent="0.25">
      <c r="B71" s="18">
        <v>23</v>
      </c>
      <c r="C71" s="1">
        <v>1</v>
      </c>
      <c r="D71" s="1">
        <v>4</v>
      </c>
      <c r="E71" s="1">
        <v>1</v>
      </c>
      <c r="F71" s="1">
        <v>3</v>
      </c>
      <c r="G71" s="1">
        <v>3</v>
      </c>
      <c r="H71" s="1">
        <v>2</v>
      </c>
      <c r="I71" s="1">
        <v>3</v>
      </c>
      <c r="J71" s="1">
        <v>2</v>
      </c>
      <c r="K71" s="1">
        <v>2</v>
      </c>
      <c r="M71" s="21">
        <v>23</v>
      </c>
      <c r="N71" s="1">
        <v>1.5</v>
      </c>
      <c r="O71" s="1">
        <v>9</v>
      </c>
      <c r="P71" s="1">
        <v>1.5</v>
      </c>
      <c r="Q71" s="1">
        <v>7</v>
      </c>
      <c r="R71" s="1">
        <v>7</v>
      </c>
      <c r="S71" s="1">
        <v>4</v>
      </c>
      <c r="T71" s="1">
        <v>7</v>
      </c>
      <c r="U71" s="1">
        <v>4</v>
      </c>
      <c r="V71" s="1">
        <v>4</v>
      </c>
      <c r="W71" s="1">
        <f t="shared" si="5"/>
        <v>45</v>
      </c>
      <c r="AB71" s="21" t="s">
        <v>8</v>
      </c>
      <c r="AC71" s="1">
        <v>142.5</v>
      </c>
      <c r="AD71" s="31">
        <f t="shared" si="6"/>
        <v>177.39571965155613</v>
      </c>
      <c r="AE71" s="1" t="s">
        <v>70</v>
      </c>
      <c r="AF71" s="1">
        <f>AC75-AC71</f>
        <v>26</v>
      </c>
    </row>
    <row r="72" spans="2:34" x14ac:dyDescent="0.25">
      <c r="B72" s="18">
        <v>24</v>
      </c>
      <c r="C72" s="1">
        <v>2</v>
      </c>
      <c r="D72" s="1">
        <v>5</v>
      </c>
      <c r="E72" s="1">
        <v>2</v>
      </c>
      <c r="F72" s="1">
        <v>2</v>
      </c>
      <c r="G72" s="1">
        <v>4</v>
      </c>
      <c r="H72" s="1">
        <v>3</v>
      </c>
      <c r="I72" s="1">
        <v>3</v>
      </c>
      <c r="J72" s="1">
        <v>3</v>
      </c>
      <c r="K72" s="1">
        <v>1</v>
      </c>
      <c r="M72" s="21">
        <v>24</v>
      </c>
      <c r="N72" s="1">
        <v>3</v>
      </c>
      <c r="O72" s="1">
        <v>9</v>
      </c>
      <c r="P72" s="1">
        <v>3</v>
      </c>
      <c r="Q72" s="1">
        <v>3</v>
      </c>
      <c r="R72" s="1">
        <v>8</v>
      </c>
      <c r="S72" s="1">
        <v>6</v>
      </c>
      <c r="T72" s="1">
        <v>6</v>
      </c>
      <c r="U72" s="1">
        <v>6</v>
      </c>
      <c r="V72" s="1">
        <v>1</v>
      </c>
      <c r="W72" s="1">
        <f t="shared" si="5"/>
        <v>45</v>
      </c>
      <c r="AB72" s="21" t="s">
        <v>7</v>
      </c>
      <c r="AC72" s="1">
        <v>153.5</v>
      </c>
      <c r="AD72" s="31">
        <f t="shared" si="6"/>
        <v>188.39571965155613</v>
      </c>
      <c r="AE72" s="1" t="s">
        <v>70</v>
      </c>
      <c r="AF72" s="1">
        <f>AC75-AC72</f>
        <v>15</v>
      </c>
    </row>
    <row r="73" spans="2:34" x14ac:dyDescent="0.25">
      <c r="B73" s="18">
        <v>25</v>
      </c>
      <c r="C73" s="1">
        <v>2</v>
      </c>
      <c r="D73" s="1">
        <v>4</v>
      </c>
      <c r="E73" s="1">
        <v>2</v>
      </c>
      <c r="F73" s="1">
        <v>3</v>
      </c>
      <c r="G73" s="1">
        <v>1</v>
      </c>
      <c r="H73" s="1">
        <v>3</v>
      </c>
      <c r="I73" s="1">
        <v>3</v>
      </c>
      <c r="J73" s="1">
        <v>2</v>
      </c>
      <c r="K73" s="1">
        <v>2</v>
      </c>
      <c r="M73" s="21">
        <v>25</v>
      </c>
      <c r="N73" s="1">
        <v>3.5</v>
      </c>
      <c r="O73" s="1">
        <v>9</v>
      </c>
      <c r="P73" s="1">
        <v>3.5</v>
      </c>
      <c r="Q73" s="1">
        <v>7</v>
      </c>
      <c r="R73" s="1">
        <v>1</v>
      </c>
      <c r="S73" s="1">
        <v>7</v>
      </c>
      <c r="T73" s="1">
        <v>7</v>
      </c>
      <c r="U73" s="1">
        <v>3.5</v>
      </c>
      <c r="V73" s="1">
        <v>3.5</v>
      </c>
      <c r="W73" s="1">
        <f t="shared" si="5"/>
        <v>45</v>
      </c>
      <c r="AB73" s="21" t="s">
        <v>4</v>
      </c>
      <c r="AC73" s="1">
        <v>154.5</v>
      </c>
      <c r="AD73" s="31">
        <f t="shared" si="6"/>
        <v>189.39571965155613</v>
      </c>
      <c r="AE73" s="1" t="s">
        <v>70</v>
      </c>
      <c r="AF73" s="1">
        <f>AC75-AC73</f>
        <v>14</v>
      </c>
    </row>
    <row r="74" spans="2:34" x14ac:dyDescent="0.25">
      <c r="B74" s="18">
        <v>26</v>
      </c>
      <c r="C74" s="1">
        <v>3</v>
      </c>
      <c r="D74" s="1">
        <v>3</v>
      </c>
      <c r="E74" s="1">
        <v>4</v>
      </c>
      <c r="F74" s="1">
        <v>4</v>
      </c>
      <c r="G74" s="1">
        <v>4</v>
      </c>
      <c r="H74" s="1">
        <v>4</v>
      </c>
      <c r="I74" s="1">
        <v>4</v>
      </c>
      <c r="J74" s="1">
        <v>4</v>
      </c>
      <c r="K74" s="1">
        <v>4</v>
      </c>
      <c r="M74" s="21">
        <v>26</v>
      </c>
      <c r="N74" s="1">
        <v>1.5</v>
      </c>
      <c r="O74" s="1">
        <v>1.5</v>
      </c>
      <c r="P74" s="1">
        <v>6</v>
      </c>
      <c r="Q74" s="1">
        <v>6</v>
      </c>
      <c r="R74" s="1">
        <v>6</v>
      </c>
      <c r="S74" s="1">
        <v>6</v>
      </c>
      <c r="T74" s="1">
        <v>6</v>
      </c>
      <c r="U74" s="1">
        <v>6</v>
      </c>
      <c r="V74" s="1">
        <v>6</v>
      </c>
      <c r="W74" s="1">
        <f t="shared" si="5"/>
        <v>45</v>
      </c>
      <c r="AB74" s="21" t="s">
        <v>6</v>
      </c>
      <c r="AC74" s="1">
        <v>155</v>
      </c>
      <c r="AD74" s="31">
        <f t="shared" si="6"/>
        <v>189.89571965155613</v>
      </c>
      <c r="AE74" s="1" t="s">
        <v>70</v>
      </c>
      <c r="AF74" s="1">
        <f>AC75-AC74</f>
        <v>13.5</v>
      </c>
    </row>
    <row r="75" spans="2:34" x14ac:dyDescent="0.25">
      <c r="B75" s="18">
        <v>27</v>
      </c>
      <c r="C75" s="1">
        <v>4</v>
      </c>
      <c r="D75" s="1">
        <v>2</v>
      </c>
      <c r="E75" s="1">
        <v>4</v>
      </c>
      <c r="F75" s="1">
        <v>4</v>
      </c>
      <c r="G75" s="1">
        <v>5</v>
      </c>
      <c r="H75" s="1">
        <v>4</v>
      </c>
      <c r="I75" s="1">
        <v>4</v>
      </c>
      <c r="J75" s="1">
        <v>5</v>
      </c>
      <c r="K75" s="1">
        <v>5</v>
      </c>
      <c r="M75" s="21">
        <v>27</v>
      </c>
      <c r="N75" s="1">
        <v>4</v>
      </c>
      <c r="O75" s="1">
        <v>1</v>
      </c>
      <c r="P75" s="1">
        <v>4</v>
      </c>
      <c r="Q75" s="1">
        <v>4</v>
      </c>
      <c r="R75" s="1">
        <v>8</v>
      </c>
      <c r="S75" s="1">
        <v>4</v>
      </c>
      <c r="T75" s="1">
        <v>4</v>
      </c>
      <c r="U75" s="1">
        <v>8</v>
      </c>
      <c r="V75" s="1">
        <v>8</v>
      </c>
      <c r="W75" s="1">
        <f t="shared" si="5"/>
        <v>45</v>
      </c>
      <c r="AB75" s="21" t="s">
        <v>5</v>
      </c>
      <c r="AC75" s="1">
        <v>168.5</v>
      </c>
      <c r="AD75" s="31">
        <f t="shared" si="6"/>
        <v>203.39571965155613</v>
      </c>
      <c r="AE75" s="1" t="s">
        <v>68</v>
      </c>
    </row>
    <row r="76" spans="2:34" x14ac:dyDescent="0.25">
      <c r="B76" s="18">
        <v>28</v>
      </c>
      <c r="C76" s="1">
        <v>4</v>
      </c>
      <c r="D76" s="1">
        <v>4</v>
      </c>
      <c r="E76" s="1">
        <v>3</v>
      </c>
      <c r="F76" s="1">
        <v>3</v>
      </c>
      <c r="G76" s="1">
        <v>3</v>
      </c>
      <c r="H76" s="1">
        <v>2</v>
      </c>
      <c r="I76" s="1">
        <v>5</v>
      </c>
      <c r="J76" s="1">
        <v>4</v>
      </c>
      <c r="K76" s="1">
        <v>2</v>
      </c>
      <c r="M76" s="21">
        <v>28</v>
      </c>
      <c r="N76" s="1">
        <v>7</v>
      </c>
      <c r="O76" s="1">
        <v>7</v>
      </c>
      <c r="P76" s="1">
        <v>4</v>
      </c>
      <c r="Q76" s="1">
        <v>4</v>
      </c>
      <c r="R76" s="1">
        <v>4</v>
      </c>
      <c r="S76" s="1">
        <v>1.5</v>
      </c>
      <c r="T76" s="1">
        <v>9</v>
      </c>
      <c r="U76" s="1">
        <v>7</v>
      </c>
      <c r="V76" s="1">
        <v>1.5</v>
      </c>
      <c r="W76" s="1">
        <f t="shared" si="5"/>
        <v>45</v>
      </c>
      <c r="AB76" s="21" t="s">
        <v>2</v>
      </c>
      <c r="AC76" s="1">
        <v>192</v>
      </c>
      <c r="AD76" s="31">
        <f t="shared" si="6"/>
        <v>226.89571965155613</v>
      </c>
      <c r="AE76" s="1" t="s">
        <v>68</v>
      </c>
    </row>
    <row r="77" spans="2:34" x14ac:dyDescent="0.25">
      <c r="B77" s="18">
        <v>29</v>
      </c>
      <c r="C77" s="1">
        <v>3</v>
      </c>
      <c r="D77" s="1">
        <v>3</v>
      </c>
      <c r="E77" s="1">
        <v>4</v>
      </c>
      <c r="F77" s="1">
        <v>3</v>
      </c>
      <c r="G77" s="1">
        <v>3</v>
      </c>
      <c r="H77" s="1">
        <v>4</v>
      </c>
      <c r="I77" s="1">
        <v>4</v>
      </c>
      <c r="J77" s="1">
        <v>4</v>
      </c>
      <c r="K77" s="1">
        <v>3</v>
      </c>
      <c r="M77" s="21">
        <v>29</v>
      </c>
      <c r="N77" s="1">
        <v>3</v>
      </c>
      <c r="O77" s="1">
        <v>3</v>
      </c>
      <c r="P77" s="1">
        <v>7.5</v>
      </c>
      <c r="Q77" s="1">
        <v>3</v>
      </c>
      <c r="R77" s="1">
        <v>3</v>
      </c>
      <c r="S77" s="1">
        <v>7.5</v>
      </c>
      <c r="T77" s="1">
        <v>7.5</v>
      </c>
      <c r="U77" s="1">
        <v>7.5</v>
      </c>
      <c r="V77" s="1">
        <v>3</v>
      </c>
      <c r="W77" s="1">
        <f t="shared" si="5"/>
        <v>45</v>
      </c>
    </row>
    <row r="78" spans="2:34" x14ac:dyDescent="0.25">
      <c r="B78" s="18">
        <v>30</v>
      </c>
      <c r="C78" s="1">
        <v>3</v>
      </c>
      <c r="D78" s="1">
        <v>3</v>
      </c>
      <c r="E78" s="1">
        <v>2</v>
      </c>
      <c r="F78" s="1">
        <v>5</v>
      </c>
      <c r="G78" s="1">
        <v>3</v>
      </c>
      <c r="H78" s="1">
        <v>4</v>
      </c>
      <c r="I78" s="1">
        <v>2</v>
      </c>
      <c r="J78" s="1">
        <v>2</v>
      </c>
      <c r="K78" s="1">
        <v>3</v>
      </c>
      <c r="M78" s="21">
        <v>30</v>
      </c>
      <c r="N78" s="1">
        <v>5.5</v>
      </c>
      <c r="O78" s="1">
        <v>5.5</v>
      </c>
      <c r="P78" s="1">
        <v>2</v>
      </c>
      <c r="Q78" s="1">
        <v>9</v>
      </c>
      <c r="R78" s="1">
        <v>5.5</v>
      </c>
      <c r="S78" s="1">
        <v>8</v>
      </c>
      <c r="T78" s="1">
        <v>2</v>
      </c>
      <c r="U78" s="1">
        <v>2</v>
      </c>
      <c r="V78" s="1">
        <v>5.5</v>
      </c>
      <c r="W78" s="1">
        <f t="shared" si="5"/>
        <v>45</v>
      </c>
    </row>
    <row r="79" spans="2:34" x14ac:dyDescent="0.25">
      <c r="B79" s="22" t="s">
        <v>14</v>
      </c>
      <c r="C79" s="23">
        <f>SUM(C49:C78)</f>
        <v>81</v>
      </c>
      <c r="D79" s="23">
        <f t="shared" ref="D79:K79" si="7">SUM(D49:D78)</f>
        <v>110</v>
      </c>
      <c r="E79" s="23">
        <f t="shared" si="7"/>
        <v>80</v>
      </c>
      <c r="F79" s="23">
        <f t="shared" si="7"/>
        <v>90</v>
      </c>
      <c r="G79" s="23">
        <f t="shared" si="7"/>
        <v>97</v>
      </c>
      <c r="H79" s="23">
        <f t="shared" si="7"/>
        <v>89</v>
      </c>
      <c r="I79" s="23">
        <f t="shared" si="7"/>
        <v>91</v>
      </c>
      <c r="J79" s="23">
        <f t="shared" si="7"/>
        <v>87</v>
      </c>
      <c r="K79" s="23">
        <f t="shared" si="7"/>
        <v>83</v>
      </c>
      <c r="M79" s="22" t="s">
        <v>14</v>
      </c>
      <c r="N79" s="23">
        <f>SUM(N49:N78)</f>
        <v>127</v>
      </c>
      <c r="O79" s="23">
        <f t="shared" ref="O79:V79" si="8">SUM(O49:O78)</f>
        <v>192</v>
      </c>
      <c r="P79" s="23">
        <f t="shared" si="8"/>
        <v>122</v>
      </c>
      <c r="Q79" s="23">
        <f t="shared" si="8"/>
        <v>154.5</v>
      </c>
      <c r="R79" s="23">
        <f t="shared" si="8"/>
        <v>168.5</v>
      </c>
      <c r="S79" s="23">
        <f t="shared" si="8"/>
        <v>155</v>
      </c>
      <c r="T79" s="23">
        <f t="shared" si="8"/>
        <v>153.5</v>
      </c>
      <c r="U79" s="23">
        <f t="shared" si="8"/>
        <v>142.5</v>
      </c>
      <c r="V79" s="23">
        <f t="shared" si="8"/>
        <v>135</v>
      </c>
    </row>
    <row r="80" spans="2:34" x14ac:dyDescent="0.25">
      <c r="B80" s="24" t="s">
        <v>25</v>
      </c>
      <c r="C80" s="25">
        <f>AVERAGE(C49:C78)</f>
        <v>2.7</v>
      </c>
      <c r="D80" s="25">
        <f t="shared" ref="D80:K80" si="9">AVERAGE(D49:D78)</f>
        <v>3.6666666666666665</v>
      </c>
      <c r="E80" s="25">
        <f t="shared" si="9"/>
        <v>2.6666666666666665</v>
      </c>
      <c r="F80" s="25">
        <f t="shared" si="9"/>
        <v>3</v>
      </c>
      <c r="G80" s="25">
        <f t="shared" si="9"/>
        <v>3.2333333333333334</v>
      </c>
      <c r="H80" s="25">
        <f t="shared" si="9"/>
        <v>2.9666666666666668</v>
      </c>
      <c r="I80" s="25">
        <f t="shared" si="9"/>
        <v>3.0333333333333332</v>
      </c>
      <c r="J80" s="25">
        <f t="shared" si="9"/>
        <v>2.9</v>
      </c>
      <c r="K80" s="25">
        <f t="shared" si="9"/>
        <v>2.7666666666666666</v>
      </c>
      <c r="M80" s="24" t="s">
        <v>25</v>
      </c>
      <c r="N80" s="25">
        <f>AVERAGE(N49:N78)</f>
        <v>4.2333333333333334</v>
      </c>
      <c r="O80" s="25">
        <f t="shared" ref="O80:V80" si="10">AVERAGE(O49:O78)</f>
        <v>6.4</v>
      </c>
      <c r="P80" s="25">
        <f t="shared" si="10"/>
        <v>4.0666666666666664</v>
      </c>
      <c r="Q80" s="25">
        <f t="shared" si="10"/>
        <v>5.15</v>
      </c>
      <c r="R80" s="25">
        <f t="shared" si="10"/>
        <v>5.6166666666666663</v>
      </c>
      <c r="S80" s="25">
        <f t="shared" si="10"/>
        <v>5.166666666666667</v>
      </c>
      <c r="T80" s="25">
        <f t="shared" si="10"/>
        <v>5.1166666666666663</v>
      </c>
      <c r="U80" s="25">
        <f t="shared" si="10"/>
        <v>4.75</v>
      </c>
      <c r="V80" s="25">
        <f t="shared" si="10"/>
        <v>4.5</v>
      </c>
    </row>
    <row r="84" spans="2:27" x14ac:dyDescent="0.25">
      <c r="B84" s="119" t="s">
        <v>45</v>
      </c>
      <c r="C84" s="119"/>
      <c r="D84" s="119"/>
      <c r="E84" s="119"/>
      <c r="F84" s="119"/>
      <c r="G84" s="119"/>
      <c r="H84" s="119"/>
      <c r="I84" s="119"/>
      <c r="J84" s="119"/>
      <c r="K84" s="119"/>
    </row>
    <row r="85" spans="2:27" x14ac:dyDescent="0.25">
      <c r="B85" s="119"/>
      <c r="C85" s="119"/>
      <c r="D85" s="119"/>
      <c r="E85" s="119"/>
      <c r="F85" s="119"/>
      <c r="G85" s="119"/>
      <c r="H85" s="119"/>
      <c r="I85" s="119"/>
      <c r="J85" s="119"/>
      <c r="K85" s="119"/>
    </row>
    <row r="87" spans="2:27" x14ac:dyDescent="0.25">
      <c r="B87" s="119" t="s">
        <v>41</v>
      </c>
      <c r="C87" s="124" t="s">
        <v>42</v>
      </c>
      <c r="D87" s="124"/>
      <c r="E87" s="124"/>
      <c r="F87" s="124"/>
      <c r="G87" s="124"/>
      <c r="H87" s="124"/>
      <c r="I87" s="124"/>
      <c r="J87" s="124"/>
      <c r="K87" s="124"/>
      <c r="M87" s="119" t="s">
        <v>41</v>
      </c>
      <c r="N87" s="124" t="s">
        <v>46</v>
      </c>
      <c r="O87" s="124"/>
      <c r="P87" s="124"/>
      <c r="Q87" s="124"/>
      <c r="R87" s="124"/>
      <c r="S87" s="124"/>
      <c r="T87" s="124"/>
      <c r="U87" s="124"/>
      <c r="V87" s="124"/>
      <c r="W87" s="119" t="s">
        <v>14</v>
      </c>
    </row>
    <row r="88" spans="2:27" x14ac:dyDescent="0.25">
      <c r="B88" s="119"/>
      <c r="C88" s="18" t="s">
        <v>1</v>
      </c>
      <c r="D88" s="18" t="s">
        <v>2</v>
      </c>
      <c r="E88" s="18" t="s">
        <v>3</v>
      </c>
      <c r="F88" s="18" t="s">
        <v>4</v>
      </c>
      <c r="G88" s="18" t="s">
        <v>5</v>
      </c>
      <c r="H88" s="18" t="s">
        <v>6</v>
      </c>
      <c r="I88" s="18" t="s">
        <v>7</v>
      </c>
      <c r="J88" s="18" t="s">
        <v>8</v>
      </c>
      <c r="K88" s="18" t="s">
        <v>9</v>
      </c>
      <c r="M88" s="119"/>
      <c r="N88" s="21" t="s">
        <v>1</v>
      </c>
      <c r="O88" s="21" t="s">
        <v>2</v>
      </c>
      <c r="P88" s="21" t="s">
        <v>3</v>
      </c>
      <c r="Q88" s="21" t="s">
        <v>4</v>
      </c>
      <c r="R88" s="21" t="s">
        <v>5</v>
      </c>
      <c r="S88" s="21" t="s">
        <v>6</v>
      </c>
      <c r="T88" s="21" t="s">
        <v>7</v>
      </c>
      <c r="U88" s="21" t="s">
        <v>8</v>
      </c>
      <c r="V88" s="21" t="s">
        <v>9</v>
      </c>
      <c r="W88" s="119"/>
    </row>
    <row r="89" spans="2:27" x14ac:dyDescent="0.25">
      <c r="B89" s="18">
        <v>1</v>
      </c>
      <c r="C89" s="1">
        <v>4</v>
      </c>
      <c r="D89" s="1">
        <v>4</v>
      </c>
      <c r="E89" s="1">
        <v>4</v>
      </c>
      <c r="F89" s="1">
        <v>3</v>
      </c>
      <c r="G89" s="1">
        <v>3</v>
      </c>
      <c r="H89" s="1">
        <v>3</v>
      </c>
      <c r="I89" s="1">
        <v>4</v>
      </c>
      <c r="J89" s="1">
        <v>3</v>
      </c>
      <c r="K89" s="1">
        <v>3</v>
      </c>
      <c r="M89" s="21">
        <v>1</v>
      </c>
      <c r="N89" s="1">
        <v>7.5</v>
      </c>
      <c r="O89" s="1">
        <v>7.5</v>
      </c>
      <c r="P89" s="1">
        <v>7.5</v>
      </c>
      <c r="Q89" s="1">
        <v>3</v>
      </c>
      <c r="R89" s="1">
        <v>3</v>
      </c>
      <c r="S89" s="1">
        <v>3</v>
      </c>
      <c r="T89" s="1">
        <v>7.5</v>
      </c>
      <c r="U89" s="1">
        <v>3</v>
      </c>
      <c r="V89" s="1">
        <v>3</v>
      </c>
      <c r="W89" s="1">
        <f>SUM(N89:V89)</f>
        <v>45</v>
      </c>
      <c r="Y89" s="1" t="s">
        <v>17</v>
      </c>
      <c r="Z89" s="42">
        <f>(12/((30*9)*(9+1))*SUMSQ(N119:V119)-3*(30)*(9+1))</f>
        <v>14.982222222222276</v>
      </c>
    </row>
    <row r="90" spans="2:27" x14ac:dyDescent="0.25">
      <c r="B90" s="18">
        <v>2</v>
      </c>
      <c r="C90" s="1">
        <v>3</v>
      </c>
      <c r="D90" s="1">
        <v>3</v>
      </c>
      <c r="E90" s="1">
        <v>3</v>
      </c>
      <c r="F90" s="1">
        <v>3</v>
      </c>
      <c r="G90" s="1">
        <v>3</v>
      </c>
      <c r="H90" s="1">
        <v>3</v>
      </c>
      <c r="I90" s="1">
        <v>2</v>
      </c>
      <c r="J90" s="1">
        <v>2</v>
      </c>
      <c r="K90" s="1">
        <v>3</v>
      </c>
      <c r="M90" s="21">
        <v>2</v>
      </c>
      <c r="N90" s="1">
        <v>6</v>
      </c>
      <c r="O90" s="1">
        <v>6</v>
      </c>
      <c r="P90" s="1">
        <v>6</v>
      </c>
      <c r="Q90" s="1">
        <v>6</v>
      </c>
      <c r="R90" s="1">
        <v>6</v>
      </c>
      <c r="S90" s="1">
        <v>6</v>
      </c>
      <c r="T90" s="1">
        <v>1.5</v>
      </c>
      <c r="U90" s="1">
        <v>1.5</v>
      </c>
      <c r="V90" s="1">
        <v>6</v>
      </c>
      <c r="W90" s="1">
        <f t="shared" ref="W90:W118" si="11">SUM(N90:V90)</f>
        <v>45</v>
      </c>
      <c r="Y90" s="1" t="s">
        <v>47</v>
      </c>
      <c r="Z90" s="42">
        <f>_xlfn.CHISQ.INV.RT(0.05,8)</f>
        <v>15.507313055865453</v>
      </c>
    </row>
    <row r="91" spans="2:27" x14ac:dyDescent="0.25">
      <c r="B91" s="18">
        <v>3</v>
      </c>
      <c r="C91" s="1">
        <v>3</v>
      </c>
      <c r="D91" s="1">
        <v>3</v>
      </c>
      <c r="E91" s="1">
        <v>3</v>
      </c>
      <c r="F91" s="1">
        <v>4</v>
      </c>
      <c r="G91" s="1">
        <v>3</v>
      </c>
      <c r="H91" s="1">
        <v>3</v>
      </c>
      <c r="I91" s="1">
        <v>3</v>
      </c>
      <c r="J91" s="1">
        <v>3</v>
      </c>
      <c r="K91" s="1">
        <v>5</v>
      </c>
      <c r="M91" s="21">
        <v>3</v>
      </c>
      <c r="N91" s="1">
        <v>4</v>
      </c>
      <c r="O91" s="1">
        <v>4</v>
      </c>
      <c r="P91" s="1">
        <v>4</v>
      </c>
      <c r="Q91" s="1">
        <v>8</v>
      </c>
      <c r="R91" s="1">
        <v>4</v>
      </c>
      <c r="S91" s="1">
        <v>4</v>
      </c>
      <c r="T91" s="1">
        <v>4</v>
      </c>
      <c r="U91" s="1">
        <v>4</v>
      </c>
      <c r="V91" s="1">
        <v>9</v>
      </c>
      <c r="W91" s="1">
        <f t="shared" si="11"/>
        <v>45</v>
      </c>
    </row>
    <row r="92" spans="2:27" x14ac:dyDescent="0.25">
      <c r="B92" s="18">
        <v>4</v>
      </c>
      <c r="C92" s="1">
        <v>3</v>
      </c>
      <c r="D92" s="1">
        <v>4</v>
      </c>
      <c r="E92" s="1">
        <v>3</v>
      </c>
      <c r="F92" s="1">
        <v>4</v>
      </c>
      <c r="G92" s="1">
        <v>5</v>
      </c>
      <c r="H92" s="1">
        <v>2</v>
      </c>
      <c r="I92" s="1">
        <v>4</v>
      </c>
      <c r="J92" s="1">
        <v>5</v>
      </c>
      <c r="K92" s="1">
        <v>5</v>
      </c>
      <c r="M92" s="21">
        <v>4</v>
      </c>
      <c r="N92" s="1">
        <v>2.5</v>
      </c>
      <c r="O92" s="1">
        <v>5</v>
      </c>
      <c r="P92" s="1">
        <v>2.5</v>
      </c>
      <c r="Q92" s="1">
        <v>5</v>
      </c>
      <c r="R92" s="1">
        <v>8</v>
      </c>
      <c r="S92" s="1">
        <v>1</v>
      </c>
      <c r="T92" s="1">
        <v>5</v>
      </c>
      <c r="U92" s="1">
        <v>8</v>
      </c>
      <c r="V92" s="1">
        <v>8</v>
      </c>
      <c r="W92" s="1">
        <f t="shared" si="11"/>
        <v>45</v>
      </c>
      <c r="Y92" s="1" t="s">
        <v>48</v>
      </c>
      <c r="Z92" s="1" t="s">
        <v>55</v>
      </c>
    </row>
    <row r="93" spans="2:27" x14ac:dyDescent="0.25">
      <c r="B93" s="18">
        <v>5</v>
      </c>
      <c r="C93" s="1">
        <v>4</v>
      </c>
      <c r="D93" s="1">
        <v>1</v>
      </c>
      <c r="E93" s="1">
        <v>1</v>
      </c>
      <c r="F93" s="1">
        <v>2</v>
      </c>
      <c r="G93" s="1">
        <v>1</v>
      </c>
      <c r="H93" s="1">
        <v>2</v>
      </c>
      <c r="I93" s="1">
        <v>1</v>
      </c>
      <c r="J93" s="1">
        <v>3</v>
      </c>
      <c r="K93" s="1">
        <v>3</v>
      </c>
      <c r="M93" s="21">
        <v>5</v>
      </c>
      <c r="N93" s="1">
        <v>9</v>
      </c>
      <c r="O93" s="1">
        <v>2.5</v>
      </c>
      <c r="P93" s="1">
        <v>2.5</v>
      </c>
      <c r="Q93" s="1">
        <v>5.5</v>
      </c>
      <c r="R93" s="1">
        <v>2.5</v>
      </c>
      <c r="S93" s="1">
        <v>5.5</v>
      </c>
      <c r="T93" s="1">
        <v>2.5</v>
      </c>
      <c r="U93" s="1">
        <v>7.5</v>
      </c>
      <c r="V93" s="1">
        <v>7.5</v>
      </c>
      <c r="W93" s="1">
        <f t="shared" si="11"/>
        <v>45</v>
      </c>
    </row>
    <row r="94" spans="2:27" x14ac:dyDescent="0.25">
      <c r="B94" s="18">
        <v>6</v>
      </c>
      <c r="C94" s="1">
        <v>4</v>
      </c>
      <c r="D94" s="1">
        <v>3</v>
      </c>
      <c r="E94" s="1">
        <v>3</v>
      </c>
      <c r="F94" s="1">
        <v>3</v>
      </c>
      <c r="G94" s="1">
        <v>5</v>
      </c>
      <c r="H94" s="1">
        <v>3</v>
      </c>
      <c r="I94" s="1">
        <v>5</v>
      </c>
      <c r="J94" s="1">
        <v>5</v>
      </c>
      <c r="K94" s="1">
        <v>5</v>
      </c>
      <c r="M94" s="21">
        <v>6</v>
      </c>
      <c r="N94" s="1">
        <v>5</v>
      </c>
      <c r="O94" s="1">
        <v>2.5</v>
      </c>
      <c r="P94" s="1">
        <v>2.5</v>
      </c>
      <c r="Q94" s="1">
        <v>2.5</v>
      </c>
      <c r="R94" s="1">
        <v>7.5</v>
      </c>
      <c r="S94" s="1">
        <v>2.5</v>
      </c>
      <c r="T94" s="1">
        <v>7.5</v>
      </c>
      <c r="U94" s="1">
        <v>7.5</v>
      </c>
      <c r="V94" s="1">
        <v>7.5</v>
      </c>
      <c r="W94" s="1">
        <f t="shared" si="11"/>
        <v>45</v>
      </c>
      <c r="Y94" s="119" t="s">
        <v>0</v>
      </c>
      <c r="Z94" s="119" t="s">
        <v>53</v>
      </c>
      <c r="AA94" s="119" t="s">
        <v>54</v>
      </c>
    </row>
    <row r="95" spans="2:27" x14ac:dyDescent="0.25">
      <c r="B95" s="18">
        <v>7</v>
      </c>
      <c r="C95" s="1">
        <v>4</v>
      </c>
      <c r="D95" s="1">
        <v>2</v>
      </c>
      <c r="E95" s="1">
        <v>3</v>
      </c>
      <c r="F95" s="1">
        <v>5</v>
      </c>
      <c r="G95" s="1">
        <v>3</v>
      </c>
      <c r="H95" s="1">
        <v>4</v>
      </c>
      <c r="I95" s="1">
        <v>3</v>
      </c>
      <c r="J95" s="1">
        <v>4</v>
      </c>
      <c r="K95" s="1">
        <v>4</v>
      </c>
      <c r="M95" s="21">
        <v>7</v>
      </c>
      <c r="N95" s="1">
        <v>6.5</v>
      </c>
      <c r="O95" s="1">
        <v>1</v>
      </c>
      <c r="P95" s="1">
        <v>3</v>
      </c>
      <c r="Q95" s="1">
        <v>9</v>
      </c>
      <c r="R95" s="1">
        <v>3</v>
      </c>
      <c r="S95" s="1">
        <v>6.5</v>
      </c>
      <c r="T95" s="1">
        <v>3</v>
      </c>
      <c r="U95" s="1">
        <v>6.5</v>
      </c>
      <c r="V95" s="1">
        <v>6.5</v>
      </c>
      <c r="W95" s="1">
        <f t="shared" si="11"/>
        <v>45</v>
      </c>
      <c r="Y95" s="119"/>
      <c r="Z95" s="119"/>
      <c r="AA95" s="119"/>
    </row>
    <row r="96" spans="2:27" x14ac:dyDescent="0.25">
      <c r="B96" s="18">
        <v>8</v>
      </c>
      <c r="C96" s="1">
        <v>2</v>
      </c>
      <c r="D96" s="1">
        <v>2</v>
      </c>
      <c r="E96" s="1">
        <v>2</v>
      </c>
      <c r="F96" s="1">
        <v>3</v>
      </c>
      <c r="G96" s="1">
        <v>2</v>
      </c>
      <c r="H96" s="1">
        <v>3</v>
      </c>
      <c r="I96" s="1">
        <v>3</v>
      </c>
      <c r="J96" s="1">
        <v>3</v>
      </c>
      <c r="K96" s="1">
        <v>2</v>
      </c>
      <c r="M96" s="21">
        <v>8</v>
      </c>
      <c r="N96" s="1">
        <v>3</v>
      </c>
      <c r="O96" s="1">
        <v>3</v>
      </c>
      <c r="P96" s="1">
        <v>3</v>
      </c>
      <c r="Q96" s="1">
        <v>7.5</v>
      </c>
      <c r="R96" s="1">
        <v>3</v>
      </c>
      <c r="S96" s="1">
        <v>7.5</v>
      </c>
      <c r="T96" s="1">
        <v>7.5</v>
      </c>
      <c r="U96" s="1">
        <v>7.5</v>
      </c>
      <c r="V96" s="1">
        <v>3</v>
      </c>
      <c r="W96" s="1">
        <f t="shared" si="11"/>
        <v>45</v>
      </c>
      <c r="Y96" s="74" t="s">
        <v>71</v>
      </c>
      <c r="Z96" s="32">
        <v>3.3333333333333335</v>
      </c>
      <c r="AA96" s="32">
        <v>145</v>
      </c>
    </row>
    <row r="97" spans="2:33" x14ac:dyDescent="0.25">
      <c r="B97" s="18">
        <v>9</v>
      </c>
      <c r="C97" s="1">
        <v>4</v>
      </c>
      <c r="D97" s="1">
        <v>3</v>
      </c>
      <c r="E97" s="1">
        <v>5</v>
      </c>
      <c r="F97" s="1">
        <v>3</v>
      </c>
      <c r="G97" s="1">
        <v>5</v>
      </c>
      <c r="H97" s="1">
        <v>5</v>
      </c>
      <c r="I97" s="1">
        <v>3</v>
      </c>
      <c r="J97" s="1">
        <v>5</v>
      </c>
      <c r="K97" s="1">
        <v>5</v>
      </c>
      <c r="M97" s="21">
        <v>9</v>
      </c>
      <c r="N97" s="1">
        <v>4</v>
      </c>
      <c r="O97" s="1">
        <v>2</v>
      </c>
      <c r="P97" s="1">
        <v>7</v>
      </c>
      <c r="Q97" s="1">
        <v>2</v>
      </c>
      <c r="R97" s="1">
        <v>7</v>
      </c>
      <c r="S97" s="1">
        <v>7</v>
      </c>
      <c r="T97" s="1">
        <v>2</v>
      </c>
      <c r="U97" s="1">
        <v>7</v>
      </c>
      <c r="V97" s="1">
        <v>7</v>
      </c>
      <c r="W97" s="1">
        <f t="shared" si="11"/>
        <v>45</v>
      </c>
      <c r="Y97" s="74" t="s">
        <v>72</v>
      </c>
      <c r="Z97" s="32">
        <v>2.8</v>
      </c>
      <c r="AA97" s="32">
        <v>108</v>
      </c>
    </row>
    <row r="98" spans="2:33" x14ac:dyDescent="0.25">
      <c r="B98" s="18">
        <v>10</v>
      </c>
      <c r="C98" s="1">
        <v>5</v>
      </c>
      <c r="D98" s="1">
        <v>4</v>
      </c>
      <c r="E98" s="1">
        <v>4</v>
      </c>
      <c r="F98" s="1">
        <v>4</v>
      </c>
      <c r="G98" s="1">
        <v>4</v>
      </c>
      <c r="H98" s="1">
        <v>1</v>
      </c>
      <c r="I98" s="1">
        <v>4</v>
      </c>
      <c r="J98" s="1">
        <v>5</v>
      </c>
      <c r="K98" s="1">
        <v>4</v>
      </c>
      <c r="M98" s="21">
        <v>10</v>
      </c>
      <c r="N98" s="1">
        <v>8.5</v>
      </c>
      <c r="O98" s="1">
        <v>4.5</v>
      </c>
      <c r="P98" s="1">
        <v>4.5</v>
      </c>
      <c r="Q98" s="1">
        <v>4.5</v>
      </c>
      <c r="R98" s="1">
        <v>4.5</v>
      </c>
      <c r="S98" s="1">
        <v>1</v>
      </c>
      <c r="T98" s="1">
        <v>4.5</v>
      </c>
      <c r="U98" s="1">
        <v>8.5</v>
      </c>
      <c r="V98" s="1">
        <v>4.5</v>
      </c>
      <c r="W98" s="1">
        <f t="shared" si="11"/>
        <v>45</v>
      </c>
      <c r="Y98" s="74" t="s">
        <v>73</v>
      </c>
      <c r="Z98" s="32">
        <v>3.3</v>
      </c>
      <c r="AA98" s="32">
        <v>134</v>
      </c>
    </row>
    <row r="99" spans="2:33" x14ac:dyDescent="0.25">
      <c r="B99" s="18">
        <v>11</v>
      </c>
      <c r="C99" s="1">
        <v>3</v>
      </c>
      <c r="D99" s="1">
        <v>4</v>
      </c>
      <c r="E99" s="1">
        <v>4</v>
      </c>
      <c r="F99" s="1">
        <v>4</v>
      </c>
      <c r="G99" s="1">
        <v>3</v>
      </c>
      <c r="H99" s="1">
        <v>3</v>
      </c>
      <c r="I99" s="1">
        <v>2</v>
      </c>
      <c r="J99" s="1">
        <v>3</v>
      </c>
      <c r="K99" s="1">
        <v>3</v>
      </c>
      <c r="M99" s="21">
        <v>11</v>
      </c>
      <c r="N99" s="1">
        <v>4</v>
      </c>
      <c r="O99" s="1">
        <v>8</v>
      </c>
      <c r="P99" s="1">
        <v>8</v>
      </c>
      <c r="Q99" s="1">
        <v>8</v>
      </c>
      <c r="R99" s="1">
        <v>4</v>
      </c>
      <c r="S99" s="1">
        <v>4</v>
      </c>
      <c r="T99" s="1">
        <v>1</v>
      </c>
      <c r="U99" s="1">
        <v>4</v>
      </c>
      <c r="V99" s="1">
        <v>4</v>
      </c>
      <c r="W99" s="1">
        <f t="shared" si="11"/>
        <v>45</v>
      </c>
      <c r="Y99" s="74" t="s">
        <v>74</v>
      </c>
      <c r="Z99" s="32">
        <v>3.4666666666666668</v>
      </c>
      <c r="AA99" s="32">
        <v>155</v>
      </c>
    </row>
    <row r="100" spans="2:33" x14ac:dyDescent="0.25">
      <c r="B100" s="18">
        <v>12</v>
      </c>
      <c r="C100" s="1">
        <v>3</v>
      </c>
      <c r="D100" s="1">
        <v>2</v>
      </c>
      <c r="E100" s="1">
        <v>3</v>
      </c>
      <c r="F100" s="1">
        <v>3</v>
      </c>
      <c r="G100" s="1">
        <v>5</v>
      </c>
      <c r="H100" s="1">
        <v>3</v>
      </c>
      <c r="I100" s="1">
        <v>5</v>
      </c>
      <c r="J100" s="1">
        <v>5</v>
      </c>
      <c r="K100" s="1">
        <v>3</v>
      </c>
      <c r="M100" s="21">
        <v>12</v>
      </c>
      <c r="N100" s="1">
        <v>4</v>
      </c>
      <c r="O100" s="1">
        <v>1</v>
      </c>
      <c r="P100" s="1">
        <v>4</v>
      </c>
      <c r="Q100" s="1">
        <v>4</v>
      </c>
      <c r="R100" s="1">
        <v>8</v>
      </c>
      <c r="S100" s="1">
        <v>4</v>
      </c>
      <c r="T100" s="1">
        <v>8</v>
      </c>
      <c r="U100" s="1">
        <v>8</v>
      </c>
      <c r="V100" s="1">
        <v>4</v>
      </c>
      <c r="W100" s="1">
        <f t="shared" si="11"/>
        <v>45</v>
      </c>
      <c r="Y100" s="74" t="s">
        <v>76</v>
      </c>
      <c r="Z100" s="32">
        <v>3.5666666666666669</v>
      </c>
      <c r="AA100" s="32">
        <v>155.5</v>
      </c>
    </row>
    <row r="101" spans="2:33" x14ac:dyDescent="0.25">
      <c r="B101" s="18">
        <v>13</v>
      </c>
      <c r="C101" s="1">
        <v>3</v>
      </c>
      <c r="D101" s="1">
        <v>2</v>
      </c>
      <c r="E101" s="1">
        <v>5</v>
      </c>
      <c r="F101" s="1">
        <v>3</v>
      </c>
      <c r="G101" s="1">
        <v>3</v>
      </c>
      <c r="H101" s="1">
        <v>2</v>
      </c>
      <c r="I101" s="1">
        <v>2</v>
      </c>
      <c r="J101" s="1">
        <v>5</v>
      </c>
      <c r="K101" s="1">
        <v>5</v>
      </c>
      <c r="M101" s="21">
        <v>13</v>
      </c>
      <c r="N101" s="1">
        <v>5</v>
      </c>
      <c r="O101" s="1">
        <v>2</v>
      </c>
      <c r="P101" s="1">
        <v>8</v>
      </c>
      <c r="Q101" s="1">
        <v>5</v>
      </c>
      <c r="R101" s="1">
        <v>5</v>
      </c>
      <c r="S101" s="1">
        <v>2</v>
      </c>
      <c r="T101" s="1">
        <v>2</v>
      </c>
      <c r="U101" s="1">
        <v>8</v>
      </c>
      <c r="V101" s="1">
        <v>8</v>
      </c>
      <c r="W101" s="1">
        <f t="shared" si="11"/>
        <v>45</v>
      </c>
      <c r="Y101" s="74" t="s">
        <v>75</v>
      </c>
      <c r="Z101" s="32">
        <v>3.4</v>
      </c>
      <c r="AA101" s="32">
        <v>152.5</v>
      </c>
    </row>
    <row r="102" spans="2:33" x14ac:dyDescent="0.25">
      <c r="B102" s="18">
        <v>14</v>
      </c>
      <c r="C102" s="1">
        <v>2</v>
      </c>
      <c r="D102" s="1">
        <v>1</v>
      </c>
      <c r="E102" s="1">
        <v>5</v>
      </c>
      <c r="F102" s="1">
        <v>3</v>
      </c>
      <c r="G102" s="1">
        <v>3</v>
      </c>
      <c r="H102" s="1">
        <v>5</v>
      </c>
      <c r="I102" s="1">
        <v>5</v>
      </c>
      <c r="J102" s="1">
        <v>4</v>
      </c>
      <c r="K102" s="1">
        <v>3</v>
      </c>
      <c r="M102" s="21">
        <v>14</v>
      </c>
      <c r="N102" s="1">
        <v>2</v>
      </c>
      <c r="O102" s="1">
        <v>1</v>
      </c>
      <c r="P102" s="1">
        <v>8</v>
      </c>
      <c r="Q102" s="1">
        <v>4</v>
      </c>
      <c r="R102" s="1">
        <v>4</v>
      </c>
      <c r="S102" s="1">
        <v>8</v>
      </c>
      <c r="T102" s="1">
        <v>8</v>
      </c>
      <c r="U102" s="1">
        <v>6</v>
      </c>
      <c r="V102" s="1">
        <v>4</v>
      </c>
      <c r="W102" s="1">
        <f t="shared" si="11"/>
        <v>45</v>
      </c>
      <c r="Y102" s="74" t="s">
        <v>77</v>
      </c>
      <c r="Z102" s="32">
        <v>3.5</v>
      </c>
      <c r="AA102" s="32">
        <v>153.5</v>
      </c>
    </row>
    <row r="103" spans="2:33" x14ac:dyDescent="0.25">
      <c r="B103" s="18">
        <v>15</v>
      </c>
      <c r="C103" s="1">
        <v>4</v>
      </c>
      <c r="D103" s="1">
        <v>3</v>
      </c>
      <c r="E103" s="1">
        <v>3</v>
      </c>
      <c r="F103" s="1">
        <v>3</v>
      </c>
      <c r="G103" s="1">
        <v>3</v>
      </c>
      <c r="H103" s="1">
        <v>4</v>
      </c>
      <c r="I103" s="1">
        <v>3</v>
      </c>
      <c r="J103" s="1">
        <v>4</v>
      </c>
      <c r="K103" s="1">
        <v>4</v>
      </c>
      <c r="M103" s="21">
        <v>15</v>
      </c>
      <c r="N103" s="1">
        <v>7.5</v>
      </c>
      <c r="O103" s="1">
        <v>3</v>
      </c>
      <c r="P103" s="1">
        <v>3</v>
      </c>
      <c r="Q103" s="1">
        <v>3</v>
      </c>
      <c r="R103" s="1">
        <v>3</v>
      </c>
      <c r="S103" s="1">
        <v>7.5</v>
      </c>
      <c r="T103" s="1">
        <v>3</v>
      </c>
      <c r="U103" s="1">
        <v>7.5</v>
      </c>
      <c r="V103" s="1">
        <v>7.5</v>
      </c>
      <c r="W103" s="1">
        <f t="shared" si="11"/>
        <v>45</v>
      </c>
      <c r="Y103" s="74" t="s">
        <v>78</v>
      </c>
      <c r="Z103" s="32">
        <v>3.8666666666666667</v>
      </c>
      <c r="AA103" s="32">
        <v>182.5</v>
      </c>
    </row>
    <row r="104" spans="2:33" x14ac:dyDescent="0.25">
      <c r="B104" s="18">
        <v>16</v>
      </c>
      <c r="C104" s="1">
        <v>3</v>
      </c>
      <c r="D104" s="1">
        <v>1</v>
      </c>
      <c r="E104" s="1">
        <v>2</v>
      </c>
      <c r="F104" s="1">
        <v>5</v>
      </c>
      <c r="G104" s="1">
        <v>5</v>
      </c>
      <c r="H104" s="1">
        <v>4</v>
      </c>
      <c r="I104" s="1">
        <v>5</v>
      </c>
      <c r="J104" s="1">
        <v>5</v>
      </c>
      <c r="K104" s="1">
        <v>4</v>
      </c>
      <c r="M104" s="21">
        <v>16</v>
      </c>
      <c r="N104" s="1">
        <v>3</v>
      </c>
      <c r="O104" s="1">
        <v>1</v>
      </c>
      <c r="P104" s="1">
        <v>2</v>
      </c>
      <c r="Q104" s="1">
        <v>7.5</v>
      </c>
      <c r="R104" s="1">
        <v>7.5</v>
      </c>
      <c r="S104" s="1">
        <v>4.5</v>
      </c>
      <c r="T104" s="1">
        <v>7.5</v>
      </c>
      <c r="U104" s="1">
        <v>7.5</v>
      </c>
      <c r="V104" s="1">
        <v>4.5</v>
      </c>
      <c r="W104" s="1">
        <f t="shared" si="11"/>
        <v>45</v>
      </c>
      <c r="Y104" s="74" t="s">
        <v>79</v>
      </c>
      <c r="Z104" s="32">
        <v>3.6666666666666665</v>
      </c>
      <c r="AA104" s="1">
        <v>164</v>
      </c>
    </row>
    <row r="105" spans="2:33" x14ac:dyDescent="0.25">
      <c r="B105" s="18">
        <v>17</v>
      </c>
      <c r="C105" s="1">
        <v>3</v>
      </c>
      <c r="D105" s="1">
        <v>2</v>
      </c>
      <c r="E105" s="1">
        <v>3</v>
      </c>
      <c r="F105" s="1">
        <v>5</v>
      </c>
      <c r="G105" s="1">
        <v>5</v>
      </c>
      <c r="H105" s="1">
        <v>5</v>
      </c>
      <c r="I105" s="1">
        <v>4</v>
      </c>
      <c r="J105" s="1">
        <v>5</v>
      </c>
      <c r="K105" s="1">
        <v>4</v>
      </c>
      <c r="M105" s="21">
        <v>17</v>
      </c>
      <c r="N105" s="1">
        <v>2.5</v>
      </c>
      <c r="O105" s="1">
        <v>1</v>
      </c>
      <c r="P105" s="1">
        <v>2.5</v>
      </c>
      <c r="Q105" s="1">
        <v>7.5</v>
      </c>
      <c r="R105" s="1">
        <v>7.5</v>
      </c>
      <c r="S105" s="1">
        <v>7.5</v>
      </c>
      <c r="T105" s="1">
        <v>4.5</v>
      </c>
      <c r="U105" s="1">
        <v>7.5</v>
      </c>
      <c r="V105" s="1">
        <v>4.5</v>
      </c>
      <c r="W105" s="1">
        <f t="shared" si="11"/>
        <v>45</v>
      </c>
      <c r="Y105" s="36" t="s">
        <v>56</v>
      </c>
      <c r="Z105" s="125" t="s">
        <v>50</v>
      </c>
      <c r="AA105" s="125"/>
    </row>
    <row r="106" spans="2:33" x14ac:dyDescent="0.25">
      <c r="B106" s="18">
        <v>18</v>
      </c>
      <c r="C106" s="1">
        <v>2</v>
      </c>
      <c r="D106" s="1">
        <v>2</v>
      </c>
      <c r="E106" s="1">
        <v>2</v>
      </c>
      <c r="F106" s="1">
        <v>1</v>
      </c>
      <c r="G106" s="1">
        <v>3</v>
      </c>
      <c r="H106" s="1">
        <v>2</v>
      </c>
      <c r="I106" s="1">
        <v>3</v>
      </c>
      <c r="J106" s="1">
        <v>3</v>
      </c>
      <c r="K106" s="1">
        <v>2</v>
      </c>
      <c r="M106" s="21">
        <v>18</v>
      </c>
      <c r="N106" s="1">
        <v>4</v>
      </c>
      <c r="O106" s="1">
        <v>4</v>
      </c>
      <c r="P106" s="1">
        <v>4</v>
      </c>
      <c r="Q106" s="1">
        <v>1</v>
      </c>
      <c r="R106" s="1">
        <v>8</v>
      </c>
      <c r="S106" s="1">
        <v>4</v>
      </c>
      <c r="T106" s="1">
        <v>8</v>
      </c>
      <c r="U106" s="1">
        <v>8</v>
      </c>
      <c r="V106" s="1">
        <v>4</v>
      </c>
      <c r="W106" s="1">
        <f t="shared" si="11"/>
        <v>45</v>
      </c>
    </row>
    <row r="107" spans="2:33" x14ac:dyDescent="0.25">
      <c r="B107" s="18">
        <v>19</v>
      </c>
      <c r="C107" s="1">
        <v>2</v>
      </c>
      <c r="D107" s="1">
        <v>2</v>
      </c>
      <c r="E107" s="1">
        <v>3</v>
      </c>
      <c r="F107" s="1">
        <v>3</v>
      </c>
      <c r="G107" s="1">
        <v>4</v>
      </c>
      <c r="H107" s="1">
        <v>4</v>
      </c>
      <c r="I107" s="1">
        <v>4</v>
      </c>
      <c r="J107" s="1">
        <v>3</v>
      </c>
      <c r="K107" s="1">
        <v>3</v>
      </c>
      <c r="M107" s="21">
        <v>19</v>
      </c>
      <c r="N107" s="1">
        <v>1.5</v>
      </c>
      <c r="O107" s="1">
        <v>1.5</v>
      </c>
      <c r="P107" s="1">
        <v>4.5</v>
      </c>
      <c r="Q107" s="1">
        <v>4.5</v>
      </c>
      <c r="R107" s="1">
        <v>8</v>
      </c>
      <c r="S107" s="1">
        <v>8</v>
      </c>
      <c r="T107" s="1">
        <v>8</v>
      </c>
      <c r="U107" s="1">
        <v>4.5</v>
      </c>
      <c r="V107" s="1">
        <v>4.5</v>
      </c>
      <c r="W107" s="1">
        <f t="shared" si="11"/>
        <v>45</v>
      </c>
      <c r="Y107" s="32"/>
      <c r="Z107" s="32"/>
      <c r="AA107" s="32"/>
      <c r="AB107" s="32"/>
      <c r="AC107" s="32"/>
      <c r="AD107" s="32"/>
      <c r="AE107" s="32"/>
      <c r="AF107" s="32"/>
      <c r="AG107" s="32"/>
    </row>
    <row r="108" spans="2:33" x14ac:dyDescent="0.25">
      <c r="B108" s="18">
        <v>20</v>
      </c>
      <c r="C108" s="1">
        <v>4</v>
      </c>
      <c r="D108" s="1">
        <v>3</v>
      </c>
      <c r="E108" s="1">
        <v>4</v>
      </c>
      <c r="F108" s="1">
        <v>3</v>
      </c>
      <c r="G108" s="1">
        <v>3</v>
      </c>
      <c r="H108" s="1">
        <v>5</v>
      </c>
      <c r="I108" s="1">
        <v>4</v>
      </c>
      <c r="J108" s="1">
        <v>5</v>
      </c>
      <c r="K108" s="1">
        <v>4</v>
      </c>
      <c r="M108" s="21">
        <v>20</v>
      </c>
      <c r="N108" s="1">
        <v>5.5</v>
      </c>
      <c r="O108" s="1">
        <v>2</v>
      </c>
      <c r="P108" s="1">
        <v>5.5</v>
      </c>
      <c r="Q108" s="1">
        <v>2</v>
      </c>
      <c r="R108" s="1">
        <v>2</v>
      </c>
      <c r="S108" s="1">
        <v>8.5</v>
      </c>
      <c r="T108" s="1">
        <v>5.5</v>
      </c>
      <c r="U108" s="1">
        <v>8.5</v>
      </c>
      <c r="V108" s="1">
        <v>5.5</v>
      </c>
      <c r="W108" s="1">
        <f t="shared" si="11"/>
        <v>45</v>
      </c>
    </row>
    <row r="109" spans="2:33" x14ac:dyDescent="0.25">
      <c r="B109" s="18">
        <v>21</v>
      </c>
      <c r="C109" s="1">
        <v>2</v>
      </c>
      <c r="D109" s="1">
        <v>2</v>
      </c>
      <c r="E109" s="1">
        <v>3</v>
      </c>
      <c r="F109" s="1">
        <v>3</v>
      </c>
      <c r="G109" s="1">
        <v>4</v>
      </c>
      <c r="H109" s="1">
        <v>4</v>
      </c>
      <c r="I109" s="1">
        <v>4</v>
      </c>
      <c r="J109" s="1">
        <v>4</v>
      </c>
      <c r="K109" s="1">
        <v>4</v>
      </c>
      <c r="M109" s="21">
        <v>21</v>
      </c>
      <c r="N109" s="1">
        <v>1.5</v>
      </c>
      <c r="O109" s="1">
        <v>1.5</v>
      </c>
      <c r="P109" s="1">
        <v>3.5</v>
      </c>
      <c r="Q109" s="1">
        <v>3.5</v>
      </c>
      <c r="R109" s="1">
        <v>7</v>
      </c>
      <c r="S109" s="1">
        <v>7</v>
      </c>
      <c r="T109" s="1">
        <v>7</v>
      </c>
      <c r="U109" s="1">
        <v>7</v>
      </c>
      <c r="V109" s="1">
        <v>7</v>
      </c>
      <c r="W109" s="1">
        <f t="shared" si="11"/>
        <v>45</v>
      </c>
    </row>
    <row r="110" spans="2:33" x14ac:dyDescent="0.25">
      <c r="B110" s="18">
        <v>22</v>
      </c>
      <c r="C110" s="1">
        <v>3</v>
      </c>
      <c r="D110" s="1">
        <v>2</v>
      </c>
      <c r="E110" s="1">
        <v>3</v>
      </c>
      <c r="F110" s="1">
        <v>4</v>
      </c>
      <c r="G110" s="1">
        <v>4</v>
      </c>
      <c r="H110" s="1">
        <v>3</v>
      </c>
      <c r="I110" s="1">
        <v>4</v>
      </c>
      <c r="J110" s="1">
        <v>3</v>
      </c>
      <c r="K110" s="1">
        <v>2</v>
      </c>
      <c r="M110" s="21">
        <v>22</v>
      </c>
      <c r="N110" s="1">
        <v>4.5</v>
      </c>
      <c r="O110" s="1">
        <v>1.5</v>
      </c>
      <c r="P110" s="1">
        <v>4.5</v>
      </c>
      <c r="Q110" s="1">
        <v>8</v>
      </c>
      <c r="R110" s="1">
        <v>8</v>
      </c>
      <c r="S110" s="1">
        <v>4.5</v>
      </c>
      <c r="T110" s="1">
        <v>8</v>
      </c>
      <c r="U110" s="1">
        <v>4.5</v>
      </c>
      <c r="V110" s="1">
        <v>1.5</v>
      </c>
      <c r="W110" s="1">
        <f t="shared" si="11"/>
        <v>45</v>
      </c>
    </row>
    <row r="111" spans="2:33" x14ac:dyDescent="0.25">
      <c r="B111" s="18">
        <v>23</v>
      </c>
      <c r="C111" s="1">
        <v>4</v>
      </c>
      <c r="D111" s="1">
        <v>4</v>
      </c>
      <c r="E111" s="1">
        <v>3</v>
      </c>
      <c r="F111" s="1">
        <v>3</v>
      </c>
      <c r="G111" s="1">
        <v>3</v>
      </c>
      <c r="H111" s="1">
        <v>3</v>
      </c>
      <c r="I111" s="1">
        <v>3</v>
      </c>
      <c r="J111" s="1">
        <v>3</v>
      </c>
      <c r="K111" s="1">
        <v>3</v>
      </c>
      <c r="M111" s="21">
        <v>23</v>
      </c>
      <c r="N111" s="1">
        <v>8.5</v>
      </c>
      <c r="O111" s="1">
        <v>8.5</v>
      </c>
      <c r="P111" s="1">
        <v>4</v>
      </c>
      <c r="Q111" s="1">
        <v>4</v>
      </c>
      <c r="R111" s="1">
        <v>4</v>
      </c>
      <c r="S111" s="1">
        <v>4</v>
      </c>
      <c r="T111" s="1">
        <v>4</v>
      </c>
      <c r="U111" s="1">
        <v>4</v>
      </c>
      <c r="V111" s="1">
        <v>4</v>
      </c>
      <c r="W111" s="1">
        <f t="shared" si="11"/>
        <v>45</v>
      </c>
      <c r="Y111" s="32"/>
      <c r="Z111" s="32"/>
      <c r="AA111" s="32"/>
      <c r="AB111" s="32"/>
      <c r="AC111" s="32"/>
      <c r="AD111" s="32"/>
      <c r="AE111" s="32"/>
      <c r="AF111" s="32"/>
      <c r="AG111" s="32"/>
    </row>
    <row r="112" spans="2:33" x14ac:dyDescent="0.25">
      <c r="B112" s="18">
        <v>24</v>
      </c>
      <c r="C112" s="1">
        <v>4</v>
      </c>
      <c r="D112" s="1">
        <v>2</v>
      </c>
      <c r="E112" s="1">
        <v>4</v>
      </c>
      <c r="F112" s="1">
        <v>3</v>
      </c>
      <c r="G112" s="1">
        <v>3</v>
      </c>
      <c r="H112" s="1">
        <v>5</v>
      </c>
      <c r="I112" s="1">
        <v>3</v>
      </c>
      <c r="J112" s="1">
        <v>3</v>
      </c>
      <c r="K112" s="1">
        <v>4</v>
      </c>
      <c r="M112" s="21">
        <v>24</v>
      </c>
      <c r="N112" s="1">
        <v>7</v>
      </c>
      <c r="O112" s="1">
        <v>1</v>
      </c>
      <c r="P112" s="1">
        <v>7</v>
      </c>
      <c r="Q112" s="1">
        <v>3.5</v>
      </c>
      <c r="R112" s="1">
        <v>3.5</v>
      </c>
      <c r="S112" s="1">
        <v>9</v>
      </c>
      <c r="T112" s="1">
        <v>3.5</v>
      </c>
      <c r="U112" s="1">
        <v>3.5</v>
      </c>
      <c r="V112" s="1">
        <v>7</v>
      </c>
      <c r="W112" s="1">
        <f t="shared" si="11"/>
        <v>45</v>
      </c>
    </row>
    <row r="113" spans="2:23" x14ac:dyDescent="0.25">
      <c r="B113" s="18">
        <v>25</v>
      </c>
      <c r="C113" s="1">
        <v>4</v>
      </c>
      <c r="D113" s="1">
        <v>4</v>
      </c>
      <c r="E113" s="1">
        <v>4</v>
      </c>
      <c r="F113" s="1">
        <v>5</v>
      </c>
      <c r="G113" s="1">
        <v>4</v>
      </c>
      <c r="H113" s="1">
        <v>5</v>
      </c>
      <c r="I113" s="1">
        <v>5</v>
      </c>
      <c r="J113" s="1">
        <v>4</v>
      </c>
      <c r="K113" s="1">
        <v>4</v>
      </c>
      <c r="M113" s="21">
        <v>25</v>
      </c>
      <c r="N113" s="1">
        <v>3.5</v>
      </c>
      <c r="O113" s="1">
        <v>3.5</v>
      </c>
      <c r="P113" s="1">
        <v>3.5</v>
      </c>
      <c r="Q113" s="1">
        <v>8</v>
      </c>
      <c r="R113" s="1">
        <v>3.5</v>
      </c>
      <c r="S113" s="1">
        <v>8</v>
      </c>
      <c r="T113" s="1">
        <v>8</v>
      </c>
      <c r="U113" s="1">
        <v>3.5</v>
      </c>
      <c r="V113" s="1">
        <v>3.5</v>
      </c>
      <c r="W113" s="1">
        <f t="shared" si="11"/>
        <v>45</v>
      </c>
    </row>
    <row r="114" spans="2:23" x14ac:dyDescent="0.25">
      <c r="B114" s="18">
        <v>26</v>
      </c>
      <c r="C114" s="1">
        <v>4</v>
      </c>
      <c r="D114" s="1">
        <v>4</v>
      </c>
      <c r="E114" s="1">
        <v>3</v>
      </c>
      <c r="F114" s="1">
        <v>4</v>
      </c>
      <c r="G114" s="1">
        <v>3</v>
      </c>
      <c r="H114" s="1">
        <v>3</v>
      </c>
      <c r="I114" s="1">
        <v>3</v>
      </c>
      <c r="J114" s="1">
        <v>3</v>
      </c>
      <c r="K114" s="1">
        <v>4</v>
      </c>
      <c r="M114" s="21">
        <v>26</v>
      </c>
      <c r="N114" s="1">
        <v>7.5</v>
      </c>
      <c r="O114" s="1">
        <v>7.5</v>
      </c>
      <c r="P114" s="1">
        <v>3</v>
      </c>
      <c r="Q114" s="1">
        <v>7.5</v>
      </c>
      <c r="R114" s="1">
        <v>3</v>
      </c>
      <c r="S114" s="1">
        <v>3</v>
      </c>
      <c r="T114" s="1">
        <v>3</v>
      </c>
      <c r="U114" s="1">
        <v>3</v>
      </c>
      <c r="V114" s="1">
        <v>7.5</v>
      </c>
      <c r="W114" s="1">
        <f t="shared" si="11"/>
        <v>45</v>
      </c>
    </row>
    <row r="115" spans="2:23" x14ac:dyDescent="0.25">
      <c r="B115" s="18">
        <v>27</v>
      </c>
      <c r="C115" s="1">
        <v>4</v>
      </c>
      <c r="D115" s="1">
        <v>4</v>
      </c>
      <c r="E115" s="1">
        <v>4</v>
      </c>
      <c r="F115" s="1">
        <v>4</v>
      </c>
      <c r="G115" s="1">
        <v>5</v>
      </c>
      <c r="H115" s="1">
        <v>4</v>
      </c>
      <c r="I115" s="1">
        <v>5</v>
      </c>
      <c r="J115" s="1">
        <v>5</v>
      </c>
      <c r="K115" s="1">
        <v>4</v>
      </c>
      <c r="M115" s="21">
        <v>27</v>
      </c>
      <c r="N115" s="1">
        <v>3.5</v>
      </c>
      <c r="O115" s="1">
        <v>3.5</v>
      </c>
      <c r="P115" s="1">
        <v>3.5</v>
      </c>
      <c r="Q115" s="1">
        <v>3.5</v>
      </c>
      <c r="R115" s="1">
        <v>8</v>
      </c>
      <c r="S115" s="1">
        <v>3.5</v>
      </c>
      <c r="T115" s="1">
        <v>8</v>
      </c>
      <c r="U115" s="1">
        <v>8</v>
      </c>
      <c r="V115" s="1">
        <v>3.5</v>
      </c>
      <c r="W115" s="1">
        <f t="shared" si="11"/>
        <v>45</v>
      </c>
    </row>
    <row r="116" spans="2:23" x14ac:dyDescent="0.25">
      <c r="B116" s="18">
        <v>28</v>
      </c>
      <c r="C116" s="1">
        <v>4</v>
      </c>
      <c r="D116" s="1">
        <v>4</v>
      </c>
      <c r="E116" s="1">
        <v>3</v>
      </c>
      <c r="F116" s="1">
        <v>4</v>
      </c>
      <c r="G116" s="1">
        <v>3</v>
      </c>
      <c r="H116" s="1">
        <v>3</v>
      </c>
      <c r="I116" s="1">
        <v>3</v>
      </c>
      <c r="J116" s="1">
        <v>4</v>
      </c>
      <c r="K116" s="1">
        <v>4</v>
      </c>
      <c r="M116" s="21">
        <v>28</v>
      </c>
      <c r="N116" s="1">
        <v>7</v>
      </c>
      <c r="O116" s="1">
        <v>7</v>
      </c>
      <c r="P116" s="1">
        <v>2.5</v>
      </c>
      <c r="Q116" s="1">
        <v>7</v>
      </c>
      <c r="R116" s="1">
        <v>2.5</v>
      </c>
      <c r="S116" s="1">
        <v>2.5</v>
      </c>
      <c r="T116" s="1">
        <v>2.5</v>
      </c>
      <c r="U116" s="1">
        <v>7</v>
      </c>
      <c r="V116" s="1">
        <v>7</v>
      </c>
      <c r="W116" s="1">
        <f t="shared" si="11"/>
        <v>45</v>
      </c>
    </row>
    <row r="117" spans="2:23" x14ac:dyDescent="0.25">
      <c r="B117" s="18">
        <v>29</v>
      </c>
      <c r="C117" s="1">
        <v>3</v>
      </c>
      <c r="D117" s="1">
        <v>4</v>
      </c>
      <c r="E117" s="1">
        <v>3</v>
      </c>
      <c r="F117" s="1">
        <v>3</v>
      </c>
      <c r="G117" s="1">
        <v>3</v>
      </c>
      <c r="H117" s="1">
        <v>4</v>
      </c>
      <c r="I117" s="1">
        <v>4</v>
      </c>
      <c r="J117" s="1">
        <v>4</v>
      </c>
      <c r="K117" s="1">
        <v>3</v>
      </c>
      <c r="M117" s="21">
        <v>29</v>
      </c>
      <c r="N117" s="1">
        <v>3</v>
      </c>
      <c r="O117" s="1">
        <v>7.5</v>
      </c>
      <c r="P117" s="1">
        <v>3</v>
      </c>
      <c r="Q117" s="1">
        <v>3</v>
      </c>
      <c r="R117" s="1">
        <v>3</v>
      </c>
      <c r="S117" s="1">
        <v>7.5</v>
      </c>
      <c r="T117" s="1">
        <v>7.5</v>
      </c>
      <c r="U117" s="1">
        <v>7.5</v>
      </c>
      <c r="V117" s="1">
        <v>3</v>
      </c>
      <c r="W117" s="1">
        <f t="shared" si="11"/>
        <v>45</v>
      </c>
    </row>
    <row r="118" spans="2:23" x14ac:dyDescent="0.25">
      <c r="B118" s="18">
        <v>30</v>
      </c>
      <c r="C118" s="1">
        <v>3</v>
      </c>
      <c r="D118" s="1">
        <v>3</v>
      </c>
      <c r="E118" s="1">
        <v>4</v>
      </c>
      <c r="F118" s="1">
        <v>4</v>
      </c>
      <c r="G118" s="1">
        <v>4</v>
      </c>
      <c r="H118" s="1">
        <v>2</v>
      </c>
      <c r="I118" s="1">
        <v>2</v>
      </c>
      <c r="J118" s="1">
        <v>3</v>
      </c>
      <c r="K118" s="1">
        <v>4</v>
      </c>
      <c r="M118" s="21">
        <v>30</v>
      </c>
      <c r="N118" s="1">
        <v>4</v>
      </c>
      <c r="O118" s="1">
        <v>4</v>
      </c>
      <c r="P118" s="1">
        <v>7.5</v>
      </c>
      <c r="Q118" s="1">
        <v>7.5</v>
      </c>
      <c r="R118" s="1">
        <v>7.5</v>
      </c>
      <c r="S118" s="1">
        <v>1.5</v>
      </c>
      <c r="T118" s="1">
        <v>1.5</v>
      </c>
      <c r="U118" s="1">
        <v>4</v>
      </c>
      <c r="V118" s="1">
        <v>7.5</v>
      </c>
      <c r="W118" s="1">
        <f t="shared" si="11"/>
        <v>45</v>
      </c>
    </row>
    <row r="119" spans="2:23" x14ac:dyDescent="0.25">
      <c r="B119" s="22" t="s">
        <v>14</v>
      </c>
      <c r="C119" s="23">
        <f>SUM(C89:C118)</f>
        <v>100</v>
      </c>
      <c r="D119" s="23">
        <f t="shared" ref="D119:K119" si="12">SUM(D89:D118)</f>
        <v>84</v>
      </c>
      <c r="E119" s="23">
        <f t="shared" si="12"/>
        <v>99</v>
      </c>
      <c r="F119" s="23">
        <f t="shared" si="12"/>
        <v>104</v>
      </c>
      <c r="G119" s="23">
        <f t="shared" si="12"/>
        <v>107</v>
      </c>
      <c r="H119" s="23">
        <f t="shared" si="12"/>
        <v>102</v>
      </c>
      <c r="I119" s="23">
        <f t="shared" si="12"/>
        <v>105</v>
      </c>
      <c r="J119" s="23">
        <f t="shared" si="12"/>
        <v>116</v>
      </c>
      <c r="K119" s="23">
        <f t="shared" si="12"/>
        <v>110</v>
      </c>
      <c r="M119" s="22" t="s">
        <v>14</v>
      </c>
      <c r="N119" s="23">
        <f>SUM(N89:N118)</f>
        <v>145</v>
      </c>
      <c r="O119" s="23">
        <f t="shared" ref="O119:U119" si="13">SUM(O89:O118)</f>
        <v>108</v>
      </c>
      <c r="P119" s="23">
        <f t="shared" si="13"/>
        <v>134</v>
      </c>
      <c r="Q119" s="23">
        <f t="shared" si="13"/>
        <v>155</v>
      </c>
      <c r="R119" s="23">
        <f t="shared" si="13"/>
        <v>155.5</v>
      </c>
      <c r="S119" s="23">
        <f t="shared" si="13"/>
        <v>152.5</v>
      </c>
      <c r="T119" s="23">
        <f t="shared" si="13"/>
        <v>153.5</v>
      </c>
      <c r="U119" s="23">
        <f t="shared" si="13"/>
        <v>182.5</v>
      </c>
      <c r="V119" s="23">
        <f>SUM(V89:V118)</f>
        <v>164</v>
      </c>
    </row>
    <row r="120" spans="2:23" x14ac:dyDescent="0.25">
      <c r="B120" s="24" t="s">
        <v>25</v>
      </c>
      <c r="C120" s="25">
        <f>AVERAGE(C89:C118)</f>
        <v>3.3333333333333335</v>
      </c>
      <c r="D120" s="25">
        <f t="shared" ref="D120:K120" si="14">AVERAGE(D89:D118)</f>
        <v>2.8</v>
      </c>
      <c r="E120" s="25">
        <f t="shared" si="14"/>
        <v>3.3</v>
      </c>
      <c r="F120" s="25">
        <f t="shared" si="14"/>
        <v>3.4666666666666668</v>
      </c>
      <c r="G120" s="25">
        <f t="shared" si="14"/>
        <v>3.5666666666666669</v>
      </c>
      <c r="H120" s="25">
        <f t="shared" si="14"/>
        <v>3.4</v>
      </c>
      <c r="I120" s="25">
        <f t="shared" si="14"/>
        <v>3.5</v>
      </c>
      <c r="J120" s="25">
        <f t="shared" si="14"/>
        <v>3.8666666666666667</v>
      </c>
      <c r="K120" s="25">
        <f t="shared" si="14"/>
        <v>3.6666666666666665</v>
      </c>
      <c r="M120" s="24" t="s">
        <v>25</v>
      </c>
      <c r="N120" s="25">
        <f>AVERAGE(N89:N118)</f>
        <v>4.833333333333333</v>
      </c>
      <c r="O120" s="25">
        <f t="shared" ref="O120:V120" si="15">AVERAGE(O89:O118)</f>
        <v>3.6</v>
      </c>
      <c r="P120" s="25">
        <f t="shared" si="15"/>
        <v>4.4666666666666668</v>
      </c>
      <c r="Q120" s="25">
        <f t="shared" si="15"/>
        <v>5.166666666666667</v>
      </c>
      <c r="R120" s="25">
        <f t="shared" si="15"/>
        <v>5.1833333333333336</v>
      </c>
      <c r="S120" s="25">
        <f t="shared" si="15"/>
        <v>5.083333333333333</v>
      </c>
      <c r="T120" s="25">
        <f t="shared" si="15"/>
        <v>5.1166666666666663</v>
      </c>
      <c r="U120" s="25">
        <f t="shared" si="15"/>
        <v>6.083333333333333</v>
      </c>
      <c r="V120" s="25">
        <f t="shared" si="15"/>
        <v>5.4666666666666668</v>
      </c>
    </row>
  </sheetData>
  <sortState ref="AB68:AE76">
    <sortCondition ref="AC68"/>
  </sortState>
  <mergeCells count="29">
    <mergeCell ref="Y94:Y95"/>
    <mergeCell ref="Z94:Z95"/>
    <mergeCell ref="AA94:AA95"/>
    <mergeCell ref="Z105:AA105"/>
    <mergeCell ref="Z64:AA64"/>
    <mergeCell ref="Y12:Y13"/>
    <mergeCell ref="Z12:Z13"/>
    <mergeCell ref="AA12:AA13"/>
    <mergeCell ref="Y53:Y54"/>
    <mergeCell ref="Z53:Z54"/>
    <mergeCell ref="AA53:AA54"/>
    <mergeCell ref="W47:W48"/>
    <mergeCell ref="M87:M88"/>
    <mergeCell ref="N87:V87"/>
    <mergeCell ref="W87:W88"/>
    <mergeCell ref="B84:K85"/>
    <mergeCell ref="B87:B88"/>
    <mergeCell ref="C87:K87"/>
    <mergeCell ref="N47:V47"/>
    <mergeCell ref="B44:K45"/>
    <mergeCell ref="B47:B48"/>
    <mergeCell ref="C47:K47"/>
    <mergeCell ref="B4:K5"/>
    <mergeCell ref="M47:M48"/>
    <mergeCell ref="B7:B8"/>
    <mergeCell ref="C7:K7"/>
    <mergeCell ref="M4:V5"/>
    <mergeCell ref="M7:M8"/>
    <mergeCell ref="N7:V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Kadar Air</vt:lpstr>
      <vt:lpstr>Kadar Abu</vt:lpstr>
      <vt:lpstr>Protein</vt:lpstr>
      <vt:lpstr>Antioksidan</vt:lpstr>
      <vt:lpstr>Rendemen</vt:lpstr>
      <vt:lpstr>Warna (L)</vt:lpstr>
      <vt:lpstr>Warna (a)</vt:lpstr>
      <vt:lpstr>Warna (b)</vt:lpstr>
      <vt:lpstr>Orlep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</dc:creator>
  <cp:lastModifiedBy>HP</cp:lastModifiedBy>
  <dcterms:created xsi:type="dcterms:W3CDTF">2023-03-20T05:33:26Z</dcterms:created>
  <dcterms:modified xsi:type="dcterms:W3CDTF">2023-07-11T11:22:01Z</dcterms:modified>
</cp:coreProperties>
</file>