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teman2\farabi\"/>
    </mc:Choice>
  </mc:AlternateContent>
  <xr:revisionPtr revIDLastSave="0" documentId="13_ncr:1_{B0CB01B7-74EF-40EE-A916-E37F3670C929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7 HST" sheetId="1" r:id="rId1"/>
    <sheet name="28" sheetId="5" r:id="rId2"/>
    <sheet name="42" sheetId="6" r:id="rId3"/>
    <sheet name="56" sheetId="7" r:id="rId4"/>
    <sheet name="70" sheetId="8" r:id="rId5"/>
    <sheet name="90" sheetId="9" r:id="rId6"/>
    <sheet name="Sheet1" sheetId="10" r:id="rId7"/>
  </sheets>
  <externalReferences>
    <externalReference r:id="rId8"/>
  </externalReferences>
  <calcPr calcId="191029"/>
</workbook>
</file>

<file path=xl/calcChain.xml><?xml version="1.0" encoding="utf-8"?>
<calcChain xmlns="http://schemas.openxmlformats.org/spreadsheetml/2006/main">
  <c r="F4" i="10" l="1"/>
  <c r="F5" i="10"/>
  <c r="F6" i="10"/>
  <c r="F7" i="10"/>
  <c r="F8" i="10"/>
  <c r="F9" i="10"/>
  <c r="F10" i="10"/>
  <c r="F11" i="10"/>
  <c r="F12" i="10"/>
  <c r="F13" i="10"/>
  <c r="F14" i="10"/>
  <c r="F3" i="10"/>
  <c r="Y7" i="7"/>
  <c r="Y8" i="7"/>
  <c r="Y9" i="7"/>
  <c r="Y10" i="7"/>
  <c r="Y11" i="7"/>
  <c r="Y12" i="7"/>
  <c r="Y13" i="7"/>
  <c r="Y14" i="7"/>
  <c r="Y15" i="7"/>
  <c r="Y16" i="7"/>
  <c r="Y17" i="7"/>
  <c r="Y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6" i="7"/>
  <c r="H4" i="10"/>
  <c r="H5" i="10"/>
  <c r="H6" i="10"/>
  <c r="H7" i="10"/>
  <c r="H8" i="10"/>
  <c r="H9" i="10"/>
  <c r="H10" i="10"/>
  <c r="H11" i="10"/>
  <c r="H12" i="10"/>
  <c r="H13" i="10"/>
  <c r="H14" i="10"/>
  <c r="H3" i="10"/>
  <c r="Y7" i="8"/>
  <c r="Y8" i="8"/>
  <c r="Y9" i="8"/>
  <c r="Y10" i="8"/>
  <c r="Y11" i="8"/>
  <c r="Y12" i="8"/>
  <c r="Y13" i="8"/>
  <c r="Y14" i="8"/>
  <c r="Y15" i="8"/>
  <c r="Y16" i="8"/>
  <c r="Y17" i="8"/>
  <c r="Y6" i="8"/>
  <c r="U7" i="8"/>
  <c r="U8" i="8"/>
  <c r="U9" i="8"/>
  <c r="U10" i="8"/>
  <c r="U11" i="8"/>
  <c r="U12" i="8"/>
  <c r="U13" i="8"/>
  <c r="U14" i="8"/>
  <c r="U15" i="8"/>
  <c r="U16" i="8"/>
  <c r="U17" i="8"/>
  <c r="U18" i="8"/>
  <c r="U19" i="8"/>
  <c r="U6" i="8"/>
  <c r="E15" i="10"/>
  <c r="G15" i="10"/>
  <c r="I15" i="10"/>
  <c r="J4" i="10"/>
  <c r="J5" i="10"/>
  <c r="J6" i="10"/>
  <c r="J7" i="10"/>
  <c r="J8" i="10"/>
  <c r="J9" i="10"/>
  <c r="J10" i="10"/>
  <c r="J11" i="10"/>
  <c r="J12" i="10"/>
  <c r="J13" i="10"/>
  <c r="J14" i="10"/>
  <c r="J3" i="10"/>
  <c r="Y7" i="9"/>
  <c r="Y8" i="9"/>
  <c r="Y9" i="9"/>
  <c r="Y10" i="9"/>
  <c r="Y11" i="9"/>
  <c r="Y12" i="9"/>
  <c r="Y13" i="9"/>
  <c r="Y14" i="9"/>
  <c r="Y15" i="9"/>
  <c r="Y16" i="9"/>
  <c r="Y17" i="9"/>
  <c r="Y6" i="9"/>
  <c r="U18" i="9"/>
  <c r="U19" i="9"/>
  <c r="G19" i="7"/>
  <c r="G19" i="8"/>
  <c r="G19" i="9"/>
  <c r="U7" i="9" l="1"/>
  <c r="U8" i="9"/>
  <c r="U9" i="9"/>
  <c r="U10" i="9"/>
  <c r="U11" i="9"/>
  <c r="U12" i="9"/>
  <c r="U13" i="9"/>
  <c r="U14" i="9"/>
  <c r="U15" i="9"/>
  <c r="U16" i="9"/>
  <c r="U17" i="9"/>
  <c r="U6" i="9"/>
  <c r="I4" i="10"/>
  <c r="I5" i="10"/>
  <c r="I6" i="10"/>
  <c r="I7" i="10"/>
  <c r="I8" i="10"/>
  <c r="I9" i="10"/>
  <c r="I10" i="10"/>
  <c r="I11" i="10"/>
  <c r="I12" i="10"/>
  <c r="I13" i="10"/>
  <c r="I14" i="10"/>
  <c r="I3" i="10"/>
  <c r="G4" i="10"/>
  <c r="G5" i="10"/>
  <c r="G6" i="10"/>
  <c r="G7" i="10"/>
  <c r="G8" i="10"/>
  <c r="G9" i="10"/>
  <c r="G10" i="10"/>
  <c r="G11" i="10"/>
  <c r="G12" i="10"/>
  <c r="G13" i="10"/>
  <c r="G14" i="10"/>
  <c r="G3" i="10"/>
  <c r="E4" i="10"/>
  <c r="E5" i="10"/>
  <c r="E6" i="10"/>
  <c r="E7" i="10"/>
  <c r="E8" i="10"/>
  <c r="E9" i="10"/>
  <c r="E10" i="10"/>
  <c r="E11" i="10"/>
  <c r="E12" i="10"/>
  <c r="E13" i="10"/>
  <c r="E14" i="10"/>
  <c r="E3" i="10"/>
  <c r="D4" i="10"/>
  <c r="D5" i="10"/>
  <c r="D6" i="10"/>
  <c r="D7" i="10"/>
  <c r="D8" i="10"/>
  <c r="D9" i="10"/>
  <c r="D10" i="10"/>
  <c r="D11" i="10"/>
  <c r="D12" i="10"/>
  <c r="D13" i="10"/>
  <c r="D14" i="10"/>
  <c r="D3" i="10"/>
  <c r="C4" i="10"/>
  <c r="C5" i="10"/>
  <c r="C6" i="10"/>
  <c r="C7" i="10"/>
  <c r="C8" i="10"/>
  <c r="C9" i="10"/>
  <c r="C10" i="10"/>
  <c r="C11" i="10"/>
  <c r="C12" i="10"/>
  <c r="C13" i="10"/>
  <c r="C14" i="10"/>
  <c r="C3" i="10"/>
  <c r="B4" i="10"/>
  <c r="B5" i="10"/>
  <c r="B6" i="10"/>
  <c r="B7" i="10"/>
  <c r="B8" i="10"/>
  <c r="B9" i="10"/>
  <c r="B10" i="10"/>
  <c r="B11" i="10"/>
  <c r="B12" i="10"/>
  <c r="B13" i="10"/>
  <c r="B14" i="10"/>
  <c r="B3" i="10"/>
  <c r="A14" i="10"/>
  <c r="A13" i="10"/>
  <c r="A12" i="10"/>
  <c r="A11" i="10"/>
  <c r="A10" i="10"/>
  <c r="A9" i="10"/>
  <c r="A8" i="10"/>
  <c r="A7" i="10"/>
  <c r="A6" i="10"/>
  <c r="A5" i="10"/>
  <c r="A4" i="10"/>
  <c r="A3" i="10"/>
  <c r="M34" i="9"/>
  <c r="P34" i="9" s="1"/>
  <c r="P33" i="9"/>
  <c r="M33" i="9"/>
  <c r="M32" i="9"/>
  <c r="P32" i="9" s="1"/>
  <c r="P31" i="9"/>
  <c r="M31" i="9"/>
  <c r="N26" i="9"/>
  <c r="Q26" i="9" s="1"/>
  <c r="N25" i="9"/>
  <c r="Q25" i="9" s="1"/>
  <c r="R25" i="9" s="1"/>
  <c r="Q24" i="9"/>
  <c r="R24" i="9" s="1"/>
  <c r="N24" i="9"/>
  <c r="K22" i="9"/>
  <c r="E18" i="9"/>
  <c r="D18" i="9"/>
  <c r="C18" i="9"/>
  <c r="G17" i="9"/>
  <c r="F17" i="9"/>
  <c r="E26" i="9" s="1"/>
  <c r="K16" i="9"/>
  <c r="G16" i="9"/>
  <c r="F16" i="9"/>
  <c r="E25" i="9" s="1"/>
  <c r="G15" i="9"/>
  <c r="F15" i="9"/>
  <c r="E24" i="9" s="1"/>
  <c r="G14" i="9"/>
  <c r="F14" i="9"/>
  <c r="E23" i="9" s="1"/>
  <c r="K13" i="9"/>
  <c r="G13" i="9"/>
  <c r="F13" i="9"/>
  <c r="D26" i="9" s="1"/>
  <c r="K12" i="9"/>
  <c r="K14" i="9" s="1"/>
  <c r="G12" i="9"/>
  <c r="F12" i="9"/>
  <c r="D25" i="9" s="1"/>
  <c r="K11" i="9"/>
  <c r="G11" i="9"/>
  <c r="F11" i="9"/>
  <c r="D24" i="9" s="1"/>
  <c r="K10" i="9"/>
  <c r="G10" i="9"/>
  <c r="F10" i="9"/>
  <c r="D23" i="9" s="1"/>
  <c r="G9" i="9"/>
  <c r="F9" i="9"/>
  <c r="C26" i="9" s="1"/>
  <c r="G8" i="9"/>
  <c r="F8" i="9"/>
  <c r="C25" i="9" s="1"/>
  <c r="G7" i="9"/>
  <c r="F7" i="9"/>
  <c r="C24" i="9" s="1"/>
  <c r="G6" i="9"/>
  <c r="F6" i="9"/>
  <c r="C23" i="9" s="1"/>
  <c r="P34" i="8"/>
  <c r="M34" i="8"/>
  <c r="P33" i="8"/>
  <c r="M33" i="8"/>
  <c r="P32" i="8"/>
  <c r="M32" i="8"/>
  <c r="P31" i="8"/>
  <c r="M31" i="8"/>
  <c r="Q26" i="8"/>
  <c r="N26" i="8"/>
  <c r="N25" i="8"/>
  <c r="Q25" i="8" s="1"/>
  <c r="R25" i="8" s="1"/>
  <c r="Q24" i="8"/>
  <c r="R24" i="8" s="1"/>
  <c r="N24" i="8"/>
  <c r="K22" i="8"/>
  <c r="E18" i="8"/>
  <c r="D18" i="8"/>
  <c r="C18" i="8"/>
  <c r="G17" i="8"/>
  <c r="F17" i="8"/>
  <c r="E26" i="8" s="1"/>
  <c r="K16" i="8"/>
  <c r="G16" i="8"/>
  <c r="F16" i="8"/>
  <c r="E25" i="8" s="1"/>
  <c r="G15" i="8"/>
  <c r="F15" i="8"/>
  <c r="E24" i="8" s="1"/>
  <c r="G14" i="8"/>
  <c r="F14" i="8"/>
  <c r="E23" i="8" s="1"/>
  <c r="K13" i="8"/>
  <c r="K14" i="8" s="1"/>
  <c r="G13" i="8"/>
  <c r="F13" i="8"/>
  <c r="D26" i="8" s="1"/>
  <c r="K12" i="8"/>
  <c r="G12" i="8"/>
  <c r="F12" i="8"/>
  <c r="D25" i="8" s="1"/>
  <c r="K11" i="8"/>
  <c r="G11" i="8"/>
  <c r="F11" i="8"/>
  <c r="D24" i="8" s="1"/>
  <c r="K10" i="8"/>
  <c r="G10" i="8"/>
  <c r="F10" i="8"/>
  <c r="D23" i="8" s="1"/>
  <c r="G9" i="8"/>
  <c r="F9" i="8"/>
  <c r="C26" i="8" s="1"/>
  <c r="G8" i="8"/>
  <c r="F8" i="8"/>
  <c r="C25" i="8" s="1"/>
  <c r="G7" i="8"/>
  <c r="F7" i="8"/>
  <c r="C24" i="8" s="1"/>
  <c r="G6" i="8"/>
  <c r="F6" i="8"/>
  <c r="C23" i="8" s="1"/>
  <c r="P34" i="7"/>
  <c r="M34" i="7"/>
  <c r="P33" i="7"/>
  <c r="M33" i="7"/>
  <c r="P32" i="7"/>
  <c r="M32" i="7"/>
  <c r="P31" i="7"/>
  <c r="M31" i="7"/>
  <c r="Q26" i="7"/>
  <c r="N26" i="7"/>
  <c r="R25" i="7"/>
  <c r="Q25" i="7"/>
  <c r="N25" i="7"/>
  <c r="Q24" i="7"/>
  <c r="R24" i="7" s="1"/>
  <c r="N24" i="7"/>
  <c r="K22" i="7"/>
  <c r="E18" i="7"/>
  <c r="D18" i="7"/>
  <c r="C18" i="7"/>
  <c r="G17" i="7"/>
  <c r="F17" i="7"/>
  <c r="E26" i="7" s="1"/>
  <c r="K16" i="7"/>
  <c r="G16" i="7"/>
  <c r="F16" i="7"/>
  <c r="E25" i="7" s="1"/>
  <c r="G15" i="7"/>
  <c r="F15" i="7"/>
  <c r="E24" i="7" s="1"/>
  <c r="K14" i="7"/>
  <c r="G14" i="7"/>
  <c r="F14" i="7"/>
  <c r="E23" i="7" s="1"/>
  <c r="K13" i="7"/>
  <c r="G13" i="7"/>
  <c r="F13" i="7"/>
  <c r="D26" i="7" s="1"/>
  <c r="K12" i="7"/>
  <c r="G12" i="7"/>
  <c r="F12" i="7"/>
  <c r="D25" i="7" s="1"/>
  <c r="K11" i="7"/>
  <c r="G11" i="7"/>
  <c r="F11" i="7"/>
  <c r="D24" i="7" s="1"/>
  <c r="K10" i="7"/>
  <c r="G10" i="7"/>
  <c r="F10" i="7"/>
  <c r="D23" i="7" s="1"/>
  <c r="G9" i="7"/>
  <c r="F9" i="7"/>
  <c r="C26" i="7" s="1"/>
  <c r="G8" i="7"/>
  <c r="F8" i="7"/>
  <c r="C25" i="7" s="1"/>
  <c r="G7" i="7"/>
  <c r="F7" i="7"/>
  <c r="C24" i="7" s="1"/>
  <c r="G6" i="7"/>
  <c r="F6" i="7"/>
  <c r="C23" i="7" s="1"/>
  <c r="P34" i="6"/>
  <c r="M34" i="6"/>
  <c r="P33" i="6"/>
  <c r="M33" i="6"/>
  <c r="P32" i="6"/>
  <c r="M32" i="6"/>
  <c r="P31" i="6"/>
  <c r="M31" i="6"/>
  <c r="Q26" i="6"/>
  <c r="N26" i="6"/>
  <c r="N25" i="6"/>
  <c r="Q25" i="6" s="1"/>
  <c r="R25" i="6" s="1"/>
  <c r="Q24" i="6"/>
  <c r="R24" i="6" s="1"/>
  <c r="N24" i="6"/>
  <c r="K22" i="6"/>
  <c r="E18" i="6"/>
  <c r="D18" i="6"/>
  <c r="C18" i="6"/>
  <c r="G17" i="6"/>
  <c r="F17" i="6"/>
  <c r="E26" i="6" s="1"/>
  <c r="K16" i="6"/>
  <c r="G16" i="6"/>
  <c r="F16" i="6"/>
  <c r="E25" i="6" s="1"/>
  <c r="G15" i="6"/>
  <c r="F15" i="6"/>
  <c r="E24" i="6" s="1"/>
  <c r="G14" i="6"/>
  <c r="F14" i="6"/>
  <c r="E23" i="6" s="1"/>
  <c r="K13" i="6"/>
  <c r="G13" i="6"/>
  <c r="F13" i="6"/>
  <c r="D26" i="6" s="1"/>
  <c r="K12" i="6"/>
  <c r="K14" i="6" s="1"/>
  <c r="G12" i="6"/>
  <c r="F12" i="6"/>
  <c r="D25" i="6" s="1"/>
  <c r="K11" i="6"/>
  <c r="G11" i="6"/>
  <c r="F11" i="6"/>
  <c r="D24" i="6" s="1"/>
  <c r="K10" i="6"/>
  <c r="G10" i="6"/>
  <c r="F10" i="6"/>
  <c r="D23" i="6" s="1"/>
  <c r="G9" i="6"/>
  <c r="F9" i="6"/>
  <c r="C26" i="6" s="1"/>
  <c r="G8" i="6"/>
  <c r="F8" i="6"/>
  <c r="C25" i="6" s="1"/>
  <c r="G7" i="6"/>
  <c r="F7" i="6"/>
  <c r="C24" i="6" s="1"/>
  <c r="G6" i="6"/>
  <c r="F6" i="6"/>
  <c r="C23" i="6" s="1"/>
  <c r="P34" i="5"/>
  <c r="M34" i="5"/>
  <c r="P33" i="5"/>
  <c r="M33" i="5"/>
  <c r="P32" i="5"/>
  <c r="M32" i="5"/>
  <c r="P31" i="5"/>
  <c r="M31" i="5"/>
  <c r="Q26" i="5"/>
  <c r="N26" i="5"/>
  <c r="N25" i="5"/>
  <c r="Q25" i="5" s="1"/>
  <c r="R25" i="5" s="1"/>
  <c r="Q24" i="5"/>
  <c r="R24" i="5" s="1"/>
  <c r="N24" i="5"/>
  <c r="K22" i="5"/>
  <c r="E18" i="5"/>
  <c r="D18" i="5"/>
  <c r="C18" i="5"/>
  <c r="G17" i="5"/>
  <c r="F17" i="5"/>
  <c r="E26" i="5" s="1"/>
  <c r="K16" i="5"/>
  <c r="G16" i="5"/>
  <c r="F16" i="5"/>
  <c r="E25" i="5" s="1"/>
  <c r="G15" i="5"/>
  <c r="F15" i="5"/>
  <c r="E24" i="5" s="1"/>
  <c r="G14" i="5"/>
  <c r="F14" i="5"/>
  <c r="E23" i="5" s="1"/>
  <c r="K13" i="5"/>
  <c r="G13" i="5"/>
  <c r="F13" i="5"/>
  <c r="D26" i="5" s="1"/>
  <c r="K12" i="5"/>
  <c r="K14" i="5" s="1"/>
  <c r="G12" i="5"/>
  <c r="F12" i="5"/>
  <c r="D25" i="5" s="1"/>
  <c r="K11" i="5"/>
  <c r="G11" i="5"/>
  <c r="F11" i="5"/>
  <c r="D24" i="5" s="1"/>
  <c r="K10" i="5"/>
  <c r="G10" i="5"/>
  <c r="F10" i="5"/>
  <c r="D23" i="5" s="1"/>
  <c r="G9" i="5"/>
  <c r="F9" i="5"/>
  <c r="C26" i="5" s="1"/>
  <c r="G8" i="5"/>
  <c r="F8" i="5"/>
  <c r="C25" i="5" s="1"/>
  <c r="G7" i="5"/>
  <c r="F7" i="5"/>
  <c r="C24" i="5" s="1"/>
  <c r="G6" i="5"/>
  <c r="F6" i="5"/>
  <c r="C23" i="5" s="1"/>
  <c r="K16" i="1"/>
  <c r="F25" i="5" l="1"/>
  <c r="F25" i="8"/>
  <c r="F24" i="9"/>
  <c r="D27" i="8"/>
  <c r="F24" i="8"/>
  <c r="F25" i="7"/>
  <c r="E27" i="7"/>
  <c r="F24" i="6"/>
  <c r="D27" i="6"/>
  <c r="E27" i="5"/>
  <c r="F24" i="5"/>
  <c r="C27" i="9"/>
  <c r="F23" i="9"/>
  <c r="F25" i="9"/>
  <c r="P14" i="9"/>
  <c r="E27" i="9"/>
  <c r="F26" i="9"/>
  <c r="D27" i="9"/>
  <c r="P13" i="9"/>
  <c r="K15" i="9"/>
  <c r="F18" i="9"/>
  <c r="K7" i="9" s="1"/>
  <c r="P12" i="9"/>
  <c r="F26" i="8"/>
  <c r="Q10" i="8"/>
  <c r="C27" i="8"/>
  <c r="F23" i="8"/>
  <c r="E27" i="8"/>
  <c r="K15" i="8"/>
  <c r="F18" i="8"/>
  <c r="K7" i="8" s="1"/>
  <c r="C27" i="7"/>
  <c r="F23" i="7"/>
  <c r="F24" i="7"/>
  <c r="F26" i="7"/>
  <c r="D27" i="7"/>
  <c r="K15" i="7"/>
  <c r="F18" i="7"/>
  <c r="K7" i="7" s="1"/>
  <c r="P13" i="6"/>
  <c r="F26" i="6"/>
  <c r="C27" i="6"/>
  <c r="F23" i="6"/>
  <c r="P14" i="6"/>
  <c r="E27" i="6"/>
  <c r="F25" i="6"/>
  <c r="K15" i="6"/>
  <c r="F18" i="6"/>
  <c r="K7" i="6" s="1"/>
  <c r="P11" i="6"/>
  <c r="Q12" i="6"/>
  <c r="C27" i="5"/>
  <c r="F23" i="5"/>
  <c r="Q14" i="5"/>
  <c r="P14" i="5"/>
  <c r="Q11" i="5"/>
  <c r="D27" i="5"/>
  <c r="F26" i="5"/>
  <c r="Q10" i="5"/>
  <c r="P13" i="5"/>
  <c r="K15" i="5"/>
  <c r="F18" i="5"/>
  <c r="K7" i="5" s="1"/>
  <c r="P11" i="5"/>
  <c r="N24" i="1"/>
  <c r="Q24" i="1" s="1"/>
  <c r="R24" i="1" s="1"/>
  <c r="N25" i="1"/>
  <c r="Q25" i="1" s="1"/>
  <c r="R25" i="1" s="1"/>
  <c r="N26" i="1"/>
  <c r="Q26" i="1" s="1"/>
  <c r="M32" i="1"/>
  <c r="P32" i="1" s="1"/>
  <c r="M33" i="1"/>
  <c r="P33" i="1" s="1"/>
  <c r="M34" i="1"/>
  <c r="P34" i="1" s="1"/>
  <c r="M31" i="1"/>
  <c r="P31" i="1" s="1"/>
  <c r="E18" i="1"/>
  <c r="D18" i="1"/>
  <c r="C18" i="1"/>
  <c r="G17" i="1"/>
  <c r="F17" i="1"/>
  <c r="E26" i="1" s="1"/>
  <c r="K22" i="1"/>
  <c r="G16" i="1"/>
  <c r="F16" i="1"/>
  <c r="E25" i="1" s="1"/>
  <c r="G15" i="1"/>
  <c r="F15" i="1"/>
  <c r="E24" i="1" s="1"/>
  <c r="K14" i="1"/>
  <c r="G14" i="1"/>
  <c r="F14" i="1"/>
  <c r="E23" i="1" s="1"/>
  <c r="K13" i="1"/>
  <c r="G13" i="1"/>
  <c r="F13" i="1"/>
  <c r="D26" i="1" s="1"/>
  <c r="K12" i="1"/>
  <c r="G12" i="1"/>
  <c r="F12" i="1"/>
  <c r="D25" i="1" s="1"/>
  <c r="K11" i="1"/>
  <c r="G11" i="1"/>
  <c r="F11" i="1"/>
  <c r="D24" i="1" s="1"/>
  <c r="K10" i="1"/>
  <c r="G10" i="1"/>
  <c r="F10" i="1"/>
  <c r="D23" i="1" s="1"/>
  <c r="G9" i="1"/>
  <c r="F9" i="1"/>
  <c r="C26" i="1" s="1"/>
  <c r="G8" i="1"/>
  <c r="F8" i="1"/>
  <c r="C25" i="1" s="1"/>
  <c r="G7" i="1"/>
  <c r="F7" i="1"/>
  <c r="C24" i="1" s="1"/>
  <c r="G6" i="1"/>
  <c r="F6" i="1"/>
  <c r="Q10" i="9" l="1"/>
  <c r="Q13" i="9"/>
  <c r="P10" i="9"/>
  <c r="Q14" i="9"/>
  <c r="Q12" i="9"/>
  <c r="P11" i="9"/>
  <c r="Q11" i="9"/>
  <c r="L13" i="9"/>
  <c r="M13" i="9" s="1"/>
  <c r="L22" i="9"/>
  <c r="L16" i="9"/>
  <c r="L12" i="9"/>
  <c r="M12" i="9" s="1"/>
  <c r="L11" i="9"/>
  <c r="L10" i="9"/>
  <c r="M10" i="9" s="1"/>
  <c r="P13" i="8"/>
  <c r="Q12" i="8"/>
  <c r="Q13" i="8"/>
  <c r="P12" i="8"/>
  <c r="P10" i="8"/>
  <c r="P14" i="8"/>
  <c r="Q14" i="8"/>
  <c r="P11" i="8"/>
  <c r="Q11" i="8"/>
  <c r="L13" i="8"/>
  <c r="M13" i="8" s="1"/>
  <c r="L10" i="8"/>
  <c r="M10" i="8" s="1"/>
  <c r="L22" i="8"/>
  <c r="L16" i="8"/>
  <c r="L12" i="8"/>
  <c r="M12" i="8" s="1"/>
  <c r="L11" i="8"/>
  <c r="P13" i="7"/>
  <c r="Q12" i="7"/>
  <c r="P12" i="7"/>
  <c r="P14" i="7"/>
  <c r="Q13" i="7"/>
  <c r="P10" i="7"/>
  <c r="P11" i="7"/>
  <c r="Q14" i="7"/>
  <c r="Q11" i="7"/>
  <c r="L13" i="7"/>
  <c r="M13" i="7" s="1"/>
  <c r="L22" i="7"/>
  <c r="L16" i="7"/>
  <c r="L12" i="7"/>
  <c r="M12" i="7" s="1"/>
  <c r="L11" i="7"/>
  <c r="L10" i="7"/>
  <c r="M10" i="7" s="1"/>
  <c r="Q10" i="7"/>
  <c r="L13" i="6"/>
  <c r="M13" i="6" s="1"/>
  <c r="L22" i="6"/>
  <c r="L16" i="6"/>
  <c r="L12" i="6"/>
  <c r="M12" i="6" s="1"/>
  <c r="L11" i="6"/>
  <c r="L10" i="6"/>
  <c r="M10" i="6" s="1"/>
  <c r="P12" i="6"/>
  <c r="P10" i="6"/>
  <c r="Q10" i="6"/>
  <c r="Q13" i="6"/>
  <c r="Q14" i="6"/>
  <c r="Q11" i="6"/>
  <c r="L13" i="5"/>
  <c r="M13" i="5" s="1"/>
  <c r="L22" i="5"/>
  <c r="L16" i="5"/>
  <c r="L12" i="5"/>
  <c r="M12" i="5" s="1"/>
  <c r="L11" i="5"/>
  <c r="L10" i="5"/>
  <c r="M10" i="5" s="1"/>
  <c r="Q12" i="5"/>
  <c r="P12" i="5"/>
  <c r="Q13" i="5"/>
  <c r="P10" i="5"/>
  <c r="F18" i="1"/>
  <c r="K7" i="1" s="1"/>
  <c r="L11" i="1" s="1"/>
  <c r="K15" i="1"/>
  <c r="Q13" i="1" s="1"/>
  <c r="P10" i="1"/>
  <c r="P14" i="1"/>
  <c r="E27" i="1"/>
  <c r="F26" i="1"/>
  <c r="F25" i="1"/>
  <c r="Q11" i="1"/>
  <c r="P13" i="1"/>
  <c r="Q12" i="1"/>
  <c r="P12" i="1"/>
  <c r="F24" i="1"/>
  <c r="D27" i="1"/>
  <c r="Q10" i="1"/>
  <c r="P11" i="1"/>
  <c r="Q14" i="1"/>
  <c r="C23" i="1"/>
  <c r="L15" i="8" l="1"/>
  <c r="M15" i="8" s="1"/>
  <c r="N13" i="8" s="1"/>
  <c r="O13" i="8" s="1"/>
  <c r="M11" i="9"/>
  <c r="L14" i="9"/>
  <c r="M14" i="9" s="1"/>
  <c r="L15" i="9"/>
  <c r="M15" i="9" s="1"/>
  <c r="M11" i="8"/>
  <c r="L14" i="8"/>
  <c r="M14" i="8" s="1"/>
  <c r="L15" i="7"/>
  <c r="M15" i="7" s="1"/>
  <c r="N12" i="7" s="1"/>
  <c r="O12" i="7" s="1"/>
  <c r="M11" i="7"/>
  <c r="L14" i="7"/>
  <c r="M14" i="7" s="1"/>
  <c r="L15" i="6"/>
  <c r="M15" i="6" s="1"/>
  <c r="N10" i="6" s="1"/>
  <c r="O10" i="6" s="1"/>
  <c r="M11" i="6"/>
  <c r="L14" i="6"/>
  <c r="M14" i="6" s="1"/>
  <c r="M11" i="5"/>
  <c r="L14" i="5"/>
  <c r="M14" i="5" s="1"/>
  <c r="L15" i="5"/>
  <c r="M15" i="5" s="1"/>
  <c r="N13" i="5" s="1"/>
  <c r="O13" i="5" s="1"/>
  <c r="L22" i="1"/>
  <c r="L16" i="1"/>
  <c r="L10" i="1"/>
  <c r="M10" i="1" s="1"/>
  <c r="F23" i="1"/>
  <c r="L13" i="1" s="1"/>
  <c r="M13" i="1" s="1"/>
  <c r="C27" i="1"/>
  <c r="L12" i="1" s="1"/>
  <c r="M12" i="1" s="1"/>
  <c r="M11" i="1"/>
  <c r="N14" i="5" l="1"/>
  <c r="O14" i="5" s="1"/>
  <c r="N12" i="6"/>
  <c r="O12" i="6" s="1"/>
  <c r="N13" i="6"/>
  <c r="O13" i="6" s="1"/>
  <c r="N11" i="7"/>
  <c r="O11" i="7" s="1"/>
  <c r="M35" i="8"/>
  <c r="N12" i="8"/>
  <c r="O12" i="8" s="1"/>
  <c r="N10" i="8"/>
  <c r="O10" i="8" s="1"/>
  <c r="N27" i="8"/>
  <c r="N14" i="8"/>
  <c r="O14" i="8" s="1"/>
  <c r="N11" i="8"/>
  <c r="O11" i="8" s="1"/>
  <c r="N13" i="7"/>
  <c r="O13" i="7" s="1"/>
  <c r="N10" i="7"/>
  <c r="O10" i="7" s="1"/>
  <c r="N14" i="7"/>
  <c r="O14" i="7" s="1"/>
  <c r="N14" i="6"/>
  <c r="O14" i="6" s="1"/>
  <c r="N11" i="6"/>
  <c r="O11" i="6" s="1"/>
  <c r="M35" i="9"/>
  <c r="N27" i="9"/>
  <c r="N14" i="9"/>
  <c r="O14" i="9" s="1"/>
  <c r="N10" i="9"/>
  <c r="O10" i="9" s="1"/>
  <c r="N11" i="9"/>
  <c r="O11" i="9" s="1"/>
  <c r="N12" i="9"/>
  <c r="O12" i="9" s="1"/>
  <c r="N13" i="9"/>
  <c r="O13" i="9" s="1"/>
  <c r="M35" i="7"/>
  <c r="N27" i="7"/>
  <c r="M35" i="6"/>
  <c r="N27" i="6"/>
  <c r="M35" i="5"/>
  <c r="N27" i="5"/>
  <c r="N11" i="5"/>
  <c r="O11" i="5" s="1"/>
  <c r="N10" i="5"/>
  <c r="O10" i="5" s="1"/>
  <c r="N12" i="5"/>
  <c r="O12" i="5" s="1"/>
  <c r="L15" i="1"/>
  <c r="M15" i="1" s="1"/>
  <c r="N12" i="1" s="1"/>
  <c r="O12" i="1" s="1"/>
  <c r="L14" i="1"/>
  <c r="M14" i="1" s="1"/>
  <c r="M35" i="1" l="1"/>
  <c r="N14" i="1"/>
  <c r="O14" i="1" s="1"/>
  <c r="N13" i="1"/>
  <c r="O13" i="1" s="1"/>
  <c r="N27" i="1"/>
  <c r="N11" i="1"/>
  <c r="O11" i="1" s="1"/>
  <c r="N10" i="1"/>
  <c r="O10" i="1" s="1"/>
</calcChain>
</file>

<file path=xl/sharedStrings.xml><?xml version="1.0" encoding="utf-8"?>
<sst xmlns="http://schemas.openxmlformats.org/spreadsheetml/2006/main" count="534" uniqueCount="72">
  <si>
    <t>PERLAKUAN</t>
  </si>
  <si>
    <t>ULANGAN</t>
  </si>
  <si>
    <t>I</t>
  </si>
  <si>
    <t>II</t>
  </si>
  <si>
    <t>III</t>
  </si>
  <si>
    <t>RERATA</t>
  </si>
  <si>
    <t>JUMLAH</t>
  </si>
  <si>
    <t>R</t>
  </si>
  <si>
    <t>T</t>
  </si>
  <si>
    <t>FK</t>
  </si>
  <si>
    <t>SK</t>
  </si>
  <si>
    <t>TOTAL</t>
  </si>
  <si>
    <t>DB</t>
  </si>
  <si>
    <t>KT</t>
  </si>
  <si>
    <t>JK</t>
  </si>
  <si>
    <t>F HIT</t>
  </si>
  <si>
    <t>K1</t>
  </si>
  <si>
    <t>K2</t>
  </si>
  <si>
    <t>K3</t>
  </si>
  <si>
    <t>G</t>
  </si>
  <si>
    <t>L1</t>
  </si>
  <si>
    <t>L2</t>
  </si>
  <si>
    <t>L3</t>
  </si>
  <si>
    <t>L4</t>
  </si>
  <si>
    <t>BNJ 5%</t>
  </si>
  <si>
    <t>a</t>
  </si>
  <si>
    <t>T BNJ 5%;22;3</t>
  </si>
  <si>
    <t>T BNJ 5%;22;12</t>
  </si>
  <si>
    <t>T BNJ 5%;22;4</t>
  </si>
  <si>
    <t>tn</t>
  </si>
  <si>
    <t>T0P0</t>
  </si>
  <si>
    <t>T1P0</t>
  </si>
  <si>
    <t>T2P0</t>
  </si>
  <si>
    <t>T0P1</t>
  </si>
  <si>
    <t>T1P1</t>
  </si>
  <si>
    <t>T2P1</t>
  </si>
  <si>
    <t>T0P2</t>
  </si>
  <si>
    <t>T1P2</t>
  </si>
  <si>
    <t>T2P2</t>
  </si>
  <si>
    <t>T0P3</t>
  </si>
  <si>
    <t>T1P3</t>
  </si>
  <si>
    <t>T2P3</t>
  </si>
  <si>
    <t>p0</t>
  </si>
  <si>
    <t>p1</t>
  </si>
  <si>
    <t>p2</t>
  </si>
  <si>
    <t>p3</t>
  </si>
  <si>
    <t>t0</t>
  </si>
  <si>
    <t>t1</t>
  </si>
  <si>
    <t>t3</t>
  </si>
  <si>
    <t>P</t>
  </si>
  <si>
    <t>TP</t>
  </si>
  <si>
    <t>Perlakuan</t>
  </si>
  <si>
    <t>umur Tanaman (HST)</t>
  </si>
  <si>
    <t>BNJ</t>
  </si>
  <si>
    <t>b</t>
  </si>
  <si>
    <t>c</t>
  </si>
  <si>
    <t>d</t>
  </si>
  <si>
    <t>e</t>
  </si>
  <si>
    <t>f</t>
  </si>
  <si>
    <t>g</t>
  </si>
  <si>
    <t>gh</t>
  </si>
  <si>
    <t>h</t>
  </si>
  <si>
    <t>i</t>
  </si>
  <si>
    <t>ab</t>
  </si>
  <si>
    <t>bc</t>
  </si>
  <si>
    <t>cd</t>
  </si>
  <si>
    <t>ef</t>
  </si>
  <si>
    <t>fg</t>
  </si>
  <si>
    <t>abc</t>
  </si>
  <si>
    <t>abcd</t>
  </si>
  <si>
    <t>bcd</t>
  </si>
  <si>
    <t>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</si>
</sst>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 applyAlignment="1">
      <alignment horizontal="center"/>
    </xf>
    <xf numFmtId="2" fontId="0" fillId="2" borderId="1" xfId="0" applyNumberFormat="1" applyFill="1" applyBorder="1"/>
    <xf numFmtId="2" fontId="0" fillId="0" borderId="0" xfId="0" applyNumberFormat="1"/>
    <xf numFmtId="2" fontId="2" fillId="0" borderId="0" xfId="0" applyNumberFormat="1" applyFont="1"/>
    <xf numFmtId="2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/>
    <xf numFmtId="2" fontId="1" fillId="0" borderId="0" xfId="0" applyNumberFormat="1" applyFont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0" fillId="0" borderId="2" xfId="0" applyNumberFormat="1" applyBorder="1"/>
    <xf numFmtId="2" fontId="0" fillId="2" borderId="0" xfId="0" applyNumberFormat="1" applyFill="1"/>
    <xf numFmtId="2" fontId="0" fillId="4" borderId="1" xfId="0" applyNumberFormat="1" applyFill="1" applyBorder="1"/>
    <xf numFmtId="2" fontId="0" fillId="4" borderId="0" xfId="0" applyNumberFormat="1" applyFill="1"/>
    <xf numFmtId="0" fontId="0" fillId="0" borderId="1" xfId="0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5" xfId="0" applyBorder="1"/>
    <xf numFmtId="0" fontId="0" fillId="0" borderId="4" xfId="0" applyBorder="1"/>
    <xf numFmtId="2" fontId="0" fillId="0" borderId="4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\teman2\farabi\PANJANG%20TANAMAN%20farabi%20-%20Copy.xlsx" TargetMode="External"/><Relationship Id="rId1" Type="http://schemas.openxmlformats.org/officeDocument/2006/relationships/externalLinkPath" Target="PANJANG%20TANAMAN%20farabi%20-%20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7 HST"/>
      <sheetName val="28"/>
      <sheetName val="42"/>
      <sheetName val="56"/>
      <sheetName val="70"/>
      <sheetName val="90"/>
      <sheetName val="Sheet1"/>
    </sheetNames>
    <sheetDataSet>
      <sheetData sheetId="0">
        <row r="6">
          <cell r="B6" t="str">
            <v>T0P0</v>
          </cell>
        </row>
        <row r="7">
          <cell r="B7" t="str">
            <v>T1P0</v>
          </cell>
        </row>
        <row r="8">
          <cell r="B8" t="str">
            <v>T2P0</v>
          </cell>
        </row>
        <row r="9">
          <cell r="B9" t="str">
            <v>T0P1</v>
          </cell>
        </row>
        <row r="10">
          <cell r="B10" t="str">
            <v>T1P1</v>
          </cell>
        </row>
        <row r="11">
          <cell r="B11" t="str">
            <v>T2P1</v>
          </cell>
        </row>
        <row r="12">
          <cell r="B12" t="str">
            <v>T0P2</v>
          </cell>
        </row>
        <row r="13">
          <cell r="B13" t="str">
            <v>T1P2</v>
          </cell>
        </row>
        <row r="14">
          <cell r="B14" t="str">
            <v>T2P2</v>
          </cell>
        </row>
        <row r="15">
          <cell r="B15" t="str">
            <v>T0P3</v>
          </cell>
        </row>
        <row r="16">
          <cell r="B16" t="str">
            <v>T1P3</v>
          </cell>
        </row>
        <row r="17">
          <cell r="B17" t="str">
            <v>T2P3</v>
          </cell>
        </row>
      </sheetData>
      <sheetData sheetId="1">
        <row r="6">
          <cell r="V6" t="str">
            <v>a</v>
          </cell>
        </row>
      </sheetData>
      <sheetData sheetId="2">
        <row r="6">
          <cell r="V6" t="str">
            <v>a</v>
          </cell>
        </row>
      </sheetData>
      <sheetData sheetId="3">
        <row r="6">
          <cell r="V6" t="str">
            <v>a</v>
          </cell>
        </row>
      </sheetData>
      <sheetData sheetId="4">
        <row r="6">
          <cell r="V6" t="str">
            <v>a</v>
          </cell>
        </row>
      </sheetData>
      <sheetData sheetId="5">
        <row r="6">
          <cell r="V6" t="str">
            <v>a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W50"/>
  <sheetViews>
    <sheetView topLeftCell="A3" zoomScale="70" zoomScaleNormal="70" workbookViewId="0">
      <selection activeCell="G19" sqref="G19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17" ht="15.5" x14ac:dyDescent="0.35">
      <c r="E3" s="6"/>
    </row>
    <row r="4" spans="1:17" x14ac:dyDescent="0.35">
      <c r="B4" s="20" t="s">
        <v>0</v>
      </c>
      <c r="C4" s="22" t="s">
        <v>1</v>
      </c>
      <c r="D4" s="22"/>
      <c r="E4" s="22"/>
      <c r="F4" s="20" t="s">
        <v>6</v>
      </c>
      <c r="G4" s="20" t="s">
        <v>5</v>
      </c>
      <c r="J4" s="5" t="s">
        <v>7</v>
      </c>
      <c r="K4" s="5">
        <v>3</v>
      </c>
    </row>
    <row r="5" spans="1:17" ht="15.5" x14ac:dyDescent="0.35">
      <c r="B5" s="20"/>
      <c r="C5" s="7" t="s">
        <v>2</v>
      </c>
      <c r="D5" s="7" t="s">
        <v>3</v>
      </c>
      <c r="E5" s="7" t="s">
        <v>4</v>
      </c>
      <c r="F5" s="20"/>
      <c r="G5" s="20"/>
      <c r="J5" s="5" t="s">
        <v>8</v>
      </c>
      <c r="K5" s="5">
        <v>3</v>
      </c>
    </row>
    <row r="6" spans="1:17" ht="15.5" x14ac:dyDescent="0.35">
      <c r="A6" s="5">
        <v>1</v>
      </c>
      <c r="B6" s="19" t="s">
        <v>30</v>
      </c>
      <c r="C6" s="19">
        <v>6</v>
      </c>
      <c r="D6" s="19">
        <v>4</v>
      </c>
      <c r="E6" s="19">
        <v>6</v>
      </c>
      <c r="F6" s="8">
        <f>C6+D6+E6</f>
        <v>16</v>
      </c>
      <c r="G6" s="2">
        <f>AVERAGE(C6:E6)</f>
        <v>5.333333333333333</v>
      </c>
      <c r="J6" s="5" t="s">
        <v>49</v>
      </c>
      <c r="K6" s="5">
        <v>4</v>
      </c>
    </row>
    <row r="7" spans="1:17" ht="15.5" x14ac:dyDescent="0.35">
      <c r="A7" s="5">
        <v>2</v>
      </c>
      <c r="B7" s="19" t="s">
        <v>31</v>
      </c>
      <c r="C7" s="19">
        <v>6</v>
      </c>
      <c r="D7" s="19">
        <v>4</v>
      </c>
      <c r="E7" s="19">
        <v>6</v>
      </c>
      <c r="F7" s="8">
        <f t="shared" ref="F7:F17" si="0">C7+D7+E7</f>
        <v>16</v>
      </c>
      <c r="G7" s="2">
        <f t="shared" ref="G7:G17" si="1">AVERAGE(C7:E7)</f>
        <v>5.333333333333333</v>
      </c>
      <c r="J7" s="5" t="s">
        <v>9</v>
      </c>
      <c r="K7" s="5">
        <f>(F18^2)/(K4*K5*K6)</f>
        <v>1167.3611111111111</v>
      </c>
    </row>
    <row r="8" spans="1:17" ht="15.5" x14ac:dyDescent="0.35">
      <c r="A8" s="5">
        <v>3</v>
      </c>
      <c r="B8" s="19" t="s">
        <v>32</v>
      </c>
      <c r="C8" s="19">
        <v>6</v>
      </c>
      <c r="D8" s="19">
        <v>5</v>
      </c>
      <c r="E8" s="19">
        <v>6</v>
      </c>
      <c r="F8" s="8">
        <f t="shared" si="0"/>
        <v>17</v>
      </c>
      <c r="G8" s="2">
        <f t="shared" si="1"/>
        <v>5.666666666666667</v>
      </c>
    </row>
    <row r="9" spans="1:17" ht="15.5" x14ac:dyDescent="0.35">
      <c r="A9" s="5">
        <v>4</v>
      </c>
      <c r="B9" s="19" t="s">
        <v>33</v>
      </c>
      <c r="C9" s="19">
        <v>6</v>
      </c>
      <c r="D9" s="19">
        <v>5</v>
      </c>
      <c r="E9" s="19">
        <v>6</v>
      </c>
      <c r="F9" s="8">
        <f t="shared" si="0"/>
        <v>17</v>
      </c>
      <c r="G9" s="2">
        <f t="shared" si="1"/>
        <v>5.666666666666667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</row>
    <row r="10" spans="1:17" ht="15.5" x14ac:dyDescent="0.35">
      <c r="A10" s="5">
        <v>5</v>
      </c>
      <c r="B10" s="19" t="s">
        <v>34</v>
      </c>
      <c r="C10" s="19">
        <v>7</v>
      </c>
      <c r="D10" s="19">
        <v>4</v>
      </c>
      <c r="E10" s="19">
        <v>7</v>
      </c>
      <c r="F10" s="8">
        <f t="shared" si="0"/>
        <v>18</v>
      </c>
      <c r="G10" s="2">
        <f t="shared" si="1"/>
        <v>6</v>
      </c>
      <c r="J10" s="2" t="s">
        <v>7</v>
      </c>
      <c r="K10" s="1">
        <f>K4-1</f>
        <v>2</v>
      </c>
      <c r="L10" s="2">
        <f>SUMSQ(C18:E18)/12-K7</f>
        <v>22.388888888888914</v>
      </c>
      <c r="M10" s="2">
        <f>L10/K10</f>
        <v>11.194444444444457</v>
      </c>
      <c r="N10" s="2">
        <f>M10/$M$15</f>
        <v>57.571428571427951</v>
      </c>
      <c r="O10" s="2" t="str">
        <f>IF(N10&lt;P10,"TN",IF(N10&lt;Q10,"*","**"))</f>
        <v>**</v>
      </c>
      <c r="P10" s="2">
        <f>FINV(5%,$K10,$K$15)</f>
        <v>3.4433567793667246</v>
      </c>
      <c r="Q10" s="2">
        <f>FINV(1%,$K10,$K$15)</f>
        <v>5.7190219124822725</v>
      </c>
    </row>
    <row r="11" spans="1:17" ht="15.5" x14ac:dyDescent="0.35">
      <c r="A11" s="5">
        <v>6</v>
      </c>
      <c r="B11" s="19" t="s">
        <v>35</v>
      </c>
      <c r="C11" s="19">
        <v>6</v>
      </c>
      <c r="D11" s="19">
        <v>4</v>
      </c>
      <c r="E11" s="19">
        <v>6</v>
      </c>
      <c r="F11" s="8">
        <f t="shared" si="0"/>
        <v>16</v>
      </c>
      <c r="G11" s="2">
        <f t="shared" si="1"/>
        <v>5.333333333333333</v>
      </c>
      <c r="J11" s="2" t="s">
        <v>8</v>
      </c>
      <c r="K11" s="1">
        <f>K5*K6-1</f>
        <v>11</v>
      </c>
      <c r="L11" s="2">
        <f>SUMSQ(F6:F17)/K4-K7</f>
        <v>2.9722222222221717</v>
      </c>
      <c r="M11" s="2">
        <f t="shared" ref="M11:M15" si="2">L11/K11</f>
        <v>0.27020202020201561</v>
      </c>
      <c r="N11" s="2">
        <f t="shared" ref="N11:N14" si="3">M11/$M$15</f>
        <v>1.3896103896103496</v>
      </c>
      <c r="O11" s="2" t="str">
        <f t="shared" ref="O11:O14" si="4">IF(N11&lt;P11,"TN",IF(N11&lt;P11,"*","**"))</f>
        <v>TN</v>
      </c>
      <c r="P11" s="2">
        <f t="shared" ref="P11:P14" si="5">FINV(5%,K11,$K$15)</f>
        <v>2.2585183566229916</v>
      </c>
      <c r="Q11" s="2">
        <f t="shared" ref="Q11:Q14" si="6">FINV(1%,$K11,$K$15)</f>
        <v>3.1837421959607717</v>
      </c>
    </row>
    <row r="12" spans="1:17" ht="15.5" x14ac:dyDescent="0.35">
      <c r="A12" s="5">
        <v>7</v>
      </c>
      <c r="B12" s="19" t="s">
        <v>36</v>
      </c>
      <c r="C12" s="19">
        <v>6</v>
      </c>
      <c r="D12" s="19">
        <v>5</v>
      </c>
      <c r="E12" s="19">
        <v>6</v>
      </c>
      <c r="F12" s="8">
        <f t="shared" si="0"/>
        <v>17</v>
      </c>
      <c r="G12" s="2">
        <f t="shared" si="1"/>
        <v>5.666666666666667</v>
      </c>
      <c r="J12" s="2" t="s">
        <v>8</v>
      </c>
      <c r="K12" s="1">
        <f>K5-1</f>
        <v>2</v>
      </c>
      <c r="L12" s="2">
        <f>SUMSQ(C27:E27)/(K5*K6)-K7</f>
        <v>1.0555555555556566</v>
      </c>
      <c r="M12" s="2">
        <f t="shared" si="2"/>
        <v>0.52777777777782831</v>
      </c>
      <c r="N12" s="2">
        <f t="shared" si="3"/>
        <v>2.7142857142859418</v>
      </c>
      <c r="O12" s="2" t="str">
        <f t="shared" si="4"/>
        <v>TN</v>
      </c>
      <c r="P12" s="2">
        <f t="shared" si="5"/>
        <v>3.4433567793667246</v>
      </c>
      <c r="Q12" s="2">
        <f t="shared" si="6"/>
        <v>5.7190219124822725</v>
      </c>
    </row>
    <row r="13" spans="1:17" ht="15.5" x14ac:dyDescent="0.35">
      <c r="A13" s="5">
        <v>8</v>
      </c>
      <c r="B13" s="19" t="s">
        <v>37</v>
      </c>
      <c r="C13" s="19">
        <v>6</v>
      </c>
      <c r="D13" s="19">
        <v>5</v>
      </c>
      <c r="E13" s="19">
        <v>6</v>
      </c>
      <c r="F13" s="8">
        <f t="shared" si="0"/>
        <v>17</v>
      </c>
      <c r="G13" s="2">
        <f t="shared" si="1"/>
        <v>5.666666666666667</v>
      </c>
      <c r="J13" s="2" t="s">
        <v>49</v>
      </c>
      <c r="K13" s="1">
        <f>K6-1</f>
        <v>3</v>
      </c>
      <c r="L13" s="2">
        <f>SUMSQ(F23:F26)/(K5*K4)-K7</f>
        <v>8.3333333333257542E-2</v>
      </c>
      <c r="M13" s="2">
        <f t="shared" si="2"/>
        <v>2.7777777777752515E-2</v>
      </c>
      <c r="N13" s="2">
        <f t="shared" si="3"/>
        <v>0.14285714285701123</v>
      </c>
      <c r="O13" s="2" t="str">
        <f t="shared" si="4"/>
        <v>TN</v>
      </c>
      <c r="P13" s="2">
        <f t="shared" si="5"/>
        <v>3.0491249886524128</v>
      </c>
      <c r="Q13" s="2">
        <f t="shared" si="6"/>
        <v>4.8166057778160596</v>
      </c>
    </row>
    <row r="14" spans="1:17" ht="15.5" x14ac:dyDescent="0.35">
      <c r="A14" s="5">
        <v>9</v>
      </c>
      <c r="B14" s="19" t="s">
        <v>38</v>
      </c>
      <c r="C14" s="19">
        <v>6</v>
      </c>
      <c r="D14" s="19">
        <v>5</v>
      </c>
      <c r="E14" s="19">
        <v>6</v>
      </c>
      <c r="F14" s="8">
        <f t="shared" si="0"/>
        <v>17</v>
      </c>
      <c r="G14" s="2">
        <f t="shared" si="1"/>
        <v>5.666666666666667</v>
      </c>
      <c r="J14" s="2" t="s">
        <v>50</v>
      </c>
      <c r="K14" s="1">
        <f>K12*K13</f>
        <v>6</v>
      </c>
      <c r="L14" s="2">
        <f>L11-L12-L13</f>
        <v>1.8333333333332575</v>
      </c>
      <c r="M14" s="2">
        <f t="shared" si="2"/>
        <v>0.30555555555554292</v>
      </c>
      <c r="N14" s="2">
        <f t="shared" si="3"/>
        <v>1.5714285714284879</v>
      </c>
      <c r="O14" s="2" t="str">
        <f t="shared" si="4"/>
        <v>TN</v>
      </c>
      <c r="P14" s="2">
        <f t="shared" si="5"/>
        <v>2.5490614138436585</v>
      </c>
      <c r="Q14" s="2">
        <f t="shared" si="6"/>
        <v>3.7583014350037565</v>
      </c>
    </row>
    <row r="15" spans="1:17" ht="15.5" x14ac:dyDescent="0.35">
      <c r="A15" s="5">
        <v>10</v>
      </c>
      <c r="B15" s="19" t="s">
        <v>39</v>
      </c>
      <c r="C15" s="19">
        <v>7</v>
      </c>
      <c r="D15" s="19">
        <v>5</v>
      </c>
      <c r="E15" s="19">
        <v>7</v>
      </c>
      <c r="F15" s="8">
        <f t="shared" si="0"/>
        <v>19</v>
      </c>
      <c r="G15" s="2">
        <f t="shared" si="1"/>
        <v>6.333333333333333</v>
      </c>
      <c r="J15" s="2" t="s">
        <v>19</v>
      </c>
      <c r="K15" s="1">
        <f>K22-K11-K10</f>
        <v>22</v>
      </c>
      <c r="L15" s="2">
        <f>L22-L11-L10</f>
        <v>4.2777777777778283</v>
      </c>
      <c r="M15" s="2">
        <f t="shared" si="2"/>
        <v>0.19444444444444675</v>
      </c>
      <c r="N15" s="17"/>
      <c r="O15" s="17"/>
      <c r="P15" s="17"/>
      <c r="Q15" s="17"/>
    </row>
    <row r="16" spans="1:17" ht="15.5" x14ac:dyDescent="0.35">
      <c r="A16" s="5">
        <v>11</v>
      </c>
      <c r="B16" s="19" t="s">
        <v>40</v>
      </c>
      <c r="C16" s="19">
        <v>6</v>
      </c>
      <c r="D16" s="19">
        <v>4</v>
      </c>
      <c r="E16" s="19">
        <v>7</v>
      </c>
      <c r="F16" s="8">
        <f t="shared" si="0"/>
        <v>17</v>
      </c>
      <c r="G16" s="2">
        <f t="shared" si="1"/>
        <v>5.666666666666667</v>
      </c>
      <c r="J16" s="2" t="s">
        <v>11</v>
      </c>
      <c r="K16" s="2">
        <f>(3*3*4)-1</f>
        <v>35</v>
      </c>
      <c r="L16" s="2">
        <f>SUMSQ(C6:E17)-K7</f>
        <v>29.638888888888914</v>
      </c>
      <c r="M16" s="17"/>
      <c r="N16" s="18"/>
      <c r="O16" s="18"/>
      <c r="P16" s="18"/>
      <c r="Q16" s="18"/>
    </row>
    <row r="17" spans="1:23" ht="15.5" x14ac:dyDescent="0.35">
      <c r="A17" s="5">
        <v>12</v>
      </c>
      <c r="B17" s="19" t="s">
        <v>41</v>
      </c>
      <c r="C17" s="19">
        <v>6</v>
      </c>
      <c r="D17" s="19">
        <v>5</v>
      </c>
      <c r="E17" s="19">
        <v>7</v>
      </c>
      <c r="F17" s="8">
        <f t="shared" si="0"/>
        <v>18</v>
      </c>
      <c r="G17" s="2">
        <f t="shared" si="1"/>
        <v>6</v>
      </c>
    </row>
    <row r="18" spans="1:23" x14ac:dyDescent="0.35">
      <c r="B18" s="2"/>
      <c r="C18" s="4">
        <f>SUM(C6:C17)</f>
        <v>74</v>
      </c>
      <c r="D18" s="4">
        <f t="shared" ref="D18:F18" si="7">SUM(D6:D17)</f>
        <v>55</v>
      </c>
      <c r="E18" s="4">
        <f t="shared" si="7"/>
        <v>76</v>
      </c>
      <c r="F18" s="9">
        <f t="shared" si="7"/>
        <v>205</v>
      </c>
      <c r="G18" s="2"/>
    </row>
    <row r="22" spans="1:23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29.638888888888914</v>
      </c>
      <c r="M22" s="2"/>
      <c r="N22" s="2"/>
      <c r="O22" s="2"/>
      <c r="P22" s="2"/>
      <c r="Q22" s="2"/>
    </row>
    <row r="23" spans="1:23" ht="15.5" x14ac:dyDescent="0.35">
      <c r="B23" s="11" t="s">
        <v>42</v>
      </c>
      <c r="C23" s="11">
        <f>F6</f>
        <v>16</v>
      </c>
      <c r="D23" s="11">
        <f>F10</f>
        <v>18</v>
      </c>
      <c r="E23" s="11">
        <f>F14</f>
        <v>17</v>
      </c>
      <c r="F23" s="11">
        <f>SUM(C23:E23)</f>
        <v>51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3" x14ac:dyDescent="0.35">
      <c r="B24" s="11" t="s">
        <v>43</v>
      </c>
      <c r="C24" s="11">
        <f>F7</f>
        <v>16</v>
      </c>
      <c r="D24" s="11">
        <f>F11</f>
        <v>16</v>
      </c>
      <c r="E24" s="11">
        <f>F15</f>
        <v>19</v>
      </c>
      <c r="F24" s="11">
        <f t="shared" ref="F24:F26" si="8">SUM(C24:E24)</f>
        <v>51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3" x14ac:dyDescent="0.35">
      <c r="B25" s="11" t="s">
        <v>44</v>
      </c>
      <c r="C25" s="11">
        <f>F8</f>
        <v>17</v>
      </c>
      <c r="D25" s="11">
        <f>F12</f>
        <v>17</v>
      </c>
      <c r="E25" s="11">
        <f>F16</f>
        <v>17</v>
      </c>
      <c r="F25" s="11">
        <f t="shared" si="8"/>
        <v>51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3" x14ac:dyDescent="0.35">
      <c r="B26" s="11" t="s">
        <v>45</v>
      </c>
      <c r="C26" s="11">
        <f>F9</f>
        <v>17</v>
      </c>
      <c r="D26" s="11">
        <f>F13</f>
        <v>17</v>
      </c>
      <c r="E26" s="11">
        <f>F17</f>
        <v>18</v>
      </c>
      <c r="F26" s="11">
        <f t="shared" si="8"/>
        <v>52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3" ht="18.5" x14ac:dyDescent="0.45">
      <c r="B27" s="11"/>
      <c r="C27" s="11">
        <f>SUM(C23:C26)</f>
        <v>66</v>
      </c>
      <c r="D27" s="11">
        <f t="shared" ref="D27:E27" si="9">SUM(D23:D26)</f>
        <v>68</v>
      </c>
      <c r="E27" s="11">
        <f t="shared" si="9"/>
        <v>71</v>
      </c>
      <c r="F27" s="11"/>
      <c r="L27" s="10"/>
      <c r="M27" s="5" t="s">
        <v>24</v>
      </c>
      <c r="N27" s="5">
        <f>E30*((M15/3)^0.5)</f>
        <v>0.90505869975378384</v>
      </c>
      <c r="Q27" s="5">
        <v>2.7203967168181724</v>
      </c>
    </row>
    <row r="28" spans="1:23" ht="18.5" x14ac:dyDescent="0.45">
      <c r="K28" s="10"/>
    </row>
    <row r="29" spans="1:23" x14ac:dyDescent="0.35">
      <c r="C29" s="21" t="s">
        <v>27</v>
      </c>
      <c r="D29" s="21"/>
      <c r="E29" s="5">
        <v>5.149</v>
      </c>
    </row>
    <row r="30" spans="1:23" ht="15.5" x14ac:dyDescent="0.35">
      <c r="C30" s="21" t="s">
        <v>26</v>
      </c>
      <c r="D30" s="21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3" ht="15.5" x14ac:dyDescent="0.35">
      <c r="C31" s="21" t="s">
        <v>28</v>
      </c>
      <c r="D31" s="21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3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1.000529026732031</v>
      </c>
      <c r="P35" s="5" t="s">
        <v>29</v>
      </c>
    </row>
    <row r="50" spans="11:11" ht="18.5" x14ac:dyDescent="0.45">
      <c r="K50" s="10"/>
    </row>
  </sheetData>
  <sortState xmlns:xlrd2="http://schemas.microsoft.com/office/spreadsheetml/2017/richdata2" ref="P24:Q26">
    <sortCondition ref="Q24:Q26"/>
  </sortState>
  <mergeCells count="7">
    <mergeCell ref="G4:G5"/>
    <mergeCell ref="C29:D29"/>
    <mergeCell ref="C30:D30"/>
    <mergeCell ref="C31:D31"/>
    <mergeCell ref="B4:B5"/>
    <mergeCell ref="C4:E4"/>
    <mergeCell ref="F4:F5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208BA-73CE-4797-915B-1B78F8C12BC1}">
  <dimension ref="A3:W50"/>
  <sheetViews>
    <sheetView topLeftCell="A7" workbookViewId="0">
      <selection activeCell="J18" sqref="J18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17" ht="15.5" x14ac:dyDescent="0.35">
      <c r="E3" s="6"/>
    </row>
    <row r="4" spans="1:17" x14ac:dyDescent="0.35">
      <c r="B4" s="20" t="s">
        <v>0</v>
      </c>
      <c r="C4" s="22" t="s">
        <v>1</v>
      </c>
      <c r="D4" s="22"/>
      <c r="E4" s="22"/>
      <c r="F4" s="20" t="s">
        <v>6</v>
      </c>
      <c r="G4" s="20" t="s">
        <v>5</v>
      </c>
      <c r="J4" s="5" t="s">
        <v>7</v>
      </c>
      <c r="K4" s="5">
        <v>3</v>
      </c>
    </row>
    <row r="5" spans="1:17" ht="15.5" x14ac:dyDescent="0.35">
      <c r="B5" s="20"/>
      <c r="C5" s="7" t="s">
        <v>2</v>
      </c>
      <c r="D5" s="7" t="s">
        <v>3</v>
      </c>
      <c r="E5" s="7" t="s">
        <v>4</v>
      </c>
      <c r="F5" s="20"/>
      <c r="G5" s="20"/>
      <c r="J5" s="5" t="s">
        <v>8</v>
      </c>
      <c r="K5" s="5">
        <v>3</v>
      </c>
    </row>
    <row r="6" spans="1:17" ht="15.5" x14ac:dyDescent="0.35">
      <c r="A6" s="5">
        <v>1</v>
      </c>
      <c r="B6" s="19" t="s">
        <v>30</v>
      </c>
      <c r="C6" s="19">
        <v>10</v>
      </c>
      <c r="D6" s="19">
        <v>6</v>
      </c>
      <c r="E6" s="19">
        <v>19</v>
      </c>
      <c r="F6" s="8">
        <f>C6+D6+E6</f>
        <v>35</v>
      </c>
      <c r="G6" s="2">
        <f>AVERAGE(C6:E6)</f>
        <v>11.666666666666666</v>
      </c>
      <c r="J6" s="5" t="s">
        <v>49</v>
      </c>
      <c r="K6" s="5">
        <v>4</v>
      </c>
    </row>
    <row r="7" spans="1:17" ht="15.5" x14ac:dyDescent="0.35">
      <c r="A7" s="5">
        <v>2</v>
      </c>
      <c r="B7" s="19" t="s">
        <v>31</v>
      </c>
      <c r="C7" s="19">
        <v>11</v>
      </c>
      <c r="D7" s="19">
        <v>21</v>
      </c>
      <c r="E7" s="19">
        <v>11</v>
      </c>
      <c r="F7" s="8">
        <f t="shared" ref="F7:F17" si="0">C7+D7+E7</f>
        <v>43</v>
      </c>
      <c r="G7" s="2">
        <f t="shared" ref="G7:G17" si="1">AVERAGE(C7:E7)</f>
        <v>14.333333333333334</v>
      </c>
      <c r="J7" s="5" t="s">
        <v>9</v>
      </c>
      <c r="K7" s="5">
        <f>(F18^2)/(K4*K5*K6)</f>
        <v>7084.0277777777774</v>
      </c>
    </row>
    <row r="8" spans="1:17" ht="15.5" x14ac:dyDescent="0.35">
      <c r="A8" s="5">
        <v>3</v>
      </c>
      <c r="B8" s="19" t="s">
        <v>32</v>
      </c>
      <c r="C8" s="19">
        <v>10</v>
      </c>
      <c r="D8" s="19">
        <v>21</v>
      </c>
      <c r="E8" s="19">
        <v>10</v>
      </c>
      <c r="F8" s="8">
        <f t="shared" si="0"/>
        <v>41</v>
      </c>
      <c r="G8" s="2">
        <f t="shared" si="1"/>
        <v>13.666666666666666</v>
      </c>
    </row>
    <row r="9" spans="1:17" ht="15.5" x14ac:dyDescent="0.35">
      <c r="A9" s="5">
        <v>4</v>
      </c>
      <c r="B9" s="19" t="s">
        <v>33</v>
      </c>
      <c r="C9" s="19">
        <v>9</v>
      </c>
      <c r="D9" s="19">
        <v>23</v>
      </c>
      <c r="E9" s="19">
        <v>8</v>
      </c>
      <c r="F9" s="8">
        <f t="shared" si="0"/>
        <v>40</v>
      </c>
      <c r="G9" s="2">
        <f t="shared" si="1"/>
        <v>13.333333333333334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</row>
    <row r="10" spans="1:17" ht="15.5" x14ac:dyDescent="0.35">
      <c r="A10" s="5">
        <v>5</v>
      </c>
      <c r="B10" s="19" t="s">
        <v>34</v>
      </c>
      <c r="C10" s="19">
        <v>9</v>
      </c>
      <c r="D10" s="19">
        <v>22</v>
      </c>
      <c r="E10" s="19">
        <v>9</v>
      </c>
      <c r="F10" s="8">
        <f t="shared" si="0"/>
        <v>40</v>
      </c>
      <c r="G10" s="2">
        <f t="shared" si="1"/>
        <v>13.333333333333334</v>
      </c>
      <c r="J10" s="2" t="s">
        <v>7</v>
      </c>
      <c r="K10" s="1">
        <f>K4-1</f>
        <v>2</v>
      </c>
      <c r="L10" s="2">
        <f>SUMSQ(C18:E18)/12-K7</f>
        <v>819.3888888888896</v>
      </c>
      <c r="M10" s="2">
        <f>L10/K10</f>
        <v>409.6944444444448</v>
      </c>
      <c r="N10" s="2">
        <f>M10/$M$15</f>
        <v>29.850781968721375</v>
      </c>
      <c r="O10" s="2" t="str">
        <f>IF(N10&lt;P10,"TN",IF(N10&lt;Q10,"*","**"))</f>
        <v>**</v>
      </c>
      <c r="P10" s="2">
        <f>FINV(5%,$K10,$K$15)</f>
        <v>3.4433567793667246</v>
      </c>
      <c r="Q10" s="2">
        <f>FINV(1%,$K10,$K$15)</f>
        <v>5.7190219124822725</v>
      </c>
    </row>
    <row r="11" spans="1:17" ht="15.5" x14ac:dyDescent="0.35">
      <c r="A11" s="5">
        <v>6</v>
      </c>
      <c r="B11" s="19" t="s">
        <v>35</v>
      </c>
      <c r="C11" s="19">
        <v>10</v>
      </c>
      <c r="D11" s="19">
        <v>21</v>
      </c>
      <c r="E11" s="19">
        <v>10</v>
      </c>
      <c r="F11" s="8">
        <f t="shared" si="0"/>
        <v>41</v>
      </c>
      <c r="G11" s="2">
        <f t="shared" si="1"/>
        <v>13.666666666666666</v>
      </c>
      <c r="J11" s="2" t="s">
        <v>8</v>
      </c>
      <c r="K11" s="1">
        <f>K5*K6-1</f>
        <v>11</v>
      </c>
      <c r="L11" s="2">
        <f>SUMSQ(F6:F17)/K4-K7</f>
        <v>37.638888888889596</v>
      </c>
      <c r="M11" s="2">
        <f t="shared" ref="M11:M15" si="2">L11/K11</f>
        <v>3.4217171717172361</v>
      </c>
      <c r="N11" s="2">
        <f t="shared" ref="N11:N14" si="3">M11/$M$15</f>
        <v>0.24931002759890156</v>
      </c>
      <c r="O11" s="2" t="str">
        <f t="shared" ref="O11:O14" si="4">IF(N11&lt;P11,"TN",IF(N11&lt;P11,"*","**"))</f>
        <v>TN</v>
      </c>
      <c r="P11" s="2">
        <f t="shared" ref="P11:P14" si="5">FINV(5%,K11,$K$15)</f>
        <v>2.2585183566229916</v>
      </c>
      <c r="Q11" s="2">
        <f t="shared" ref="Q11:Q14" si="6">FINV(1%,$K11,$K$15)</f>
        <v>3.1837421959607717</v>
      </c>
    </row>
    <row r="12" spans="1:17" ht="15.5" x14ac:dyDescent="0.35">
      <c r="A12" s="5">
        <v>7</v>
      </c>
      <c r="B12" s="19" t="s">
        <v>36</v>
      </c>
      <c r="C12" s="19">
        <v>10</v>
      </c>
      <c r="D12" s="19">
        <v>21</v>
      </c>
      <c r="E12" s="19">
        <v>10</v>
      </c>
      <c r="F12" s="8">
        <f t="shared" si="0"/>
        <v>41</v>
      </c>
      <c r="G12" s="2">
        <f t="shared" si="1"/>
        <v>13.666666666666666</v>
      </c>
      <c r="J12" s="2" t="s">
        <v>8</v>
      </c>
      <c r="K12" s="1">
        <f>K5-1</f>
        <v>2</v>
      </c>
      <c r="L12" s="2">
        <f>SUMSQ(C27:E27)/(K5*K6)-K7</f>
        <v>15.055555555555657</v>
      </c>
      <c r="M12" s="2">
        <f t="shared" si="2"/>
        <v>7.5277777777778283</v>
      </c>
      <c r="N12" s="2">
        <f t="shared" si="3"/>
        <v>0.54848206071757677</v>
      </c>
      <c r="O12" s="2" t="str">
        <f t="shared" si="4"/>
        <v>TN</v>
      </c>
      <c r="P12" s="2">
        <f t="shared" si="5"/>
        <v>3.4433567793667246</v>
      </c>
      <c r="Q12" s="2">
        <f t="shared" si="6"/>
        <v>5.7190219124822725</v>
      </c>
    </row>
    <row r="13" spans="1:17" ht="15.5" x14ac:dyDescent="0.35">
      <c r="A13" s="5">
        <v>8</v>
      </c>
      <c r="B13" s="19" t="s">
        <v>37</v>
      </c>
      <c r="C13" s="19">
        <v>11</v>
      </c>
      <c r="D13" s="19">
        <v>24</v>
      </c>
      <c r="E13" s="19">
        <v>11</v>
      </c>
      <c r="F13" s="8">
        <f t="shared" si="0"/>
        <v>46</v>
      </c>
      <c r="G13" s="2">
        <f t="shared" si="1"/>
        <v>15.333333333333334</v>
      </c>
      <c r="J13" s="2" t="s">
        <v>49</v>
      </c>
      <c r="K13" s="1">
        <f>K6-1</f>
        <v>3</v>
      </c>
      <c r="L13" s="2">
        <f>SUMSQ(F23:F26)/(K5*K4)-K7</f>
        <v>12.75</v>
      </c>
      <c r="M13" s="2">
        <f t="shared" si="2"/>
        <v>4.25</v>
      </c>
      <c r="N13" s="2">
        <f t="shared" si="3"/>
        <v>0.30965961361545641</v>
      </c>
      <c r="O13" s="2" t="str">
        <f t="shared" si="4"/>
        <v>TN</v>
      </c>
      <c r="P13" s="2">
        <f t="shared" si="5"/>
        <v>3.0491249886524128</v>
      </c>
      <c r="Q13" s="2">
        <f t="shared" si="6"/>
        <v>4.8166057778160596</v>
      </c>
    </row>
    <row r="14" spans="1:17" ht="15.5" x14ac:dyDescent="0.35">
      <c r="A14" s="5">
        <v>9</v>
      </c>
      <c r="B14" s="19" t="s">
        <v>38</v>
      </c>
      <c r="C14" s="19">
        <v>10</v>
      </c>
      <c r="D14" s="19">
        <v>22</v>
      </c>
      <c r="E14" s="19">
        <v>11</v>
      </c>
      <c r="F14" s="8">
        <f t="shared" si="0"/>
        <v>43</v>
      </c>
      <c r="G14" s="2">
        <f t="shared" si="1"/>
        <v>14.333333333333334</v>
      </c>
      <c r="J14" s="2" t="s">
        <v>50</v>
      </c>
      <c r="K14" s="1">
        <f>K12*K13</f>
        <v>6</v>
      </c>
      <c r="L14" s="2">
        <f>L11-L12-L13</f>
        <v>9.8333333333339397</v>
      </c>
      <c r="M14" s="2">
        <f t="shared" si="2"/>
        <v>1.6388888888889899</v>
      </c>
      <c r="N14" s="2">
        <f t="shared" si="3"/>
        <v>0.1194112235510657</v>
      </c>
      <c r="O14" s="2" t="str">
        <f t="shared" si="4"/>
        <v>TN</v>
      </c>
      <c r="P14" s="2">
        <f t="shared" si="5"/>
        <v>2.5490614138436585</v>
      </c>
      <c r="Q14" s="2">
        <f t="shared" si="6"/>
        <v>3.7583014350037565</v>
      </c>
    </row>
    <row r="15" spans="1:17" ht="15.5" x14ac:dyDescent="0.35">
      <c r="A15" s="5">
        <v>10</v>
      </c>
      <c r="B15" s="19" t="s">
        <v>39</v>
      </c>
      <c r="C15" s="19">
        <v>10</v>
      </c>
      <c r="D15" s="19">
        <v>23</v>
      </c>
      <c r="E15" s="19">
        <v>10</v>
      </c>
      <c r="F15" s="8">
        <f t="shared" si="0"/>
        <v>43</v>
      </c>
      <c r="G15" s="2">
        <f t="shared" si="1"/>
        <v>14.333333333333334</v>
      </c>
      <c r="J15" s="2" t="s">
        <v>19</v>
      </c>
      <c r="K15" s="1">
        <f>K22-K11-K10</f>
        <v>22</v>
      </c>
      <c r="L15" s="2">
        <f>L22-L11-L10</f>
        <v>301.94444444444343</v>
      </c>
      <c r="M15" s="2">
        <f t="shared" si="2"/>
        <v>13.72474747474743</v>
      </c>
      <c r="N15" s="17"/>
      <c r="O15" s="17"/>
      <c r="P15" s="17"/>
      <c r="Q15" s="17"/>
    </row>
    <row r="16" spans="1:17" ht="15.5" x14ac:dyDescent="0.35">
      <c r="A16" s="5">
        <v>11</v>
      </c>
      <c r="B16" s="19" t="s">
        <v>40</v>
      </c>
      <c r="C16" s="19">
        <v>11</v>
      </c>
      <c r="D16" s="19">
        <v>22</v>
      </c>
      <c r="E16" s="19">
        <v>12</v>
      </c>
      <c r="F16" s="8">
        <f t="shared" si="0"/>
        <v>45</v>
      </c>
      <c r="G16" s="2">
        <f t="shared" si="1"/>
        <v>15</v>
      </c>
      <c r="J16" s="2" t="s">
        <v>11</v>
      </c>
      <c r="K16" s="2">
        <f>(3*3*4)-1</f>
        <v>35</v>
      </c>
      <c r="L16" s="2">
        <f>SUMSQ(C6:E17)-K7</f>
        <v>1158.9722222222226</v>
      </c>
      <c r="M16" s="17"/>
      <c r="N16" s="18"/>
      <c r="O16" s="18"/>
      <c r="P16" s="18"/>
      <c r="Q16" s="18"/>
    </row>
    <row r="17" spans="1:23" ht="15.5" x14ac:dyDescent="0.35">
      <c r="A17" s="5">
        <v>12</v>
      </c>
      <c r="B17" s="19" t="s">
        <v>41</v>
      </c>
      <c r="C17" s="19">
        <v>11</v>
      </c>
      <c r="D17" s="19">
        <v>23</v>
      </c>
      <c r="E17" s="19">
        <v>13</v>
      </c>
      <c r="F17" s="8">
        <f t="shared" si="0"/>
        <v>47</v>
      </c>
      <c r="G17" s="2">
        <f t="shared" si="1"/>
        <v>15.666666666666666</v>
      </c>
    </row>
    <row r="18" spans="1:23" x14ac:dyDescent="0.35">
      <c r="B18" s="2"/>
      <c r="C18" s="4">
        <f>SUM(C6:C17)</f>
        <v>122</v>
      </c>
      <c r="D18" s="4">
        <f t="shared" ref="D18:F18" si="7">SUM(D6:D17)</f>
        <v>249</v>
      </c>
      <c r="E18" s="4">
        <f t="shared" si="7"/>
        <v>134</v>
      </c>
      <c r="F18" s="9">
        <f t="shared" si="7"/>
        <v>505</v>
      </c>
      <c r="G18" s="2"/>
    </row>
    <row r="22" spans="1:23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1158.9722222222226</v>
      </c>
      <c r="M22" s="2"/>
      <c r="N22" s="2"/>
      <c r="O22" s="2"/>
      <c r="P22" s="2"/>
      <c r="Q22" s="2"/>
    </row>
    <row r="23" spans="1:23" ht="15.5" x14ac:dyDescent="0.35">
      <c r="B23" s="11" t="s">
        <v>42</v>
      </c>
      <c r="C23" s="11">
        <f>F6</f>
        <v>35</v>
      </c>
      <c r="D23" s="11">
        <f>F10</f>
        <v>40</v>
      </c>
      <c r="E23" s="11">
        <f>F14</f>
        <v>43</v>
      </c>
      <c r="F23" s="11">
        <f>SUM(C23:E23)</f>
        <v>118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3" x14ac:dyDescent="0.35">
      <c r="B24" s="11" t="s">
        <v>43</v>
      </c>
      <c r="C24" s="11">
        <f>F7</f>
        <v>43</v>
      </c>
      <c r="D24" s="11">
        <f>F11</f>
        <v>41</v>
      </c>
      <c r="E24" s="11">
        <f>F15</f>
        <v>43</v>
      </c>
      <c r="F24" s="11">
        <f t="shared" ref="F24:F26" si="8">SUM(C24:E24)</f>
        <v>127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3" x14ac:dyDescent="0.35">
      <c r="B25" s="11" t="s">
        <v>44</v>
      </c>
      <c r="C25" s="11">
        <f>F8</f>
        <v>41</v>
      </c>
      <c r="D25" s="11">
        <f>F12</f>
        <v>41</v>
      </c>
      <c r="E25" s="11">
        <f>F16</f>
        <v>45</v>
      </c>
      <c r="F25" s="11">
        <f t="shared" si="8"/>
        <v>127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3" x14ac:dyDescent="0.35">
      <c r="B26" s="11" t="s">
        <v>45</v>
      </c>
      <c r="C26" s="11">
        <f>F9</f>
        <v>40</v>
      </c>
      <c r="D26" s="11">
        <f>F13</f>
        <v>46</v>
      </c>
      <c r="E26" s="11">
        <f>F17</f>
        <v>47</v>
      </c>
      <c r="F26" s="11">
        <f t="shared" si="8"/>
        <v>133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3" ht="18.5" x14ac:dyDescent="0.45">
      <c r="B27" s="11"/>
      <c r="C27" s="11">
        <f>SUM(C23:C26)</f>
        <v>159</v>
      </c>
      <c r="D27" s="11">
        <f t="shared" ref="D27:E27" si="9">SUM(D23:D26)</f>
        <v>168</v>
      </c>
      <c r="E27" s="11">
        <f t="shared" si="9"/>
        <v>178</v>
      </c>
      <c r="F27" s="11"/>
      <c r="L27" s="10"/>
      <c r="M27" s="5" t="s">
        <v>24</v>
      </c>
      <c r="N27" s="5">
        <f>E30*((M15/3)^0.5)</f>
        <v>7.6038082937552831</v>
      </c>
      <c r="Q27" s="5">
        <v>2.7203967168181724</v>
      </c>
    </row>
    <row r="28" spans="1:23" ht="18.5" x14ac:dyDescent="0.45">
      <c r="K28" s="10"/>
    </row>
    <row r="29" spans="1:23" x14ac:dyDescent="0.35">
      <c r="C29" s="21" t="s">
        <v>27</v>
      </c>
      <c r="D29" s="21"/>
      <c r="E29" s="5">
        <v>5.149</v>
      </c>
    </row>
    <row r="30" spans="1:23" ht="15.5" x14ac:dyDescent="0.35">
      <c r="C30" s="21" t="s">
        <v>26</v>
      </c>
      <c r="D30" s="21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3" ht="15.5" x14ac:dyDescent="0.35">
      <c r="C31" s="21" t="s">
        <v>28</v>
      </c>
      <c r="D31" s="21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3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8.4058977762189198</v>
      </c>
      <c r="P35" s="5" t="s">
        <v>29</v>
      </c>
    </row>
    <row r="50" spans="11:11" ht="18.5" x14ac:dyDescent="0.45">
      <c r="K50" s="10"/>
    </row>
  </sheetData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47D49-EF3D-4E7B-AC02-4DC78D402C75}">
  <dimension ref="A3:W50"/>
  <sheetViews>
    <sheetView topLeftCell="A4" workbookViewId="0">
      <selection activeCell="G19" sqref="G19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17" ht="15.5" x14ac:dyDescent="0.35">
      <c r="E3" s="6"/>
    </row>
    <row r="4" spans="1:17" x14ac:dyDescent="0.35">
      <c r="B4" s="20" t="s">
        <v>0</v>
      </c>
      <c r="C4" s="22" t="s">
        <v>1</v>
      </c>
      <c r="D4" s="22"/>
      <c r="E4" s="22"/>
      <c r="F4" s="20" t="s">
        <v>6</v>
      </c>
      <c r="G4" s="20" t="s">
        <v>5</v>
      </c>
      <c r="J4" s="5" t="s">
        <v>7</v>
      </c>
      <c r="K4" s="5">
        <v>3</v>
      </c>
    </row>
    <row r="5" spans="1:17" ht="15.5" x14ac:dyDescent="0.35">
      <c r="B5" s="20"/>
      <c r="C5" s="7" t="s">
        <v>2</v>
      </c>
      <c r="D5" s="7" t="s">
        <v>3</v>
      </c>
      <c r="E5" s="7" t="s">
        <v>4</v>
      </c>
      <c r="F5" s="20"/>
      <c r="G5" s="20"/>
      <c r="J5" s="5" t="s">
        <v>8</v>
      </c>
      <c r="K5" s="5">
        <v>3</v>
      </c>
    </row>
    <row r="6" spans="1:17" ht="15.5" x14ac:dyDescent="0.35">
      <c r="A6" s="5">
        <v>1</v>
      </c>
      <c r="B6" s="19" t="s">
        <v>30</v>
      </c>
      <c r="C6" s="19">
        <v>16</v>
      </c>
      <c r="D6" s="19">
        <v>17</v>
      </c>
      <c r="E6" s="19">
        <v>14</v>
      </c>
      <c r="F6" s="8">
        <f>C6+D6+E6</f>
        <v>47</v>
      </c>
      <c r="G6" s="2">
        <f>AVERAGE(C6:E6)</f>
        <v>15.666666666666666</v>
      </c>
      <c r="J6" s="5" t="s">
        <v>49</v>
      </c>
      <c r="K6" s="5">
        <v>4</v>
      </c>
    </row>
    <row r="7" spans="1:17" ht="15.5" x14ac:dyDescent="0.35">
      <c r="A7" s="5">
        <v>2</v>
      </c>
      <c r="B7" s="19" t="s">
        <v>31</v>
      </c>
      <c r="C7" s="19">
        <v>17</v>
      </c>
      <c r="D7" s="19">
        <v>16</v>
      </c>
      <c r="E7" s="19">
        <v>17</v>
      </c>
      <c r="F7" s="8">
        <f t="shared" ref="F7:F17" si="0">C7+D7+E7</f>
        <v>50</v>
      </c>
      <c r="G7" s="2">
        <f t="shared" ref="G7:G17" si="1">AVERAGE(C7:E7)</f>
        <v>16.666666666666668</v>
      </c>
      <c r="J7" s="5" t="s">
        <v>9</v>
      </c>
      <c r="K7" s="5">
        <f>(F18^2)/(K4*K5*K6)</f>
        <v>10920.25</v>
      </c>
    </row>
    <row r="8" spans="1:17" ht="15.5" x14ac:dyDescent="0.35">
      <c r="A8" s="5">
        <v>3</v>
      </c>
      <c r="B8" s="19" t="s">
        <v>32</v>
      </c>
      <c r="C8" s="19">
        <v>13</v>
      </c>
      <c r="D8" s="19">
        <v>14</v>
      </c>
      <c r="E8" s="19">
        <v>13</v>
      </c>
      <c r="F8" s="8">
        <f t="shared" si="0"/>
        <v>40</v>
      </c>
      <c r="G8" s="2">
        <f t="shared" si="1"/>
        <v>13.333333333333334</v>
      </c>
    </row>
    <row r="9" spans="1:17" ht="15.5" x14ac:dyDescent="0.35">
      <c r="A9" s="5">
        <v>4</v>
      </c>
      <c r="B9" s="19" t="s">
        <v>33</v>
      </c>
      <c r="C9" s="19">
        <v>16</v>
      </c>
      <c r="D9" s="19">
        <v>17</v>
      </c>
      <c r="E9" s="19">
        <v>35</v>
      </c>
      <c r="F9" s="8">
        <f t="shared" si="0"/>
        <v>68</v>
      </c>
      <c r="G9" s="2">
        <f t="shared" si="1"/>
        <v>22.666666666666668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</row>
    <row r="10" spans="1:17" ht="15.5" x14ac:dyDescent="0.35">
      <c r="A10" s="5">
        <v>5</v>
      </c>
      <c r="B10" s="19" t="s">
        <v>34</v>
      </c>
      <c r="C10" s="19">
        <v>15</v>
      </c>
      <c r="D10" s="19">
        <v>16</v>
      </c>
      <c r="E10" s="19">
        <v>14</v>
      </c>
      <c r="F10" s="8">
        <f t="shared" si="0"/>
        <v>45</v>
      </c>
      <c r="G10" s="2">
        <f t="shared" si="1"/>
        <v>15</v>
      </c>
      <c r="J10" s="2" t="s">
        <v>7</v>
      </c>
      <c r="K10" s="1">
        <f>K4-1</f>
        <v>2</v>
      </c>
      <c r="L10" s="2">
        <f>SUMSQ(C18:E18)/12-K7</f>
        <v>15.16666666666606</v>
      </c>
      <c r="M10" s="2">
        <f>L10/K10</f>
        <v>7.5833333333330302</v>
      </c>
      <c r="N10" s="2">
        <f>M10/$M$15</f>
        <v>0.70245614035084913</v>
      </c>
      <c r="O10" s="2" t="str">
        <f>IF(N10&lt;P10,"TN",IF(N10&lt;Q10,"*","**"))</f>
        <v>TN</v>
      </c>
      <c r="P10" s="2">
        <f>FINV(5%,$K10,$K$15)</f>
        <v>3.4433567793667246</v>
      </c>
      <c r="Q10" s="2">
        <f>FINV(1%,$K10,$K$15)</f>
        <v>5.7190219124822725</v>
      </c>
    </row>
    <row r="11" spans="1:17" ht="15.5" x14ac:dyDescent="0.35">
      <c r="A11" s="5">
        <v>6</v>
      </c>
      <c r="B11" s="19" t="s">
        <v>35</v>
      </c>
      <c r="C11" s="19">
        <v>15</v>
      </c>
      <c r="D11" s="19">
        <v>16</v>
      </c>
      <c r="E11" s="19">
        <v>17</v>
      </c>
      <c r="F11" s="8">
        <f t="shared" si="0"/>
        <v>48</v>
      </c>
      <c r="G11" s="2">
        <f t="shared" si="1"/>
        <v>16</v>
      </c>
      <c r="J11" s="2" t="s">
        <v>8</v>
      </c>
      <c r="K11" s="1">
        <f>K5*K6-1</f>
        <v>11</v>
      </c>
      <c r="L11" s="2">
        <f>SUMSQ(F6:F17)/K4-K7</f>
        <v>200.08333333333394</v>
      </c>
      <c r="M11" s="2">
        <f t="shared" ref="M11:M15" si="2">L11/K11</f>
        <v>18.189393939393995</v>
      </c>
      <c r="N11" s="2">
        <f t="shared" ref="N11:N14" si="3">M11/$M$15</f>
        <v>1.6849122807017596</v>
      </c>
      <c r="O11" s="2" t="str">
        <f t="shared" ref="O11:O14" si="4">IF(N11&lt;P11,"TN",IF(N11&lt;P11,"*","**"))</f>
        <v>TN</v>
      </c>
      <c r="P11" s="2">
        <f t="shared" ref="P11:P14" si="5">FINV(5%,K11,$K$15)</f>
        <v>2.2585183566229916</v>
      </c>
      <c r="Q11" s="2">
        <f t="shared" ref="Q11:Q14" si="6">FINV(1%,$K11,$K$15)</f>
        <v>3.1837421959607717</v>
      </c>
    </row>
    <row r="12" spans="1:17" ht="15.5" x14ac:dyDescent="0.35">
      <c r="A12" s="5">
        <v>7</v>
      </c>
      <c r="B12" s="19" t="s">
        <v>36</v>
      </c>
      <c r="C12" s="19">
        <v>17</v>
      </c>
      <c r="D12" s="19">
        <v>16</v>
      </c>
      <c r="E12" s="19">
        <v>17</v>
      </c>
      <c r="F12" s="8">
        <f t="shared" si="0"/>
        <v>50</v>
      </c>
      <c r="G12" s="2">
        <f t="shared" si="1"/>
        <v>16.666666666666668</v>
      </c>
      <c r="J12" s="2" t="s">
        <v>8</v>
      </c>
      <c r="K12" s="1">
        <f>K5-1</f>
        <v>2</v>
      </c>
      <c r="L12" s="2">
        <f>SUMSQ(C27:E27)/(K5*K6)-K7</f>
        <v>39.5</v>
      </c>
      <c r="M12" s="2">
        <f t="shared" si="2"/>
        <v>19.75</v>
      </c>
      <c r="N12" s="2">
        <f t="shared" si="3"/>
        <v>1.8294736842105264</v>
      </c>
      <c r="O12" s="2" t="str">
        <f t="shared" si="4"/>
        <v>TN</v>
      </c>
      <c r="P12" s="2">
        <f t="shared" si="5"/>
        <v>3.4433567793667246</v>
      </c>
      <c r="Q12" s="2">
        <f t="shared" si="6"/>
        <v>5.7190219124822725</v>
      </c>
    </row>
    <row r="13" spans="1:17" ht="15.5" x14ac:dyDescent="0.35">
      <c r="A13" s="5">
        <v>8</v>
      </c>
      <c r="B13" s="19" t="s">
        <v>37</v>
      </c>
      <c r="C13" s="19">
        <v>18</v>
      </c>
      <c r="D13" s="19">
        <v>17</v>
      </c>
      <c r="E13" s="19">
        <v>18</v>
      </c>
      <c r="F13" s="8">
        <f t="shared" si="0"/>
        <v>53</v>
      </c>
      <c r="G13" s="2">
        <f t="shared" si="1"/>
        <v>17.666666666666668</v>
      </c>
      <c r="J13" s="2" t="s">
        <v>49</v>
      </c>
      <c r="K13" s="1">
        <f>K6-1</f>
        <v>3</v>
      </c>
      <c r="L13" s="2">
        <f>SUMSQ(F23:F26)/(K5*K4)-K7</f>
        <v>90.305555555554747</v>
      </c>
      <c r="M13" s="2">
        <f t="shared" si="2"/>
        <v>30.101851851851581</v>
      </c>
      <c r="N13" s="2">
        <f t="shared" si="3"/>
        <v>2.7883820662767782</v>
      </c>
      <c r="O13" s="2" t="str">
        <f t="shared" si="4"/>
        <v>TN</v>
      </c>
      <c r="P13" s="2">
        <f t="shared" si="5"/>
        <v>3.0491249886524128</v>
      </c>
      <c r="Q13" s="2">
        <f t="shared" si="6"/>
        <v>4.8166057778160596</v>
      </c>
    </row>
    <row r="14" spans="1:17" ht="15.5" x14ac:dyDescent="0.35">
      <c r="A14" s="5">
        <v>9</v>
      </c>
      <c r="B14" s="19" t="s">
        <v>38</v>
      </c>
      <c r="C14" s="19">
        <v>17</v>
      </c>
      <c r="D14" s="19">
        <v>19</v>
      </c>
      <c r="E14" s="19">
        <v>18</v>
      </c>
      <c r="F14" s="8">
        <f t="shared" si="0"/>
        <v>54</v>
      </c>
      <c r="G14" s="2">
        <f t="shared" si="1"/>
        <v>18</v>
      </c>
      <c r="J14" s="2" t="s">
        <v>50</v>
      </c>
      <c r="K14" s="1">
        <f>K12*K13</f>
        <v>6</v>
      </c>
      <c r="L14" s="2">
        <f>L11-L12-L13</f>
        <v>70.277777777779193</v>
      </c>
      <c r="M14" s="2">
        <f t="shared" si="2"/>
        <v>11.712962962963198</v>
      </c>
      <c r="N14" s="2">
        <f t="shared" si="3"/>
        <v>1.0849902534113278</v>
      </c>
      <c r="O14" s="2" t="str">
        <f t="shared" si="4"/>
        <v>TN</v>
      </c>
      <c r="P14" s="2">
        <f t="shared" si="5"/>
        <v>2.5490614138436585</v>
      </c>
      <c r="Q14" s="2">
        <f t="shared" si="6"/>
        <v>3.7583014350037565</v>
      </c>
    </row>
    <row r="15" spans="1:17" ht="15.5" x14ac:dyDescent="0.35">
      <c r="A15" s="5">
        <v>10</v>
      </c>
      <c r="B15" s="19" t="s">
        <v>39</v>
      </c>
      <c r="C15" s="19">
        <v>18</v>
      </c>
      <c r="D15" s="19">
        <v>19</v>
      </c>
      <c r="E15" s="19">
        <v>18</v>
      </c>
      <c r="F15" s="8">
        <f t="shared" si="0"/>
        <v>55</v>
      </c>
      <c r="G15" s="2">
        <f t="shared" si="1"/>
        <v>18.333333333333332</v>
      </c>
      <c r="J15" s="2" t="s">
        <v>19</v>
      </c>
      <c r="K15" s="1">
        <f>K22-K11-K10</f>
        <v>22</v>
      </c>
      <c r="L15" s="2">
        <f>L22-L11-L10</f>
        <v>237.5</v>
      </c>
      <c r="M15" s="2">
        <f t="shared" si="2"/>
        <v>10.795454545454545</v>
      </c>
      <c r="N15" s="17"/>
      <c r="O15" s="17"/>
      <c r="P15" s="17"/>
      <c r="Q15" s="17"/>
    </row>
    <row r="16" spans="1:17" ht="15.5" x14ac:dyDescent="0.35">
      <c r="A16" s="5">
        <v>11</v>
      </c>
      <c r="B16" s="19" t="s">
        <v>40</v>
      </c>
      <c r="C16" s="19">
        <v>19</v>
      </c>
      <c r="D16" s="19">
        <v>21</v>
      </c>
      <c r="E16" s="19">
        <v>17</v>
      </c>
      <c r="F16" s="8">
        <f t="shared" si="0"/>
        <v>57</v>
      </c>
      <c r="G16" s="2">
        <f t="shared" si="1"/>
        <v>19</v>
      </c>
      <c r="J16" s="2" t="s">
        <v>11</v>
      </c>
      <c r="K16" s="2">
        <f>(3*3*4)-1</f>
        <v>35</v>
      </c>
      <c r="L16" s="2">
        <f>SUMSQ(C6:E17)-K7</f>
        <v>452.75</v>
      </c>
      <c r="M16" s="17"/>
      <c r="N16" s="18"/>
      <c r="O16" s="18"/>
      <c r="P16" s="18"/>
      <c r="Q16" s="18"/>
    </row>
    <row r="17" spans="1:23" ht="15.5" x14ac:dyDescent="0.35">
      <c r="A17" s="5">
        <v>12</v>
      </c>
      <c r="B17" s="19" t="s">
        <v>41</v>
      </c>
      <c r="C17" s="19">
        <v>19</v>
      </c>
      <c r="D17" s="19">
        <v>20</v>
      </c>
      <c r="E17" s="19">
        <v>21</v>
      </c>
      <c r="F17" s="8">
        <f t="shared" si="0"/>
        <v>60</v>
      </c>
      <c r="G17" s="2">
        <f t="shared" si="1"/>
        <v>20</v>
      </c>
    </row>
    <row r="18" spans="1:23" x14ac:dyDescent="0.35">
      <c r="B18" s="2"/>
      <c r="C18" s="4">
        <f>SUM(C6:C17)</f>
        <v>200</v>
      </c>
      <c r="D18" s="4">
        <f t="shared" ref="D18:F18" si="7">SUM(D6:D17)</f>
        <v>208</v>
      </c>
      <c r="E18" s="4">
        <f t="shared" si="7"/>
        <v>219</v>
      </c>
      <c r="F18" s="9">
        <f t="shared" si="7"/>
        <v>627</v>
      </c>
      <c r="G18" s="2"/>
    </row>
    <row r="22" spans="1:23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452.75</v>
      </c>
      <c r="M22" s="2"/>
      <c r="N22" s="2"/>
      <c r="O22" s="2"/>
      <c r="P22" s="2"/>
      <c r="Q22" s="2"/>
    </row>
    <row r="23" spans="1:23" ht="15.5" x14ac:dyDescent="0.35">
      <c r="B23" s="11" t="s">
        <v>42</v>
      </c>
      <c r="C23" s="11">
        <f>F6</f>
        <v>47</v>
      </c>
      <c r="D23" s="11">
        <f>F10</f>
        <v>45</v>
      </c>
      <c r="E23" s="11">
        <f>F14</f>
        <v>54</v>
      </c>
      <c r="F23" s="11">
        <f>SUM(C23:E23)</f>
        <v>146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3" x14ac:dyDescent="0.35">
      <c r="B24" s="11" t="s">
        <v>43</v>
      </c>
      <c r="C24" s="11">
        <f>F7</f>
        <v>50</v>
      </c>
      <c r="D24" s="11">
        <f>F11</f>
        <v>48</v>
      </c>
      <c r="E24" s="11">
        <f>F15</f>
        <v>55</v>
      </c>
      <c r="F24" s="11">
        <f t="shared" ref="F24:F26" si="8">SUM(C24:E24)</f>
        <v>153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3" x14ac:dyDescent="0.35">
      <c r="B25" s="11" t="s">
        <v>44</v>
      </c>
      <c r="C25" s="11">
        <f>F8</f>
        <v>40</v>
      </c>
      <c r="D25" s="11">
        <f>F12</f>
        <v>50</v>
      </c>
      <c r="E25" s="11">
        <f>F16</f>
        <v>57</v>
      </c>
      <c r="F25" s="11">
        <f t="shared" si="8"/>
        <v>147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3" x14ac:dyDescent="0.35">
      <c r="B26" s="11" t="s">
        <v>45</v>
      </c>
      <c r="C26" s="11">
        <f>F9</f>
        <v>68</v>
      </c>
      <c r="D26" s="11">
        <f>F13</f>
        <v>53</v>
      </c>
      <c r="E26" s="11">
        <f>F17</f>
        <v>60</v>
      </c>
      <c r="F26" s="11">
        <f t="shared" si="8"/>
        <v>181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3" ht="18.5" x14ac:dyDescent="0.45">
      <c r="B27" s="11"/>
      <c r="C27" s="11">
        <f>SUM(C23:C26)</f>
        <v>205</v>
      </c>
      <c r="D27" s="11">
        <f t="shared" ref="D27:E27" si="9">SUM(D23:D26)</f>
        <v>196</v>
      </c>
      <c r="E27" s="11">
        <f t="shared" si="9"/>
        <v>226</v>
      </c>
      <c r="F27" s="11"/>
      <c r="L27" s="10"/>
      <c r="M27" s="5" t="s">
        <v>24</v>
      </c>
      <c r="N27" s="5">
        <f>E30*((M15/3)^0.5)</f>
        <v>6.7437186683070287</v>
      </c>
      <c r="Q27" s="5">
        <v>2.7203967168181724</v>
      </c>
    </row>
    <row r="28" spans="1:23" ht="18.5" x14ac:dyDescent="0.45">
      <c r="K28" s="10"/>
    </row>
    <row r="29" spans="1:23" x14ac:dyDescent="0.35">
      <c r="C29" s="21" t="s">
        <v>27</v>
      </c>
      <c r="D29" s="21"/>
      <c r="E29" s="5">
        <v>5.149</v>
      </c>
    </row>
    <row r="30" spans="1:23" ht="15.5" x14ac:dyDescent="0.35">
      <c r="C30" s="21" t="s">
        <v>26</v>
      </c>
      <c r="D30" s="21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3" ht="15.5" x14ac:dyDescent="0.35">
      <c r="C31" s="21" t="s">
        <v>28</v>
      </c>
      <c r="D31" s="21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3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7.4550813970313987</v>
      </c>
      <c r="P35" s="5" t="s">
        <v>29</v>
      </c>
    </row>
    <row r="50" spans="11:11" ht="18.5" x14ac:dyDescent="0.45">
      <c r="K50" s="10"/>
    </row>
  </sheetData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2FF06-6725-4803-8DB1-6B6155574F88}">
  <dimension ref="A3:Y50"/>
  <sheetViews>
    <sheetView topLeftCell="J4" workbookViewId="0">
      <selection activeCell="V20" sqref="V20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25" ht="15.5" x14ac:dyDescent="0.35">
      <c r="E3" s="6"/>
    </row>
    <row r="4" spans="1:25" x14ac:dyDescent="0.35">
      <c r="B4" s="20" t="s">
        <v>0</v>
      </c>
      <c r="C4" s="22" t="s">
        <v>1</v>
      </c>
      <c r="D4" s="22"/>
      <c r="E4" s="22"/>
      <c r="F4" s="20" t="s">
        <v>6</v>
      </c>
      <c r="G4" s="20" t="s">
        <v>5</v>
      </c>
      <c r="J4" s="5" t="s">
        <v>7</v>
      </c>
      <c r="K4" s="5">
        <v>3</v>
      </c>
    </row>
    <row r="5" spans="1:25" ht="15.5" x14ac:dyDescent="0.35">
      <c r="B5" s="20"/>
      <c r="C5" s="7" t="s">
        <v>2</v>
      </c>
      <c r="D5" s="7" t="s">
        <v>3</v>
      </c>
      <c r="E5" s="7" t="s">
        <v>4</v>
      </c>
      <c r="F5" s="20"/>
      <c r="G5" s="20"/>
      <c r="J5" s="5" t="s">
        <v>8</v>
      </c>
      <c r="K5" s="5">
        <v>3</v>
      </c>
    </row>
    <row r="6" spans="1:25" ht="15.5" x14ac:dyDescent="0.35">
      <c r="A6" s="5">
        <v>1</v>
      </c>
      <c r="B6" s="19" t="s">
        <v>30</v>
      </c>
      <c r="C6" s="19">
        <v>23</v>
      </c>
      <c r="D6" s="19">
        <v>26</v>
      </c>
      <c r="E6" s="19">
        <v>25.4</v>
      </c>
      <c r="F6" s="8">
        <f>C6+D6+E6</f>
        <v>74.400000000000006</v>
      </c>
      <c r="G6" s="2">
        <f>AVERAGE(C6:E6)</f>
        <v>24.8</v>
      </c>
      <c r="J6" s="5" t="s">
        <v>49</v>
      </c>
      <c r="K6" s="5">
        <v>4</v>
      </c>
      <c r="U6" s="5">
        <f>G6</f>
        <v>24.8</v>
      </c>
      <c r="V6" s="5" t="s">
        <v>63</v>
      </c>
      <c r="W6" s="5">
        <v>22.333333333333332</v>
      </c>
      <c r="X6" s="5" t="s">
        <v>25</v>
      </c>
      <c r="Y6" s="5">
        <f>W6+U$19</f>
        <v>27.836296351157834</v>
      </c>
    </row>
    <row r="7" spans="1:25" ht="15.5" x14ac:dyDescent="0.35">
      <c r="A7" s="5">
        <v>2</v>
      </c>
      <c r="B7" s="19" t="s">
        <v>31</v>
      </c>
      <c r="C7" s="19">
        <v>20</v>
      </c>
      <c r="D7" s="19">
        <v>24</v>
      </c>
      <c r="E7" s="19">
        <v>23</v>
      </c>
      <c r="F7" s="8">
        <f t="shared" ref="F7:F17" si="0">C7+D7+E7</f>
        <v>67</v>
      </c>
      <c r="G7" s="2">
        <f t="shared" ref="G7:G17" si="1">AVERAGE(C7:E7)</f>
        <v>22.333333333333332</v>
      </c>
      <c r="J7" s="5" t="s">
        <v>9</v>
      </c>
      <c r="K7" s="5">
        <f>(F18^2)/(K4*K5*K6)</f>
        <v>34107.933611111104</v>
      </c>
      <c r="U7" s="5">
        <f t="shared" ref="U7:U19" si="2">G7</f>
        <v>22.333333333333332</v>
      </c>
      <c r="V7" s="5" t="s">
        <v>25</v>
      </c>
      <c r="W7" s="5">
        <v>24.8</v>
      </c>
      <c r="X7" s="5" t="s">
        <v>63</v>
      </c>
      <c r="Y7" s="5">
        <f t="shared" ref="Y7:Y17" si="3">W7+U$19</f>
        <v>30.302963017824503</v>
      </c>
    </row>
    <row r="8" spans="1:25" ht="15.5" x14ac:dyDescent="0.35">
      <c r="A8" s="5">
        <v>3</v>
      </c>
      <c r="B8" s="19" t="s">
        <v>32</v>
      </c>
      <c r="C8" s="19">
        <v>25</v>
      </c>
      <c r="D8" s="19">
        <v>25</v>
      </c>
      <c r="E8" s="19">
        <v>26</v>
      </c>
      <c r="F8" s="8">
        <f t="shared" si="0"/>
        <v>76</v>
      </c>
      <c r="G8" s="2">
        <f t="shared" si="1"/>
        <v>25.333333333333332</v>
      </c>
      <c r="U8" s="5">
        <f t="shared" si="2"/>
        <v>25.333333333333332</v>
      </c>
      <c r="V8" s="5" t="s">
        <v>68</v>
      </c>
      <c r="W8" s="5">
        <v>25.333333333333332</v>
      </c>
      <c r="X8" s="5" t="s">
        <v>68</v>
      </c>
      <c r="Y8" s="5">
        <f t="shared" si="3"/>
        <v>30.836296351157834</v>
      </c>
    </row>
    <row r="9" spans="1:25" ht="15.5" x14ac:dyDescent="0.35">
      <c r="A9" s="5">
        <v>4</v>
      </c>
      <c r="B9" s="19" t="s">
        <v>33</v>
      </c>
      <c r="C9" s="19">
        <v>26</v>
      </c>
      <c r="D9" s="19">
        <v>27</v>
      </c>
      <c r="E9" s="19">
        <v>28</v>
      </c>
      <c r="F9" s="8">
        <f t="shared" si="0"/>
        <v>81</v>
      </c>
      <c r="G9" s="2">
        <f t="shared" si="1"/>
        <v>27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  <c r="U9" s="5">
        <f t="shared" si="2"/>
        <v>27</v>
      </c>
      <c r="V9" s="5" t="s">
        <v>69</v>
      </c>
      <c r="W9" s="5">
        <v>27</v>
      </c>
      <c r="X9" s="5" t="s">
        <v>69</v>
      </c>
      <c r="Y9" s="5">
        <f t="shared" si="3"/>
        <v>32.502963017824499</v>
      </c>
    </row>
    <row r="10" spans="1:25" ht="15.5" x14ac:dyDescent="0.35">
      <c r="A10" s="5">
        <v>5</v>
      </c>
      <c r="B10" s="19" t="s">
        <v>34</v>
      </c>
      <c r="C10" s="19">
        <v>28</v>
      </c>
      <c r="D10" s="19">
        <v>33</v>
      </c>
      <c r="E10" s="19">
        <v>29</v>
      </c>
      <c r="F10" s="8">
        <f t="shared" si="0"/>
        <v>90</v>
      </c>
      <c r="G10" s="2">
        <f t="shared" si="1"/>
        <v>30</v>
      </c>
      <c r="J10" s="2" t="s">
        <v>7</v>
      </c>
      <c r="K10" s="1">
        <f>K4-1</f>
        <v>2</v>
      </c>
      <c r="L10" s="2">
        <f>SUMSQ(C18:E18)/12-K7</f>
        <v>60.367222222230339</v>
      </c>
      <c r="M10" s="2">
        <f>L10/K10</f>
        <v>30.183611111115169</v>
      </c>
      <c r="N10" s="2">
        <f>M10/$M$15</f>
        <v>8.8085117358803089</v>
      </c>
      <c r="O10" s="2" t="str">
        <f>IF(N10&lt;P10,"TN",IF(N10&lt;Q10,"*","**"))</f>
        <v>**</v>
      </c>
      <c r="P10" s="2">
        <f>FINV(5%,$K10,$K$15)</f>
        <v>3.4433567793667246</v>
      </c>
      <c r="Q10" s="2">
        <f>FINV(1%,$K10,$K$15)</f>
        <v>5.7190219124822725</v>
      </c>
      <c r="U10" s="5">
        <f t="shared" si="2"/>
        <v>30</v>
      </c>
      <c r="V10" s="5" t="s">
        <v>65</v>
      </c>
      <c r="W10" s="5">
        <v>29.666666666666668</v>
      </c>
      <c r="X10" s="5" t="s">
        <v>70</v>
      </c>
      <c r="Y10" s="5">
        <f t="shared" si="3"/>
        <v>35.16962968449117</v>
      </c>
    </row>
    <row r="11" spans="1:25" ht="15.5" x14ac:dyDescent="0.35">
      <c r="A11" s="5">
        <v>6</v>
      </c>
      <c r="B11" s="19" t="s">
        <v>35</v>
      </c>
      <c r="C11" s="19">
        <v>27</v>
      </c>
      <c r="D11" s="19">
        <v>35</v>
      </c>
      <c r="E11" s="19">
        <v>27</v>
      </c>
      <c r="F11" s="8">
        <f t="shared" si="0"/>
        <v>89</v>
      </c>
      <c r="G11" s="2">
        <f t="shared" si="1"/>
        <v>29.666666666666668</v>
      </c>
      <c r="J11" s="2" t="s">
        <v>8</v>
      </c>
      <c r="K11" s="1">
        <f>K5*K6-1</f>
        <v>11</v>
      </c>
      <c r="L11" s="2">
        <f>SUMSQ(F6:F17)/K4-K7</f>
        <v>1111.0430555555577</v>
      </c>
      <c r="M11" s="2">
        <f t="shared" ref="M11:M15" si="4">L11/K11</f>
        <v>101.00391414141433</v>
      </c>
      <c r="N11" s="2">
        <f t="shared" ref="N11:N14" si="5">M11/$M$15</f>
        <v>29.476067651721891</v>
      </c>
      <c r="O11" s="2" t="str">
        <f t="shared" ref="O11:O14" si="6">IF(N11&lt;P11,"TN",IF(N11&lt;P11,"*","**"))</f>
        <v>**</v>
      </c>
      <c r="P11" s="2">
        <f t="shared" ref="P11:P14" si="7">FINV(5%,K11,$K$15)</f>
        <v>2.2585183566229916</v>
      </c>
      <c r="Q11" s="2">
        <f t="shared" ref="Q11:Q14" si="8">FINV(1%,$K11,$K$15)</f>
        <v>3.1837421959607717</v>
      </c>
      <c r="U11" s="5">
        <f t="shared" si="2"/>
        <v>29.666666666666668</v>
      </c>
      <c r="V11" s="5" t="s">
        <v>70</v>
      </c>
      <c r="W11" s="5">
        <v>30</v>
      </c>
      <c r="X11" s="5" t="s">
        <v>65</v>
      </c>
      <c r="Y11" s="5">
        <f t="shared" si="3"/>
        <v>35.502963017824499</v>
      </c>
    </row>
    <row r="12" spans="1:25" ht="15.5" x14ac:dyDescent="0.35">
      <c r="A12" s="5">
        <v>7</v>
      </c>
      <c r="B12" s="19" t="s">
        <v>36</v>
      </c>
      <c r="C12" s="19">
        <v>29</v>
      </c>
      <c r="D12" s="19">
        <v>35</v>
      </c>
      <c r="E12" s="19">
        <v>29</v>
      </c>
      <c r="F12" s="8">
        <f t="shared" si="0"/>
        <v>93</v>
      </c>
      <c r="G12" s="2">
        <f t="shared" si="1"/>
        <v>31</v>
      </c>
      <c r="J12" s="2" t="s">
        <v>8</v>
      </c>
      <c r="K12" s="1">
        <f>K5-1</f>
        <v>2</v>
      </c>
      <c r="L12" s="2">
        <f>SUMSQ(C27:E27)/(K5*K6)-K7</f>
        <v>921.43722222222277</v>
      </c>
      <c r="M12" s="2">
        <f t="shared" si="4"/>
        <v>460.71861111111139</v>
      </c>
      <c r="N12" s="2">
        <f t="shared" si="5"/>
        <v>134.45194738200973</v>
      </c>
      <c r="O12" s="2" t="str">
        <f t="shared" si="6"/>
        <v>**</v>
      </c>
      <c r="P12" s="2">
        <f t="shared" si="7"/>
        <v>3.4433567793667246</v>
      </c>
      <c r="Q12" s="2">
        <f t="shared" si="8"/>
        <v>5.7190219124822725</v>
      </c>
      <c r="U12" s="5">
        <f t="shared" si="2"/>
        <v>31</v>
      </c>
      <c r="V12" s="5" t="s">
        <v>56</v>
      </c>
      <c r="W12" s="5">
        <v>30.333333333333332</v>
      </c>
      <c r="X12" s="5" t="s">
        <v>56</v>
      </c>
      <c r="Y12" s="5">
        <f t="shared" si="3"/>
        <v>35.836296351157834</v>
      </c>
    </row>
    <row r="13" spans="1:25" ht="15.5" x14ac:dyDescent="0.35">
      <c r="A13" s="5">
        <v>8</v>
      </c>
      <c r="B13" s="19" t="s">
        <v>37</v>
      </c>
      <c r="C13" s="19">
        <v>28</v>
      </c>
      <c r="D13" s="19">
        <v>31</v>
      </c>
      <c r="E13" s="19">
        <v>32</v>
      </c>
      <c r="F13" s="8">
        <f t="shared" si="0"/>
        <v>91</v>
      </c>
      <c r="G13" s="2">
        <f t="shared" si="1"/>
        <v>30.333333333333332</v>
      </c>
      <c r="J13" s="2" t="s">
        <v>49</v>
      </c>
      <c r="K13" s="1">
        <f>K6-1</f>
        <v>3</v>
      </c>
      <c r="L13" s="2">
        <f>SUMSQ(F23:F26)/(K5*K4)-K7</f>
        <v>34.445277777791489</v>
      </c>
      <c r="M13" s="2">
        <f t="shared" si="4"/>
        <v>11.48175925926383</v>
      </c>
      <c r="N13" s="2">
        <f t="shared" si="5"/>
        <v>3.3507326479744464</v>
      </c>
      <c r="O13" s="2" t="str">
        <f t="shared" si="6"/>
        <v>**</v>
      </c>
      <c r="P13" s="2">
        <f t="shared" si="7"/>
        <v>3.0491249886524128</v>
      </c>
      <c r="Q13" s="2">
        <f t="shared" si="8"/>
        <v>4.8166057778160596</v>
      </c>
      <c r="U13" s="5">
        <f t="shared" si="2"/>
        <v>30.333333333333332</v>
      </c>
      <c r="V13" s="5" t="s">
        <v>56</v>
      </c>
      <c r="W13" s="5">
        <v>31</v>
      </c>
      <c r="X13" s="5" t="s">
        <v>56</v>
      </c>
      <c r="Y13" s="5">
        <f t="shared" si="3"/>
        <v>36.502963017824499</v>
      </c>
    </row>
    <row r="14" spans="1:25" ht="15.5" x14ac:dyDescent="0.35">
      <c r="A14" s="5">
        <v>9</v>
      </c>
      <c r="B14" s="19" t="s">
        <v>38</v>
      </c>
      <c r="C14" s="19">
        <v>41</v>
      </c>
      <c r="D14" s="19">
        <v>42</v>
      </c>
      <c r="E14" s="19">
        <v>40.1</v>
      </c>
      <c r="F14" s="8">
        <f t="shared" si="0"/>
        <v>123.1</v>
      </c>
      <c r="G14" s="2">
        <f t="shared" si="1"/>
        <v>41.033333333333331</v>
      </c>
      <c r="J14" s="2" t="s">
        <v>50</v>
      </c>
      <c r="K14" s="1">
        <f>K12*K13</f>
        <v>6</v>
      </c>
      <c r="L14" s="2">
        <f>L11-L12-L13</f>
        <v>155.1605555555434</v>
      </c>
      <c r="M14" s="2">
        <f t="shared" si="4"/>
        <v>25.860092592590565</v>
      </c>
      <c r="N14" s="2">
        <f t="shared" si="5"/>
        <v>7.5467752434996678</v>
      </c>
      <c r="O14" s="2" t="str">
        <f t="shared" si="6"/>
        <v>**</v>
      </c>
      <c r="P14" s="2">
        <f t="shared" si="7"/>
        <v>2.5490614138436585</v>
      </c>
      <c r="Q14" s="2">
        <f t="shared" si="8"/>
        <v>3.7583014350037565</v>
      </c>
      <c r="U14" s="5">
        <f t="shared" si="2"/>
        <v>41.033333333333331</v>
      </c>
      <c r="V14" s="5" t="s">
        <v>58</v>
      </c>
      <c r="W14" s="5">
        <v>31.666666666666668</v>
      </c>
      <c r="X14" s="5" t="s">
        <v>71</v>
      </c>
      <c r="Y14" s="5">
        <f t="shared" si="3"/>
        <v>37.16962968449117</v>
      </c>
    </row>
    <row r="15" spans="1:25" ht="15.5" x14ac:dyDescent="0.35">
      <c r="A15" s="5">
        <v>10</v>
      </c>
      <c r="B15" s="19" t="s">
        <v>39</v>
      </c>
      <c r="C15" s="19">
        <v>36</v>
      </c>
      <c r="D15" s="19">
        <v>41</v>
      </c>
      <c r="E15" s="19">
        <v>41.6</v>
      </c>
      <c r="F15" s="8">
        <f t="shared" si="0"/>
        <v>118.6</v>
      </c>
      <c r="G15" s="2">
        <f t="shared" si="1"/>
        <v>39.533333333333331</v>
      </c>
      <c r="J15" s="2" t="s">
        <v>19</v>
      </c>
      <c r="K15" s="1">
        <f>K22-K11-K10</f>
        <v>22</v>
      </c>
      <c r="L15" s="2">
        <f>L22-L11-L10</f>
        <v>75.386111111103673</v>
      </c>
      <c r="M15" s="2">
        <f t="shared" si="4"/>
        <v>3.4266414141410761</v>
      </c>
      <c r="N15" s="17"/>
      <c r="O15" s="17"/>
      <c r="P15" s="17"/>
      <c r="Q15" s="17"/>
      <c r="U15" s="5">
        <f t="shared" si="2"/>
        <v>39.533333333333331</v>
      </c>
      <c r="V15" s="5" t="s">
        <v>58</v>
      </c>
      <c r="W15" s="5">
        <v>36.666666666666664</v>
      </c>
      <c r="X15" s="5" t="s">
        <v>66</v>
      </c>
      <c r="Y15" s="5">
        <f t="shared" si="3"/>
        <v>42.16962968449117</v>
      </c>
    </row>
    <row r="16" spans="1:25" ht="15.5" x14ac:dyDescent="0.35">
      <c r="A16" s="5">
        <v>11</v>
      </c>
      <c r="B16" s="19" t="s">
        <v>40</v>
      </c>
      <c r="C16" s="19">
        <v>30</v>
      </c>
      <c r="D16" s="19">
        <v>33</v>
      </c>
      <c r="E16" s="19">
        <v>32</v>
      </c>
      <c r="F16" s="8">
        <f t="shared" si="0"/>
        <v>95</v>
      </c>
      <c r="G16" s="2">
        <f t="shared" si="1"/>
        <v>31.666666666666668</v>
      </c>
      <c r="J16" s="2" t="s">
        <v>11</v>
      </c>
      <c r="K16" s="2">
        <f>(3*3*4)-1</f>
        <v>35</v>
      </c>
      <c r="L16" s="2">
        <f>SUMSQ(C6:E17)-K7</f>
        <v>1246.7963888888917</v>
      </c>
      <c r="M16" s="17"/>
      <c r="N16" s="18"/>
      <c r="O16" s="18"/>
      <c r="P16" s="18"/>
      <c r="Q16" s="18"/>
      <c r="U16" s="5">
        <f t="shared" si="2"/>
        <v>31.666666666666668</v>
      </c>
      <c r="V16" s="5" t="s">
        <v>71</v>
      </c>
      <c r="W16" s="5">
        <v>39.533333333333331</v>
      </c>
      <c r="X16" s="5" t="s">
        <v>58</v>
      </c>
      <c r="Y16" s="5">
        <f t="shared" si="3"/>
        <v>45.03629635115783</v>
      </c>
    </row>
    <row r="17" spans="1:25" ht="15.5" x14ac:dyDescent="0.35">
      <c r="A17" s="5">
        <v>12</v>
      </c>
      <c r="B17" s="19" t="s">
        <v>41</v>
      </c>
      <c r="C17" s="19">
        <v>38</v>
      </c>
      <c r="D17" s="19">
        <v>37</v>
      </c>
      <c r="E17" s="19">
        <v>35</v>
      </c>
      <c r="F17" s="8">
        <f t="shared" si="0"/>
        <v>110</v>
      </c>
      <c r="G17" s="2">
        <f t="shared" si="1"/>
        <v>36.666666666666664</v>
      </c>
      <c r="U17" s="5">
        <f t="shared" si="2"/>
        <v>36.666666666666664</v>
      </c>
      <c r="V17" s="5" t="s">
        <v>66</v>
      </c>
      <c r="W17" s="5">
        <v>41.033333333333331</v>
      </c>
      <c r="X17" s="5" t="s">
        <v>58</v>
      </c>
      <c r="Y17" s="5">
        <f t="shared" si="3"/>
        <v>46.53629635115783</v>
      </c>
    </row>
    <row r="18" spans="1:25" x14ac:dyDescent="0.35">
      <c r="B18" s="2"/>
      <c r="C18" s="4">
        <f>SUM(C6:C17)</f>
        <v>351</v>
      </c>
      <c r="D18" s="4">
        <f t="shared" ref="D18:F18" si="9">SUM(D6:D17)</f>
        <v>389</v>
      </c>
      <c r="E18" s="4">
        <f t="shared" si="9"/>
        <v>368.1</v>
      </c>
      <c r="F18" s="9">
        <f t="shared" si="9"/>
        <v>1108.0999999999999</v>
      </c>
      <c r="G18" s="2"/>
      <c r="U18" s="5">
        <f t="shared" si="2"/>
        <v>0</v>
      </c>
    </row>
    <row r="19" spans="1:25" x14ac:dyDescent="0.35">
      <c r="G19" s="5">
        <f>E29*((M15/3)^0.5)</f>
        <v>5.5029630178245021</v>
      </c>
      <c r="U19" s="5">
        <f t="shared" si="2"/>
        <v>5.5029630178245021</v>
      </c>
    </row>
    <row r="22" spans="1:25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1246.7963888888917</v>
      </c>
      <c r="M22" s="2"/>
      <c r="N22" s="2"/>
      <c r="O22" s="2"/>
      <c r="P22" s="2"/>
      <c r="Q22" s="2"/>
    </row>
    <row r="23" spans="1:25" ht="15.5" x14ac:dyDescent="0.35">
      <c r="B23" s="11" t="s">
        <v>42</v>
      </c>
      <c r="C23" s="11">
        <f>F6</f>
        <v>74.400000000000006</v>
      </c>
      <c r="D23" s="11">
        <f>F10</f>
        <v>90</v>
      </c>
      <c r="E23" s="11">
        <f>F14</f>
        <v>123.1</v>
      </c>
      <c r="F23" s="11">
        <f>SUM(C23:E23)</f>
        <v>287.5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5" x14ac:dyDescent="0.35">
      <c r="B24" s="11" t="s">
        <v>43</v>
      </c>
      <c r="C24" s="11">
        <f>F7</f>
        <v>67</v>
      </c>
      <c r="D24" s="11">
        <f>F11</f>
        <v>89</v>
      </c>
      <c r="E24" s="11">
        <f>F15</f>
        <v>118.6</v>
      </c>
      <c r="F24" s="11">
        <f t="shared" ref="F24:F26" si="10">SUM(C24:E24)</f>
        <v>274.60000000000002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5" x14ac:dyDescent="0.35">
      <c r="B25" s="11" t="s">
        <v>44</v>
      </c>
      <c r="C25" s="11">
        <f>F8</f>
        <v>76</v>
      </c>
      <c r="D25" s="11">
        <f>F12</f>
        <v>93</v>
      </c>
      <c r="E25" s="11">
        <f>F16</f>
        <v>95</v>
      </c>
      <c r="F25" s="11">
        <f t="shared" si="10"/>
        <v>264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5" x14ac:dyDescent="0.35">
      <c r="B26" s="11" t="s">
        <v>45</v>
      </c>
      <c r="C26" s="11">
        <f>F9</f>
        <v>81</v>
      </c>
      <c r="D26" s="11">
        <f>F13</f>
        <v>91</v>
      </c>
      <c r="E26" s="11">
        <f>F17</f>
        <v>110</v>
      </c>
      <c r="F26" s="11">
        <f t="shared" si="10"/>
        <v>282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5" ht="18.5" x14ac:dyDescent="0.45">
      <c r="B27" s="11"/>
      <c r="C27" s="11">
        <f>SUM(C23:C26)</f>
        <v>298.39999999999998</v>
      </c>
      <c r="D27" s="11">
        <f t="shared" ref="D27:E27" si="11">SUM(D23:D26)</f>
        <v>363</v>
      </c>
      <c r="E27" s="11">
        <f t="shared" si="11"/>
        <v>446.7</v>
      </c>
      <c r="F27" s="11"/>
      <c r="L27" s="10"/>
      <c r="M27" s="5" t="s">
        <v>24</v>
      </c>
      <c r="N27" s="5">
        <f>E30*((M15/3)^0.5)</f>
        <v>3.7993850317277351</v>
      </c>
      <c r="Q27" s="5">
        <v>2.7203967168181724</v>
      </c>
    </row>
    <row r="28" spans="1:25" ht="18.5" x14ac:dyDescent="0.45">
      <c r="K28" s="10"/>
    </row>
    <row r="29" spans="1:25" x14ac:dyDescent="0.35">
      <c r="C29" s="21" t="s">
        <v>27</v>
      </c>
      <c r="D29" s="21"/>
      <c r="E29" s="5">
        <v>5.149</v>
      </c>
    </row>
    <row r="30" spans="1:25" ht="15.5" x14ac:dyDescent="0.35">
      <c r="C30" s="21" t="s">
        <v>26</v>
      </c>
      <c r="D30" s="21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5" ht="15.5" x14ac:dyDescent="0.35">
      <c r="C31" s="21" t="s">
        <v>28</v>
      </c>
      <c r="D31" s="21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5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4.2001640435133609</v>
      </c>
      <c r="P35" s="5" t="s">
        <v>29</v>
      </c>
    </row>
    <row r="50" spans="11:11" ht="18.5" x14ac:dyDescent="0.45">
      <c r="K50" s="10"/>
    </row>
  </sheetData>
  <sortState xmlns:xlrd2="http://schemas.microsoft.com/office/spreadsheetml/2017/richdata2" ref="W6:W17">
    <sortCondition ref="W6:W17"/>
  </sortState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422EE-5AC1-4BA5-BD5D-0BFEAB36D6CB}">
  <dimension ref="A3:Y50"/>
  <sheetViews>
    <sheetView topLeftCell="L1" workbookViewId="0">
      <selection activeCell="V17" sqref="V17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25" ht="15.5" x14ac:dyDescent="0.35">
      <c r="E3" s="6"/>
    </row>
    <row r="4" spans="1:25" x14ac:dyDescent="0.35">
      <c r="B4" s="20" t="s">
        <v>0</v>
      </c>
      <c r="C4" s="22" t="s">
        <v>1</v>
      </c>
      <c r="D4" s="22"/>
      <c r="E4" s="22"/>
      <c r="F4" s="20" t="s">
        <v>6</v>
      </c>
      <c r="G4" s="20" t="s">
        <v>5</v>
      </c>
      <c r="J4" s="5" t="s">
        <v>7</v>
      </c>
      <c r="K4" s="5">
        <v>3</v>
      </c>
    </row>
    <row r="5" spans="1:25" ht="15.5" x14ac:dyDescent="0.35">
      <c r="B5" s="20"/>
      <c r="C5" s="7" t="s">
        <v>2</v>
      </c>
      <c r="D5" s="7" t="s">
        <v>3</v>
      </c>
      <c r="E5" s="7" t="s">
        <v>4</v>
      </c>
      <c r="F5" s="20"/>
      <c r="G5" s="20"/>
      <c r="J5" s="5" t="s">
        <v>8</v>
      </c>
      <c r="K5" s="5">
        <v>3</v>
      </c>
    </row>
    <row r="6" spans="1:25" ht="15.5" x14ac:dyDescent="0.35">
      <c r="A6" s="5">
        <v>1</v>
      </c>
      <c r="B6" s="19" t="s">
        <v>30</v>
      </c>
      <c r="C6" s="19">
        <v>28</v>
      </c>
      <c r="D6" s="19">
        <v>31</v>
      </c>
      <c r="E6" s="19">
        <v>29</v>
      </c>
      <c r="F6" s="8">
        <f>C6+D6+E6</f>
        <v>88</v>
      </c>
      <c r="G6" s="2">
        <f>AVERAGE(C6:E6)</f>
        <v>29.333333333333332</v>
      </c>
      <c r="J6" s="5" t="s">
        <v>49</v>
      </c>
      <c r="K6" s="5">
        <v>4</v>
      </c>
      <c r="U6" s="5">
        <f>G6</f>
        <v>29.333333333333332</v>
      </c>
      <c r="V6" s="5" t="s">
        <v>63</v>
      </c>
      <c r="W6" s="5">
        <v>24.666666666666668</v>
      </c>
      <c r="X6" s="5" t="s">
        <v>25</v>
      </c>
      <c r="Y6" s="5">
        <f>W6+U$19</f>
        <v>30.388427867105609</v>
      </c>
    </row>
    <row r="7" spans="1:25" ht="15.5" x14ac:dyDescent="0.35">
      <c r="A7" s="5">
        <v>2</v>
      </c>
      <c r="B7" s="19" t="s">
        <v>31</v>
      </c>
      <c r="C7" s="19">
        <v>24</v>
      </c>
      <c r="D7" s="19">
        <v>24</v>
      </c>
      <c r="E7" s="19">
        <v>26</v>
      </c>
      <c r="F7" s="8">
        <f t="shared" ref="F7:F17" si="0">C7+D7+E7</f>
        <v>74</v>
      </c>
      <c r="G7" s="2">
        <f t="shared" ref="G7:G17" si="1">AVERAGE(C7:E7)</f>
        <v>24.666666666666668</v>
      </c>
      <c r="J7" s="5" t="s">
        <v>9</v>
      </c>
      <c r="K7" s="5">
        <f>(F18^2)/(K4*K5*K6)</f>
        <v>66306.25</v>
      </c>
      <c r="U7" s="5">
        <f t="shared" ref="U7:W19" si="2">G7</f>
        <v>24.666666666666668</v>
      </c>
      <c r="V7" s="5" t="s">
        <v>25</v>
      </c>
      <c r="W7" s="5">
        <v>29.333333333333332</v>
      </c>
      <c r="X7" s="5" t="s">
        <v>63</v>
      </c>
      <c r="Y7" s="5">
        <f t="shared" ref="Y7:Y17" si="3">W7+U$19</f>
        <v>35.055094533772277</v>
      </c>
    </row>
    <row r="8" spans="1:25" ht="15.5" x14ac:dyDescent="0.35">
      <c r="A8" s="5">
        <v>3</v>
      </c>
      <c r="B8" s="19" t="s">
        <v>32</v>
      </c>
      <c r="C8" s="19">
        <v>32</v>
      </c>
      <c r="D8" s="19">
        <v>35</v>
      </c>
      <c r="E8" s="19">
        <v>33</v>
      </c>
      <c r="F8" s="8">
        <f t="shared" si="0"/>
        <v>100</v>
      </c>
      <c r="G8" s="2">
        <f t="shared" si="1"/>
        <v>33.333333333333336</v>
      </c>
      <c r="U8" s="5">
        <f t="shared" si="2"/>
        <v>33.333333333333336</v>
      </c>
      <c r="V8" s="5" t="s">
        <v>64</v>
      </c>
      <c r="W8" s="5">
        <v>31</v>
      </c>
      <c r="X8" s="5" t="s">
        <v>54</v>
      </c>
      <c r="Y8" s="5">
        <f t="shared" si="3"/>
        <v>36.721761200438941</v>
      </c>
    </row>
    <row r="9" spans="1:25" ht="15.5" x14ac:dyDescent="0.35">
      <c r="A9" s="5">
        <v>4</v>
      </c>
      <c r="B9" s="19" t="s">
        <v>33</v>
      </c>
      <c r="C9" s="19">
        <v>30</v>
      </c>
      <c r="D9" s="19">
        <v>32</v>
      </c>
      <c r="E9" s="19">
        <v>31</v>
      </c>
      <c r="F9" s="8">
        <f t="shared" si="0"/>
        <v>93</v>
      </c>
      <c r="G9" s="2">
        <f t="shared" si="1"/>
        <v>31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  <c r="U9" s="5">
        <f t="shared" si="2"/>
        <v>31</v>
      </c>
      <c r="V9" s="5" t="s">
        <v>54</v>
      </c>
      <c r="W9" s="5">
        <v>33.333333333333336</v>
      </c>
      <c r="X9" s="5" t="s">
        <v>64</v>
      </c>
      <c r="Y9" s="5">
        <f t="shared" si="3"/>
        <v>39.055094533772277</v>
      </c>
    </row>
    <row r="10" spans="1:25" ht="15.5" x14ac:dyDescent="0.35">
      <c r="A10" s="5">
        <v>5</v>
      </c>
      <c r="B10" s="19" t="s">
        <v>34</v>
      </c>
      <c r="C10" s="19">
        <v>39</v>
      </c>
      <c r="D10" s="19">
        <v>37</v>
      </c>
      <c r="E10" s="19">
        <v>38</v>
      </c>
      <c r="F10" s="8">
        <f t="shared" si="0"/>
        <v>114</v>
      </c>
      <c r="G10" s="2">
        <f t="shared" si="1"/>
        <v>38</v>
      </c>
      <c r="J10" s="2" t="s">
        <v>7</v>
      </c>
      <c r="K10" s="1">
        <f>K4-1</f>
        <v>2</v>
      </c>
      <c r="L10" s="2">
        <f>SUMSQ(C18:E18)/12-K7</f>
        <v>1.1666666666715173</v>
      </c>
      <c r="M10" s="2">
        <f>L10/K10</f>
        <v>0.58333333333575865</v>
      </c>
      <c r="N10" s="2">
        <f>M10/$M$15</f>
        <v>0.15746421267959129</v>
      </c>
      <c r="O10" s="2" t="str">
        <f>IF(N10&lt;P10,"TN",IF(N10&lt;Q10,"*","**"))</f>
        <v>TN</v>
      </c>
      <c r="P10" s="2">
        <f>FINV(5%,$K10,$K$15)</f>
        <v>3.4433567793667246</v>
      </c>
      <c r="Q10" s="2">
        <f>FINV(1%,$K10,$K$15)</f>
        <v>5.7190219124822725</v>
      </c>
      <c r="U10" s="5">
        <f t="shared" si="2"/>
        <v>38</v>
      </c>
      <c r="V10" s="5" t="s">
        <v>65</v>
      </c>
      <c r="W10" s="5">
        <v>38</v>
      </c>
      <c r="X10" s="5" t="s">
        <v>65</v>
      </c>
      <c r="Y10" s="5">
        <f t="shared" si="3"/>
        <v>43.721761200438941</v>
      </c>
    </row>
    <row r="11" spans="1:25" ht="15.5" x14ac:dyDescent="0.35">
      <c r="A11" s="5">
        <v>6</v>
      </c>
      <c r="B11" s="19" t="s">
        <v>35</v>
      </c>
      <c r="C11" s="19">
        <v>40</v>
      </c>
      <c r="D11" s="19">
        <v>38</v>
      </c>
      <c r="E11" s="19">
        <v>41</v>
      </c>
      <c r="F11" s="8">
        <f t="shared" si="0"/>
        <v>119</v>
      </c>
      <c r="G11" s="2">
        <f t="shared" si="1"/>
        <v>39.666666666666664</v>
      </c>
      <c r="J11" s="2" t="s">
        <v>8</v>
      </c>
      <c r="K11" s="1">
        <f>K5*K6-1</f>
        <v>11</v>
      </c>
      <c r="L11" s="2">
        <f>SUMSQ(F6:F17)/K4-K7</f>
        <v>5658.0833333333285</v>
      </c>
      <c r="M11" s="2">
        <f t="shared" ref="M11:M15" si="4">L11/K11</f>
        <v>514.37121212121167</v>
      </c>
      <c r="N11" s="2">
        <f t="shared" ref="N11:N14" si="5">M11/$M$15</f>
        <v>138.8486707566461</v>
      </c>
      <c r="O11" s="2" t="str">
        <f t="shared" ref="O11:O14" si="6">IF(N11&lt;P11,"TN",IF(N11&lt;P11,"*","**"))</f>
        <v>**</v>
      </c>
      <c r="P11" s="2">
        <f t="shared" ref="P11:P14" si="7">FINV(5%,K11,$K$15)</f>
        <v>2.2585183566229916</v>
      </c>
      <c r="Q11" s="2">
        <f t="shared" ref="Q11:Q14" si="8">FINV(1%,$K11,$K$15)</f>
        <v>3.1837421959607717</v>
      </c>
      <c r="U11" s="5">
        <f t="shared" si="2"/>
        <v>39.666666666666664</v>
      </c>
      <c r="V11" s="5" t="s">
        <v>56</v>
      </c>
      <c r="W11" s="5">
        <v>39.666666666666664</v>
      </c>
      <c r="X11" s="5" t="s">
        <v>56</v>
      </c>
      <c r="Y11" s="5">
        <f t="shared" si="3"/>
        <v>45.388427867105605</v>
      </c>
    </row>
    <row r="12" spans="1:25" ht="15.5" x14ac:dyDescent="0.35">
      <c r="A12" s="5">
        <v>7</v>
      </c>
      <c r="B12" s="19" t="s">
        <v>36</v>
      </c>
      <c r="C12" s="19">
        <v>42</v>
      </c>
      <c r="D12" s="19">
        <v>41</v>
      </c>
      <c r="E12" s="19">
        <v>42</v>
      </c>
      <c r="F12" s="8">
        <f t="shared" si="0"/>
        <v>125</v>
      </c>
      <c r="G12" s="2">
        <f t="shared" si="1"/>
        <v>41.666666666666664</v>
      </c>
      <c r="J12" s="2" t="s">
        <v>8</v>
      </c>
      <c r="K12" s="1">
        <f>K5-1</f>
        <v>2</v>
      </c>
      <c r="L12" s="2">
        <f>SUMSQ(C27:E27)/(K5*K6)-K7</f>
        <v>5180.1666666666715</v>
      </c>
      <c r="M12" s="2">
        <f t="shared" si="4"/>
        <v>2590.0833333333358</v>
      </c>
      <c r="N12" s="2">
        <f t="shared" si="5"/>
        <v>699.16359918200476</v>
      </c>
      <c r="O12" s="2" t="str">
        <f t="shared" si="6"/>
        <v>**</v>
      </c>
      <c r="P12" s="2">
        <f t="shared" si="7"/>
        <v>3.4433567793667246</v>
      </c>
      <c r="Q12" s="2">
        <f t="shared" si="8"/>
        <v>5.7190219124822725</v>
      </c>
      <c r="U12" s="5">
        <f t="shared" si="2"/>
        <v>41.666666666666664</v>
      </c>
      <c r="V12" s="5" t="s">
        <v>56</v>
      </c>
      <c r="W12" s="5">
        <v>41.666666666666664</v>
      </c>
      <c r="X12" s="5" t="s">
        <v>56</v>
      </c>
      <c r="Y12" s="5">
        <f t="shared" si="3"/>
        <v>47.388427867105605</v>
      </c>
    </row>
    <row r="13" spans="1:25" ht="15.5" x14ac:dyDescent="0.35">
      <c r="A13" s="5">
        <v>8</v>
      </c>
      <c r="B13" s="19" t="s">
        <v>37</v>
      </c>
      <c r="C13" s="19">
        <v>40</v>
      </c>
      <c r="D13" s="19">
        <v>46</v>
      </c>
      <c r="E13" s="19">
        <v>42</v>
      </c>
      <c r="F13" s="8">
        <f t="shared" si="0"/>
        <v>128</v>
      </c>
      <c r="G13" s="2">
        <f t="shared" si="1"/>
        <v>42.666666666666664</v>
      </c>
      <c r="J13" s="2" t="s">
        <v>49</v>
      </c>
      <c r="K13" s="1">
        <f>K6-1</f>
        <v>3</v>
      </c>
      <c r="L13" s="2">
        <f>SUMSQ(F23:F26)/(K5*K4)-K7</f>
        <v>348.08333333332848</v>
      </c>
      <c r="M13" s="2">
        <f t="shared" si="4"/>
        <v>116.02777777777617</v>
      </c>
      <c r="N13" s="2">
        <f t="shared" si="5"/>
        <v>31.320381731424241</v>
      </c>
      <c r="O13" s="2" t="str">
        <f t="shared" si="6"/>
        <v>**</v>
      </c>
      <c r="P13" s="2">
        <f t="shared" si="7"/>
        <v>3.0491249886524128</v>
      </c>
      <c r="Q13" s="2">
        <f t="shared" si="8"/>
        <v>4.8166057778160596</v>
      </c>
      <c r="U13" s="5">
        <f t="shared" si="2"/>
        <v>42.666666666666664</v>
      </c>
      <c r="V13" s="5" t="s">
        <v>56</v>
      </c>
      <c r="W13" s="5">
        <v>42.666666666666664</v>
      </c>
      <c r="X13" s="5" t="s">
        <v>56</v>
      </c>
      <c r="Y13" s="5">
        <f t="shared" si="3"/>
        <v>48.388427867105605</v>
      </c>
    </row>
    <row r="14" spans="1:25" ht="15.5" x14ac:dyDescent="0.35">
      <c r="A14" s="5">
        <v>9</v>
      </c>
      <c r="B14" s="19" t="s">
        <v>38</v>
      </c>
      <c r="C14" s="19">
        <v>59</v>
      </c>
      <c r="D14" s="19">
        <v>51</v>
      </c>
      <c r="E14" s="19">
        <v>58</v>
      </c>
      <c r="F14" s="8">
        <f t="shared" si="0"/>
        <v>168</v>
      </c>
      <c r="G14" s="2">
        <f t="shared" si="1"/>
        <v>56</v>
      </c>
      <c r="J14" s="2" t="s">
        <v>50</v>
      </c>
      <c r="K14" s="1">
        <f>K12*K13</f>
        <v>6</v>
      </c>
      <c r="L14" s="2">
        <f>L11-L12-L13</f>
        <v>129.83333333332848</v>
      </c>
      <c r="M14" s="2">
        <f t="shared" si="4"/>
        <v>21.638888888888079</v>
      </c>
      <c r="N14" s="2">
        <f t="shared" si="5"/>
        <v>5.8411724608041444</v>
      </c>
      <c r="O14" s="2" t="str">
        <f t="shared" si="6"/>
        <v>**</v>
      </c>
      <c r="P14" s="2">
        <f t="shared" si="7"/>
        <v>2.5490614138436585</v>
      </c>
      <c r="Q14" s="2">
        <f t="shared" si="8"/>
        <v>3.7583014350037565</v>
      </c>
      <c r="U14" s="5">
        <f t="shared" si="2"/>
        <v>56</v>
      </c>
      <c r="V14" s="5" t="s">
        <v>66</v>
      </c>
      <c r="W14" s="5">
        <v>52</v>
      </c>
      <c r="X14" s="5" t="s">
        <v>57</v>
      </c>
      <c r="Y14" s="5">
        <f t="shared" si="3"/>
        <v>57.721761200438941</v>
      </c>
    </row>
    <row r="15" spans="1:25" ht="15.5" x14ac:dyDescent="0.35">
      <c r="A15" s="5">
        <v>10</v>
      </c>
      <c r="B15" s="19" t="s">
        <v>39</v>
      </c>
      <c r="C15" s="19">
        <v>52</v>
      </c>
      <c r="D15" s="19">
        <v>51</v>
      </c>
      <c r="E15" s="19">
        <v>53</v>
      </c>
      <c r="F15" s="8">
        <f t="shared" si="0"/>
        <v>156</v>
      </c>
      <c r="G15" s="2">
        <f t="shared" si="1"/>
        <v>52</v>
      </c>
      <c r="J15" s="2" t="s">
        <v>19</v>
      </c>
      <c r="K15" s="1">
        <f>K22-K11-K10</f>
        <v>22</v>
      </c>
      <c r="L15" s="2">
        <f>L22-L11-L10</f>
        <v>81.5</v>
      </c>
      <c r="M15" s="2">
        <f t="shared" si="4"/>
        <v>3.7045454545454546</v>
      </c>
      <c r="N15" s="17"/>
      <c r="O15" s="17"/>
      <c r="P15" s="17"/>
      <c r="Q15" s="17"/>
      <c r="U15" s="5">
        <f t="shared" si="2"/>
        <v>52</v>
      </c>
      <c r="V15" s="5" t="s">
        <v>66</v>
      </c>
      <c r="W15" s="5">
        <v>56</v>
      </c>
      <c r="X15" s="5" t="s">
        <v>66</v>
      </c>
      <c r="Y15" s="5">
        <f t="shared" si="3"/>
        <v>61.721761200438941</v>
      </c>
    </row>
    <row r="16" spans="1:25" ht="15.5" x14ac:dyDescent="0.35">
      <c r="A16" s="5">
        <v>11</v>
      </c>
      <c r="B16" s="19" t="s">
        <v>40</v>
      </c>
      <c r="C16" s="19">
        <v>61</v>
      </c>
      <c r="D16" s="19">
        <v>62</v>
      </c>
      <c r="E16" s="19">
        <v>60</v>
      </c>
      <c r="F16" s="8">
        <f t="shared" si="0"/>
        <v>183</v>
      </c>
      <c r="G16" s="2">
        <f t="shared" si="1"/>
        <v>61</v>
      </c>
      <c r="J16" s="2" t="s">
        <v>11</v>
      </c>
      <c r="K16" s="2">
        <f>(3*3*4)-1</f>
        <v>35</v>
      </c>
      <c r="L16" s="2">
        <f>SUMSQ(C6:E17)-K7</f>
        <v>5740.75</v>
      </c>
      <c r="M16" s="17"/>
      <c r="N16" s="18"/>
      <c r="O16" s="18"/>
      <c r="P16" s="18"/>
      <c r="Q16" s="18"/>
      <c r="U16" s="5">
        <f t="shared" si="2"/>
        <v>61</v>
      </c>
      <c r="V16" s="5" t="s">
        <v>67</v>
      </c>
      <c r="W16" s="5">
        <v>61</v>
      </c>
      <c r="X16" s="5" t="s">
        <v>67</v>
      </c>
      <c r="Y16" s="5">
        <f t="shared" si="3"/>
        <v>66.721761200438948</v>
      </c>
    </row>
    <row r="17" spans="1:25" ht="15.5" x14ac:dyDescent="0.35">
      <c r="A17" s="5">
        <v>12</v>
      </c>
      <c r="B17" s="19" t="s">
        <v>41</v>
      </c>
      <c r="C17" s="19">
        <v>66</v>
      </c>
      <c r="D17" s="19">
        <v>66</v>
      </c>
      <c r="E17" s="19">
        <v>65</v>
      </c>
      <c r="F17" s="8">
        <f t="shared" si="0"/>
        <v>197</v>
      </c>
      <c r="G17" s="2">
        <f t="shared" si="1"/>
        <v>65.666666666666671</v>
      </c>
      <c r="U17" s="5">
        <f t="shared" si="2"/>
        <v>65.666666666666671</v>
      </c>
      <c r="V17" s="5" t="s">
        <v>59</v>
      </c>
      <c r="W17" s="5">
        <v>65.666666666666671</v>
      </c>
      <c r="X17" s="5" t="s">
        <v>59</v>
      </c>
      <c r="Y17" s="5">
        <f t="shared" si="3"/>
        <v>71.388427867105619</v>
      </c>
    </row>
    <row r="18" spans="1:25" x14ac:dyDescent="0.35">
      <c r="B18" s="2"/>
      <c r="C18" s="4">
        <f>SUM(C6:C17)</f>
        <v>513</v>
      </c>
      <c r="D18" s="4">
        <f t="shared" ref="D18:F18" si="9">SUM(D6:D17)</f>
        <v>514</v>
      </c>
      <c r="E18" s="4">
        <f t="shared" si="9"/>
        <v>518</v>
      </c>
      <c r="F18" s="9">
        <f t="shared" si="9"/>
        <v>1545</v>
      </c>
      <c r="G18" s="2"/>
      <c r="U18" s="5">
        <f t="shared" si="2"/>
        <v>0</v>
      </c>
    </row>
    <row r="19" spans="1:25" x14ac:dyDescent="0.35">
      <c r="G19" s="5">
        <f>E29*((M15/3)^0.5)</f>
        <v>5.7217612004389418</v>
      </c>
      <c r="U19" s="5">
        <f t="shared" si="2"/>
        <v>5.7217612004389418</v>
      </c>
    </row>
    <row r="22" spans="1:25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5740.75</v>
      </c>
      <c r="M22" s="2"/>
      <c r="N22" s="2"/>
      <c r="O22" s="2"/>
      <c r="P22" s="2"/>
      <c r="Q22" s="2"/>
    </row>
    <row r="23" spans="1:25" ht="15.5" x14ac:dyDescent="0.35">
      <c r="B23" s="11" t="s">
        <v>42</v>
      </c>
      <c r="C23" s="11">
        <f>F6</f>
        <v>88</v>
      </c>
      <c r="D23" s="11">
        <f>F10</f>
        <v>114</v>
      </c>
      <c r="E23" s="11">
        <f>F14</f>
        <v>168</v>
      </c>
      <c r="F23" s="11">
        <f>SUM(C23:E23)</f>
        <v>370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5" x14ac:dyDescent="0.35">
      <c r="B24" s="11" t="s">
        <v>43</v>
      </c>
      <c r="C24" s="11">
        <f>F7</f>
        <v>74</v>
      </c>
      <c r="D24" s="11">
        <f>F11</f>
        <v>119</v>
      </c>
      <c r="E24" s="11">
        <f>F15</f>
        <v>156</v>
      </c>
      <c r="F24" s="11">
        <f t="shared" ref="F24:F26" si="10">SUM(C24:E24)</f>
        <v>349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5" x14ac:dyDescent="0.35">
      <c r="B25" s="11" t="s">
        <v>44</v>
      </c>
      <c r="C25" s="11">
        <f>F8</f>
        <v>100</v>
      </c>
      <c r="D25" s="11">
        <f>F12</f>
        <v>125</v>
      </c>
      <c r="E25" s="11">
        <f>F16</f>
        <v>183</v>
      </c>
      <c r="F25" s="11">
        <f t="shared" si="10"/>
        <v>408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5" x14ac:dyDescent="0.35">
      <c r="B26" s="11" t="s">
        <v>45</v>
      </c>
      <c r="C26" s="11">
        <f>F9</f>
        <v>93</v>
      </c>
      <c r="D26" s="11">
        <f>F13</f>
        <v>128</v>
      </c>
      <c r="E26" s="11">
        <f>F17</f>
        <v>197</v>
      </c>
      <c r="F26" s="11">
        <f t="shared" si="10"/>
        <v>418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5" ht="18.5" x14ac:dyDescent="0.45">
      <c r="B27" s="11"/>
      <c r="C27" s="11">
        <f>SUM(C23:C26)</f>
        <v>355</v>
      </c>
      <c r="D27" s="11">
        <f t="shared" ref="D27:E27" si="11">SUM(D23:D26)</f>
        <v>486</v>
      </c>
      <c r="E27" s="11">
        <f t="shared" si="11"/>
        <v>704</v>
      </c>
      <c r="F27" s="11"/>
      <c r="L27" s="10"/>
      <c r="M27" s="5" t="s">
        <v>24</v>
      </c>
      <c r="N27" s="5">
        <f>E30*((M15/3)^0.5)</f>
        <v>3.9504488381356455</v>
      </c>
      <c r="Q27" s="5">
        <v>2.7203967168181724</v>
      </c>
    </row>
    <row r="28" spans="1:25" ht="18.5" x14ac:dyDescent="0.45">
      <c r="K28" s="10"/>
    </row>
    <row r="29" spans="1:25" x14ac:dyDescent="0.35">
      <c r="C29" s="21" t="s">
        <v>27</v>
      </c>
      <c r="D29" s="21"/>
      <c r="E29" s="5">
        <v>5.149</v>
      </c>
    </row>
    <row r="30" spans="1:25" ht="15.5" x14ac:dyDescent="0.35">
      <c r="C30" s="21" t="s">
        <v>26</v>
      </c>
      <c r="D30" s="21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5" ht="15.5" x14ac:dyDescent="0.35">
      <c r="C31" s="21" t="s">
        <v>28</v>
      </c>
      <c r="D31" s="21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5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4.3671628505972118</v>
      </c>
      <c r="P35" s="5" t="s">
        <v>29</v>
      </c>
    </row>
    <row r="50" spans="11:11" ht="18.5" x14ac:dyDescent="0.45">
      <c r="K50" s="10"/>
    </row>
  </sheetData>
  <sortState xmlns:xlrd2="http://schemas.microsoft.com/office/spreadsheetml/2017/richdata2" ref="W6:W17">
    <sortCondition ref="W6:W17"/>
  </sortState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3D0BC-EB0E-4326-878B-8F1B98BF9907}">
  <dimension ref="A3:Y50"/>
  <sheetViews>
    <sheetView topLeftCell="F4" workbookViewId="0">
      <selection activeCell="V17" sqref="V17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25" ht="15.5" x14ac:dyDescent="0.35">
      <c r="E3" s="6"/>
    </row>
    <row r="4" spans="1:25" x14ac:dyDescent="0.35">
      <c r="B4" s="20" t="s">
        <v>0</v>
      </c>
      <c r="C4" s="22" t="s">
        <v>1</v>
      </c>
      <c r="D4" s="22"/>
      <c r="E4" s="22"/>
      <c r="F4" s="20" t="s">
        <v>6</v>
      </c>
      <c r="G4" s="20" t="s">
        <v>5</v>
      </c>
      <c r="J4" s="5" t="s">
        <v>7</v>
      </c>
      <c r="K4" s="5">
        <v>3</v>
      </c>
    </row>
    <row r="5" spans="1:25" ht="15.5" x14ac:dyDescent="0.35">
      <c r="B5" s="20"/>
      <c r="C5" s="7" t="s">
        <v>2</v>
      </c>
      <c r="D5" s="7" t="s">
        <v>3</v>
      </c>
      <c r="E5" s="7" t="s">
        <v>4</v>
      </c>
      <c r="F5" s="20"/>
      <c r="G5" s="20"/>
      <c r="J5" s="5" t="s">
        <v>8</v>
      </c>
      <c r="K5" s="5">
        <v>3</v>
      </c>
    </row>
    <row r="6" spans="1:25" ht="15.5" x14ac:dyDescent="0.35">
      <c r="A6" s="5">
        <v>1</v>
      </c>
      <c r="B6" s="19" t="s">
        <v>30</v>
      </c>
      <c r="C6" s="19">
        <v>31</v>
      </c>
      <c r="D6" s="19">
        <v>31</v>
      </c>
      <c r="E6" s="19">
        <v>32</v>
      </c>
      <c r="F6" s="8">
        <f>C6+D6+E6</f>
        <v>94</v>
      </c>
      <c r="G6" s="2">
        <f>AVERAGE(C6:E6)</f>
        <v>31.333333333333332</v>
      </c>
      <c r="J6" s="5" t="s">
        <v>49</v>
      </c>
      <c r="K6" s="5">
        <v>4</v>
      </c>
      <c r="U6" s="5">
        <f>G6</f>
        <v>31.333333333333332</v>
      </c>
      <c r="V6" s="5" t="s">
        <v>25</v>
      </c>
      <c r="W6" s="5">
        <v>31.333333333333332</v>
      </c>
      <c r="X6" s="5" t="s">
        <v>25</v>
      </c>
      <c r="Y6" s="5">
        <f>W6+U$19</f>
        <v>33.642810229625482</v>
      </c>
    </row>
    <row r="7" spans="1:25" ht="15.5" x14ac:dyDescent="0.35">
      <c r="A7" s="5">
        <v>2</v>
      </c>
      <c r="B7" s="19" t="s">
        <v>31</v>
      </c>
      <c r="C7" s="19">
        <v>31</v>
      </c>
      <c r="D7" s="19">
        <v>32</v>
      </c>
      <c r="E7" s="19">
        <v>31</v>
      </c>
      <c r="F7" s="8">
        <f t="shared" ref="F7:F17" si="0">C7+D7+E7</f>
        <v>94</v>
      </c>
      <c r="G7" s="2">
        <f t="shared" ref="G7:G17" si="1">AVERAGE(C7:E7)</f>
        <v>31.333333333333332</v>
      </c>
      <c r="J7" s="5" t="s">
        <v>9</v>
      </c>
      <c r="K7" s="5">
        <f>(F18^2)/(K4*K5*K6)</f>
        <v>118450.69444444444</v>
      </c>
      <c r="U7" s="5">
        <f t="shared" ref="U7:U19" si="2">G7</f>
        <v>31.333333333333332</v>
      </c>
      <c r="V7" s="5" t="s">
        <v>25</v>
      </c>
      <c r="W7" s="5">
        <v>31.333333333333332</v>
      </c>
      <c r="X7" s="5" t="s">
        <v>25</v>
      </c>
      <c r="Y7" s="5">
        <f t="shared" ref="Y7:Y17" si="3">W7+U$19</f>
        <v>33.642810229625482</v>
      </c>
    </row>
    <row r="8" spans="1:25" ht="15.5" x14ac:dyDescent="0.35">
      <c r="A8" s="5">
        <v>3</v>
      </c>
      <c r="B8" s="19" t="s">
        <v>32</v>
      </c>
      <c r="C8" s="19">
        <v>42</v>
      </c>
      <c r="D8" s="19">
        <v>42</v>
      </c>
      <c r="E8" s="19">
        <v>43</v>
      </c>
      <c r="F8" s="8">
        <f t="shared" si="0"/>
        <v>127</v>
      </c>
      <c r="G8" s="2">
        <f t="shared" si="1"/>
        <v>42.333333333333336</v>
      </c>
      <c r="U8" s="5">
        <f t="shared" si="2"/>
        <v>42.333333333333336</v>
      </c>
      <c r="V8" s="5" t="s">
        <v>55</v>
      </c>
      <c r="W8" s="5">
        <v>34</v>
      </c>
      <c r="X8" s="5" t="s">
        <v>54</v>
      </c>
      <c r="Y8" s="5">
        <f t="shared" si="3"/>
        <v>36.309476896292153</v>
      </c>
    </row>
    <row r="9" spans="1:25" ht="15.5" x14ac:dyDescent="0.35">
      <c r="A9" s="5">
        <v>4</v>
      </c>
      <c r="B9" s="19" t="s">
        <v>33</v>
      </c>
      <c r="C9" s="19">
        <v>35</v>
      </c>
      <c r="D9" s="19">
        <v>33</v>
      </c>
      <c r="E9" s="19">
        <v>34</v>
      </c>
      <c r="F9" s="8">
        <f t="shared" si="0"/>
        <v>102</v>
      </c>
      <c r="G9" s="2">
        <f t="shared" si="1"/>
        <v>34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  <c r="U9" s="5">
        <f t="shared" si="2"/>
        <v>34</v>
      </c>
      <c r="V9" s="5" t="s">
        <v>54</v>
      </c>
      <c r="W9" s="5">
        <v>42.333333333333336</v>
      </c>
      <c r="X9" s="5" t="s">
        <v>55</v>
      </c>
      <c r="Y9" s="5">
        <f t="shared" si="3"/>
        <v>44.642810229625489</v>
      </c>
    </row>
    <row r="10" spans="1:25" ht="15.5" x14ac:dyDescent="0.35">
      <c r="A10" s="5">
        <v>5</v>
      </c>
      <c r="B10" s="19" t="s">
        <v>34</v>
      </c>
      <c r="C10" s="19">
        <v>55</v>
      </c>
      <c r="D10" s="19">
        <v>54</v>
      </c>
      <c r="E10" s="19">
        <v>55</v>
      </c>
      <c r="F10" s="8">
        <f t="shared" si="0"/>
        <v>164</v>
      </c>
      <c r="G10" s="2">
        <f t="shared" si="1"/>
        <v>54.666666666666664</v>
      </c>
      <c r="J10" s="2" t="s">
        <v>7</v>
      </c>
      <c r="K10" s="1">
        <f>K4-1</f>
        <v>2</v>
      </c>
      <c r="L10" s="2">
        <f>SUMSQ(C18:E18)/12-K7</f>
        <v>0.72222222223354038</v>
      </c>
      <c r="M10" s="2">
        <f>L10/K10</f>
        <v>0.36111111111677019</v>
      </c>
      <c r="N10" s="2">
        <f>M10/$M$15</f>
        <v>0.59832635984252247</v>
      </c>
      <c r="O10" s="2" t="str">
        <f>IF(N10&lt;P10,"TN",IF(N10&lt;Q10,"*","**"))</f>
        <v>TN</v>
      </c>
      <c r="P10" s="2">
        <f>FINV(5%,$K10,$K$15)</f>
        <v>3.4433567793667246</v>
      </c>
      <c r="Q10" s="2">
        <f>FINV(1%,$K10,$K$15)</f>
        <v>5.7190219124822725</v>
      </c>
      <c r="U10" s="5">
        <f t="shared" si="2"/>
        <v>54.666666666666664</v>
      </c>
      <c r="V10" s="5" t="s">
        <v>56</v>
      </c>
      <c r="W10" s="5">
        <v>54.666666666666664</v>
      </c>
      <c r="X10" s="5" t="s">
        <v>56</v>
      </c>
      <c r="Y10" s="5">
        <f t="shared" si="3"/>
        <v>56.976143562958818</v>
      </c>
    </row>
    <row r="11" spans="1:25" ht="15.5" x14ac:dyDescent="0.35">
      <c r="A11" s="5">
        <v>6</v>
      </c>
      <c r="B11" s="19" t="s">
        <v>35</v>
      </c>
      <c r="C11" s="19">
        <v>68</v>
      </c>
      <c r="D11" s="19">
        <v>68</v>
      </c>
      <c r="E11" s="19">
        <v>67</v>
      </c>
      <c r="F11" s="8">
        <f t="shared" si="0"/>
        <v>203</v>
      </c>
      <c r="G11" s="2">
        <f t="shared" si="1"/>
        <v>67.666666666666671</v>
      </c>
      <c r="J11" s="2" t="s">
        <v>8</v>
      </c>
      <c r="K11" s="1">
        <f>K5*K6-1</f>
        <v>11</v>
      </c>
      <c r="L11" s="2">
        <f>SUMSQ(F6:F17)/K4-K7</f>
        <v>11220.305555555562</v>
      </c>
      <c r="M11" s="2">
        <f t="shared" ref="M11:M15" si="4">L11/K11</f>
        <v>1020.0277777777784</v>
      </c>
      <c r="N11" s="2">
        <f t="shared" ref="N11:N14" si="5">M11/$M$15</f>
        <v>1690.0878661102281</v>
      </c>
      <c r="O11" s="2" t="str">
        <f t="shared" ref="O11:O14" si="6">IF(N11&lt;P11,"TN",IF(N11&lt;P11,"*","**"))</f>
        <v>**</v>
      </c>
      <c r="P11" s="2">
        <f t="shared" ref="P11:P14" si="7">FINV(5%,K11,$K$15)</f>
        <v>2.2585183566229916</v>
      </c>
      <c r="Q11" s="2">
        <f t="shared" ref="Q11:Q14" si="8">FINV(1%,$K11,$K$15)</f>
        <v>3.1837421959607717</v>
      </c>
      <c r="U11" s="5">
        <f t="shared" si="2"/>
        <v>67.666666666666671</v>
      </c>
      <c r="V11" s="5" t="s">
        <v>58</v>
      </c>
      <c r="W11" s="5">
        <v>60.666666666666664</v>
      </c>
      <c r="X11" s="5" t="s">
        <v>57</v>
      </c>
      <c r="Y11" s="5">
        <f t="shared" si="3"/>
        <v>62.976143562958818</v>
      </c>
    </row>
    <row r="12" spans="1:25" ht="15.5" x14ac:dyDescent="0.35">
      <c r="A12" s="5">
        <v>7</v>
      </c>
      <c r="B12" s="19" t="s">
        <v>36</v>
      </c>
      <c r="C12" s="19">
        <v>60</v>
      </c>
      <c r="D12" s="19">
        <v>61</v>
      </c>
      <c r="E12" s="19">
        <v>62</v>
      </c>
      <c r="F12" s="8">
        <f t="shared" si="0"/>
        <v>183</v>
      </c>
      <c r="G12" s="2">
        <f t="shared" si="1"/>
        <v>61</v>
      </c>
      <c r="J12" s="2" t="s">
        <v>8</v>
      </c>
      <c r="K12" s="1">
        <f>K5-1</f>
        <v>2</v>
      </c>
      <c r="L12" s="2">
        <f>SUMSQ(C27:E27)/(K5*K6)-K7</f>
        <v>10613.388888888891</v>
      </c>
      <c r="M12" s="2">
        <f t="shared" si="4"/>
        <v>5306.6944444444453</v>
      </c>
      <c r="N12" s="2">
        <f t="shared" si="5"/>
        <v>8792.6820083756975</v>
      </c>
      <c r="O12" s="2" t="str">
        <f t="shared" si="6"/>
        <v>**</v>
      </c>
      <c r="P12" s="2">
        <f t="shared" si="7"/>
        <v>3.4433567793667246</v>
      </c>
      <c r="Q12" s="2">
        <f t="shared" si="8"/>
        <v>5.7190219124822725</v>
      </c>
      <c r="U12" s="5">
        <f t="shared" si="2"/>
        <v>61</v>
      </c>
      <c r="V12" s="5" t="s">
        <v>57</v>
      </c>
      <c r="W12" s="5">
        <v>61</v>
      </c>
      <c r="X12" s="5" t="s">
        <v>57</v>
      </c>
      <c r="Y12" s="5">
        <f t="shared" si="3"/>
        <v>63.309476896292153</v>
      </c>
    </row>
    <row r="13" spans="1:25" ht="15.5" x14ac:dyDescent="0.35">
      <c r="A13" s="5">
        <v>8</v>
      </c>
      <c r="B13" s="19" t="s">
        <v>37</v>
      </c>
      <c r="C13" s="19">
        <v>60</v>
      </c>
      <c r="D13" s="19">
        <v>62</v>
      </c>
      <c r="E13" s="19">
        <v>60</v>
      </c>
      <c r="F13" s="8">
        <f t="shared" si="0"/>
        <v>182</v>
      </c>
      <c r="G13" s="2">
        <f t="shared" si="1"/>
        <v>60.666666666666664</v>
      </c>
      <c r="J13" s="2" t="s">
        <v>49</v>
      </c>
      <c r="K13" s="1">
        <f>K6-1</f>
        <v>3</v>
      </c>
      <c r="L13" s="2">
        <f>SUMSQ(F23:F26)/(K5*K4)-K7</f>
        <v>333.41666666667152</v>
      </c>
      <c r="M13" s="2">
        <f t="shared" si="4"/>
        <v>111.13888888889051</v>
      </c>
      <c r="N13" s="2">
        <f t="shared" si="5"/>
        <v>184.14644351480399</v>
      </c>
      <c r="O13" s="2" t="str">
        <f t="shared" si="6"/>
        <v>**</v>
      </c>
      <c r="P13" s="2">
        <f t="shared" si="7"/>
        <v>3.0491249886524128</v>
      </c>
      <c r="Q13" s="2">
        <f t="shared" si="8"/>
        <v>4.8166057778160596</v>
      </c>
      <c r="U13" s="5">
        <f t="shared" si="2"/>
        <v>60.666666666666664</v>
      </c>
      <c r="V13" s="5" t="s">
        <v>57</v>
      </c>
      <c r="W13" s="5">
        <v>67.666666666666671</v>
      </c>
      <c r="X13" s="5" t="s">
        <v>58</v>
      </c>
      <c r="Y13" s="5">
        <f t="shared" si="3"/>
        <v>69.976143562958825</v>
      </c>
    </row>
    <row r="14" spans="1:25" ht="15.5" x14ac:dyDescent="0.35">
      <c r="A14" s="5">
        <v>9</v>
      </c>
      <c r="B14" s="19" t="s">
        <v>38</v>
      </c>
      <c r="C14" s="19">
        <v>74</v>
      </c>
      <c r="D14" s="19">
        <v>73</v>
      </c>
      <c r="E14" s="19">
        <v>73</v>
      </c>
      <c r="F14" s="8">
        <f t="shared" si="0"/>
        <v>220</v>
      </c>
      <c r="G14" s="2">
        <f t="shared" si="1"/>
        <v>73.333333333333329</v>
      </c>
      <c r="J14" s="2" t="s">
        <v>50</v>
      </c>
      <c r="K14" s="1">
        <f>K12*K13</f>
        <v>6</v>
      </c>
      <c r="L14" s="2">
        <f>L11-L12-L13</f>
        <v>273.5</v>
      </c>
      <c r="M14" s="2">
        <f t="shared" si="4"/>
        <v>45.583333333333336</v>
      </c>
      <c r="N14" s="2">
        <f t="shared" si="5"/>
        <v>75.527196652784042</v>
      </c>
      <c r="O14" s="2" t="str">
        <f t="shared" si="6"/>
        <v>**</v>
      </c>
      <c r="P14" s="2">
        <f t="shared" si="7"/>
        <v>2.5490614138436585</v>
      </c>
      <c r="Q14" s="2">
        <f t="shared" si="8"/>
        <v>3.7583014350037565</v>
      </c>
      <c r="U14" s="5">
        <f t="shared" si="2"/>
        <v>73.333333333333329</v>
      </c>
      <c r="V14" s="5" t="s">
        <v>59</v>
      </c>
      <c r="W14" s="5">
        <v>73.333333333333329</v>
      </c>
      <c r="X14" s="5" t="s">
        <v>59</v>
      </c>
      <c r="Y14" s="5">
        <f t="shared" si="3"/>
        <v>75.642810229625482</v>
      </c>
    </row>
    <row r="15" spans="1:25" ht="15.5" x14ac:dyDescent="0.35">
      <c r="A15" s="5">
        <v>10</v>
      </c>
      <c r="B15" s="19" t="s">
        <v>39</v>
      </c>
      <c r="C15" s="19">
        <v>76</v>
      </c>
      <c r="D15" s="19">
        <v>75</v>
      </c>
      <c r="E15" s="19">
        <v>76</v>
      </c>
      <c r="F15" s="8">
        <f t="shared" si="0"/>
        <v>227</v>
      </c>
      <c r="G15" s="2">
        <f t="shared" si="1"/>
        <v>75.666666666666671</v>
      </c>
      <c r="J15" s="2" t="s">
        <v>19</v>
      </c>
      <c r="K15" s="1">
        <f>K22-K11-K10</f>
        <v>22</v>
      </c>
      <c r="L15" s="2">
        <f>L22-L11-L10</f>
        <v>13.27777777776646</v>
      </c>
      <c r="M15" s="2">
        <f t="shared" si="4"/>
        <v>0.60353535353483911</v>
      </c>
      <c r="N15" s="17"/>
      <c r="O15" s="17"/>
      <c r="P15" s="17"/>
      <c r="Q15" s="17"/>
      <c r="U15" s="5">
        <f t="shared" si="2"/>
        <v>75.666666666666671</v>
      </c>
      <c r="V15" s="5" t="s">
        <v>60</v>
      </c>
      <c r="W15" s="5">
        <v>75</v>
      </c>
      <c r="X15" s="5" t="s">
        <v>60</v>
      </c>
      <c r="Y15" s="5">
        <f t="shared" si="3"/>
        <v>77.309476896292153</v>
      </c>
    </row>
    <row r="16" spans="1:25" ht="15.5" x14ac:dyDescent="0.35">
      <c r="A16" s="5">
        <v>11</v>
      </c>
      <c r="B16" s="19" t="s">
        <v>40</v>
      </c>
      <c r="C16" s="19">
        <v>81</v>
      </c>
      <c r="D16" s="19">
        <v>81</v>
      </c>
      <c r="E16" s="19">
        <v>82</v>
      </c>
      <c r="F16" s="8">
        <f t="shared" si="0"/>
        <v>244</v>
      </c>
      <c r="G16" s="2">
        <f t="shared" si="1"/>
        <v>81.333333333333329</v>
      </c>
      <c r="J16" s="2" t="s">
        <v>11</v>
      </c>
      <c r="K16" s="2">
        <f>(3*3*4)-1</f>
        <v>35</v>
      </c>
      <c r="L16" s="2">
        <f>SUMSQ(C6:E17)-K7</f>
        <v>11234.305555555562</v>
      </c>
      <c r="M16" s="17"/>
      <c r="N16" s="18"/>
      <c r="O16" s="18"/>
      <c r="P16" s="18"/>
      <c r="Q16" s="18"/>
      <c r="U16" s="5">
        <f t="shared" si="2"/>
        <v>81.333333333333329</v>
      </c>
      <c r="V16" s="5" t="s">
        <v>62</v>
      </c>
      <c r="W16" s="5">
        <v>75.666666666666671</v>
      </c>
      <c r="X16" s="5" t="s">
        <v>61</v>
      </c>
      <c r="Y16" s="5">
        <f t="shared" si="3"/>
        <v>77.976143562958825</v>
      </c>
    </row>
    <row r="17" spans="1:25" ht="15.5" x14ac:dyDescent="0.35">
      <c r="A17" s="5">
        <v>12</v>
      </c>
      <c r="B17" s="19" t="s">
        <v>41</v>
      </c>
      <c r="C17" s="19">
        <v>76</v>
      </c>
      <c r="D17" s="19">
        <v>74</v>
      </c>
      <c r="E17" s="19">
        <v>75</v>
      </c>
      <c r="F17" s="8">
        <f t="shared" si="0"/>
        <v>225</v>
      </c>
      <c r="G17" s="2">
        <f t="shared" si="1"/>
        <v>75</v>
      </c>
      <c r="U17" s="5">
        <f t="shared" si="2"/>
        <v>75</v>
      </c>
      <c r="V17" s="5" t="s">
        <v>61</v>
      </c>
      <c r="W17" s="5">
        <v>81.333333333333329</v>
      </c>
      <c r="X17" s="5" t="s">
        <v>62</v>
      </c>
      <c r="Y17" s="5">
        <f t="shared" si="3"/>
        <v>83.642810229625482</v>
      </c>
    </row>
    <row r="18" spans="1:25" x14ac:dyDescent="0.35">
      <c r="B18" s="2"/>
      <c r="C18" s="4">
        <f>SUM(C6:C17)</f>
        <v>689</v>
      </c>
      <c r="D18" s="4">
        <f t="shared" ref="D18:F18" si="9">SUM(D6:D17)</f>
        <v>686</v>
      </c>
      <c r="E18" s="4">
        <f t="shared" si="9"/>
        <v>690</v>
      </c>
      <c r="F18" s="9">
        <f t="shared" si="9"/>
        <v>2065</v>
      </c>
      <c r="G18" s="2"/>
      <c r="U18" s="5">
        <f t="shared" si="2"/>
        <v>0</v>
      </c>
    </row>
    <row r="19" spans="1:25" x14ac:dyDescent="0.35">
      <c r="G19" s="5">
        <f>E29*((M15/3)^0.5)</f>
        <v>2.3094768962921535</v>
      </c>
      <c r="U19" s="5">
        <f t="shared" si="2"/>
        <v>2.3094768962921535</v>
      </c>
    </row>
    <row r="22" spans="1:25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11234.305555555562</v>
      </c>
      <c r="M22" s="2"/>
      <c r="N22" s="2"/>
      <c r="O22" s="2"/>
      <c r="P22" s="2"/>
      <c r="Q22" s="2"/>
    </row>
    <row r="23" spans="1:25" ht="15.5" x14ac:dyDescent="0.35">
      <c r="B23" s="11" t="s">
        <v>42</v>
      </c>
      <c r="C23" s="11">
        <f>F6</f>
        <v>94</v>
      </c>
      <c r="D23" s="11">
        <f>F10</f>
        <v>164</v>
      </c>
      <c r="E23" s="11">
        <f>F14</f>
        <v>220</v>
      </c>
      <c r="F23" s="11">
        <f>SUM(C23:E23)</f>
        <v>478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5" x14ac:dyDescent="0.35">
      <c r="B24" s="11" t="s">
        <v>43</v>
      </c>
      <c r="C24" s="11">
        <f>F7</f>
        <v>94</v>
      </c>
      <c r="D24" s="11">
        <f>F11</f>
        <v>203</v>
      </c>
      <c r="E24" s="11">
        <f>F15</f>
        <v>227</v>
      </c>
      <c r="F24" s="11">
        <f t="shared" ref="F24:F26" si="10">SUM(C24:E24)</f>
        <v>524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5" x14ac:dyDescent="0.35">
      <c r="B25" s="11" t="s">
        <v>44</v>
      </c>
      <c r="C25" s="11">
        <f>F8</f>
        <v>127</v>
      </c>
      <c r="D25" s="11">
        <f>F12</f>
        <v>183</v>
      </c>
      <c r="E25" s="11">
        <f>F16</f>
        <v>244</v>
      </c>
      <c r="F25" s="11">
        <f t="shared" si="10"/>
        <v>554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5" x14ac:dyDescent="0.35">
      <c r="B26" s="11" t="s">
        <v>45</v>
      </c>
      <c r="C26" s="11">
        <f>F9</f>
        <v>102</v>
      </c>
      <c r="D26" s="11">
        <f>F13</f>
        <v>182</v>
      </c>
      <c r="E26" s="11">
        <f>F17</f>
        <v>225</v>
      </c>
      <c r="F26" s="11">
        <f t="shared" si="10"/>
        <v>509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5" ht="18.5" x14ac:dyDescent="0.45">
      <c r="B27" s="11"/>
      <c r="C27" s="11">
        <f>SUM(C23:C26)</f>
        <v>417</v>
      </c>
      <c r="D27" s="11">
        <f t="shared" ref="D27:E27" si="11">SUM(D23:D26)</f>
        <v>732</v>
      </c>
      <c r="E27" s="11">
        <f t="shared" si="11"/>
        <v>916</v>
      </c>
      <c r="F27" s="11"/>
      <c r="L27" s="10"/>
      <c r="M27" s="5" t="s">
        <v>24</v>
      </c>
      <c r="N27" s="5">
        <f>E30*((M15/3)^0.5)</f>
        <v>1.5945213374089349</v>
      </c>
      <c r="Q27" s="5">
        <v>2.7203967168181724</v>
      </c>
    </row>
    <row r="28" spans="1:25" ht="18.5" x14ac:dyDescent="0.45">
      <c r="K28" s="10"/>
    </row>
    <row r="29" spans="1:25" x14ac:dyDescent="0.35">
      <c r="C29" s="21" t="s">
        <v>27</v>
      </c>
      <c r="D29" s="21"/>
      <c r="E29" s="5">
        <v>5.149</v>
      </c>
    </row>
    <row r="30" spans="1:25" ht="15.5" x14ac:dyDescent="0.35">
      <c r="C30" s="21" t="s">
        <v>26</v>
      </c>
      <c r="D30" s="21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5" ht="15.5" x14ac:dyDescent="0.35">
      <c r="C31" s="21" t="s">
        <v>28</v>
      </c>
      <c r="D31" s="21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5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1.7627197907221137</v>
      </c>
      <c r="P35" s="5" t="s">
        <v>29</v>
      </c>
    </row>
    <row r="50" spans="11:11" ht="18.5" x14ac:dyDescent="0.45">
      <c r="K50" s="10"/>
    </row>
  </sheetData>
  <sortState xmlns:xlrd2="http://schemas.microsoft.com/office/spreadsheetml/2017/richdata2" ref="W6:W17">
    <sortCondition ref="W6:W17"/>
  </sortState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C2B31-D25B-4271-B0A2-D6DBD8FE7E18}">
  <dimension ref="A1:J15"/>
  <sheetViews>
    <sheetView tabSelected="1" workbookViewId="0">
      <selection activeCell="O5" sqref="O5"/>
    </sheetView>
  </sheetViews>
  <sheetFormatPr defaultRowHeight="14.5" x14ac:dyDescent="0.35"/>
  <sheetData>
    <row r="1" spans="1:10" x14ac:dyDescent="0.35">
      <c r="A1" s="23" t="s">
        <v>51</v>
      </c>
      <c r="B1" s="24" t="s">
        <v>52</v>
      </c>
      <c r="C1" s="24"/>
      <c r="D1" s="24"/>
      <c r="E1" s="24"/>
      <c r="F1" s="24"/>
      <c r="G1" s="24"/>
      <c r="H1" s="24"/>
      <c r="I1" s="24"/>
      <c r="J1" s="24"/>
    </row>
    <row r="2" spans="1:10" x14ac:dyDescent="0.35">
      <c r="A2" s="25"/>
      <c r="B2" s="26">
        <v>14</v>
      </c>
      <c r="C2" s="26">
        <v>28</v>
      </c>
      <c r="D2" s="26">
        <v>42</v>
      </c>
      <c r="E2" s="26">
        <v>56</v>
      </c>
      <c r="F2" s="26"/>
      <c r="G2" s="26">
        <v>70</v>
      </c>
      <c r="H2" s="26"/>
      <c r="I2" s="26">
        <v>90</v>
      </c>
      <c r="J2" s="26"/>
    </row>
    <row r="3" spans="1:10" x14ac:dyDescent="0.35">
      <c r="A3" t="str">
        <f>'[1]7 HST'!B6</f>
        <v>T0P0</v>
      </c>
      <c r="B3" s="5">
        <f>'7 HST'!G6</f>
        <v>5.333333333333333</v>
      </c>
      <c r="C3" s="5">
        <f>'28'!G6</f>
        <v>11.666666666666666</v>
      </c>
      <c r="D3" s="5">
        <f>'42'!G6</f>
        <v>15.666666666666666</v>
      </c>
      <c r="E3" s="5">
        <f>'56'!G6</f>
        <v>24.8</v>
      </c>
      <c r="F3" s="5" t="str">
        <f>'56'!V6</f>
        <v>ab</v>
      </c>
      <c r="G3" s="5">
        <f>'70'!G6</f>
        <v>29.333333333333332</v>
      </c>
      <c r="H3" s="5" t="str">
        <f>'70'!V6</f>
        <v>ab</v>
      </c>
      <c r="I3" s="5">
        <f>'90'!G6</f>
        <v>31.333333333333332</v>
      </c>
      <c r="J3" s="5" t="str">
        <f>'90'!V6</f>
        <v>a</v>
      </c>
    </row>
    <row r="4" spans="1:10" x14ac:dyDescent="0.35">
      <c r="A4" t="str">
        <f>'[1]7 HST'!B7</f>
        <v>T1P0</v>
      </c>
      <c r="B4" s="5">
        <f>'7 HST'!G7</f>
        <v>5.333333333333333</v>
      </c>
      <c r="C4" s="5">
        <f>'28'!G7</f>
        <v>14.333333333333334</v>
      </c>
      <c r="D4" s="5">
        <f>'42'!G7</f>
        <v>16.666666666666668</v>
      </c>
      <c r="E4" s="5">
        <f>'56'!G7</f>
        <v>22.333333333333332</v>
      </c>
      <c r="F4" s="5" t="str">
        <f>'56'!V7</f>
        <v>a</v>
      </c>
      <c r="G4" s="5">
        <f>'70'!G7</f>
        <v>24.666666666666668</v>
      </c>
      <c r="H4" s="5" t="str">
        <f>'70'!V7</f>
        <v>a</v>
      </c>
      <c r="I4" s="5">
        <f>'90'!G7</f>
        <v>31.333333333333332</v>
      </c>
      <c r="J4" s="5" t="str">
        <f>'90'!V7</f>
        <v>a</v>
      </c>
    </row>
    <row r="5" spans="1:10" x14ac:dyDescent="0.35">
      <c r="A5" t="str">
        <f>'[1]7 HST'!B8</f>
        <v>T2P0</v>
      </c>
      <c r="B5" s="5">
        <f>'7 HST'!G8</f>
        <v>5.666666666666667</v>
      </c>
      <c r="C5" s="5">
        <f>'28'!G8</f>
        <v>13.666666666666666</v>
      </c>
      <c r="D5" s="5">
        <f>'42'!G8</f>
        <v>13.333333333333334</v>
      </c>
      <c r="E5" s="5">
        <f>'56'!G8</f>
        <v>25.333333333333332</v>
      </c>
      <c r="F5" s="5" t="str">
        <f>'56'!V8</f>
        <v>abc</v>
      </c>
      <c r="G5" s="5">
        <f>'70'!G8</f>
        <v>33.333333333333336</v>
      </c>
      <c r="H5" s="5" t="str">
        <f>'70'!V8</f>
        <v>bc</v>
      </c>
      <c r="I5" s="5">
        <f>'90'!G8</f>
        <v>42.333333333333336</v>
      </c>
      <c r="J5" s="5" t="str">
        <f>'90'!V8</f>
        <v>c</v>
      </c>
    </row>
    <row r="6" spans="1:10" x14ac:dyDescent="0.35">
      <c r="A6" t="str">
        <f>'[1]7 HST'!B9</f>
        <v>T0P1</v>
      </c>
      <c r="B6" s="5">
        <f>'7 HST'!G9</f>
        <v>5.666666666666667</v>
      </c>
      <c r="C6" s="5">
        <f>'28'!G9</f>
        <v>13.333333333333334</v>
      </c>
      <c r="D6" s="5">
        <f>'42'!G9</f>
        <v>22.666666666666668</v>
      </c>
      <c r="E6" s="5">
        <f>'56'!G9</f>
        <v>27</v>
      </c>
      <c r="F6" s="5" t="str">
        <f>'56'!V9</f>
        <v>abcd</v>
      </c>
      <c r="G6" s="5">
        <f>'70'!G9</f>
        <v>31</v>
      </c>
      <c r="H6" s="5" t="str">
        <f>'70'!V9</f>
        <v>b</v>
      </c>
      <c r="I6" s="5">
        <f>'90'!G9</f>
        <v>34</v>
      </c>
      <c r="J6" s="5" t="str">
        <f>'90'!V9</f>
        <v>b</v>
      </c>
    </row>
    <row r="7" spans="1:10" x14ac:dyDescent="0.35">
      <c r="A7" t="str">
        <f>'[1]7 HST'!B10</f>
        <v>T1P1</v>
      </c>
      <c r="B7" s="5">
        <f>'7 HST'!G10</f>
        <v>6</v>
      </c>
      <c r="C7" s="5">
        <f>'28'!G10</f>
        <v>13.333333333333334</v>
      </c>
      <c r="D7" s="5">
        <f>'42'!G10</f>
        <v>15</v>
      </c>
      <c r="E7" s="5">
        <f>'56'!G10</f>
        <v>30</v>
      </c>
      <c r="F7" s="5" t="str">
        <f>'56'!V10</f>
        <v>cd</v>
      </c>
      <c r="G7" s="5">
        <f>'70'!G10</f>
        <v>38</v>
      </c>
      <c r="H7" s="5" t="str">
        <f>'70'!V10</f>
        <v>cd</v>
      </c>
      <c r="I7" s="5">
        <f>'90'!G10</f>
        <v>54.666666666666664</v>
      </c>
      <c r="J7" s="5" t="str">
        <f>'90'!V10</f>
        <v>d</v>
      </c>
    </row>
    <row r="8" spans="1:10" x14ac:dyDescent="0.35">
      <c r="A8" t="str">
        <f>'[1]7 HST'!B11</f>
        <v>T2P1</v>
      </c>
      <c r="B8" s="5">
        <f>'7 HST'!G11</f>
        <v>5.333333333333333</v>
      </c>
      <c r="C8" s="5">
        <f>'28'!G11</f>
        <v>13.666666666666666</v>
      </c>
      <c r="D8" s="5">
        <f>'42'!G11</f>
        <v>16</v>
      </c>
      <c r="E8" s="5">
        <f>'56'!G11</f>
        <v>29.666666666666668</v>
      </c>
      <c r="F8" s="5" t="str">
        <f>'56'!V11</f>
        <v>bcd</v>
      </c>
      <c r="G8" s="5">
        <f>'70'!G11</f>
        <v>39.666666666666664</v>
      </c>
      <c r="H8" s="5" t="str">
        <f>'70'!V11</f>
        <v>d</v>
      </c>
      <c r="I8" s="5">
        <f>'90'!G11</f>
        <v>67.666666666666671</v>
      </c>
      <c r="J8" s="5" t="str">
        <f>'90'!V11</f>
        <v>f</v>
      </c>
    </row>
    <row r="9" spans="1:10" x14ac:dyDescent="0.35">
      <c r="A9" t="str">
        <f>'[1]7 HST'!B12</f>
        <v>T0P2</v>
      </c>
      <c r="B9" s="5">
        <f>'7 HST'!G12</f>
        <v>5.666666666666667</v>
      </c>
      <c r="C9" s="5">
        <f>'28'!G12</f>
        <v>13.666666666666666</v>
      </c>
      <c r="D9" s="5">
        <f>'42'!G12</f>
        <v>16.666666666666668</v>
      </c>
      <c r="E9" s="5">
        <f>'56'!G12</f>
        <v>31</v>
      </c>
      <c r="F9" s="5" t="str">
        <f>'56'!V12</f>
        <v>d</v>
      </c>
      <c r="G9" s="5">
        <f>'70'!G12</f>
        <v>41.666666666666664</v>
      </c>
      <c r="H9" s="5" t="str">
        <f>'70'!V12</f>
        <v>d</v>
      </c>
      <c r="I9" s="5">
        <f>'90'!G12</f>
        <v>61</v>
      </c>
      <c r="J9" s="5" t="str">
        <f>'90'!V12</f>
        <v>e</v>
      </c>
    </row>
    <row r="10" spans="1:10" x14ac:dyDescent="0.35">
      <c r="A10" t="str">
        <f>'[1]7 HST'!B13</f>
        <v>T1P2</v>
      </c>
      <c r="B10" s="5">
        <f>'7 HST'!G13</f>
        <v>5.666666666666667</v>
      </c>
      <c r="C10" s="5">
        <f>'28'!G13</f>
        <v>15.333333333333334</v>
      </c>
      <c r="D10" s="5">
        <f>'42'!G13</f>
        <v>17.666666666666668</v>
      </c>
      <c r="E10" s="5">
        <f>'56'!G13</f>
        <v>30.333333333333332</v>
      </c>
      <c r="F10" s="5" t="str">
        <f>'56'!V13</f>
        <v>d</v>
      </c>
      <c r="G10" s="5">
        <f>'70'!G13</f>
        <v>42.666666666666664</v>
      </c>
      <c r="H10" s="5" t="str">
        <f>'70'!V13</f>
        <v>d</v>
      </c>
      <c r="I10" s="5">
        <f>'90'!G13</f>
        <v>60.666666666666664</v>
      </c>
      <c r="J10" s="5" t="str">
        <f>'90'!V13</f>
        <v>e</v>
      </c>
    </row>
    <row r="11" spans="1:10" x14ac:dyDescent="0.35">
      <c r="A11" t="str">
        <f>'[1]7 HST'!B14</f>
        <v>T2P2</v>
      </c>
      <c r="B11" s="5">
        <f>'7 HST'!G14</f>
        <v>5.666666666666667</v>
      </c>
      <c r="C11" s="5">
        <f>'28'!G14</f>
        <v>14.333333333333334</v>
      </c>
      <c r="D11" s="5">
        <f>'42'!G14</f>
        <v>18</v>
      </c>
      <c r="E11" s="5">
        <f>'56'!G14</f>
        <v>41.033333333333331</v>
      </c>
      <c r="F11" s="5" t="str">
        <f>'56'!V14</f>
        <v>f</v>
      </c>
      <c r="G11" s="5">
        <f>'70'!G14</f>
        <v>56</v>
      </c>
      <c r="H11" s="5" t="str">
        <f>'70'!V14</f>
        <v>ef</v>
      </c>
      <c r="I11" s="5">
        <f>'90'!G14</f>
        <v>73.333333333333329</v>
      </c>
      <c r="J11" s="5" t="str">
        <f>'90'!V14</f>
        <v>g</v>
      </c>
    </row>
    <row r="12" spans="1:10" x14ac:dyDescent="0.35">
      <c r="A12" t="str">
        <f>'[1]7 HST'!B15</f>
        <v>T0P3</v>
      </c>
      <c r="B12" s="5">
        <f>'7 HST'!G15</f>
        <v>6.333333333333333</v>
      </c>
      <c r="C12" s="5">
        <f>'28'!G15</f>
        <v>14.333333333333334</v>
      </c>
      <c r="D12" s="5">
        <f>'42'!G15</f>
        <v>18.333333333333332</v>
      </c>
      <c r="E12" s="5">
        <f>'56'!G15</f>
        <v>39.533333333333331</v>
      </c>
      <c r="F12" s="5" t="str">
        <f>'56'!V15</f>
        <v>f</v>
      </c>
      <c r="G12" s="5">
        <f>'70'!G15</f>
        <v>52</v>
      </c>
      <c r="H12" s="5" t="str">
        <f>'70'!V15</f>
        <v>ef</v>
      </c>
      <c r="I12" s="5">
        <f>'90'!G15</f>
        <v>75.666666666666671</v>
      </c>
      <c r="J12" s="5" t="str">
        <f>'90'!V15</f>
        <v>gh</v>
      </c>
    </row>
    <row r="13" spans="1:10" x14ac:dyDescent="0.35">
      <c r="A13" t="str">
        <f>'[1]7 HST'!B16</f>
        <v>T1P3</v>
      </c>
      <c r="B13" s="5">
        <f>'7 HST'!G16</f>
        <v>5.666666666666667</v>
      </c>
      <c r="C13" s="5">
        <f>'28'!G16</f>
        <v>15</v>
      </c>
      <c r="D13" s="5">
        <f>'42'!G16</f>
        <v>19</v>
      </c>
      <c r="E13" s="5">
        <f>'56'!G16</f>
        <v>31.666666666666668</v>
      </c>
      <c r="F13" s="5" t="str">
        <f>'56'!V16</f>
        <v>de</v>
      </c>
      <c r="G13" s="5">
        <f>'70'!G16</f>
        <v>61</v>
      </c>
      <c r="H13" s="5" t="str">
        <f>'70'!V16</f>
        <v>fg</v>
      </c>
      <c r="I13" s="5">
        <f>'90'!G16</f>
        <v>81.333333333333329</v>
      </c>
      <c r="J13" s="5" t="str">
        <f>'90'!V16</f>
        <v>i</v>
      </c>
    </row>
    <row r="14" spans="1:10" x14ac:dyDescent="0.35">
      <c r="A14" t="str">
        <f>'[1]7 HST'!B17</f>
        <v>T2P3</v>
      </c>
      <c r="B14" s="5">
        <f>'7 HST'!G17</f>
        <v>6</v>
      </c>
      <c r="C14" s="5">
        <f>'28'!G17</f>
        <v>15.666666666666666</v>
      </c>
      <c r="D14" s="5">
        <f>'42'!G17</f>
        <v>20</v>
      </c>
      <c r="E14" s="5">
        <f>'56'!G17</f>
        <v>36.666666666666664</v>
      </c>
      <c r="F14" s="5" t="str">
        <f>'56'!V17</f>
        <v>ef</v>
      </c>
      <c r="G14" s="5">
        <f>'70'!G17</f>
        <v>65.666666666666671</v>
      </c>
      <c r="H14" s="5" t="str">
        <f>'70'!V17</f>
        <v>g</v>
      </c>
      <c r="I14" s="5">
        <f>'90'!G17</f>
        <v>75</v>
      </c>
      <c r="J14" s="5" t="str">
        <f>'90'!V17</f>
        <v>h</v>
      </c>
    </row>
    <row r="15" spans="1:10" x14ac:dyDescent="0.35">
      <c r="A15" s="27" t="s">
        <v>53</v>
      </c>
      <c r="B15" s="27" t="s">
        <v>29</v>
      </c>
      <c r="C15" s="28" t="s">
        <v>29</v>
      </c>
      <c r="D15" s="28" t="s">
        <v>29</v>
      </c>
      <c r="E15" s="28">
        <f>'56'!G19</f>
        <v>5.5029630178245021</v>
      </c>
      <c r="F15" s="27"/>
      <c r="G15" s="28">
        <f>'70'!G19</f>
        <v>5.7217612004389418</v>
      </c>
      <c r="H15" s="27"/>
      <c r="I15" s="28">
        <f>'90'!G19</f>
        <v>2.3094768962921535</v>
      </c>
      <c r="J15" s="27"/>
    </row>
  </sheetData>
  <mergeCells count="2">
    <mergeCell ref="A1:A2"/>
    <mergeCell ref="B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7 HST</vt:lpstr>
      <vt:lpstr>28</vt:lpstr>
      <vt:lpstr>42</vt:lpstr>
      <vt:lpstr>56</vt:lpstr>
      <vt:lpstr>70</vt:lpstr>
      <vt:lpstr>90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ryu</dc:creator>
  <cp:lastModifiedBy>user</cp:lastModifiedBy>
  <dcterms:created xsi:type="dcterms:W3CDTF">2015-05-12T14:29:47Z</dcterms:created>
  <dcterms:modified xsi:type="dcterms:W3CDTF">2023-08-05T15:22:40Z</dcterms:modified>
</cp:coreProperties>
</file>