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7\Data TA\TA\Berkas Archive\Data Mentah Pendukung Artikel Ilmiah\"/>
    </mc:Choice>
  </mc:AlternateContent>
  <xr:revisionPtr revIDLastSave="0" documentId="13_ncr:1_{6B45DD21-5295-4F06-B5EA-2103B4914A00}" xr6:coauthVersionLast="45" xr6:coauthVersionMax="45" xr10:uidLastSave="{00000000-0000-0000-0000-000000000000}"/>
  <bookViews>
    <workbookView xWindow="-120" yWindow="-120" windowWidth="20730" windowHeight="11040" firstSheet="9" activeTab="11" xr2:uid="{EE22E625-2FD5-4E73-8859-57068E64C8E6}"/>
  </bookViews>
  <sheets>
    <sheet name="RUSAK 2021" sheetId="4" r:id="rId1"/>
    <sheet name="RUSAK 2022" sheetId="5" r:id="rId2"/>
    <sheet name="Data waktu" sheetId="6" r:id="rId3"/>
    <sheet name="Data Produksi" sheetId="7" r:id="rId4"/>
    <sheet name="Availability Rate" sheetId="11" r:id="rId5"/>
    <sheet name="Performance rate" sheetId="12" r:id="rId6"/>
    <sheet name="Quality Rate" sheetId="9" r:id="rId7"/>
    <sheet name="OEE" sheetId="10" r:id="rId8"/>
    <sheet name="Hitungan Six Big Losses CNC pla" sheetId="14" r:id="rId9"/>
    <sheet name="Hitungan six big losses hor." sheetId="13" r:id="rId10"/>
    <sheet name="TTF (hari) dan TTR (jam)" sheetId="1" r:id="rId11"/>
    <sheet name="age replacement (man) (2)" sheetId="17" r:id="rId12"/>
  </sheets>
  <definedNames>
    <definedName name="_xlchart.v1.0" hidden="1">'RUSAK 2022'!$J$2:$J$5</definedName>
    <definedName name="_xlchart.v1.1" hidden="1">'RUSAK 2022'!$K$1</definedName>
    <definedName name="_xlchart.v1.2" hidden="1">'RUSAK 2022'!$K$2:$K$5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3" i="17" l="1"/>
  <c r="J53" i="17"/>
  <c r="O53" i="17"/>
  <c r="M53" i="17"/>
  <c r="N52" i="17"/>
  <c r="J52" i="17"/>
  <c r="O52" i="17"/>
  <c r="M52" i="17"/>
  <c r="N51" i="17"/>
  <c r="J51" i="17"/>
  <c r="O51" i="17"/>
  <c r="M51" i="17"/>
  <c r="N50" i="17"/>
  <c r="J50" i="17"/>
  <c r="O50" i="17"/>
  <c r="M50" i="17"/>
  <c r="N49" i="17"/>
  <c r="J49" i="17"/>
  <c r="O49" i="17"/>
  <c r="M49" i="17"/>
  <c r="N48" i="17"/>
  <c r="J48" i="17"/>
  <c r="O48" i="17"/>
  <c r="M48" i="17"/>
  <c r="N47" i="17"/>
  <c r="J47" i="17"/>
  <c r="O47" i="17"/>
  <c r="M47" i="17"/>
  <c r="N46" i="17"/>
  <c r="J46" i="17"/>
  <c r="O46" i="17"/>
  <c r="M46" i="17"/>
  <c r="N45" i="17"/>
  <c r="J45" i="17"/>
  <c r="O45" i="17"/>
  <c r="M45" i="17"/>
  <c r="N44" i="17"/>
  <c r="J44" i="17"/>
  <c r="O44" i="17"/>
  <c r="M44" i="17"/>
  <c r="N43" i="17"/>
  <c r="J43" i="17"/>
  <c r="O43" i="17"/>
  <c r="M43" i="17"/>
  <c r="C43" i="17"/>
  <c r="D43" i="17"/>
  <c r="E43" i="17"/>
  <c r="F43" i="17"/>
  <c r="N42" i="17"/>
  <c r="J42" i="17"/>
  <c r="O42" i="17"/>
  <c r="M42" i="17"/>
  <c r="C42" i="17"/>
  <c r="D42" i="17"/>
  <c r="E42" i="17"/>
  <c r="F42" i="17"/>
  <c r="N41" i="17"/>
  <c r="J41" i="17"/>
  <c r="O41" i="17"/>
  <c r="M41" i="17"/>
  <c r="C41" i="17"/>
  <c r="D41" i="17"/>
  <c r="E41" i="17"/>
  <c r="F41" i="17"/>
  <c r="N40" i="17"/>
  <c r="J40" i="17"/>
  <c r="O40" i="17"/>
  <c r="M40" i="17"/>
  <c r="C40" i="17"/>
  <c r="D40" i="17"/>
  <c r="E40" i="17"/>
  <c r="F40" i="17"/>
  <c r="N39" i="17"/>
  <c r="J39" i="17"/>
  <c r="O39" i="17"/>
  <c r="M39" i="17"/>
  <c r="C39" i="17"/>
  <c r="D39" i="17"/>
  <c r="E39" i="17"/>
  <c r="F39" i="17"/>
  <c r="Q35" i="17"/>
  <c r="Q34" i="17"/>
  <c r="Q38" i="17"/>
  <c r="N38" i="17"/>
  <c r="J38" i="17"/>
  <c r="O38" i="17"/>
  <c r="M38" i="17"/>
  <c r="C38" i="17"/>
  <c r="D38" i="17"/>
  <c r="E38" i="17"/>
  <c r="F38" i="17"/>
  <c r="Q36" i="17"/>
  <c r="Q37" i="17"/>
  <c r="N37" i="17"/>
  <c r="J37" i="17"/>
  <c r="O37" i="17"/>
  <c r="M37" i="17"/>
  <c r="C37" i="17"/>
  <c r="D37" i="17"/>
  <c r="E37" i="17"/>
  <c r="F37" i="17"/>
  <c r="N36" i="17"/>
  <c r="J36" i="17"/>
  <c r="O36" i="17"/>
  <c r="M36" i="17"/>
  <c r="C36" i="17"/>
  <c r="D36" i="17"/>
  <c r="E36" i="17"/>
  <c r="F36" i="17"/>
  <c r="N35" i="17"/>
  <c r="J35" i="17"/>
  <c r="O35" i="17"/>
  <c r="M35" i="17"/>
  <c r="C35" i="17"/>
  <c r="D35" i="17"/>
  <c r="E35" i="17"/>
  <c r="F35" i="17"/>
  <c r="N34" i="17"/>
  <c r="J34" i="17"/>
  <c r="O34" i="17"/>
  <c r="M34" i="17"/>
  <c r="C34" i="17"/>
  <c r="D34" i="17"/>
  <c r="E34" i="17"/>
  <c r="F34" i="17"/>
  <c r="Q6" i="17"/>
  <c r="Q8" i="17"/>
  <c r="C6" i="17"/>
  <c r="D6" i="17"/>
  <c r="E6" i="17"/>
  <c r="F6" i="17"/>
  <c r="C7" i="17"/>
  <c r="D7" i="17"/>
  <c r="E7" i="17"/>
  <c r="C8" i="17"/>
  <c r="D8" i="17"/>
  <c r="E8" i="17"/>
  <c r="C9" i="17"/>
  <c r="D9" i="17"/>
  <c r="E9" i="17"/>
  <c r="C10" i="17"/>
  <c r="D10" i="17"/>
  <c r="E10" i="17"/>
  <c r="C11" i="17"/>
  <c r="D11" i="17"/>
  <c r="E11" i="17"/>
  <c r="C12" i="17"/>
  <c r="D12" i="17"/>
  <c r="E12" i="17"/>
  <c r="C13" i="17"/>
  <c r="D13" i="17"/>
  <c r="E13" i="17"/>
  <c r="C14" i="17"/>
  <c r="D14" i="17"/>
  <c r="E14" i="17"/>
  <c r="C15" i="17"/>
  <c r="D15" i="17"/>
  <c r="E15" i="17"/>
  <c r="Q7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6" i="17"/>
  <c r="M7" i="17"/>
  <c r="M8" i="17"/>
  <c r="M9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6" i="17"/>
  <c r="J21" i="17"/>
  <c r="J22" i="17"/>
  <c r="J23" i="17"/>
  <c r="J24" i="17"/>
  <c r="J25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6" i="17"/>
  <c r="Q10" i="17"/>
  <c r="Q9" i="17"/>
  <c r="O25" i="17"/>
  <c r="O24" i="17"/>
  <c r="O23" i="17"/>
  <c r="O22" i="17"/>
  <c r="O21" i="17"/>
  <c r="O20" i="17"/>
  <c r="O19" i="17"/>
  <c r="O18" i="17"/>
  <c r="O17" i="17"/>
  <c r="O16" i="17"/>
  <c r="O15" i="17"/>
  <c r="O14" i="17"/>
  <c r="O13" i="17"/>
  <c r="O12" i="17"/>
  <c r="O11" i="17"/>
  <c r="O10" i="17"/>
  <c r="O9" i="17"/>
  <c r="O8" i="17"/>
  <c r="O7" i="17"/>
  <c r="O6" i="17"/>
  <c r="F7" i="17"/>
  <c r="F8" i="17"/>
  <c r="F9" i="17"/>
  <c r="F10" i="17"/>
  <c r="F11" i="17"/>
  <c r="F12" i="17"/>
  <c r="F13" i="17"/>
  <c r="F14" i="17"/>
  <c r="F15" i="17"/>
  <c r="P45" i="7"/>
  <c r="Q45" i="7"/>
  <c r="R45" i="7"/>
  <c r="S45" i="7"/>
  <c r="P46" i="7"/>
  <c r="Q46" i="7"/>
  <c r="R46" i="7"/>
  <c r="S46" i="7"/>
  <c r="P47" i="7"/>
  <c r="Q47" i="7"/>
  <c r="R47" i="7"/>
  <c r="S47" i="7"/>
  <c r="P48" i="7"/>
  <c r="Q48" i="7"/>
  <c r="R48" i="7"/>
  <c r="S48" i="7"/>
  <c r="P49" i="7"/>
  <c r="Q49" i="7"/>
  <c r="R49" i="7"/>
  <c r="S49" i="7"/>
  <c r="P50" i="7"/>
  <c r="Q50" i="7"/>
  <c r="R50" i="7"/>
  <c r="S50" i="7"/>
  <c r="P51" i="7"/>
  <c r="Q51" i="7"/>
  <c r="R51" i="7"/>
  <c r="S51" i="7"/>
  <c r="P52" i="7"/>
  <c r="Q52" i="7"/>
  <c r="R52" i="7"/>
  <c r="S52" i="7"/>
  <c r="P53" i="7"/>
  <c r="Q53" i="7"/>
  <c r="R53" i="7"/>
  <c r="S53" i="7"/>
  <c r="P54" i="7"/>
  <c r="Q54" i="7"/>
  <c r="R54" i="7"/>
  <c r="S54" i="7"/>
  <c r="P55" i="7"/>
  <c r="Q55" i="7"/>
  <c r="R55" i="7"/>
  <c r="S55" i="7"/>
  <c r="Q44" i="7"/>
  <c r="R44" i="7"/>
  <c r="S44" i="7"/>
  <c r="M45" i="7"/>
  <c r="N45" i="7"/>
  <c r="O45" i="7"/>
  <c r="M46" i="7"/>
  <c r="N46" i="7"/>
  <c r="O46" i="7"/>
  <c r="M47" i="7"/>
  <c r="N47" i="7"/>
  <c r="O47" i="7"/>
  <c r="M48" i="7"/>
  <c r="N48" i="7"/>
  <c r="O48" i="7"/>
  <c r="M49" i="7"/>
  <c r="N49" i="7"/>
  <c r="O49" i="7"/>
  <c r="M50" i="7"/>
  <c r="N50" i="7"/>
  <c r="O50" i="7"/>
  <c r="M51" i="7"/>
  <c r="N51" i="7"/>
  <c r="O51" i="7"/>
  <c r="M52" i="7"/>
  <c r="N52" i="7"/>
  <c r="O52" i="7"/>
  <c r="M53" i="7"/>
  <c r="N53" i="7"/>
  <c r="O53" i="7"/>
  <c r="M54" i="7"/>
  <c r="N54" i="7"/>
  <c r="O54" i="7"/>
  <c r="M55" i="7"/>
  <c r="N55" i="7"/>
  <c r="O55" i="7"/>
  <c r="N44" i="7"/>
  <c r="O44" i="7"/>
  <c r="P44" i="7"/>
  <c r="J45" i="7"/>
  <c r="K45" i="7"/>
  <c r="L45" i="7"/>
  <c r="J46" i="7"/>
  <c r="K46" i="7"/>
  <c r="L46" i="7"/>
  <c r="J47" i="7"/>
  <c r="K47" i="7"/>
  <c r="L47" i="7"/>
  <c r="J48" i="7"/>
  <c r="K48" i="7"/>
  <c r="L48" i="7"/>
  <c r="J49" i="7"/>
  <c r="K49" i="7"/>
  <c r="L49" i="7"/>
  <c r="J50" i="7"/>
  <c r="K50" i="7"/>
  <c r="L50" i="7"/>
  <c r="J51" i="7"/>
  <c r="K51" i="7"/>
  <c r="L51" i="7"/>
  <c r="J52" i="7"/>
  <c r="K52" i="7"/>
  <c r="L52" i="7"/>
  <c r="J53" i="7"/>
  <c r="K53" i="7"/>
  <c r="L53" i="7"/>
  <c r="J54" i="7"/>
  <c r="K54" i="7"/>
  <c r="L54" i="7"/>
  <c r="J55" i="7"/>
  <c r="K55" i="7"/>
  <c r="L55" i="7"/>
  <c r="K44" i="7"/>
  <c r="L44" i="7"/>
  <c r="M44" i="7"/>
  <c r="G45" i="7"/>
  <c r="H45" i="7"/>
  <c r="I45" i="7"/>
  <c r="G46" i="7"/>
  <c r="H46" i="7"/>
  <c r="I46" i="7"/>
  <c r="G47" i="7"/>
  <c r="H47" i="7"/>
  <c r="I47" i="7"/>
  <c r="G48" i="7"/>
  <c r="H48" i="7"/>
  <c r="I48" i="7"/>
  <c r="G49" i="7"/>
  <c r="H49" i="7"/>
  <c r="I49" i="7"/>
  <c r="G50" i="7"/>
  <c r="H50" i="7"/>
  <c r="I50" i="7"/>
  <c r="G51" i="7"/>
  <c r="H51" i="7"/>
  <c r="I51" i="7"/>
  <c r="G52" i="7"/>
  <c r="H52" i="7"/>
  <c r="I52" i="7"/>
  <c r="G53" i="7"/>
  <c r="H53" i="7"/>
  <c r="I53" i="7"/>
  <c r="G54" i="7"/>
  <c r="H54" i="7"/>
  <c r="I54" i="7"/>
  <c r="G55" i="7"/>
  <c r="H55" i="7"/>
  <c r="I55" i="7"/>
  <c r="H44" i="7"/>
  <c r="I44" i="7"/>
  <c r="J44" i="7"/>
  <c r="F44" i="7"/>
  <c r="G44" i="7"/>
  <c r="F45" i="7"/>
  <c r="F46" i="7"/>
  <c r="F47" i="7"/>
  <c r="F48" i="7"/>
  <c r="F49" i="7"/>
  <c r="F50" i="7"/>
  <c r="F51" i="7"/>
  <c r="F52" i="7"/>
  <c r="F53" i="7"/>
  <c r="F54" i="7"/>
  <c r="F55" i="7"/>
  <c r="E45" i="7"/>
  <c r="E46" i="7"/>
  <c r="E47" i="7"/>
  <c r="E48" i="7"/>
  <c r="E49" i="7"/>
  <c r="E50" i="7"/>
  <c r="E51" i="7"/>
  <c r="E52" i="7"/>
  <c r="E53" i="7"/>
  <c r="E54" i="7"/>
  <c r="E55" i="7"/>
  <c r="E44" i="7"/>
  <c r="B45" i="7"/>
  <c r="C45" i="7"/>
  <c r="D45" i="7"/>
  <c r="B46" i="7"/>
  <c r="C46" i="7"/>
  <c r="D46" i="7"/>
  <c r="B47" i="7"/>
  <c r="C47" i="7"/>
  <c r="D47" i="7"/>
  <c r="B48" i="7"/>
  <c r="C48" i="7"/>
  <c r="D48" i="7"/>
  <c r="B49" i="7"/>
  <c r="C49" i="7"/>
  <c r="D49" i="7"/>
  <c r="B50" i="7"/>
  <c r="C50" i="7"/>
  <c r="D50" i="7"/>
  <c r="B51" i="7"/>
  <c r="C51" i="7"/>
  <c r="D51" i="7"/>
  <c r="B52" i="7"/>
  <c r="C52" i="7"/>
  <c r="D52" i="7"/>
  <c r="B53" i="7"/>
  <c r="C53" i="7"/>
  <c r="D53" i="7"/>
  <c r="B54" i="7"/>
  <c r="C54" i="7"/>
  <c r="D54" i="7"/>
  <c r="B55" i="7"/>
  <c r="C55" i="7"/>
  <c r="D55" i="7"/>
  <c r="C44" i="7"/>
  <c r="D44" i="7"/>
  <c r="B44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6" i="7"/>
  <c r="B56" i="7"/>
  <c r="S38" i="7"/>
  <c r="S37" i="7"/>
  <c r="S36" i="7"/>
  <c r="S35" i="7"/>
  <c r="S34" i="7"/>
  <c r="S33" i="7"/>
  <c r="S32" i="7"/>
  <c r="S31" i="7"/>
  <c r="S30" i="7"/>
  <c r="S29" i="7"/>
  <c r="S28" i="7"/>
  <c r="S27" i="7"/>
  <c r="P38" i="7"/>
  <c r="P37" i="7"/>
  <c r="P36" i="7"/>
  <c r="P35" i="7"/>
  <c r="P34" i="7"/>
  <c r="P33" i="7"/>
  <c r="P32" i="7"/>
  <c r="P31" i="7"/>
  <c r="P30" i="7"/>
  <c r="P29" i="7"/>
  <c r="P28" i="7"/>
  <c r="P27" i="7"/>
  <c r="M38" i="7"/>
  <c r="M37" i="7"/>
  <c r="M36" i="7"/>
  <c r="M35" i="7"/>
  <c r="M34" i="7"/>
  <c r="M33" i="7"/>
  <c r="M32" i="7"/>
  <c r="M31" i="7"/>
  <c r="M30" i="7"/>
  <c r="M29" i="7"/>
  <c r="M28" i="7"/>
  <c r="M27" i="7"/>
  <c r="J38" i="7"/>
  <c r="J37" i="7"/>
  <c r="J36" i="7"/>
  <c r="J35" i="7"/>
  <c r="J34" i="7"/>
  <c r="J33" i="7"/>
  <c r="J32" i="7"/>
  <c r="J31" i="7"/>
  <c r="J30" i="7"/>
  <c r="J29" i="7"/>
  <c r="J28" i="7"/>
  <c r="J27" i="7"/>
  <c r="G38" i="7"/>
  <c r="G37" i="7"/>
  <c r="G36" i="7"/>
  <c r="G35" i="7"/>
  <c r="G34" i="7"/>
  <c r="G33" i="7"/>
  <c r="G32" i="7"/>
  <c r="G31" i="7"/>
  <c r="G30" i="7"/>
  <c r="G29" i="7"/>
  <c r="G28" i="7"/>
  <c r="G27" i="7"/>
  <c r="D28" i="7"/>
  <c r="D29" i="7"/>
  <c r="D30" i="7"/>
  <c r="D31" i="7"/>
  <c r="D32" i="7"/>
  <c r="D33" i="7"/>
  <c r="D34" i="7"/>
  <c r="D35" i="7"/>
  <c r="D36" i="7"/>
  <c r="D37" i="7"/>
  <c r="D38" i="7"/>
  <c r="D27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B39" i="7"/>
  <c r="E97" i="11"/>
  <c r="E96" i="11"/>
  <c r="E95" i="11"/>
  <c r="E94" i="11"/>
  <c r="E93" i="11"/>
  <c r="E92" i="11"/>
  <c r="E91" i="11"/>
  <c r="E90" i="11"/>
  <c r="E89" i="11"/>
  <c r="E88" i="11"/>
  <c r="E87" i="11"/>
  <c r="E86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5" i="11"/>
  <c r="E64" i="11"/>
  <c r="E63" i="11"/>
  <c r="E62" i="11"/>
  <c r="E61" i="11"/>
  <c r="E60" i="11"/>
  <c r="E59" i="11"/>
  <c r="E58" i="11"/>
  <c r="E57" i="11"/>
  <c r="E56" i="11"/>
  <c r="E55" i="11"/>
  <c r="E54" i="11"/>
  <c r="E49" i="11"/>
  <c r="E48" i="11"/>
  <c r="E47" i="11"/>
  <c r="E46" i="11"/>
  <c r="E45" i="11"/>
  <c r="E44" i="11"/>
  <c r="E43" i="11"/>
  <c r="E42" i="11"/>
  <c r="E41" i="11"/>
  <c r="E40" i="11"/>
  <c r="E39" i="11"/>
  <c r="E38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7" i="11"/>
  <c r="E8" i="11"/>
  <c r="E9" i="11"/>
  <c r="E10" i="11"/>
  <c r="E11" i="11"/>
  <c r="E12" i="11"/>
  <c r="E13" i="11"/>
  <c r="E14" i="11"/>
  <c r="E15" i="11"/>
  <c r="E16" i="11"/>
  <c r="E17" i="11"/>
  <c r="E6" i="11"/>
  <c r="U3" i="14"/>
  <c r="U4" i="14"/>
  <c r="U5" i="14"/>
  <c r="U6" i="14"/>
  <c r="U7" i="14"/>
  <c r="U8" i="14"/>
  <c r="U9" i="14"/>
  <c r="U10" i="14"/>
  <c r="U11" i="14"/>
  <c r="U12" i="14"/>
  <c r="U13" i="14"/>
  <c r="U14" i="14"/>
  <c r="U15" i="14"/>
  <c r="U16" i="14"/>
  <c r="T3" i="14"/>
  <c r="T4" i="14"/>
  <c r="T5" i="14"/>
  <c r="T6" i="14"/>
  <c r="T7" i="14"/>
  <c r="T8" i="14"/>
  <c r="T9" i="14"/>
  <c r="T10" i="14"/>
  <c r="T11" i="14"/>
  <c r="T12" i="14"/>
  <c r="T13" i="14"/>
  <c r="T14" i="14"/>
  <c r="T15" i="14"/>
  <c r="T16" i="14"/>
  <c r="S15" i="14"/>
  <c r="S16" i="14"/>
  <c r="R15" i="14"/>
  <c r="R16" i="14"/>
  <c r="Q15" i="14"/>
  <c r="Q16" i="14"/>
  <c r="P15" i="14"/>
  <c r="P16" i="14"/>
  <c r="N3" i="14"/>
  <c r="N4" i="14"/>
  <c r="N5" i="14"/>
  <c r="N6" i="14"/>
  <c r="N7" i="14"/>
  <c r="N8" i="14"/>
  <c r="N9" i="14"/>
  <c r="N10" i="14"/>
  <c r="N11" i="14"/>
  <c r="N12" i="14"/>
  <c r="N13" i="14"/>
  <c r="N14" i="14"/>
  <c r="N15" i="14"/>
  <c r="N16" i="14"/>
  <c r="M3" i="14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L15" i="14"/>
  <c r="L16" i="14"/>
  <c r="K15" i="14"/>
  <c r="K16" i="14"/>
  <c r="J15" i="14"/>
  <c r="J16" i="14"/>
  <c r="I15" i="14"/>
  <c r="I16" i="14"/>
  <c r="H15" i="14"/>
  <c r="H16" i="14"/>
  <c r="F3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D15" i="14"/>
  <c r="D16" i="14"/>
  <c r="C15" i="14"/>
  <c r="C16" i="14"/>
  <c r="B15" i="14"/>
  <c r="B16" i="14"/>
  <c r="U5" i="13"/>
  <c r="U6" i="13"/>
  <c r="U7" i="13"/>
  <c r="U8" i="13"/>
  <c r="U9" i="13"/>
  <c r="U10" i="13"/>
  <c r="U11" i="13"/>
  <c r="U12" i="13"/>
  <c r="U13" i="13"/>
  <c r="U14" i="13"/>
  <c r="U15" i="13"/>
  <c r="U16" i="13"/>
  <c r="U17" i="13"/>
  <c r="U18" i="13"/>
  <c r="T5" i="13"/>
  <c r="T6" i="13"/>
  <c r="T7" i="13"/>
  <c r="T8" i="13"/>
  <c r="T9" i="13"/>
  <c r="T10" i="13"/>
  <c r="T11" i="13"/>
  <c r="T12" i="13"/>
  <c r="T13" i="13"/>
  <c r="T14" i="13"/>
  <c r="T15" i="13"/>
  <c r="T16" i="13"/>
  <c r="T17" i="13"/>
  <c r="T18" i="13"/>
  <c r="S17" i="13"/>
  <c r="S18" i="13"/>
  <c r="R17" i="13"/>
  <c r="R18" i="13"/>
  <c r="Q17" i="13"/>
  <c r="Q18" i="13"/>
  <c r="N5" i="13"/>
  <c r="N6" i="13"/>
  <c r="N7" i="13"/>
  <c r="N8" i="13"/>
  <c r="N9" i="13"/>
  <c r="N10" i="13"/>
  <c r="N11" i="13"/>
  <c r="N12" i="13"/>
  <c r="N13" i="13"/>
  <c r="N14" i="13"/>
  <c r="N15" i="13"/>
  <c r="N16" i="13"/>
  <c r="N17" i="13"/>
  <c r="N18" i="13"/>
  <c r="M5" i="13"/>
  <c r="M6" i="13"/>
  <c r="M7" i="13"/>
  <c r="M8" i="13"/>
  <c r="M9" i="13"/>
  <c r="M10" i="13"/>
  <c r="M11" i="13"/>
  <c r="M12" i="13"/>
  <c r="M13" i="13"/>
  <c r="M14" i="13"/>
  <c r="M15" i="13"/>
  <c r="M16" i="13"/>
  <c r="M17" i="13"/>
  <c r="M18" i="13"/>
  <c r="L17" i="13"/>
  <c r="L18" i="13"/>
  <c r="K17" i="13"/>
  <c r="K18" i="13"/>
  <c r="J17" i="13"/>
  <c r="J18" i="13"/>
  <c r="H17" i="13"/>
  <c r="H18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D17" i="13"/>
  <c r="D18" i="13"/>
  <c r="C17" i="13"/>
  <c r="C18" i="13"/>
  <c r="B17" i="13"/>
  <c r="B18" i="13"/>
  <c r="E84" i="12"/>
  <c r="J84" i="12"/>
  <c r="K84" i="12"/>
  <c r="L84" i="12"/>
  <c r="M84" i="12"/>
  <c r="E85" i="12"/>
  <c r="J85" i="12"/>
  <c r="K85" i="12"/>
  <c r="L85" i="12"/>
  <c r="M85" i="12"/>
  <c r="E86" i="12"/>
  <c r="J86" i="12"/>
  <c r="K86" i="12"/>
  <c r="L86" i="12"/>
  <c r="M86" i="12"/>
  <c r="E87" i="12"/>
  <c r="J87" i="12"/>
  <c r="K87" i="12"/>
  <c r="L87" i="12"/>
  <c r="M87" i="12"/>
  <c r="E88" i="12"/>
  <c r="J88" i="12"/>
  <c r="K88" i="12"/>
  <c r="L88" i="12"/>
  <c r="M88" i="12"/>
  <c r="E89" i="12"/>
  <c r="J89" i="12"/>
  <c r="K89" i="12"/>
  <c r="L89" i="12"/>
  <c r="M89" i="12"/>
  <c r="E90" i="12"/>
  <c r="J90" i="12"/>
  <c r="K90" i="12"/>
  <c r="L90" i="12"/>
  <c r="M90" i="12"/>
  <c r="E91" i="12"/>
  <c r="J91" i="12"/>
  <c r="K91" i="12"/>
  <c r="L91" i="12"/>
  <c r="M91" i="12"/>
  <c r="E92" i="12"/>
  <c r="J92" i="12"/>
  <c r="K92" i="12"/>
  <c r="L92" i="12"/>
  <c r="M92" i="12"/>
  <c r="E93" i="12"/>
  <c r="J93" i="12"/>
  <c r="K93" i="12"/>
  <c r="L93" i="12"/>
  <c r="M93" i="12"/>
  <c r="E94" i="12"/>
  <c r="J94" i="12"/>
  <c r="K94" i="12"/>
  <c r="L94" i="12"/>
  <c r="M94" i="12"/>
  <c r="E95" i="12"/>
  <c r="J95" i="12"/>
  <c r="K95" i="12"/>
  <c r="L95" i="12"/>
  <c r="M95" i="12"/>
  <c r="M96" i="12"/>
  <c r="M97" i="12"/>
  <c r="E68" i="12"/>
  <c r="J68" i="12"/>
  <c r="K68" i="12"/>
  <c r="L68" i="12"/>
  <c r="M68" i="12"/>
  <c r="E69" i="12"/>
  <c r="J69" i="12"/>
  <c r="K69" i="12"/>
  <c r="L69" i="12"/>
  <c r="M69" i="12"/>
  <c r="E70" i="12"/>
  <c r="J70" i="12"/>
  <c r="K70" i="12"/>
  <c r="L70" i="12"/>
  <c r="M70" i="12"/>
  <c r="E71" i="12"/>
  <c r="J71" i="12"/>
  <c r="K71" i="12"/>
  <c r="L71" i="12"/>
  <c r="M71" i="12"/>
  <c r="E72" i="12"/>
  <c r="J72" i="12"/>
  <c r="K72" i="12"/>
  <c r="L72" i="12"/>
  <c r="M72" i="12"/>
  <c r="E73" i="12"/>
  <c r="J73" i="12"/>
  <c r="K73" i="12"/>
  <c r="L73" i="12"/>
  <c r="M73" i="12"/>
  <c r="E74" i="12"/>
  <c r="J74" i="12"/>
  <c r="K74" i="12"/>
  <c r="L74" i="12"/>
  <c r="M74" i="12"/>
  <c r="E75" i="12"/>
  <c r="J75" i="12"/>
  <c r="K75" i="12"/>
  <c r="L75" i="12"/>
  <c r="M75" i="12"/>
  <c r="E76" i="12"/>
  <c r="J76" i="12"/>
  <c r="K76" i="12"/>
  <c r="L76" i="12"/>
  <c r="M76" i="12"/>
  <c r="E77" i="12"/>
  <c r="J77" i="12"/>
  <c r="K77" i="12"/>
  <c r="L77" i="12"/>
  <c r="M77" i="12"/>
  <c r="E78" i="12"/>
  <c r="J78" i="12"/>
  <c r="K78" i="12"/>
  <c r="L78" i="12"/>
  <c r="M78" i="12"/>
  <c r="E79" i="12"/>
  <c r="J79" i="12"/>
  <c r="K79" i="12"/>
  <c r="L79" i="12"/>
  <c r="M79" i="12"/>
  <c r="M80" i="12"/>
  <c r="M81" i="12"/>
  <c r="E52" i="12"/>
  <c r="J52" i="12"/>
  <c r="K52" i="12"/>
  <c r="L52" i="12"/>
  <c r="M52" i="12"/>
  <c r="E53" i="12"/>
  <c r="J53" i="12"/>
  <c r="K53" i="12"/>
  <c r="L53" i="12"/>
  <c r="M53" i="12"/>
  <c r="E54" i="12"/>
  <c r="J54" i="12"/>
  <c r="K54" i="12"/>
  <c r="L54" i="12"/>
  <c r="M54" i="12"/>
  <c r="E55" i="12"/>
  <c r="J55" i="12"/>
  <c r="K55" i="12"/>
  <c r="L55" i="12"/>
  <c r="M55" i="12"/>
  <c r="E56" i="12"/>
  <c r="J56" i="12"/>
  <c r="K56" i="12"/>
  <c r="L56" i="12"/>
  <c r="M56" i="12"/>
  <c r="E57" i="12"/>
  <c r="J57" i="12"/>
  <c r="K57" i="12"/>
  <c r="L57" i="12"/>
  <c r="M57" i="12"/>
  <c r="E58" i="12"/>
  <c r="J58" i="12"/>
  <c r="K58" i="12"/>
  <c r="L58" i="12"/>
  <c r="M58" i="12"/>
  <c r="E59" i="12"/>
  <c r="J59" i="12"/>
  <c r="K59" i="12"/>
  <c r="L59" i="12"/>
  <c r="M59" i="12"/>
  <c r="E60" i="12"/>
  <c r="J60" i="12"/>
  <c r="K60" i="12"/>
  <c r="L60" i="12"/>
  <c r="M60" i="12"/>
  <c r="E61" i="12"/>
  <c r="J61" i="12"/>
  <c r="K61" i="12"/>
  <c r="L61" i="12"/>
  <c r="M61" i="12"/>
  <c r="E62" i="12"/>
  <c r="J62" i="12"/>
  <c r="K62" i="12"/>
  <c r="L62" i="12"/>
  <c r="M62" i="12"/>
  <c r="E63" i="12"/>
  <c r="J63" i="12"/>
  <c r="K63" i="12"/>
  <c r="L63" i="12"/>
  <c r="M63" i="12"/>
  <c r="M64" i="12"/>
  <c r="M65" i="12"/>
  <c r="E36" i="12"/>
  <c r="J36" i="12"/>
  <c r="K36" i="12"/>
  <c r="L36" i="12"/>
  <c r="M36" i="12"/>
  <c r="E37" i="12"/>
  <c r="J37" i="12"/>
  <c r="K37" i="12"/>
  <c r="L37" i="12"/>
  <c r="M37" i="12"/>
  <c r="E38" i="12"/>
  <c r="J38" i="12"/>
  <c r="K38" i="12"/>
  <c r="L38" i="12"/>
  <c r="M38" i="12"/>
  <c r="E39" i="12"/>
  <c r="J39" i="12"/>
  <c r="K39" i="12"/>
  <c r="L39" i="12"/>
  <c r="M39" i="12"/>
  <c r="E40" i="12"/>
  <c r="J40" i="12"/>
  <c r="K40" i="12"/>
  <c r="L40" i="12"/>
  <c r="M40" i="12"/>
  <c r="E41" i="12"/>
  <c r="J41" i="12"/>
  <c r="K41" i="12"/>
  <c r="L41" i="12"/>
  <c r="M41" i="12"/>
  <c r="E42" i="12"/>
  <c r="J42" i="12"/>
  <c r="K42" i="12"/>
  <c r="L42" i="12"/>
  <c r="M42" i="12"/>
  <c r="E43" i="12"/>
  <c r="J43" i="12"/>
  <c r="K43" i="12"/>
  <c r="L43" i="12"/>
  <c r="M43" i="12"/>
  <c r="E44" i="12"/>
  <c r="J44" i="12"/>
  <c r="K44" i="12"/>
  <c r="L44" i="12"/>
  <c r="M44" i="12"/>
  <c r="E45" i="12"/>
  <c r="J45" i="12"/>
  <c r="K45" i="12"/>
  <c r="L45" i="12"/>
  <c r="M45" i="12"/>
  <c r="E46" i="12"/>
  <c r="J46" i="12"/>
  <c r="K46" i="12"/>
  <c r="L46" i="12"/>
  <c r="M46" i="12"/>
  <c r="E47" i="12"/>
  <c r="J47" i="12"/>
  <c r="K47" i="12"/>
  <c r="L47" i="12"/>
  <c r="M47" i="12"/>
  <c r="M48" i="12"/>
  <c r="M49" i="12"/>
  <c r="E20" i="12"/>
  <c r="J20" i="12"/>
  <c r="K20" i="12"/>
  <c r="L20" i="12"/>
  <c r="M20" i="12"/>
  <c r="E21" i="12"/>
  <c r="J21" i="12"/>
  <c r="K21" i="12"/>
  <c r="L21" i="12"/>
  <c r="M21" i="12"/>
  <c r="E22" i="12"/>
  <c r="J22" i="12"/>
  <c r="K22" i="12"/>
  <c r="L22" i="12"/>
  <c r="M22" i="12"/>
  <c r="E23" i="12"/>
  <c r="J23" i="12"/>
  <c r="K23" i="12"/>
  <c r="L23" i="12"/>
  <c r="M23" i="12"/>
  <c r="E24" i="12"/>
  <c r="J24" i="12"/>
  <c r="K24" i="12"/>
  <c r="L24" i="12"/>
  <c r="M24" i="12"/>
  <c r="E25" i="12"/>
  <c r="J25" i="12"/>
  <c r="K25" i="12"/>
  <c r="L25" i="12"/>
  <c r="M25" i="12"/>
  <c r="E26" i="12"/>
  <c r="J26" i="12"/>
  <c r="K26" i="12"/>
  <c r="L26" i="12"/>
  <c r="M26" i="12"/>
  <c r="E27" i="12"/>
  <c r="J27" i="12"/>
  <c r="K27" i="12"/>
  <c r="L27" i="12"/>
  <c r="M27" i="12"/>
  <c r="E28" i="12"/>
  <c r="J28" i="12"/>
  <c r="K28" i="12"/>
  <c r="L28" i="12"/>
  <c r="M28" i="12"/>
  <c r="E29" i="12"/>
  <c r="J29" i="12"/>
  <c r="K29" i="12"/>
  <c r="L29" i="12"/>
  <c r="M29" i="12"/>
  <c r="E30" i="12"/>
  <c r="J30" i="12"/>
  <c r="K30" i="12"/>
  <c r="L30" i="12"/>
  <c r="M30" i="12"/>
  <c r="E31" i="12"/>
  <c r="J31" i="12"/>
  <c r="K31" i="12"/>
  <c r="L31" i="12"/>
  <c r="M31" i="12"/>
  <c r="M32" i="12"/>
  <c r="M33" i="12"/>
  <c r="E4" i="12"/>
  <c r="J4" i="12"/>
  <c r="K4" i="12"/>
  <c r="L4" i="12"/>
  <c r="M4" i="12"/>
  <c r="E5" i="12"/>
  <c r="J5" i="12"/>
  <c r="K5" i="12"/>
  <c r="L5" i="12"/>
  <c r="M5" i="12"/>
  <c r="E6" i="12"/>
  <c r="J6" i="12"/>
  <c r="K6" i="12"/>
  <c r="L6" i="12"/>
  <c r="M6" i="12"/>
  <c r="E7" i="12"/>
  <c r="J7" i="12"/>
  <c r="K7" i="12"/>
  <c r="L7" i="12"/>
  <c r="M7" i="12"/>
  <c r="E8" i="12"/>
  <c r="J8" i="12"/>
  <c r="K8" i="12"/>
  <c r="L8" i="12"/>
  <c r="M8" i="12"/>
  <c r="E9" i="12"/>
  <c r="J9" i="12"/>
  <c r="K9" i="12"/>
  <c r="L9" i="12"/>
  <c r="M9" i="12"/>
  <c r="E10" i="12"/>
  <c r="J10" i="12"/>
  <c r="K10" i="12"/>
  <c r="L10" i="12"/>
  <c r="M10" i="12"/>
  <c r="E11" i="12"/>
  <c r="J11" i="12"/>
  <c r="K11" i="12"/>
  <c r="L11" i="12"/>
  <c r="M11" i="12"/>
  <c r="E12" i="12"/>
  <c r="J12" i="12"/>
  <c r="K12" i="12"/>
  <c r="L12" i="12"/>
  <c r="M12" i="12"/>
  <c r="E13" i="12"/>
  <c r="J13" i="12"/>
  <c r="K13" i="12"/>
  <c r="L13" i="12"/>
  <c r="M13" i="12"/>
  <c r="E14" i="12"/>
  <c r="J14" i="12"/>
  <c r="K14" i="12"/>
  <c r="L14" i="12"/>
  <c r="M14" i="12"/>
  <c r="E15" i="12"/>
  <c r="J15" i="12"/>
  <c r="K15" i="12"/>
  <c r="L15" i="12"/>
  <c r="M15" i="12"/>
  <c r="M16" i="12"/>
  <c r="M17" i="12"/>
  <c r="G86" i="11"/>
  <c r="G70" i="11"/>
  <c r="G54" i="11"/>
  <c r="G38" i="11"/>
  <c r="G97" i="11"/>
  <c r="G96" i="11"/>
  <c r="G95" i="11"/>
  <c r="G94" i="11"/>
  <c r="G93" i="11"/>
  <c r="G92" i="11"/>
  <c r="G91" i="11"/>
  <c r="G90" i="11"/>
  <c r="G89" i="11"/>
  <c r="G88" i="11"/>
  <c r="G87" i="11"/>
  <c r="G81" i="11"/>
  <c r="G80" i="11"/>
  <c r="G79" i="11"/>
  <c r="G78" i="11"/>
  <c r="G77" i="11"/>
  <c r="G76" i="11"/>
  <c r="G75" i="11"/>
  <c r="G74" i="11"/>
  <c r="G73" i="11"/>
  <c r="G72" i="11"/>
  <c r="G71" i="11"/>
  <c r="G65" i="11"/>
  <c r="G64" i="11"/>
  <c r="G63" i="11"/>
  <c r="G62" i="11"/>
  <c r="G61" i="11"/>
  <c r="G60" i="11"/>
  <c r="G59" i="11"/>
  <c r="G58" i="11"/>
  <c r="G57" i="11"/>
  <c r="G56" i="11"/>
  <c r="G55" i="11"/>
  <c r="G49" i="11"/>
  <c r="G48" i="11"/>
  <c r="G47" i="11"/>
  <c r="G46" i="11"/>
  <c r="G45" i="11"/>
  <c r="G44" i="11"/>
  <c r="G43" i="11"/>
  <c r="G42" i="11"/>
  <c r="G41" i="11"/>
  <c r="G40" i="11"/>
  <c r="G39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8" i="11"/>
  <c r="G9" i="11"/>
  <c r="G10" i="11"/>
  <c r="G11" i="11"/>
  <c r="G12" i="11"/>
  <c r="G13" i="11"/>
  <c r="G14" i="11"/>
  <c r="G15" i="11"/>
  <c r="G16" i="11"/>
  <c r="G17" i="11"/>
  <c r="G7" i="11"/>
  <c r="G6" i="11"/>
  <c r="J86" i="11"/>
  <c r="K86" i="11"/>
  <c r="L86" i="11"/>
  <c r="J87" i="11"/>
  <c r="K87" i="11"/>
  <c r="L87" i="11"/>
  <c r="J88" i="11"/>
  <c r="K88" i="11"/>
  <c r="L88" i="11"/>
  <c r="J89" i="11"/>
  <c r="K89" i="11"/>
  <c r="L89" i="11"/>
  <c r="J90" i="11"/>
  <c r="K90" i="11"/>
  <c r="L90" i="11"/>
  <c r="J91" i="11"/>
  <c r="K91" i="11"/>
  <c r="L91" i="11"/>
  <c r="J92" i="11"/>
  <c r="K92" i="11"/>
  <c r="L92" i="11"/>
  <c r="J93" i="11"/>
  <c r="K93" i="11"/>
  <c r="L93" i="11"/>
  <c r="J94" i="11"/>
  <c r="K94" i="11"/>
  <c r="L94" i="11"/>
  <c r="J95" i="11"/>
  <c r="K95" i="11"/>
  <c r="L95" i="11"/>
  <c r="J96" i="11"/>
  <c r="K96" i="11"/>
  <c r="L96" i="11"/>
  <c r="J97" i="11"/>
  <c r="K97" i="11"/>
  <c r="L97" i="11"/>
  <c r="L98" i="11"/>
  <c r="L99" i="11"/>
  <c r="K98" i="11"/>
  <c r="K99" i="11"/>
  <c r="J98" i="11"/>
  <c r="J99" i="11"/>
  <c r="J70" i="11"/>
  <c r="K70" i="11"/>
  <c r="L70" i="11"/>
  <c r="J71" i="11"/>
  <c r="K71" i="11"/>
  <c r="L71" i="11"/>
  <c r="J72" i="11"/>
  <c r="K72" i="11"/>
  <c r="L72" i="11"/>
  <c r="J73" i="11"/>
  <c r="K73" i="11"/>
  <c r="L73" i="11"/>
  <c r="J74" i="11"/>
  <c r="K74" i="11"/>
  <c r="L74" i="11"/>
  <c r="J75" i="11"/>
  <c r="K75" i="11"/>
  <c r="L75" i="11"/>
  <c r="J76" i="11"/>
  <c r="K76" i="11"/>
  <c r="L76" i="11"/>
  <c r="J77" i="11"/>
  <c r="K77" i="11"/>
  <c r="L77" i="11"/>
  <c r="J78" i="11"/>
  <c r="K78" i="11"/>
  <c r="L78" i="11"/>
  <c r="J79" i="11"/>
  <c r="K79" i="11"/>
  <c r="L79" i="11"/>
  <c r="J80" i="11"/>
  <c r="K80" i="11"/>
  <c r="L80" i="11"/>
  <c r="J81" i="11"/>
  <c r="K81" i="11"/>
  <c r="L81" i="11"/>
  <c r="L82" i="11"/>
  <c r="L83" i="11"/>
  <c r="K82" i="11"/>
  <c r="K83" i="11"/>
  <c r="J82" i="11"/>
  <c r="J83" i="11"/>
  <c r="J54" i="11"/>
  <c r="K54" i="11"/>
  <c r="L54" i="11"/>
  <c r="J55" i="11"/>
  <c r="K55" i="11"/>
  <c r="L55" i="11"/>
  <c r="J56" i="11"/>
  <c r="K56" i="11"/>
  <c r="L56" i="11"/>
  <c r="J57" i="11"/>
  <c r="K57" i="11"/>
  <c r="L57" i="11"/>
  <c r="J58" i="11"/>
  <c r="K58" i="11"/>
  <c r="L58" i="11"/>
  <c r="J59" i="11"/>
  <c r="K59" i="11"/>
  <c r="L59" i="11"/>
  <c r="J60" i="11"/>
  <c r="K60" i="11"/>
  <c r="L60" i="11"/>
  <c r="J61" i="11"/>
  <c r="K61" i="11"/>
  <c r="L61" i="11"/>
  <c r="J62" i="11"/>
  <c r="K62" i="11"/>
  <c r="L62" i="11"/>
  <c r="J63" i="11"/>
  <c r="K63" i="11"/>
  <c r="L63" i="11"/>
  <c r="J64" i="11"/>
  <c r="K64" i="11"/>
  <c r="L64" i="11"/>
  <c r="J65" i="11"/>
  <c r="K65" i="11"/>
  <c r="L65" i="11"/>
  <c r="L66" i="11"/>
  <c r="L67" i="11"/>
  <c r="K66" i="11"/>
  <c r="K67" i="11"/>
  <c r="J66" i="11"/>
  <c r="J67" i="11"/>
  <c r="J38" i="11"/>
  <c r="K38" i="11"/>
  <c r="L38" i="11"/>
  <c r="J39" i="11"/>
  <c r="K39" i="11"/>
  <c r="L39" i="11"/>
  <c r="J40" i="11"/>
  <c r="K40" i="11"/>
  <c r="L40" i="11"/>
  <c r="J41" i="11"/>
  <c r="K41" i="11"/>
  <c r="L41" i="11"/>
  <c r="J42" i="11"/>
  <c r="K42" i="11"/>
  <c r="L42" i="11"/>
  <c r="J43" i="11"/>
  <c r="K43" i="11"/>
  <c r="L43" i="11"/>
  <c r="J44" i="11"/>
  <c r="K44" i="11"/>
  <c r="L44" i="11"/>
  <c r="J45" i="11"/>
  <c r="K45" i="11"/>
  <c r="L45" i="11"/>
  <c r="J46" i="11"/>
  <c r="K46" i="11"/>
  <c r="L46" i="11"/>
  <c r="J47" i="11"/>
  <c r="K47" i="11"/>
  <c r="L47" i="11"/>
  <c r="J48" i="11"/>
  <c r="K48" i="11"/>
  <c r="L48" i="11"/>
  <c r="J49" i="11"/>
  <c r="K49" i="11"/>
  <c r="L49" i="11"/>
  <c r="L50" i="11"/>
  <c r="L51" i="11"/>
  <c r="K50" i="11"/>
  <c r="K51" i="11"/>
  <c r="J50" i="11"/>
  <c r="J51" i="11"/>
  <c r="J22" i="11"/>
  <c r="K22" i="11"/>
  <c r="L22" i="11"/>
  <c r="J23" i="11"/>
  <c r="K23" i="11"/>
  <c r="L23" i="11"/>
  <c r="J24" i="11"/>
  <c r="K24" i="11"/>
  <c r="L24" i="11"/>
  <c r="J25" i="11"/>
  <c r="K25" i="11"/>
  <c r="L25" i="11"/>
  <c r="J26" i="11"/>
  <c r="K26" i="11"/>
  <c r="L26" i="11"/>
  <c r="J27" i="11"/>
  <c r="K27" i="11"/>
  <c r="L27" i="11"/>
  <c r="J28" i="11"/>
  <c r="K28" i="11"/>
  <c r="L28" i="11"/>
  <c r="J29" i="11"/>
  <c r="K29" i="11"/>
  <c r="L29" i="11"/>
  <c r="J30" i="11"/>
  <c r="K30" i="11"/>
  <c r="L30" i="11"/>
  <c r="J31" i="11"/>
  <c r="K31" i="11"/>
  <c r="L31" i="11"/>
  <c r="J32" i="11"/>
  <c r="K32" i="11"/>
  <c r="L32" i="11"/>
  <c r="J33" i="11"/>
  <c r="K33" i="11"/>
  <c r="L33" i="11"/>
  <c r="L34" i="11"/>
  <c r="L35" i="11"/>
  <c r="K34" i="11"/>
  <c r="K35" i="11"/>
  <c r="J34" i="11"/>
  <c r="J35" i="11"/>
  <c r="J6" i="11"/>
  <c r="K6" i="11"/>
  <c r="L6" i="11"/>
  <c r="J7" i="11"/>
  <c r="K7" i="11"/>
  <c r="L7" i="11"/>
  <c r="J8" i="11"/>
  <c r="K8" i="11"/>
  <c r="L8" i="11"/>
  <c r="J9" i="11"/>
  <c r="K9" i="11"/>
  <c r="L9" i="11"/>
  <c r="J10" i="11"/>
  <c r="K10" i="11"/>
  <c r="L10" i="11"/>
  <c r="J11" i="11"/>
  <c r="K11" i="11"/>
  <c r="L11" i="11"/>
  <c r="J12" i="11"/>
  <c r="K12" i="11"/>
  <c r="L12" i="11"/>
  <c r="J13" i="11"/>
  <c r="K13" i="11"/>
  <c r="L13" i="11"/>
  <c r="J14" i="11"/>
  <c r="K14" i="11"/>
  <c r="L14" i="11"/>
  <c r="J15" i="11"/>
  <c r="K15" i="11"/>
  <c r="L15" i="11"/>
  <c r="J16" i="11"/>
  <c r="K16" i="11"/>
  <c r="L16" i="11"/>
  <c r="J17" i="11"/>
  <c r="K17" i="11"/>
  <c r="L17" i="11"/>
  <c r="L18" i="11"/>
  <c r="L19" i="11"/>
  <c r="K18" i="11"/>
  <c r="K19" i="11"/>
  <c r="J18" i="11"/>
  <c r="J19" i="11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F102" i="10"/>
  <c r="F103" i="10"/>
  <c r="E102" i="10"/>
  <c r="E103" i="10"/>
  <c r="D102" i="10"/>
  <c r="D103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F85" i="10"/>
  <c r="F86" i="10"/>
  <c r="E85" i="10"/>
  <c r="E86" i="10"/>
  <c r="D85" i="10"/>
  <c r="D86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F68" i="10"/>
  <c r="F69" i="10"/>
  <c r="E68" i="10"/>
  <c r="E69" i="10"/>
  <c r="D68" i="10"/>
  <c r="D69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F51" i="10"/>
  <c r="F52" i="10"/>
  <c r="E51" i="10"/>
  <c r="E52" i="10"/>
  <c r="D51" i="10"/>
  <c r="D52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F34" i="10"/>
  <c r="F35" i="10"/>
  <c r="E34" i="10"/>
  <c r="E35" i="10"/>
  <c r="D34" i="10"/>
  <c r="D35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F17" i="10"/>
  <c r="F18" i="10"/>
  <c r="E17" i="10"/>
  <c r="E18" i="10"/>
  <c r="D17" i="10"/>
  <c r="D18" i="10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D96" i="9"/>
  <c r="D97" i="9"/>
  <c r="C96" i="9"/>
  <c r="C9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D80" i="9"/>
  <c r="D81" i="9"/>
  <c r="C80" i="9"/>
  <c r="C8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D64" i="9"/>
  <c r="D65" i="9"/>
  <c r="C64" i="9"/>
  <c r="C6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D48" i="9"/>
  <c r="D49" i="9"/>
  <c r="C48" i="9"/>
  <c r="C4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D32" i="9"/>
  <c r="D33" i="9"/>
  <c r="C32" i="9"/>
  <c r="C3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D16" i="9"/>
  <c r="D17" i="9"/>
  <c r="C16" i="9"/>
  <c r="C17" i="9"/>
  <c r="S11" i="7"/>
  <c r="S12" i="7"/>
  <c r="S13" i="7"/>
  <c r="S14" i="7"/>
  <c r="S15" i="7"/>
  <c r="S16" i="7"/>
  <c r="S17" i="7"/>
  <c r="S18" i="7"/>
  <c r="S19" i="7"/>
  <c r="S20" i="7"/>
  <c r="S21" i="7"/>
  <c r="S22" i="7"/>
  <c r="S10" i="7"/>
  <c r="Q22" i="7"/>
  <c r="P11" i="7"/>
  <c r="P12" i="7"/>
  <c r="P13" i="7"/>
  <c r="P14" i="7"/>
  <c r="P15" i="7"/>
  <c r="P16" i="7"/>
  <c r="P17" i="7"/>
  <c r="P18" i="7"/>
  <c r="P19" i="7"/>
  <c r="P20" i="7"/>
  <c r="P21" i="7"/>
  <c r="P22" i="7"/>
  <c r="P10" i="7"/>
  <c r="N22" i="7"/>
  <c r="M11" i="7"/>
  <c r="M12" i="7"/>
  <c r="M13" i="7"/>
  <c r="M14" i="7"/>
  <c r="M15" i="7"/>
  <c r="M16" i="7"/>
  <c r="M17" i="7"/>
  <c r="M18" i="7"/>
  <c r="M19" i="7"/>
  <c r="M20" i="7"/>
  <c r="M21" i="7"/>
  <c r="M22" i="7"/>
  <c r="M10" i="7"/>
  <c r="K22" i="7"/>
  <c r="J11" i="7"/>
  <c r="J12" i="7"/>
  <c r="J13" i="7"/>
  <c r="J14" i="7"/>
  <c r="J15" i="7"/>
  <c r="J16" i="7"/>
  <c r="J17" i="7"/>
  <c r="J18" i="7"/>
  <c r="J19" i="7"/>
  <c r="J20" i="7"/>
  <c r="J21" i="7"/>
  <c r="J22" i="7"/>
  <c r="J10" i="7"/>
  <c r="H22" i="7"/>
  <c r="G11" i="7"/>
  <c r="G12" i="7"/>
  <c r="G13" i="7"/>
  <c r="G14" i="7"/>
  <c r="G15" i="7"/>
  <c r="G16" i="7"/>
  <c r="G17" i="7"/>
  <c r="G18" i="7"/>
  <c r="G19" i="7"/>
  <c r="G20" i="7"/>
  <c r="G21" i="7"/>
  <c r="G22" i="7"/>
  <c r="G10" i="7"/>
  <c r="E22" i="7"/>
  <c r="B22" i="7"/>
  <c r="D22" i="7"/>
  <c r="D11" i="7"/>
  <c r="D12" i="7"/>
  <c r="D13" i="7"/>
  <c r="D14" i="7"/>
  <c r="D15" i="7"/>
  <c r="D16" i="7"/>
  <c r="D17" i="7"/>
  <c r="D18" i="7"/>
  <c r="D19" i="7"/>
  <c r="D20" i="7"/>
  <c r="D21" i="7"/>
  <c r="D10" i="7"/>
  <c r="AQ88" i="6"/>
  <c r="AR88" i="6"/>
  <c r="AQ87" i="6"/>
  <c r="AR87" i="6"/>
  <c r="AQ86" i="6"/>
  <c r="AR86" i="6"/>
  <c r="AQ85" i="6"/>
  <c r="AR85" i="6"/>
  <c r="AQ84" i="6"/>
  <c r="AR84" i="6"/>
  <c r="AQ83" i="6"/>
  <c r="AR83" i="6"/>
  <c r="AQ82" i="6"/>
  <c r="AR82" i="6"/>
  <c r="AQ81" i="6"/>
  <c r="AR81" i="6"/>
  <c r="AQ80" i="6"/>
  <c r="AR80" i="6"/>
  <c r="AQ79" i="6"/>
  <c r="AR79" i="6"/>
  <c r="AQ78" i="6"/>
  <c r="AR78" i="6"/>
  <c r="AQ77" i="6"/>
  <c r="AR77" i="6"/>
  <c r="AQ73" i="6"/>
  <c r="AR73" i="6"/>
  <c r="AQ72" i="6"/>
  <c r="AR72" i="6"/>
  <c r="AQ71" i="6"/>
  <c r="AR71" i="6"/>
  <c r="AQ70" i="6"/>
  <c r="AR70" i="6"/>
  <c r="AQ69" i="6"/>
  <c r="AR69" i="6"/>
  <c r="AQ68" i="6"/>
  <c r="AR68" i="6"/>
  <c r="AQ67" i="6"/>
  <c r="AR67" i="6"/>
  <c r="AQ66" i="6"/>
  <c r="AR66" i="6"/>
  <c r="AQ65" i="6"/>
  <c r="AR65" i="6"/>
  <c r="AQ64" i="6"/>
  <c r="AR64" i="6"/>
  <c r="AQ63" i="6"/>
  <c r="AR63" i="6"/>
  <c r="AQ62" i="6"/>
  <c r="AR62" i="6"/>
  <c r="AQ58" i="6"/>
  <c r="AR58" i="6"/>
  <c r="AQ57" i="6"/>
  <c r="AR57" i="6"/>
  <c r="AQ56" i="6"/>
  <c r="AR56" i="6"/>
  <c r="AQ55" i="6"/>
  <c r="AR55" i="6"/>
  <c r="AQ54" i="6"/>
  <c r="AR54" i="6"/>
  <c r="AQ53" i="6"/>
  <c r="AR53" i="6"/>
  <c r="AQ52" i="6"/>
  <c r="AR52" i="6"/>
  <c r="AQ51" i="6"/>
  <c r="AR51" i="6"/>
  <c r="AQ50" i="6"/>
  <c r="AR50" i="6"/>
  <c r="AQ49" i="6"/>
  <c r="AR49" i="6"/>
  <c r="AQ48" i="6"/>
  <c r="AR48" i="6"/>
  <c r="AQ47" i="6"/>
  <c r="AR47" i="6"/>
  <c r="AQ43" i="6"/>
  <c r="AR43" i="6"/>
  <c r="AQ42" i="6"/>
  <c r="AR42" i="6"/>
  <c r="AQ41" i="6"/>
  <c r="AR41" i="6"/>
  <c r="AQ40" i="6"/>
  <c r="AR40" i="6"/>
  <c r="AQ39" i="6"/>
  <c r="AR39" i="6"/>
  <c r="AQ38" i="6"/>
  <c r="AR38" i="6"/>
  <c r="AQ37" i="6"/>
  <c r="AR37" i="6"/>
  <c r="AQ36" i="6"/>
  <c r="AR36" i="6"/>
  <c r="AQ35" i="6"/>
  <c r="AR35" i="6"/>
  <c r="AQ34" i="6"/>
  <c r="AR34" i="6"/>
  <c r="AQ33" i="6"/>
  <c r="AR33" i="6"/>
  <c r="AQ32" i="6"/>
  <c r="AR32" i="6"/>
  <c r="AQ28" i="6"/>
  <c r="AR28" i="6"/>
  <c r="AQ27" i="6"/>
  <c r="AR27" i="6"/>
  <c r="AQ26" i="6"/>
  <c r="AR26" i="6"/>
  <c r="AQ25" i="6"/>
  <c r="AR25" i="6"/>
  <c r="AQ24" i="6"/>
  <c r="AR24" i="6"/>
  <c r="AQ23" i="6"/>
  <c r="AR23" i="6"/>
  <c r="AQ22" i="6"/>
  <c r="AR22" i="6"/>
  <c r="AQ21" i="6"/>
  <c r="AR21" i="6"/>
  <c r="AQ20" i="6"/>
  <c r="AR20" i="6"/>
  <c r="AQ19" i="6"/>
  <c r="AR19" i="6"/>
  <c r="AQ18" i="6"/>
  <c r="AR18" i="6"/>
  <c r="AQ17" i="6"/>
  <c r="AR17" i="6"/>
  <c r="AR3" i="6"/>
  <c r="AR4" i="6"/>
  <c r="AR5" i="6"/>
  <c r="AR6" i="6"/>
  <c r="AR7" i="6"/>
  <c r="AR8" i="6"/>
  <c r="AR9" i="6"/>
  <c r="AR10" i="6"/>
  <c r="AR11" i="6"/>
  <c r="AR12" i="6"/>
  <c r="AR13" i="6"/>
  <c r="AR2" i="6"/>
  <c r="AQ3" i="6"/>
  <c r="AQ4" i="6"/>
  <c r="AQ5" i="6"/>
  <c r="AQ6" i="6"/>
  <c r="AQ7" i="6"/>
  <c r="AQ8" i="6"/>
  <c r="AQ9" i="6"/>
  <c r="AQ10" i="6"/>
  <c r="AQ11" i="6"/>
  <c r="AQ12" i="6"/>
  <c r="AQ13" i="6"/>
  <c r="AQ2" i="6"/>
  <c r="AP88" i="6"/>
  <c r="AP87" i="6"/>
  <c r="AP86" i="6"/>
  <c r="AP85" i="6"/>
  <c r="AP84" i="6"/>
  <c r="AP83" i="6"/>
  <c r="AP82" i="6"/>
  <c r="AP81" i="6"/>
  <c r="AP80" i="6"/>
  <c r="AP79" i="6"/>
  <c r="AP78" i="6"/>
  <c r="AP77" i="6"/>
  <c r="AP73" i="6"/>
  <c r="AP72" i="6"/>
  <c r="AP71" i="6"/>
  <c r="AP70" i="6"/>
  <c r="AP69" i="6"/>
  <c r="AP68" i="6"/>
  <c r="AP67" i="6"/>
  <c r="AP66" i="6"/>
  <c r="AP65" i="6"/>
  <c r="AP64" i="6"/>
  <c r="AP63" i="6"/>
  <c r="AP62" i="6"/>
  <c r="AP58" i="6"/>
  <c r="AP57" i="6"/>
  <c r="AP56" i="6"/>
  <c r="AP55" i="6"/>
  <c r="AP54" i="6"/>
  <c r="AP53" i="6"/>
  <c r="AP52" i="6"/>
  <c r="AP51" i="6"/>
  <c r="AP50" i="6"/>
  <c r="AP49" i="6"/>
  <c r="AP48" i="6"/>
  <c r="AP47" i="6"/>
  <c r="AP43" i="6"/>
  <c r="AP42" i="6"/>
  <c r="AP41" i="6"/>
  <c r="AP40" i="6"/>
  <c r="AP39" i="6"/>
  <c r="AP38" i="6"/>
  <c r="AP37" i="6"/>
  <c r="AP36" i="6"/>
  <c r="AP35" i="6"/>
  <c r="AP34" i="6"/>
  <c r="AP33" i="6"/>
  <c r="AP32" i="6"/>
  <c r="AP28" i="6"/>
  <c r="AP27" i="6"/>
  <c r="AP26" i="6"/>
  <c r="AP25" i="6"/>
  <c r="AP24" i="6"/>
  <c r="AP23" i="6"/>
  <c r="AP22" i="6"/>
  <c r="AP21" i="6"/>
  <c r="AP20" i="6"/>
  <c r="AP19" i="6"/>
  <c r="AP18" i="6"/>
  <c r="AP17" i="6"/>
  <c r="AP3" i="6"/>
  <c r="AP4" i="6"/>
  <c r="AP5" i="6"/>
  <c r="AP6" i="6"/>
  <c r="AP7" i="6"/>
  <c r="AP8" i="6"/>
  <c r="AP9" i="6"/>
  <c r="AP10" i="6"/>
  <c r="AP11" i="6"/>
  <c r="AP12" i="6"/>
  <c r="AP13" i="6"/>
  <c r="AP2" i="6"/>
  <c r="AO88" i="6"/>
  <c r="AO87" i="6"/>
  <c r="AO86" i="6"/>
  <c r="AO85" i="6"/>
  <c r="AO84" i="6"/>
  <c r="AO83" i="6"/>
  <c r="AO82" i="6"/>
  <c r="AO81" i="6"/>
  <c r="AO80" i="6"/>
  <c r="AO79" i="6"/>
  <c r="AO78" i="6"/>
  <c r="AO77" i="6"/>
  <c r="AO73" i="6"/>
  <c r="AO72" i="6"/>
  <c r="AO71" i="6"/>
  <c r="AO70" i="6"/>
  <c r="AO69" i="6"/>
  <c r="AO68" i="6"/>
  <c r="AO67" i="6"/>
  <c r="AO66" i="6"/>
  <c r="AO65" i="6"/>
  <c r="AO64" i="6"/>
  <c r="AO63" i="6"/>
  <c r="AO62" i="6"/>
  <c r="AO58" i="6"/>
  <c r="AO57" i="6"/>
  <c r="AO56" i="6"/>
  <c r="AO55" i="6"/>
  <c r="AO54" i="6"/>
  <c r="AO53" i="6"/>
  <c r="AO52" i="6"/>
  <c r="AO51" i="6"/>
  <c r="AO50" i="6"/>
  <c r="AO49" i="6"/>
  <c r="AO48" i="6"/>
  <c r="AO47" i="6"/>
  <c r="AO43" i="6"/>
  <c r="AO42" i="6"/>
  <c r="AO41" i="6"/>
  <c r="AO40" i="6"/>
  <c r="AO39" i="6"/>
  <c r="AO38" i="6"/>
  <c r="AO37" i="6"/>
  <c r="AO36" i="6"/>
  <c r="AO35" i="6"/>
  <c r="AO34" i="6"/>
  <c r="AO33" i="6"/>
  <c r="AO32" i="6"/>
  <c r="AO28" i="6"/>
  <c r="AO27" i="6"/>
  <c r="AO26" i="6"/>
  <c r="AO25" i="6"/>
  <c r="AO24" i="6"/>
  <c r="AO23" i="6"/>
  <c r="AO22" i="6"/>
  <c r="AO21" i="6"/>
  <c r="AO20" i="6"/>
  <c r="AO19" i="6"/>
  <c r="AO18" i="6"/>
  <c r="AO17" i="6"/>
  <c r="AO13" i="6"/>
  <c r="AO12" i="6"/>
  <c r="AO11" i="6"/>
  <c r="AO10" i="6"/>
  <c r="AO9" i="6"/>
  <c r="AO8" i="6"/>
  <c r="AO7" i="6"/>
  <c r="AO6" i="6"/>
  <c r="AO5" i="6"/>
  <c r="AO4" i="6"/>
  <c r="AO3" i="6"/>
  <c r="AO2" i="6"/>
  <c r="AG88" i="6"/>
  <c r="AG87" i="6"/>
  <c r="AG86" i="6"/>
  <c r="AG85" i="6"/>
  <c r="AG84" i="6"/>
  <c r="AG83" i="6"/>
  <c r="AG82" i="6"/>
  <c r="AG81" i="6"/>
  <c r="AG80" i="6"/>
  <c r="AG79" i="6"/>
  <c r="AG78" i="6"/>
  <c r="AG77" i="6"/>
  <c r="AG73" i="6"/>
  <c r="AG72" i="6"/>
  <c r="AG71" i="6"/>
  <c r="AG70" i="6"/>
  <c r="AG69" i="6"/>
  <c r="AG68" i="6"/>
  <c r="AG67" i="6"/>
  <c r="AG66" i="6"/>
  <c r="AG65" i="6"/>
  <c r="AG64" i="6"/>
  <c r="AG63" i="6"/>
  <c r="AG62" i="6"/>
  <c r="AG58" i="6"/>
  <c r="AG57" i="6"/>
  <c r="AG56" i="6"/>
  <c r="AG55" i="6"/>
  <c r="AG54" i="6"/>
  <c r="AG53" i="6"/>
  <c r="AG52" i="6"/>
  <c r="AG51" i="6"/>
  <c r="AG50" i="6"/>
  <c r="AG49" i="6"/>
  <c r="AG48" i="6"/>
  <c r="AG47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E88" i="6"/>
  <c r="AE87" i="6"/>
  <c r="AE86" i="6"/>
  <c r="AE85" i="6"/>
  <c r="AE84" i="6"/>
  <c r="AE83" i="6"/>
  <c r="AE82" i="6"/>
  <c r="AE81" i="6"/>
  <c r="AE80" i="6"/>
  <c r="AE79" i="6"/>
  <c r="AE78" i="6"/>
  <c r="AE77" i="6"/>
  <c r="AE73" i="6"/>
  <c r="AE72" i="6"/>
  <c r="AE71" i="6"/>
  <c r="AE70" i="6"/>
  <c r="AE69" i="6"/>
  <c r="AE68" i="6"/>
  <c r="AE67" i="6"/>
  <c r="AE66" i="6"/>
  <c r="AE65" i="6"/>
  <c r="AE64" i="6"/>
  <c r="AE63" i="6"/>
  <c r="AE62" i="6"/>
  <c r="AE58" i="6"/>
  <c r="AE57" i="6"/>
  <c r="AE56" i="6"/>
  <c r="AE55" i="6"/>
  <c r="AE54" i="6"/>
  <c r="AE53" i="6"/>
  <c r="AE52" i="6"/>
  <c r="AE51" i="6"/>
  <c r="AE50" i="6"/>
  <c r="AE49" i="6"/>
  <c r="AE48" i="6"/>
  <c r="AE47" i="6"/>
  <c r="AE43" i="6"/>
  <c r="AE42" i="6"/>
  <c r="AE41" i="6"/>
  <c r="AE40" i="6"/>
  <c r="AE39" i="6"/>
  <c r="AE38" i="6"/>
  <c r="AE37" i="6"/>
  <c r="AE36" i="6"/>
  <c r="AE35" i="6"/>
  <c r="AE34" i="6"/>
  <c r="AE33" i="6"/>
  <c r="AE32" i="6"/>
  <c r="AE28" i="6"/>
  <c r="AE27" i="6"/>
  <c r="AE26" i="6"/>
  <c r="AE25" i="6"/>
  <c r="AE24" i="6"/>
  <c r="AE23" i="6"/>
  <c r="AE22" i="6"/>
  <c r="AE21" i="6"/>
  <c r="AE20" i="6"/>
  <c r="AE19" i="6"/>
  <c r="AE18" i="6"/>
  <c r="AE17" i="6"/>
  <c r="AG13" i="6"/>
  <c r="AG12" i="6"/>
  <c r="AG11" i="6"/>
  <c r="AG10" i="6"/>
  <c r="AG9" i="6"/>
  <c r="AG8" i="6"/>
  <c r="AG7" i="6"/>
  <c r="AG6" i="6"/>
  <c r="AG5" i="6"/>
  <c r="AG4" i="6"/>
  <c r="AG3" i="6"/>
  <c r="AG2" i="6"/>
  <c r="AE13" i="6"/>
  <c r="AE12" i="6"/>
  <c r="AE11" i="6"/>
  <c r="AE10" i="6"/>
  <c r="AE9" i="6"/>
  <c r="AE8" i="6"/>
  <c r="AE7" i="6"/>
  <c r="AE6" i="6"/>
  <c r="AE5" i="6"/>
  <c r="AE4" i="6"/>
  <c r="AE3" i="6"/>
  <c r="AE2" i="6"/>
  <c r="AB88" i="6"/>
  <c r="AB87" i="6"/>
  <c r="AB86" i="6"/>
  <c r="AB85" i="6"/>
  <c r="AB84" i="6"/>
  <c r="AB83" i="6"/>
  <c r="AB82" i="6"/>
  <c r="AB81" i="6"/>
  <c r="AB80" i="6"/>
  <c r="AB79" i="6"/>
  <c r="AB78" i="6"/>
  <c r="AB77" i="6"/>
  <c r="AB73" i="6"/>
  <c r="AB72" i="6"/>
  <c r="AB71" i="6"/>
  <c r="AB70" i="6"/>
  <c r="AB69" i="6"/>
  <c r="AB68" i="6"/>
  <c r="AB67" i="6"/>
  <c r="AB66" i="6"/>
  <c r="AB65" i="6"/>
  <c r="AB64" i="6"/>
  <c r="AB63" i="6"/>
  <c r="AB62" i="6"/>
  <c r="AB58" i="6"/>
  <c r="AB57" i="6"/>
  <c r="AB56" i="6"/>
  <c r="AB55" i="6"/>
  <c r="AB54" i="6"/>
  <c r="AB53" i="6"/>
  <c r="AB52" i="6"/>
  <c r="AB51" i="6"/>
  <c r="AB50" i="6"/>
  <c r="AB49" i="6"/>
  <c r="AB48" i="6"/>
  <c r="AB47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28" i="6"/>
  <c r="AB27" i="6"/>
  <c r="AB26" i="6"/>
  <c r="AB25" i="6"/>
  <c r="AB24" i="6"/>
  <c r="AB23" i="6"/>
  <c r="AB22" i="6"/>
  <c r="AB21" i="6"/>
  <c r="AB20" i="6"/>
  <c r="AB19" i="6"/>
  <c r="AB18" i="6"/>
  <c r="AB17" i="6"/>
  <c r="AB13" i="6"/>
  <c r="AB12" i="6"/>
  <c r="AB11" i="6"/>
  <c r="AB10" i="6"/>
  <c r="AB9" i="6"/>
  <c r="AB8" i="6"/>
  <c r="AB7" i="6"/>
  <c r="AB6" i="6"/>
  <c r="AB5" i="6"/>
  <c r="AB4" i="6"/>
  <c r="AB3" i="6"/>
  <c r="AB2" i="6"/>
  <c r="U88" i="6"/>
  <c r="U87" i="6"/>
  <c r="U86" i="6"/>
  <c r="U85" i="6"/>
  <c r="U84" i="6"/>
  <c r="U83" i="6"/>
  <c r="U82" i="6"/>
  <c r="U81" i="6"/>
  <c r="U80" i="6"/>
  <c r="U79" i="6"/>
  <c r="U78" i="6"/>
  <c r="U77" i="6"/>
  <c r="U73" i="6"/>
  <c r="U72" i="6"/>
  <c r="U71" i="6"/>
  <c r="U70" i="6"/>
  <c r="U69" i="6"/>
  <c r="U68" i="6"/>
  <c r="U67" i="6"/>
  <c r="U66" i="6"/>
  <c r="U65" i="6"/>
  <c r="U64" i="6"/>
  <c r="U63" i="6"/>
  <c r="U62" i="6"/>
  <c r="U58" i="6"/>
  <c r="U57" i="6"/>
  <c r="U56" i="6"/>
  <c r="U55" i="6"/>
  <c r="U54" i="6"/>
  <c r="U53" i="6"/>
  <c r="U52" i="6"/>
  <c r="U51" i="6"/>
  <c r="U50" i="6"/>
  <c r="U49" i="6"/>
  <c r="U48" i="6"/>
  <c r="U47" i="6"/>
  <c r="U43" i="6"/>
  <c r="U42" i="6"/>
  <c r="U41" i="6"/>
  <c r="U40" i="6"/>
  <c r="U39" i="6"/>
  <c r="U38" i="6"/>
  <c r="U37" i="6"/>
  <c r="U36" i="6"/>
  <c r="U35" i="6"/>
  <c r="U34" i="6"/>
  <c r="U33" i="6"/>
  <c r="U32" i="6"/>
  <c r="U28" i="6"/>
  <c r="U27" i="6"/>
  <c r="U26" i="6"/>
  <c r="U25" i="6"/>
  <c r="U24" i="6"/>
  <c r="U23" i="6"/>
  <c r="U22" i="6"/>
  <c r="U21" i="6"/>
  <c r="U20" i="6"/>
  <c r="U19" i="6"/>
  <c r="U18" i="6"/>
  <c r="U17" i="6"/>
  <c r="U13" i="6"/>
  <c r="U12" i="6"/>
  <c r="U11" i="6"/>
  <c r="U10" i="6"/>
  <c r="U9" i="6"/>
  <c r="U8" i="6"/>
  <c r="U7" i="6"/>
  <c r="U6" i="6"/>
  <c r="U5" i="6"/>
  <c r="U4" i="6"/>
  <c r="U3" i="6"/>
  <c r="U2" i="6"/>
  <c r="N88" i="6"/>
  <c r="N87" i="6"/>
  <c r="N86" i="6"/>
  <c r="N85" i="6"/>
  <c r="N84" i="6"/>
  <c r="N83" i="6"/>
  <c r="N82" i="6"/>
  <c r="N81" i="6"/>
  <c r="N80" i="6"/>
  <c r="N79" i="6"/>
  <c r="N78" i="6"/>
  <c r="N77" i="6"/>
  <c r="N73" i="6"/>
  <c r="N72" i="6"/>
  <c r="N71" i="6"/>
  <c r="N70" i="6"/>
  <c r="N69" i="6"/>
  <c r="N68" i="6"/>
  <c r="N67" i="6"/>
  <c r="N66" i="6"/>
  <c r="N65" i="6"/>
  <c r="N64" i="6"/>
  <c r="N63" i="6"/>
  <c r="N62" i="6"/>
  <c r="N58" i="6"/>
  <c r="N57" i="6"/>
  <c r="N56" i="6"/>
  <c r="N55" i="6"/>
  <c r="N54" i="6"/>
  <c r="N53" i="6"/>
  <c r="N52" i="6"/>
  <c r="N51" i="6"/>
  <c r="N50" i="6"/>
  <c r="N49" i="6"/>
  <c r="N48" i="6"/>
  <c r="N47" i="6"/>
  <c r="N43" i="6"/>
  <c r="N42" i="6"/>
  <c r="N41" i="6"/>
  <c r="N40" i="6"/>
  <c r="N39" i="6"/>
  <c r="N38" i="6"/>
  <c r="N37" i="6"/>
  <c r="N36" i="6"/>
  <c r="N35" i="6"/>
  <c r="N34" i="6"/>
  <c r="N33" i="6"/>
  <c r="N32" i="6"/>
  <c r="N28" i="6"/>
  <c r="N27" i="6"/>
  <c r="N26" i="6"/>
  <c r="N25" i="6"/>
  <c r="N24" i="6"/>
  <c r="N23" i="6"/>
  <c r="N22" i="6"/>
  <c r="N21" i="6"/>
  <c r="N20" i="6"/>
  <c r="N19" i="6"/>
  <c r="N18" i="6"/>
  <c r="N17" i="6"/>
  <c r="N13" i="6"/>
  <c r="N12" i="6"/>
  <c r="N11" i="6"/>
  <c r="N10" i="6"/>
  <c r="N9" i="6"/>
  <c r="N8" i="6"/>
  <c r="N7" i="6"/>
  <c r="N6" i="6"/>
  <c r="N5" i="6"/>
  <c r="N4" i="6"/>
  <c r="N3" i="6"/>
  <c r="N2" i="6"/>
  <c r="G88" i="6"/>
  <c r="G87" i="6"/>
  <c r="G86" i="6"/>
  <c r="G85" i="6"/>
  <c r="G84" i="6"/>
  <c r="G83" i="6"/>
  <c r="G82" i="6"/>
  <c r="G81" i="6"/>
  <c r="G80" i="6"/>
  <c r="G79" i="6"/>
  <c r="G78" i="6"/>
  <c r="G77" i="6"/>
  <c r="G73" i="6"/>
  <c r="G72" i="6"/>
  <c r="G71" i="6"/>
  <c r="G70" i="6"/>
  <c r="G69" i="6"/>
  <c r="G68" i="6"/>
  <c r="G67" i="6"/>
  <c r="G66" i="6"/>
  <c r="G65" i="6"/>
  <c r="G64" i="6"/>
  <c r="G63" i="6"/>
  <c r="G62" i="6"/>
  <c r="G58" i="6"/>
  <c r="G57" i="6"/>
  <c r="G56" i="6"/>
  <c r="G55" i="6"/>
  <c r="G54" i="6"/>
  <c r="G53" i="6"/>
  <c r="G52" i="6"/>
  <c r="G51" i="6"/>
  <c r="G50" i="6"/>
  <c r="G49" i="6"/>
  <c r="G48" i="6"/>
  <c r="G47" i="6"/>
  <c r="G43" i="6"/>
  <c r="G42" i="6"/>
  <c r="G41" i="6"/>
  <c r="G40" i="6"/>
  <c r="G39" i="6"/>
  <c r="G38" i="6"/>
  <c r="G37" i="6"/>
  <c r="G36" i="6"/>
  <c r="G35" i="6"/>
  <c r="G34" i="6"/>
  <c r="G33" i="6"/>
  <c r="G32" i="6"/>
  <c r="G28" i="6"/>
  <c r="G27" i="6"/>
  <c r="G26" i="6"/>
  <c r="G25" i="6"/>
  <c r="G24" i="6"/>
  <c r="G23" i="6"/>
  <c r="G22" i="6"/>
  <c r="G21" i="6"/>
  <c r="G20" i="6"/>
  <c r="G19" i="6"/>
  <c r="G18" i="6"/>
  <c r="G17" i="6"/>
  <c r="G3" i="6"/>
  <c r="G4" i="6"/>
  <c r="G5" i="6"/>
  <c r="G6" i="6"/>
  <c r="G7" i="6"/>
  <c r="G8" i="6"/>
  <c r="G9" i="6"/>
  <c r="G10" i="6"/>
  <c r="G11" i="6"/>
  <c r="G12" i="6"/>
  <c r="G13" i="6"/>
  <c r="G2" i="6"/>
  <c r="AN88" i="6"/>
  <c r="AN87" i="6"/>
  <c r="AN86" i="6"/>
  <c r="AN85" i="6"/>
  <c r="AN84" i="6"/>
  <c r="AN83" i="6"/>
  <c r="AN82" i="6"/>
  <c r="AN81" i="6"/>
  <c r="AN80" i="6"/>
  <c r="AN79" i="6"/>
  <c r="AN78" i="6"/>
  <c r="AN77" i="6"/>
  <c r="AN73" i="6"/>
  <c r="AN72" i="6"/>
  <c r="AN71" i="6"/>
  <c r="AN70" i="6"/>
  <c r="AN69" i="6"/>
  <c r="AN68" i="6"/>
  <c r="AN67" i="6"/>
  <c r="AN66" i="6"/>
  <c r="AN65" i="6"/>
  <c r="AN64" i="6"/>
  <c r="AN63" i="6"/>
  <c r="AN62" i="6"/>
  <c r="AN58" i="6"/>
  <c r="AN57" i="6"/>
  <c r="AN56" i="6"/>
  <c r="AN55" i="6"/>
  <c r="AN54" i="6"/>
  <c r="AN53" i="6"/>
  <c r="AN52" i="6"/>
  <c r="AN51" i="6"/>
  <c r="AN50" i="6"/>
  <c r="AN49" i="6"/>
  <c r="AN48" i="6"/>
  <c r="AN47" i="6"/>
  <c r="AN43" i="6"/>
  <c r="AN42" i="6"/>
  <c r="AN41" i="6"/>
  <c r="AN40" i="6"/>
  <c r="AN39" i="6"/>
  <c r="AN38" i="6"/>
  <c r="AN37" i="6"/>
  <c r="AN36" i="6"/>
  <c r="AN35" i="6"/>
  <c r="AN34" i="6"/>
  <c r="AN33" i="6"/>
  <c r="AN32" i="6"/>
  <c r="AN28" i="6"/>
  <c r="AN27" i="6"/>
  <c r="AN26" i="6"/>
  <c r="AN25" i="6"/>
  <c r="AN24" i="6"/>
  <c r="AN23" i="6"/>
  <c r="AN22" i="6"/>
  <c r="AN21" i="6"/>
  <c r="AN20" i="6"/>
  <c r="AN19" i="6"/>
  <c r="AN18" i="6"/>
  <c r="AN17" i="6"/>
  <c r="AN3" i="6"/>
  <c r="AN4" i="6"/>
  <c r="AN5" i="6"/>
  <c r="AN6" i="6"/>
  <c r="AN7" i="6"/>
  <c r="AN8" i="6"/>
  <c r="AN9" i="6"/>
  <c r="AN10" i="6"/>
  <c r="AN11" i="6"/>
  <c r="AN12" i="6"/>
  <c r="AN13" i="6"/>
  <c r="AN2" i="6"/>
  <c r="R22" i="7"/>
  <c r="O22" i="7"/>
  <c r="L22" i="7"/>
  <c r="I22" i="7"/>
  <c r="F22" i="7"/>
  <c r="C22" i="7"/>
  <c r="AA88" i="6"/>
  <c r="AA87" i="6"/>
  <c r="AA86" i="6"/>
  <c r="AA85" i="6"/>
  <c r="AA84" i="6"/>
  <c r="AA83" i="6"/>
  <c r="AA82" i="6"/>
  <c r="AA81" i="6"/>
  <c r="AA80" i="6"/>
  <c r="AA79" i="6"/>
  <c r="AA78" i="6"/>
  <c r="AA77" i="6"/>
  <c r="AA73" i="6"/>
  <c r="AA72" i="6"/>
  <c r="AA71" i="6"/>
  <c r="AA70" i="6"/>
  <c r="AA69" i="6"/>
  <c r="AA68" i="6"/>
  <c r="AA67" i="6"/>
  <c r="AA66" i="6"/>
  <c r="AA65" i="6"/>
  <c r="AA64" i="6"/>
  <c r="AA63" i="6"/>
  <c r="AA62" i="6"/>
  <c r="AA58" i="6"/>
  <c r="AA57" i="6"/>
  <c r="AA56" i="6"/>
  <c r="AA55" i="6"/>
  <c r="AA54" i="6"/>
  <c r="AA53" i="6"/>
  <c r="AA52" i="6"/>
  <c r="AA51" i="6"/>
  <c r="AA50" i="6"/>
  <c r="AA49" i="6"/>
  <c r="AA48" i="6"/>
  <c r="AA47" i="6"/>
  <c r="AA43" i="6"/>
  <c r="AA42" i="6"/>
  <c r="AA41" i="6"/>
  <c r="AA40" i="6"/>
  <c r="AA39" i="6"/>
  <c r="AA38" i="6"/>
  <c r="AA37" i="6"/>
  <c r="AA36" i="6"/>
  <c r="AA35" i="6"/>
  <c r="AA34" i="6"/>
  <c r="AA33" i="6"/>
  <c r="AA32" i="6"/>
  <c r="AA28" i="6"/>
  <c r="AA27" i="6"/>
  <c r="AA26" i="6"/>
  <c r="AA25" i="6"/>
  <c r="AA24" i="6"/>
  <c r="AA23" i="6"/>
  <c r="AA22" i="6"/>
  <c r="AA21" i="6"/>
  <c r="AA20" i="6"/>
  <c r="AA19" i="6"/>
  <c r="AA18" i="6"/>
  <c r="AA17" i="6"/>
  <c r="AA3" i="6"/>
  <c r="AA4" i="6"/>
  <c r="AA5" i="6"/>
  <c r="AA6" i="6"/>
  <c r="AA7" i="6"/>
  <c r="AA8" i="6"/>
  <c r="AA9" i="6"/>
  <c r="AA10" i="6"/>
  <c r="AA11" i="6"/>
  <c r="AA12" i="6"/>
  <c r="AA13" i="6"/>
  <c r="AA2" i="6"/>
  <c r="T88" i="6"/>
  <c r="T87" i="6"/>
  <c r="T86" i="6"/>
  <c r="T85" i="6"/>
  <c r="T84" i="6"/>
  <c r="T83" i="6"/>
  <c r="T82" i="6"/>
  <c r="T81" i="6"/>
  <c r="T80" i="6"/>
  <c r="T79" i="6"/>
  <c r="T78" i="6"/>
  <c r="T77" i="6"/>
  <c r="T73" i="6"/>
  <c r="T72" i="6"/>
  <c r="T71" i="6"/>
  <c r="T70" i="6"/>
  <c r="T69" i="6"/>
  <c r="T68" i="6"/>
  <c r="T67" i="6"/>
  <c r="T66" i="6"/>
  <c r="T65" i="6"/>
  <c r="T64" i="6"/>
  <c r="T63" i="6"/>
  <c r="T62" i="6"/>
  <c r="T58" i="6"/>
  <c r="T57" i="6"/>
  <c r="T56" i="6"/>
  <c r="T55" i="6"/>
  <c r="T54" i="6"/>
  <c r="T53" i="6"/>
  <c r="T52" i="6"/>
  <c r="T51" i="6"/>
  <c r="T50" i="6"/>
  <c r="T49" i="6"/>
  <c r="T48" i="6"/>
  <c r="T47" i="6"/>
  <c r="T43" i="6"/>
  <c r="T42" i="6"/>
  <c r="T41" i="6"/>
  <c r="T40" i="6"/>
  <c r="T39" i="6"/>
  <c r="T38" i="6"/>
  <c r="T37" i="6"/>
  <c r="T36" i="6"/>
  <c r="T35" i="6"/>
  <c r="T34" i="6"/>
  <c r="T33" i="6"/>
  <c r="T32" i="6"/>
  <c r="T28" i="6"/>
  <c r="T27" i="6"/>
  <c r="T26" i="6"/>
  <c r="T25" i="6"/>
  <c r="T24" i="6"/>
  <c r="T23" i="6"/>
  <c r="T22" i="6"/>
  <c r="T21" i="6"/>
  <c r="T20" i="6"/>
  <c r="T19" i="6"/>
  <c r="T18" i="6"/>
  <c r="T17" i="6"/>
  <c r="T3" i="6"/>
  <c r="T4" i="6"/>
  <c r="T5" i="6"/>
  <c r="T6" i="6"/>
  <c r="T7" i="6"/>
  <c r="T8" i="6"/>
  <c r="T9" i="6"/>
  <c r="T10" i="6"/>
  <c r="T11" i="6"/>
  <c r="T12" i="6"/>
  <c r="T13" i="6"/>
  <c r="T2" i="6"/>
  <c r="M88" i="6"/>
  <c r="M87" i="6"/>
  <c r="M86" i="6"/>
  <c r="M85" i="6"/>
  <c r="M84" i="6"/>
  <c r="M83" i="6"/>
  <c r="M82" i="6"/>
  <c r="M81" i="6"/>
  <c r="M80" i="6"/>
  <c r="M79" i="6"/>
  <c r="M78" i="6"/>
  <c r="M77" i="6"/>
  <c r="M73" i="6"/>
  <c r="M72" i="6"/>
  <c r="M71" i="6"/>
  <c r="M70" i="6"/>
  <c r="M69" i="6"/>
  <c r="M68" i="6"/>
  <c r="M67" i="6"/>
  <c r="M66" i="6"/>
  <c r="M65" i="6"/>
  <c r="M64" i="6"/>
  <c r="M63" i="6"/>
  <c r="M62" i="6"/>
  <c r="M58" i="6"/>
  <c r="M57" i="6"/>
  <c r="M56" i="6"/>
  <c r="M55" i="6"/>
  <c r="M54" i="6"/>
  <c r="M53" i="6"/>
  <c r="M52" i="6"/>
  <c r="M51" i="6"/>
  <c r="M50" i="6"/>
  <c r="M49" i="6"/>
  <c r="M48" i="6"/>
  <c r="M47" i="6"/>
  <c r="M43" i="6"/>
  <c r="M42" i="6"/>
  <c r="M41" i="6"/>
  <c r="M40" i="6"/>
  <c r="M39" i="6"/>
  <c r="M38" i="6"/>
  <c r="M37" i="6"/>
  <c r="M36" i="6"/>
  <c r="M35" i="6"/>
  <c r="M34" i="6"/>
  <c r="M33" i="6"/>
  <c r="M32" i="6"/>
  <c r="M28" i="6"/>
  <c r="M27" i="6"/>
  <c r="M26" i="6"/>
  <c r="M25" i="6"/>
  <c r="M24" i="6"/>
  <c r="M23" i="6"/>
  <c r="M22" i="6"/>
  <c r="M21" i="6"/>
  <c r="M20" i="6"/>
  <c r="M19" i="6"/>
  <c r="M18" i="6"/>
  <c r="M17" i="6"/>
  <c r="M3" i="6"/>
  <c r="M4" i="6"/>
  <c r="M5" i="6"/>
  <c r="M6" i="6"/>
  <c r="M7" i="6"/>
  <c r="M8" i="6"/>
  <c r="M9" i="6"/>
  <c r="M10" i="6"/>
  <c r="M11" i="6"/>
  <c r="M12" i="6"/>
  <c r="M13" i="6"/>
  <c r="M2" i="6"/>
  <c r="F88" i="6"/>
  <c r="F87" i="6"/>
  <c r="F86" i="6"/>
  <c r="F85" i="6"/>
  <c r="F84" i="6"/>
  <c r="F83" i="6"/>
  <c r="F82" i="6"/>
  <c r="F81" i="6"/>
  <c r="F80" i="6"/>
  <c r="F79" i="6"/>
  <c r="F78" i="6"/>
  <c r="F77" i="6"/>
  <c r="F73" i="6"/>
  <c r="F72" i="6"/>
  <c r="F71" i="6"/>
  <c r="F70" i="6"/>
  <c r="F69" i="6"/>
  <c r="F68" i="6"/>
  <c r="F67" i="6"/>
  <c r="F66" i="6"/>
  <c r="F65" i="6"/>
  <c r="F64" i="6"/>
  <c r="F63" i="6"/>
  <c r="F62" i="6"/>
  <c r="F58" i="6"/>
  <c r="F57" i="6"/>
  <c r="F56" i="6"/>
  <c r="F55" i="6"/>
  <c r="F54" i="6"/>
  <c r="F53" i="6"/>
  <c r="F52" i="6"/>
  <c r="F51" i="6"/>
  <c r="F50" i="6"/>
  <c r="F49" i="6"/>
  <c r="F48" i="6"/>
  <c r="F47" i="6"/>
  <c r="F43" i="6"/>
  <c r="F42" i="6"/>
  <c r="F41" i="6"/>
  <c r="F40" i="6"/>
  <c r="F39" i="6"/>
  <c r="F38" i="6"/>
  <c r="F37" i="6"/>
  <c r="F36" i="6"/>
  <c r="F35" i="6"/>
  <c r="F34" i="6"/>
  <c r="F33" i="6"/>
  <c r="F32" i="6"/>
  <c r="F28" i="6"/>
  <c r="F27" i="6"/>
  <c r="F26" i="6"/>
  <c r="F25" i="6"/>
  <c r="F24" i="6"/>
  <c r="F23" i="6"/>
  <c r="F22" i="6"/>
  <c r="F21" i="6"/>
  <c r="F20" i="6"/>
  <c r="F19" i="6"/>
  <c r="F18" i="6"/>
  <c r="F17" i="6"/>
  <c r="F3" i="6"/>
  <c r="F4" i="6"/>
  <c r="F5" i="6"/>
  <c r="F6" i="6"/>
  <c r="F7" i="6"/>
  <c r="F8" i="6"/>
  <c r="F9" i="6"/>
  <c r="F10" i="6"/>
  <c r="F11" i="6"/>
  <c r="F12" i="6"/>
  <c r="F13" i="6"/>
  <c r="F2" i="6"/>
  <c r="AF77" i="6"/>
  <c r="AF78" i="6"/>
  <c r="AF79" i="6"/>
  <c r="AF80" i="6"/>
  <c r="AF81" i="6"/>
  <c r="AF82" i="6"/>
  <c r="AF83" i="6"/>
  <c r="AF84" i="6"/>
  <c r="AF85" i="6"/>
  <c r="AF86" i="6"/>
  <c r="AF87" i="6"/>
  <c r="AF88" i="6"/>
  <c r="AF89" i="6"/>
  <c r="AD77" i="6"/>
  <c r="AD78" i="6"/>
  <c r="AD79" i="6"/>
  <c r="AD80" i="6"/>
  <c r="AD81" i="6"/>
  <c r="AD82" i="6"/>
  <c r="AD83" i="6"/>
  <c r="AD84" i="6"/>
  <c r="AD85" i="6"/>
  <c r="AD86" i="6"/>
  <c r="AD87" i="6"/>
  <c r="AD88" i="6"/>
  <c r="AD89" i="6"/>
  <c r="AF73" i="6"/>
  <c r="AD73" i="6"/>
  <c r="AF72" i="6"/>
  <c r="AD72" i="6"/>
  <c r="AF71" i="6"/>
  <c r="AD71" i="6"/>
  <c r="AF70" i="6"/>
  <c r="AD70" i="6"/>
  <c r="AF69" i="6"/>
  <c r="AD69" i="6"/>
  <c r="AF68" i="6"/>
  <c r="AD68" i="6"/>
  <c r="AF67" i="6"/>
  <c r="AD67" i="6"/>
  <c r="AF66" i="6"/>
  <c r="AD66" i="6"/>
  <c r="AF65" i="6"/>
  <c r="AD65" i="6"/>
  <c r="AF64" i="6"/>
  <c r="AD64" i="6"/>
  <c r="AF63" i="6"/>
  <c r="AD63" i="6"/>
  <c r="AF62" i="6"/>
  <c r="AD62" i="6"/>
  <c r="AF58" i="6"/>
  <c r="AD58" i="6"/>
  <c r="AF57" i="6"/>
  <c r="AD57" i="6"/>
  <c r="AF56" i="6"/>
  <c r="AD56" i="6"/>
  <c r="AF55" i="6"/>
  <c r="AD55" i="6"/>
  <c r="AF54" i="6"/>
  <c r="AD54" i="6"/>
  <c r="AF53" i="6"/>
  <c r="AD53" i="6"/>
  <c r="AF52" i="6"/>
  <c r="AD52" i="6"/>
  <c r="AF51" i="6"/>
  <c r="AD51" i="6"/>
  <c r="AF50" i="6"/>
  <c r="AD50" i="6"/>
  <c r="AF49" i="6"/>
  <c r="AD49" i="6"/>
  <c r="AF48" i="6"/>
  <c r="AD48" i="6"/>
  <c r="AF47" i="6"/>
  <c r="AD47" i="6"/>
  <c r="AF43" i="6"/>
  <c r="AD43" i="6"/>
  <c r="AF42" i="6"/>
  <c r="AD42" i="6"/>
  <c r="AF41" i="6"/>
  <c r="AD41" i="6"/>
  <c r="AF40" i="6"/>
  <c r="AD40" i="6"/>
  <c r="AF39" i="6"/>
  <c r="AD39" i="6"/>
  <c r="AF38" i="6"/>
  <c r="AD38" i="6"/>
  <c r="AF37" i="6"/>
  <c r="AD37" i="6"/>
  <c r="AF36" i="6"/>
  <c r="AD36" i="6"/>
  <c r="AF35" i="6"/>
  <c r="AD35" i="6"/>
  <c r="AF34" i="6"/>
  <c r="AD34" i="6"/>
  <c r="AF33" i="6"/>
  <c r="AD33" i="6"/>
  <c r="AF32" i="6"/>
  <c r="AD32" i="6"/>
  <c r="AF28" i="6"/>
  <c r="AD28" i="6"/>
  <c r="AF27" i="6"/>
  <c r="AD27" i="6"/>
  <c r="AF26" i="6"/>
  <c r="AD26" i="6"/>
  <c r="AF25" i="6"/>
  <c r="AD25" i="6"/>
  <c r="AF24" i="6"/>
  <c r="AD24" i="6"/>
  <c r="AF23" i="6"/>
  <c r="AD23" i="6"/>
  <c r="AF22" i="6"/>
  <c r="AD22" i="6"/>
  <c r="AF21" i="6"/>
  <c r="AD21" i="6"/>
  <c r="AF20" i="6"/>
  <c r="AD20" i="6"/>
  <c r="AF19" i="6"/>
  <c r="AD19" i="6"/>
  <c r="AF18" i="6"/>
  <c r="AD18" i="6"/>
  <c r="AF17" i="6"/>
  <c r="AD17" i="6"/>
  <c r="AF13" i="6"/>
  <c r="AD13" i="6"/>
  <c r="AF12" i="6"/>
  <c r="AD12" i="6"/>
  <c r="AF11" i="6"/>
  <c r="AD11" i="6"/>
  <c r="AF10" i="6"/>
  <c r="AD10" i="6"/>
  <c r="AF9" i="6"/>
  <c r="AD9" i="6"/>
  <c r="AF8" i="6"/>
  <c r="AD8" i="6"/>
  <c r="AF7" i="6"/>
  <c r="AD7" i="6"/>
  <c r="AF6" i="6"/>
  <c r="AD6" i="6"/>
  <c r="AF5" i="6"/>
  <c r="AD5" i="6"/>
  <c r="AF4" i="6"/>
  <c r="AD4" i="6"/>
  <c r="AF3" i="6"/>
  <c r="AD3" i="6"/>
  <c r="AF2" i="6"/>
  <c r="AD2" i="6"/>
</calcChain>
</file>

<file path=xl/sharedStrings.xml><?xml version="1.0" encoding="utf-8"?>
<sst xmlns="http://schemas.openxmlformats.org/spreadsheetml/2006/main" count="2031" uniqueCount="439">
  <si>
    <t>Data Interval Waktu Antar Kerusakan (TTF)</t>
  </si>
  <si>
    <t>No.</t>
  </si>
  <si>
    <r>
      <t xml:space="preserve">Mulai </t>
    </r>
    <r>
      <rPr>
        <i/>
        <sz val="12"/>
        <color theme="1"/>
        <rFont val="Times New Roman"/>
        <family val="1"/>
      </rPr>
      <t>Downtime</t>
    </r>
  </si>
  <si>
    <r>
      <t xml:space="preserve">Selesai </t>
    </r>
    <r>
      <rPr>
        <i/>
        <sz val="12"/>
        <color theme="1"/>
        <rFont val="Times New Roman"/>
        <family val="1"/>
      </rPr>
      <t>Downtime</t>
    </r>
  </si>
  <si>
    <t>Ti (Hari)</t>
  </si>
  <si>
    <r>
      <rPr>
        <i/>
        <sz val="12"/>
        <color theme="1"/>
        <rFont val="Times New Roman"/>
        <family val="1"/>
      </rPr>
      <t xml:space="preserve">CNC </t>
    </r>
    <r>
      <rPr>
        <sz val="12"/>
        <color theme="1"/>
        <rFont val="Times New Roman"/>
        <family val="1"/>
      </rPr>
      <t>Plano 133</t>
    </r>
  </si>
  <si>
    <r>
      <rPr>
        <i/>
        <sz val="12"/>
        <color theme="1"/>
        <rFont val="Times New Roman"/>
        <family val="1"/>
      </rPr>
      <t>CNC Milling</t>
    </r>
    <r>
      <rPr>
        <sz val="12"/>
        <color theme="1"/>
        <rFont val="Times New Roman"/>
        <family val="1"/>
      </rPr>
      <t xml:space="preserve"> 134</t>
    </r>
  </si>
  <si>
    <r>
      <t xml:space="preserve">Vertikal </t>
    </r>
    <r>
      <rPr>
        <i/>
        <sz val="12"/>
        <color theme="1"/>
        <rFont val="Times New Roman"/>
        <family val="1"/>
      </rPr>
      <t>Milling</t>
    </r>
    <r>
      <rPr>
        <sz val="12"/>
        <color theme="1"/>
        <rFont val="Times New Roman"/>
        <family val="1"/>
      </rPr>
      <t xml:space="preserve"> 140</t>
    </r>
  </si>
  <si>
    <r>
      <t xml:space="preserve">Vertikal </t>
    </r>
    <r>
      <rPr>
        <i/>
        <sz val="12"/>
        <color theme="1"/>
        <rFont val="Times New Roman"/>
        <family val="1"/>
      </rPr>
      <t>Milling</t>
    </r>
    <r>
      <rPr>
        <sz val="12"/>
        <color theme="1"/>
        <rFont val="Times New Roman"/>
        <family val="1"/>
      </rPr>
      <t xml:space="preserve"> 141</t>
    </r>
  </si>
  <si>
    <r>
      <t xml:space="preserve">Horizontal </t>
    </r>
    <r>
      <rPr>
        <i/>
        <sz val="12"/>
        <color theme="1"/>
        <rFont val="Times New Roman"/>
        <family val="1"/>
      </rPr>
      <t>Milling</t>
    </r>
    <r>
      <rPr>
        <sz val="12"/>
        <color theme="1"/>
        <rFont val="Times New Roman"/>
        <family val="1"/>
      </rPr>
      <t xml:space="preserve"> 142</t>
    </r>
  </si>
  <si>
    <t>Data Interval Waktu Antar Perbaikan (TTR)</t>
  </si>
  <si>
    <t>CNC Plano 133</t>
  </si>
  <si>
    <t>Weibull</t>
  </si>
  <si>
    <t>CNC Milling 134</t>
  </si>
  <si>
    <t>Lognormal</t>
  </si>
  <si>
    <t>a =</t>
  </si>
  <si>
    <t>MTTF =</t>
  </si>
  <si>
    <t>b =</t>
  </si>
  <si>
    <t>Tf = Tp = MTTR =</t>
  </si>
  <si>
    <t>No</t>
  </si>
  <si>
    <t>tp</t>
  </si>
  <si>
    <t>R(tp)</t>
  </si>
  <si>
    <t>F(tp)</t>
  </si>
  <si>
    <t>M(tp)</t>
  </si>
  <si>
    <t>D(tp)</t>
  </si>
  <si>
    <t>R(t-nT)</t>
  </si>
  <si>
    <t>e^-n(T/a)^b</t>
  </si>
  <si>
    <t>Rm(t)</t>
  </si>
  <si>
    <t>R(t-nT) - R(t)</t>
  </si>
  <si>
    <t>Vertikal Milling 140</t>
  </si>
  <si>
    <t>Vertikal Milling 141</t>
  </si>
  <si>
    <t>Horizontal Milling 142</t>
  </si>
  <si>
    <t xml:space="preserve">Tf = Tp = MTTR = </t>
  </si>
  <si>
    <t>Mesin</t>
  </si>
  <si>
    <t>Komponen Rusak</t>
  </si>
  <si>
    <t>Pompa air</t>
  </si>
  <si>
    <t>Konveyor rusak</t>
  </si>
  <si>
    <t>Tabung angin bocor</t>
  </si>
  <si>
    <t>Tabung gas</t>
  </si>
  <si>
    <t>Selang angin pecah</t>
  </si>
  <si>
    <t>Kipas pendingin panel mati</t>
  </si>
  <si>
    <t>Penyedot air</t>
  </si>
  <si>
    <t>Meja sleding lepas</t>
  </si>
  <si>
    <t>Center Processor error</t>
  </si>
  <si>
    <t>Lampu rusak</t>
  </si>
  <si>
    <t>Layar monitor rusak</t>
  </si>
  <si>
    <t>Sumbu Y</t>
  </si>
  <si>
    <r>
      <t xml:space="preserve">X dan Y </t>
    </r>
    <r>
      <rPr>
        <i/>
        <sz val="12"/>
        <color theme="1"/>
        <rFont val="Times New Roman"/>
        <family val="1"/>
      </rPr>
      <t>axis battery down</t>
    </r>
  </si>
  <si>
    <t>Mesin tidak bisa on</t>
  </si>
  <si>
    <t>Mesin mati total</t>
  </si>
  <si>
    <t>Otomatis bermasalah</t>
  </si>
  <si>
    <t>Naik turun dan maju mundur mesin bermasalah</t>
  </si>
  <si>
    <t>Maju mundur mesin bermasalah</t>
  </si>
  <si>
    <t xml:space="preserve">Otomatis sumbu Y </t>
  </si>
  <si>
    <r>
      <rPr>
        <i/>
        <sz val="12"/>
        <color theme="1"/>
        <rFont val="Times New Roman"/>
        <family val="1"/>
      </rPr>
      <t>Automatic</t>
    </r>
    <r>
      <rPr>
        <sz val="12"/>
        <color theme="1"/>
        <rFont val="Times New Roman"/>
        <family val="1"/>
      </rPr>
      <t xml:space="preserve"> meja kerja mesin tidak berfungsi</t>
    </r>
  </si>
  <si>
    <t>Otomatis sumbu Y tidak jalan</t>
  </si>
  <si>
    <r>
      <rPr>
        <i/>
        <sz val="12"/>
        <color theme="1"/>
        <rFont val="Times New Roman"/>
        <family val="1"/>
      </rPr>
      <t xml:space="preserve">Van belt </t>
    </r>
    <r>
      <rPr>
        <sz val="12"/>
        <color theme="1"/>
        <rFont val="Times New Roman"/>
        <family val="1"/>
      </rPr>
      <t xml:space="preserve">putus dan </t>
    </r>
    <r>
      <rPr>
        <i/>
        <sz val="12"/>
        <color theme="1"/>
        <rFont val="Times New Roman"/>
        <family val="1"/>
      </rPr>
      <t>pulley</t>
    </r>
    <r>
      <rPr>
        <sz val="12"/>
        <color theme="1"/>
        <rFont val="Times New Roman"/>
        <family val="1"/>
      </rPr>
      <t xml:space="preserve"> pecah</t>
    </r>
  </si>
  <si>
    <t>Konveyor mati</t>
  </si>
  <si>
    <t>Konveyor tidak berfungsi</t>
  </si>
  <si>
    <r>
      <t xml:space="preserve">X </t>
    </r>
    <r>
      <rPr>
        <i/>
        <sz val="12"/>
        <color theme="1"/>
        <rFont val="Times New Roman"/>
        <family val="1"/>
      </rPr>
      <t xml:space="preserve">axis </t>
    </r>
    <r>
      <rPr>
        <sz val="12"/>
        <color theme="1"/>
        <rFont val="Times New Roman"/>
        <family val="1"/>
      </rPr>
      <t>suara kasar</t>
    </r>
  </si>
  <si>
    <r>
      <rPr>
        <i/>
        <sz val="12"/>
        <color theme="1"/>
        <rFont val="Times New Roman"/>
        <family val="1"/>
      </rPr>
      <t>Tools</t>
    </r>
    <r>
      <rPr>
        <sz val="12"/>
        <color theme="1"/>
        <rFont val="Times New Roman"/>
        <family val="1"/>
      </rPr>
      <t xml:space="preserve"> tidak bisa dilepas</t>
    </r>
  </si>
  <si>
    <r>
      <t xml:space="preserve">Cover X </t>
    </r>
    <r>
      <rPr>
        <i/>
        <sz val="12"/>
        <color theme="1"/>
        <rFont val="Times New Roman"/>
        <family val="1"/>
      </rPr>
      <t>axis</t>
    </r>
    <r>
      <rPr>
        <sz val="12"/>
        <color theme="1"/>
        <rFont val="Times New Roman"/>
        <family val="1"/>
      </rPr>
      <t xml:space="preserve"> lepas</t>
    </r>
  </si>
  <si>
    <r>
      <rPr>
        <i/>
        <sz val="12"/>
        <color theme="1"/>
        <rFont val="Times New Roman"/>
        <family val="1"/>
      </rPr>
      <t>Van belt</t>
    </r>
    <r>
      <rPr>
        <sz val="12"/>
        <color theme="1"/>
        <rFont val="Times New Roman"/>
        <family val="1"/>
      </rPr>
      <t xml:space="preserve"> putus</t>
    </r>
  </si>
  <si>
    <t>Meja tidak bisa naik turun</t>
  </si>
  <si>
    <t>Sumbu Y tidak berfungsi</t>
  </si>
  <si>
    <t>Otomatis tidak berfungsi</t>
  </si>
  <si>
    <t>Otomatis maju dan mundur tidak berfungsi</t>
  </si>
  <si>
    <t>Mesin tidak bisa dijalankan</t>
  </si>
  <si>
    <t>Otomatis eretan meja mesin tidak berfungsi</t>
  </si>
  <si>
    <t>On off tidak berfungsi</t>
  </si>
  <si>
    <r>
      <rPr>
        <i/>
        <sz val="12"/>
        <color theme="1"/>
        <rFont val="Times New Roman"/>
        <family val="1"/>
      </rPr>
      <t xml:space="preserve">Van belt </t>
    </r>
    <r>
      <rPr>
        <sz val="12"/>
        <color theme="1"/>
        <rFont val="Times New Roman"/>
        <family val="1"/>
      </rPr>
      <t>putus</t>
    </r>
  </si>
  <si>
    <r>
      <t xml:space="preserve">CNC </t>
    </r>
    <r>
      <rPr>
        <sz val="12"/>
        <color theme="1"/>
        <rFont val="Times New Roman"/>
        <family val="1"/>
      </rPr>
      <t>Plano 133</t>
    </r>
  </si>
  <si>
    <r>
      <t xml:space="preserve">Vertikal </t>
    </r>
    <r>
      <rPr>
        <i/>
        <sz val="12"/>
        <color theme="1"/>
        <rFont val="Times New Roman"/>
        <family val="1"/>
      </rPr>
      <t xml:space="preserve">Milling </t>
    </r>
    <r>
      <rPr>
        <sz val="12"/>
        <color theme="1"/>
        <rFont val="Times New Roman"/>
        <family val="1"/>
      </rPr>
      <t>140</t>
    </r>
  </si>
  <si>
    <r>
      <t xml:space="preserve">Vertikal </t>
    </r>
    <r>
      <rPr>
        <i/>
        <sz val="12"/>
        <color theme="1"/>
        <rFont val="Times New Roman"/>
        <family val="1"/>
      </rPr>
      <t xml:space="preserve">Milling </t>
    </r>
    <r>
      <rPr>
        <sz val="12"/>
        <color theme="1"/>
        <rFont val="Times New Roman"/>
        <family val="1"/>
      </rPr>
      <t>141</t>
    </r>
  </si>
  <si>
    <t>NO</t>
  </si>
  <si>
    <t>NAMA MESIN</t>
  </si>
  <si>
    <t>TGL RUSAK</t>
  </si>
  <si>
    <t>URAIAN</t>
  </si>
  <si>
    <t>TGL PERBAIKAN</t>
  </si>
  <si>
    <t>MULAI</t>
  </si>
  <si>
    <t>SELESAI</t>
  </si>
  <si>
    <t>DURASI</t>
  </si>
  <si>
    <t>Pompa air/penyedot air tidak berfungsi</t>
  </si>
  <si>
    <t>08.00</t>
  </si>
  <si>
    <t>11.00</t>
  </si>
  <si>
    <t>3 jam</t>
  </si>
  <si>
    <t>24 jam</t>
  </si>
  <si>
    <t>Angin bocor</t>
  </si>
  <si>
    <t>Tabung gas tidak dapat dilepas</t>
  </si>
  <si>
    <t>10.00</t>
  </si>
  <si>
    <t>2 jam</t>
  </si>
  <si>
    <t>Selang angin pecah dan Cairan coolant habis</t>
  </si>
  <si>
    <t>4 hari</t>
  </si>
  <si>
    <t>Penyedot air tidak berfungsi</t>
  </si>
  <si>
    <t>12.00</t>
  </si>
  <si>
    <t>4 jam</t>
  </si>
  <si>
    <t>Center Processor Error</t>
  </si>
  <si>
    <t>Lampu rusak/trouble mesin</t>
  </si>
  <si>
    <t>Layar monitor trouble</t>
  </si>
  <si>
    <t>Sumbu Y berjalan tidak stabil</t>
  </si>
  <si>
    <t>1 hari</t>
  </si>
  <si>
    <t>X dan Y Axis battery down</t>
  </si>
  <si>
    <t>X Axis suara kasar</t>
  </si>
  <si>
    <t>7 hari</t>
  </si>
  <si>
    <t>Otomatisnya bermasalah</t>
  </si>
  <si>
    <t>13 hari</t>
  </si>
  <si>
    <t>Mesin tidak bisa naik turun dan maju mundur</t>
  </si>
  <si>
    <t>Tidak bisa maju dan mundur</t>
  </si>
  <si>
    <t>6 hari</t>
  </si>
  <si>
    <t>Sumbu Y tidak jalan otomatisnya</t>
  </si>
  <si>
    <t>3 hari</t>
  </si>
  <si>
    <t>Timing belt ngebul dan automatic meja kerja mesin tidak berfungsi</t>
  </si>
  <si>
    <t>14 jam</t>
  </si>
  <si>
    <t>Van belt putus dan pulley pecah</t>
  </si>
  <si>
    <t>10 hari</t>
  </si>
  <si>
    <t>8 hari</t>
  </si>
  <si>
    <t>Plano Miller 158</t>
  </si>
  <si>
    <t>Mesin tidak bisa beroperasi</t>
  </si>
  <si>
    <t>Lampu penerangan mati</t>
  </si>
  <si>
    <t>Sumbu Y tidak bisa</t>
  </si>
  <si>
    <t>Sumbu X dan Y tidak bisa jalan</t>
  </si>
  <si>
    <r>
      <rPr>
        <i/>
        <sz val="12"/>
        <color theme="1"/>
        <rFont val="Times New Roman"/>
        <family val="1"/>
      </rPr>
      <t>Head</t>
    </r>
    <r>
      <rPr>
        <sz val="12"/>
        <color theme="1"/>
        <rFont val="Times New Roman"/>
        <family val="1"/>
      </rPr>
      <t xml:space="preserve"> naik turun tidak berfungsi</t>
    </r>
  </si>
  <si>
    <r>
      <t xml:space="preserve">X </t>
    </r>
    <r>
      <rPr>
        <i/>
        <sz val="12"/>
        <color theme="1"/>
        <rFont val="Times New Roman"/>
        <family val="1"/>
      </rPr>
      <t>axi</t>
    </r>
    <r>
      <rPr>
        <sz val="12"/>
        <color theme="1"/>
        <rFont val="Times New Roman"/>
        <family val="1"/>
      </rPr>
      <t>s tidak berfungsi</t>
    </r>
  </si>
  <si>
    <t>Gas Cutting Automatic 082</t>
  </si>
  <si>
    <t>Bearing rool [menggeser macet karna pemakaian sudah lama]</t>
  </si>
  <si>
    <t>Gas macet</t>
  </si>
  <si>
    <t>NCB sering mati sendiri</t>
  </si>
  <si>
    <t>Valve angin pada mesin rusak</t>
  </si>
  <si>
    <t>Motor jalan rusak</t>
  </si>
  <si>
    <t>Blender mesin tidak bisa mengeluarkan api</t>
  </si>
  <si>
    <t>Gas Cutting 083</t>
  </si>
  <si>
    <t>Selang elpiji bocor</t>
  </si>
  <si>
    <t>Manometer oksigen rusak</t>
  </si>
  <si>
    <t>Gas Cutting Portable</t>
  </si>
  <si>
    <t>Kecepatan pada mesin tidak bisa disetting</t>
  </si>
  <si>
    <t>Mesin mati dan tidak bisa difungsikan</t>
  </si>
  <si>
    <t>Hidrolik Press 052</t>
  </si>
  <si>
    <t>Motor hidrolik mati</t>
  </si>
  <si>
    <t>Mesin tidak bisa menyala</t>
  </si>
  <si>
    <t>Tombol error</t>
  </si>
  <si>
    <t>Press Brake 042</t>
  </si>
  <si>
    <t>Stopper mundur sendiri</t>
  </si>
  <si>
    <t>14.00</t>
  </si>
  <si>
    <t xml:space="preserve">6 jam </t>
  </si>
  <si>
    <t>Mur mesin m 14 dol</t>
  </si>
  <si>
    <t>Hidrolik lemah</t>
  </si>
  <si>
    <t>Press Bending 044</t>
  </si>
  <si>
    <t>Pedal kopling macet</t>
  </si>
  <si>
    <t>Press Brake 044</t>
  </si>
  <si>
    <t>Oli hidrolik bocor</t>
  </si>
  <si>
    <t>Press Brake bearing 80</t>
  </si>
  <si>
    <t>Mesin loyo</t>
  </si>
  <si>
    <t>13.00</t>
  </si>
  <si>
    <t>5 jam</t>
  </si>
  <si>
    <t xml:space="preserve">Press Bearing </t>
  </si>
  <si>
    <t>Mesin mati</t>
  </si>
  <si>
    <t>Press Bending Nantong 090</t>
  </si>
  <si>
    <t>Pedal tidak berfungsi</t>
  </si>
  <si>
    <t>Bending Manual 090</t>
  </si>
  <si>
    <t>Seal bocor</t>
  </si>
  <si>
    <t>24 hari</t>
  </si>
  <si>
    <t>Press Brake 090</t>
  </si>
  <si>
    <t>Pipa oli bocor</t>
  </si>
  <si>
    <t>Ada kebocoran hidraulic sebelah kiri saat proses pressing</t>
  </si>
  <si>
    <t>JUMLAH RUSAK</t>
  </si>
  <si>
    <t>GAS CUTTING 082</t>
  </si>
  <si>
    <t>Gigi penggerak motor kendor</t>
  </si>
  <si>
    <t>15.30</t>
  </si>
  <si>
    <t>1,5 Jam</t>
  </si>
  <si>
    <t>Selang oksigen bocor</t>
  </si>
  <si>
    <t>2 Jam</t>
  </si>
  <si>
    <t>Gigi motor penggerak Y kocak</t>
  </si>
  <si>
    <t>13.15</t>
  </si>
  <si>
    <t>15.15</t>
  </si>
  <si>
    <t>GAS CUTTING CNC</t>
  </si>
  <si>
    <t>Gigi penggerak kocak</t>
  </si>
  <si>
    <t>09.30</t>
  </si>
  <si>
    <t>1 jam 30 menit</t>
  </si>
  <si>
    <t>BOR RADIAL 155</t>
  </si>
  <si>
    <t>Lampu penerangan rusak harus dilakukan penggantian (1 pcs)</t>
  </si>
  <si>
    <t>09.00</t>
  </si>
  <si>
    <t>1 jam</t>
  </si>
  <si>
    <t>BOR RADIAL 154</t>
  </si>
  <si>
    <t>Lampu penerangan tidak berfungsi</t>
  </si>
  <si>
    <t>CNC MILLING 134</t>
  </si>
  <si>
    <t>Tool yang menancap di mesin tidak bisa dilepas</t>
  </si>
  <si>
    <t>20/07/2022</t>
  </si>
  <si>
    <t xml:space="preserve">Cover X axis lepas </t>
  </si>
  <si>
    <t>14.15</t>
  </si>
  <si>
    <t>1 jam 15 menit</t>
  </si>
  <si>
    <t>CNC PLANO 133</t>
  </si>
  <si>
    <t>22/06/2022 - 23/06/2022</t>
  </si>
  <si>
    <t>10.30</t>
  </si>
  <si>
    <t>Conveyor utara tidak berfungsi</t>
  </si>
  <si>
    <t>2,5 Jam</t>
  </si>
  <si>
    <t>HORIZONTAL MILLING 142</t>
  </si>
  <si>
    <t>17/06/2022</t>
  </si>
  <si>
    <t>07/07/2022 - 14/07/2022</t>
  </si>
  <si>
    <t>6 hari kerja</t>
  </si>
  <si>
    <t>V Belt putus</t>
  </si>
  <si>
    <t>5 Jam</t>
  </si>
  <si>
    <t>PLANO MILLER 158</t>
  </si>
  <si>
    <t>- Gerakan sumbu X macet
- Penggantian olie slidding</t>
  </si>
  <si>
    <t>13/04/2022
14/04/2022</t>
  </si>
  <si>
    <t>08.30
08.30</t>
  </si>
  <si>
    <t>15.30
15.30</t>
  </si>
  <si>
    <t>7 Jam</t>
  </si>
  <si>
    <t>VERTICAL MILLING 140</t>
  </si>
  <si>
    <t>09/06/2022 - 21/06/2022</t>
  </si>
  <si>
    <t>8 hari kerja</t>
  </si>
  <si>
    <t>05/07/2022 - 11/07/2022</t>
  </si>
  <si>
    <t>4 hari kerja</t>
  </si>
  <si>
    <t>18/07/2022</t>
  </si>
  <si>
    <t xml:space="preserve">Tidak bisa dijalankan </t>
  </si>
  <si>
    <t>19/07/2022</t>
  </si>
  <si>
    <t xml:space="preserve">1 jam </t>
  </si>
  <si>
    <t>VERTICAL MILLING 141</t>
  </si>
  <si>
    <t>20/06/2022</t>
  </si>
  <si>
    <t>30/06/2022 - 05/07/2022</t>
  </si>
  <si>
    <t>3 hari kerja</t>
  </si>
  <si>
    <t>4 Jam</t>
  </si>
  <si>
    <t>Van Belt putus dan terbakar</t>
  </si>
  <si>
    <t>15.00</t>
  </si>
  <si>
    <t>HIDROULIC PRESS 58</t>
  </si>
  <si>
    <t>19/01/2022</t>
  </si>
  <si>
    <t xml:space="preserve">Hidrolik bocor </t>
  </si>
  <si>
    <t>PRESS BRAKE 91</t>
  </si>
  <si>
    <t>Mesin tidak bisa dioperasionalkan, namun mesin menyala</t>
  </si>
  <si>
    <t>Mesin PB tekanan melambat</t>
  </si>
  <si>
    <t xml:space="preserve">12 jam </t>
  </si>
  <si>
    <t>PRESS BRAKE 208</t>
  </si>
  <si>
    <t>Mati total</t>
  </si>
  <si>
    <t>PRESS BRAKE 90</t>
  </si>
  <si>
    <t>Mesin lemah</t>
  </si>
  <si>
    <t>29/03/2022
30/03/2022
31/03/2022
25/04/2022</t>
  </si>
  <si>
    <t>09.00
10 jam
10 jam
09.00</t>
  </si>
  <si>
    <t>10.00
10 jam
10 jam
15.00</t>
  </si>
  <si>
    <r>
      <t xml:space="preserve">1 Jam
10 Jam
10 Jam
</t>
    </r>
    <r>
      <rPr>
        <u/>
        <sz val="12"/>
        <color theme="1"/>
        <rFont val="Times New Roman"/>
        <family val="1"/>
      </rPr>
      <t xml:space="preserve">6 Jam
</t>
    </r>
    <r>
      <rPr>
        <sz val="12"/>
        <color theme="1"/>
        <rFont val="Times New Roman"/>
        <family val="1"/>
      </rPr>
      <t>27 Jam</t>
    </r>
  </si>
  <si>
    <t>22/08/2022</t>
  </si>
  <si>
    <t>Selang oli Hydraulic bocor</t>
  </si>
  <si>
    <t>02/08/2022 - 04/08/2022</t>
  </si>
  <si>
    <t>2 hari</t>
  </si>
  <si>
    <t xml:space="preserve">PRESS BRAKE 90 </t>
  </si>
  <si>
    <t>Hidrolic pada mesin rusak dari pedal sampai mesin tidak kuat mengangkat</t>
  </si>
  <si>
    <t>11-24/05/2022</t>
  </si>
  <si>
    <t>11/05/2022</t>
  </si>
  <si>
    <t>24/05/2022</t>
  </si>
  <si>
    <t>Bulan</t>
  </si>
  <si>
    <t>Hari kerja</t>
  </si>
  <si>
    <t>Waktu istirahat (menit)</t>
  </si>
  <si>
    <t>Jumlah (menit)</t>
  </si>
  <si>
    <t>Waktu Istirahat (menit)</t>
  </si>
  <si>
    <t>Waktu set up</t>
  </si>
  <si>
    <t>Waktu apel, coffee break dan 5R</t>
  </si>
  <si>
    <r>
      <t xml:space="preserve">Waktu </t>
    </r>
    <r>
      <rPr>
        <i/>
        <sz val="12"/>
        <color theme="1"/>
        <rFont val="Times New Roman"/>
        <family val="1"/>
      </rPr>
      <t xml:space="preserve">Planned Downtime </t>
    </r>
    <r>
      <rPr>
        <sz val="12"/>
        <color theme="1"/>
        <rFont val="Times New Roman"/>
        <family val="1"/>
      </rPr>
      <t>(menit)</t>
    </r>
  </si>
  <si>
    <r>
      <t xml:space="preserve">Waktu </t>
    </r>
    <r>
      <rPr>
        <i/>
        <sz val="12"/>
        <color theme="1"/>
        <rFont val="Times New Roman"/>
        <family val="1"/>
      </rPr>
      <t>Non Productive Time</t>
    </r>
  </si>
  <si>
    <t>Waktu penggantian oli (menit)</t>
  </si>
  <si>
    <t>Waktu kerusakan (menit)</t>
  </si>
  <si>
    <r>
      <t xml:space="preserve">Jumlah </t>
    </r>
    <r>
      <rPr>
        <i/>
        <sz val="12"/>
        <color theme="1"/>
        <rFont val="Times New Roman"/>
        <family val="1"/>
      </rPr>
      <t xml:space="preserve">Unplanned Downtime </t>
    </r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</si>
  <si>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</si>
  <si>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</si>
  <si>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</si>
  <si>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</si>
  <si>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</si>
  <si>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</si>
  <si>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</si>
  <si>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</si>
  <si>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</si>
  <si>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</si>
  <si>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</si>
  <si>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</si>
  <si>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Vertikal Milling (141)</t>
  </si>
  <si>
    <t>Horizontal Milling (142)</t>
  </si>
  <si>
    <t>Hari kerja (2022)</t>
  </si>
  <si>
    <t>Hari kerja (2021)</t>
  </si>
  <si>
    <t>Jumlah Jumat (2022)</t>
  </si>
  <si>
    <t>Jumlah Jumat (2021)</t>
  </si>
  <si>
    <t>Waktu penggantian oli (menit) (2021)</t>
  </si>
  <si>
    <t>Waktu kerusakan (menit) (2021)</t>
  </si>
  <si>
    <t>Target =</t>
  </si>
  <si>
    <t>dengan 1 car (1-12 pcs) dan diambil rata-rata 6 pcs/hari</t>
  </si>
  <si>
    <t>Total Produksi (Pcs)</t>
  </si>
  <si>
    <t>Data Produk Cacat (Pcs)</t>
  </si>
  <si>
    <t>Jumlah</t>
  </si>
  <si>
    <t>Dti (Jam)</t>
  </si>
  <si>
    <t>Jumlah (jam)</t>
  </si>
  <si>
    <r>
      <t xml:space="preserve">Waktu </t>
    </r>
    <r>
      <rPr>
        <i/>
        <sz val="12"/>
        <color theme="1"/>
        <rFont val="Times New Roman"/>
        <family val="1"/>
      </rPr>
      <t xml:space="preserve">Planned Downtime </t>
    </r>
    <r>
      <rPr>
        <sz val="12"/>
        <color theme="1"/>
        <rFont val="Times New Roman"/>
        <family val="1"/>
      </rPr>
      <t>(jam)</t>
    </r>
  </si>
  <si>
    <r>
      <t xml:space="preserve">Waktu </t>
    </r>
    <r>
      <rPr>
        <i/>
        <sz val="12"/>
        <color theme="1"/>
        <rFont val="Times New Roman"/>
        <family val="1"/>
      </rPr>
      <t>Non Productive Time (menit)</t>
    </r>
  </si>
  <si>
    <r>
      <t xml:space="preserve">Waktu </t>
    </r>
    <r>
      <rPr>
        <i/>
        <sz val="12"/>
        <color theme="1"/>
        <rFont val="Times New Roman"/>
        <family val="1"/>
      </rPr>
      <t>Non Productive Time (jam)</t>
    </r>
  </si>
  <si>
    <r>
      <t xml:space="preserve">Jumlah </t>
    </r>
    <r>
      <rPr>
        <i/>
        <sz val="12"/>
        <color theme="1"/>
        <rFont val="Times New Roman"/>
        <family val="1"/>
      </rPr>
      <t xml:space="preserve">Unplanned Downtime </t>
    </r>
    <r>
      <rPr>
        <sz val="12"/>
        <color theme="1"/>
        <rFont val="Times New Roman"/>
        <family val="1"/>
      </rPr>
      <t>(menit)</t>
    </r>
  </si>
  <si>
    <r>
      <t xml:space="preserve">Jumlah </t>
    </r>
    <r>
      <rPr>
        <i/>
        <sz val="12"/>
        <color theme="1"/>
        <rFont val="Times New Roman"/>
        <family val="1"/>
      </rPr>
      <t xml:space="preserve">Unplanned Downtime </t>
    </r>
    <r>
      <rPr>
        <sz val="12"/>
        <color theme="1"/>
        <rFont val="Times New Roman"/>
        <family val="1"/>
      </rPr>
      <t>(jam)</t>
    </r>
  </si>
  <si>
    <t>CNC Plano (133) (2022)</t>
  </si>
  <si>
    <t>CNC Milling (134) (2022)</t>
  </si>
  <si>
    <t>Plano Miller (158) (2022)</t>
  </si>
  <si>
    <t>Vertikal Milling (140) (2022)</t>
  </si>
  <si>
    <t>Vertikal Milling (141) (2022)</t>
  </si>
  <si>
    <t>Horizontal Milling (142) (2022)</t>
  </si>
  <si>
    <t>CNC Plano (133) (2021)</t>
  </si>
  <si>
    <t>Total</t>
  </si>
  <si>
    <t>CNC Milling (134) (2021)</t>
  </si>
  <si>
    <t>Plano Miller (158) (2021)</t>
  </si>
  <si>
    <t>Vertikal Milling (140) (2021)</t>
  </si>
  <si>
    <t>Vertikal Milling (141) (2021)</t>
  </si>
  <si>
    <t>Horizontal Milling (142) (2021)</t>
  </si>
  <si>
    <t>jam</t>
  </si>
  <si>
    <t>hari</t>
  </si>
  <si>
    <t>Data Produksi Mesin Milling 2021-2022</t>
  </si>
  <si>
    <t>2 car/hari</t>
  </si>
  <si>
    <t>12pcs/hari</t>
  </si>
  <si>
    <t>60pcs/minggu (5 hari kerja)</t>
  </si>
  <si>
    <t>240pcs/bulan</t>
  </si>
  <si>
    <t>2880pcs/tahun</t>
  </si>
  <si>
    <t>Jumlah Produksi (pcs)</t>
  </si>
  <si>
    <r>
      <t xml:space="preserve">Jumlah </t>
    </r>
    <r>
      <rPr>
        <i/>
        <sz val="12"/>
        <color theme="1"/>
        <rFont val="Times New Roman"/>
        <family val="1"/>
      </rPr>
      <t xml:space="preserve">Defect </t>
    </r>
    <r>
      <rPr>
        <sz val="12"/>
        <color theme="1"/>
        <rFont val="Times New Roman"/>
        <family val="1"/>
      </rPr>
      <t>(pcs)</t>
    </r>
  </si>
  <si>
    <t>Quality Rate</t>
  </si>
  <si>
    <t>Rata-rata</t>
  </si>
  <si>
    <t>Data Produksi Tahun 2021-2022</t>
  </si>
  <si>
    <r>
      <t xml:space="preserve">Perhitungan OEE Mesin </t>
    </r>
    <r>
      <rPr>
        <i/>
        <sz val="12"/>
        <color theme="1"/>
        <rFont val="Times New Roman"/>
        <family val="1"/>
      </rPr>
      <t xml:space="preserve">Milling </t>
    </r>
  </si>
  <si>
    <t>Januari - Desember 2022</t>
  </si>
  <si>
    <t xml:space="preserve">Availability Rate </t>
  </si>
  <si>
    <t xml:space="preserve">Performance Rate </t>
  </si>
  <si>
    <t xml:space="preserve">Quality Rate </t>
  </si>
  <si>
    <t>OEE %</t>
  </si>
  <si>
    <t>Av - pl</t>
  </si>
  <si>
    <t>Lo - un</t>
  </si>
  <si>
    <t>Jumlah Hari Kerja</t>
  </si>
  <si>
    <t>Waktu Kerja (menit)</t>
  </si>
  <si>
    <r>
      <t>Available Time</t>
    </r>
    <r>
      <rPr>
        <sz val="12"/>
        <color theme="1"/>
        <rFont val="Times New Roman"/>
        <family val="1"/>
      </rPr>
      <t xml:space="preserve"> (menit)</t>
    </r>
  </si>
  <si>
    <r>
      <t xml:space="preserve">Unplanned Downtime </t>
    </r>
    <r>
      <rPr>
        <sz val="12"/>
        <color theme="1"/>
        <rFont val="Times New Roman"/>
        <family val="1"/>
      </rPr>
      <t>(menit)</t>
    </r>
  </si>
  <si>
    <r>
      <t xml:space="preserve">Planned Downtime </t>
    </r>
    <r>
      <rPr>
        <sz val="12"/>
        <color theme="1"/>
        <rFont val="Times New Roman"/>
        <family val="1"/>
      </rPr>
      <t>(menit)</t>
    </r>
  </si>
  <si>
    <r>
      <t xml:space="preserve">Loading Time </t>
    </r>
    <r>
      <rPr>
        <sz val="12"/>
        <color theme="1"/>
        <rFont val="Times New Roman"/>
        <family val="1"/>
      </rPr>
      <t>(menit)</t>
    </r>
  </si>
  <si>
    <r>
      <t xml:space="preserve">Operation Time </t>
    </r>
    <r>
      <rPr>
        <sz val="12"/>
        <color theme="1"/>
        <rFont val="Times New Roman"/>
        <family val="1"/>
      </rPr>
      <t>(menit)</t>
    </r>
  </si>
  <si>
    <t xml:space="preserve">Availability rate </t>
  </si>
  <si>
    <t>Availability rate</t>
  </si>
  <si>
    <t>Hari Kerja (2022)</t>
  </si>
  <si>
    <t>1 shift = 8 jam</t>
  </si>
  <si>
    <t>2 shift = 16 jam</t>
  </si>
  <si>
    <t>480 menit × 4 = 1920</t>
  </si>
  <si>
    <t>Lo/prod</t>
  </si>
  <si>
    <t>cyc*jam kerja</t>
  </si>
  <si>
    <r>
      <t xml:space="preserve">Cycle Time </t>
    </r>
    <r>
      <rPr>
        <sz val="12"/>
        <color theme="1"/>
        <rFont val="Times New Roman"/>
        <family val="1"/>
      </rPr>
      <t>(menit/pcs)</t>
    </r>
  </si>
  <si>
    <t>Unplanned Downtime (menit)</t>
  </si>
  <si>
    <t>Planned Downtime (menit)</t>
  </si>
  <si>
    <r>
      <t xml:space="preserve">Delay </t>
    </r>
    <r>
      <rPr>
        <sz val="12"/>
        <color theme="1"/>
        <rFont val="Times New Roman"/>
        <family val="1"/>
      </rPr>
      <t>(menit)</t>
    </r>
  </si>
  <si>
    <t>Presentasi waktu (menit)</t>
  </si>
  <si>
    <r>
      <t xml:space="preserve">Ideal Cycle Time </t>
    </r>
    <r>
      <rPr>
        <sz val="12"/>
        <color theme="1"/>
        <rFont val="Times New Roman"/>
        <family val="1"/>
      </rPr>
      <t>(menit/pcs)</t>
    </r>
  </si>
  <si>
    <t xml:space="preserve">Performance rate </t>
  </si>
  <si>
    <r>
      <rPr>
        <i/>
        <sz val="12"/>
        <color theme="1"/>
        <rFont val="Times New Roman"/>
        <family val="1"/>
      </rPr>
      <t>Loading Time</t>
    </r>
    <r>
      <rPr>
        <sz val="12"/>
        <color theme="1"/>
        <rFont val="Times New Roman"/>
        <family val="1"/>
      </rPr>
      <t xml:space="preserve"> (menit)</t>
    </r>
  </si>
  <si>
    <r>
      <rPr>
        <i/>
        <sz val="12"/>
        <color theme="1"/>
        <rFont val="Times New Roman"/>
        <family val="1"/>
      </rPr>
      <t xml:space="preserve">Available Time </t>
    </r>
    <r>
      <rPr>
        <sz val="12"/>
        <color theme="1"/>
        <rFont val="Times New Roman"/>
        <family val="1"/>
      </rPr>
      <t>(menit)</t>
    </r>
  </si>
  <si>
    <r>
      <rPr>
        <i/>
        <sz val="12"/>
        <color theme="1"/>
        <rFont val="Times New Roman"/>
        <family val="1"/>
      </rPr>
      <t>Operation Time</t>
    </r>
    <r>
      <rPr>
        <sz val="12"/>
        <color theme="1"/>
        <rFont val="Times New Roman"/>
        <family val="1"/>
      </rPr>
      <t xml:space="preserve"> (menit)</t>
    </r>
  </si>
  <si>
    <r>
      <rPr>
        <i/>
        <sz val="12"/>
        <color theme="1"/>
        <rFont val="Times New Roman"/>
        <family val="1"/>
      </rPr>
      <t>Available Time</t>
    </r>
    <r>
      <rPr>
        <sz val="12"/>
        <color theme="1"/>
        <rFont val="Times New Roman"/>
        <family val="1"/>
      </rPr>
      <t xml:space="preserve"> (menit)</t>
    </r>
  </si>
  <si>
    <t>Downtime Losses</t>
  </si>
  <si>
    <t>Reduced Speed Losses</t>
  </si>
  <si>
    <t>Defect Losses</t>
  </si>
  <si>
    <t>Breakdown Time</t>
  </si>
  <si>
    <t>Loading Time</t>
  </si>
  <si>
    <t>Set Up Time</t>
  </si>
  <si>
    <t>Equipment Failure</t>
  </si>
  <si>
    <t>Setup and Adjustment Losses</t>
  </si>
  <si>
    <t>Non Productive Time</t>
  </si>
  <si>
    <t>Operation Time</t>
  </si>
  <si>
    <t>Ideal Cycle Time</t>
  </si>
  <si>
    <t>Jumlah Produksi</t>
  </si>
  <si>
    <t>Idling and Minor Stoppage Losses</t>
  </si>
  <si>
    <t>Rework</t>
  </si>
  <si>
    <t>Scrap</t>
  </si>
  <si>
    <t>Reduced Scrap</t>
  </si>
  <si>
    <t>Jan</t>
  </si>
  <si>
    <t>Feb</t>
  </si>
  <si>
    <t>Mar</t>
  </si>
  <si>
    <t>Apr</t>
  </si>
  <si>
    <t>Jun</t>
  </si>
  <si>
    <t>Jul</t>
  </si>
  <si>
    <t>Agu</t>
  </si>
  <si>
    <t>Sep</t>
  </si>
  <si>
    <t>Okt</t>
  </si>
  <si>
    <t>Nov</t>
  </si>
  <si>
    <t>Des</t>
  </si>
  <si>
    <t>Breakdown Losses</t>
  </si>
  <si>
    <t>Speed Losses</t>
  </si>
  <si>
    <t>Quality Rework</t>
  </si>
  <si>
    <t>Yield Losses</t>
  </si>
  <si>
    <t>Januari-Desember 2022</t>
  </si>
  <si>
    <t>2 tahun = 4 shift ---&gt;</t>
  </si>
  <si>
    <t>(8*4) = 32 jam *60 = 1920</t>
  </si>
  <si>
    <t>CNC Plano 133 (2021)</t>
  </si>
  <si>
    <t>CNC Plano 133 (2022)</t>
  </si>
  <si>
    <t>CNC Milling 134 (2022)</t>
  </si>
  <si>
    <t>CNC Milling 134 (2021)</t>
  </si>
  <si>
    <t>Plano Miller 158 (2021)</t>
  </si>
  <si>
    <t>Plano Miller 158 (2022)</t>
  </si>
  <si>
    <t>Vertikal Milling 140 (2021)</t>
  </si>
  <si>
    <t>Vertikal Milling 140 (2022)</t>
  </si>
  <si>
    <t>Vertikal Milling 141 (2021)</t>
  </si>
  <si>
    <t>Vertikal Milling 141 (2022)</t>
  </si>
  <si>
    <t>Horizontal Milling 142 (2021)</t>
  </si>
  <si>
    <t>Horizontal Milling 142 (2022)</t>
  </si>
  <si>
    <t>Data Produk Baik (Pcs)</t>
  </si>
  <si>
    <t>Gas Cutting</t>
  </si>
  <si>
    <t>Drilling</t>
  </si>
  <si>
    <t>Milling</t>
  </si>
  <si>
    <t>Press Brake</t>
  </si>
  <si>
    <r>
      <t xml:space="preserve">Horizontal </t>
    </r>
    <r>
      <rPr>
        <i/>
        <sz val="12"/>
        <color theme="1"/>
        <rFont val="Times New Roman"/>
        <family val="1"/>
      </rPr>
      <t xml:space="preserve">Milling </t>
    </r>
    <r>
      <rPr>
        <sz val="12"/>
        <color theme="1"/>
        <rFont val="Times New Roman"/>
        <family val="1"/>
      </rPr>
      <t>142</t>
    </r>
  </si>
  <si>
    <r>
      <rPr>
        <i/>
        <sz val="10"/>
        <color theme="1"/>
        <rFont val="Times New Roman"/>
        <family val="1"/>
      </rPr>
      <t xml:space="preserve">CNC </t>
    </r>
    <r>
      <rPr>
        <sz val="10"/>
        <color theme="1"/>
        <rFont val="Times New Roman"/>
        <family val="1"/>
      </rPr>
      <t>Plano 133</t>
    </r>
  </si>
  <si>
    <r>
      <t xml:space="preserve">Horizontal </t>
    </r>
    <r>
      <rPr>
        <i/>
        <sz val="10"/>
        <color theme="1"/>
        <rFont val="Times New Roman"/>
        <family val="1"/>
      </rPr>
      <t xml:space="preserve">Milling </t>
    </r>
    <r>
      <rPr>
        <sz val="10"/>
        <color theme="1"/>
        <rFont val="Times New Roman"/>
        <family val="1"/>
      </rPr>
      <t>142</t>
    </r>
  </si>
  <si>
    <r>
      <t xml:space="preserve">Mulai </t>
    </r>
    <r>
      <rPr>
        <i/>
        <sz val="10"/>
        <color theme="1"/>
        <rFont val="Times New Roman"/>
        <family val="1"/>
      </rPr>
      <t>Downtime</t>
    </r>
  </si>
  <si>
    <r>
      <t xml:space="preserve">Selesai </t>
    </r>
    <r>
      <rPr>
        <i/>
        <sz val="10"/>
        <color theme="1"/>
        <rFont val="Times New Roman"/>
        <family val="1"/>
      </rPr>
      <t>Downtime</t>
    </r>
  </si>
  <si>
    <t>Distribusi</t>
  </si>
  <si>
    <t>AD</t>
  </si>
  <si>
    <t>Normal</t>
  </si>
  <si>
    <t xml:space="preserve">Eksponensial </t>
  </si>
  <si>
    <r>
      <t xml:space="preserve">CNC </t>
    </r>
    <r>
      <rPr>
        <sz val="10"/>
        <color theme="1"/>
        <rFont val="Times New Roman"/>
        <family val="1"/>
      </rPr>
      <t>Plano 133</t>
    </r>
  </si>
  <si>
    <t>TTF</t>
  </si>
  <si>
    <t>TTR</t>
  </si>
  <si>
    <t>Parameter</t>
  </si>
  <si>
    <t>Nilai</t>
  </si>
  <si>
    <t>β (bentuk)</t>
  </si>
  <si>
    <t>θ (skala)</t>
  </si>
  <si>
    <t>tmed (lokasi)</t>
  </si>
  <si>
    <t>s (bentuk)</t>
  </si>
  <si>
    <t>MTTF (Hari)</t>
  </si>
  <si>
    <t>MTTR (Hari)</t>
  </si>
  <si>
    <t>t</t>
  </si>
  <si>
    <t>R(t)</t>
  </si>
  <si>
    <t>n</t>
  </si>
  <si>
    <t>T</t>
  </si>
  <si>
    <t>t-nT</t>
  </si>
  <si>
    <t>Kerusakan terbanyak</t>
  </si>
  <si>
    <r>
      <t xml:space="preserve">CNC Milling </t>
    </r>
    <r>
      <rPr>
        <sz val="12"/>
        <color theme="1"/>
        <rFont val="Times New Roman"/>
        <family val="1"/>
      </rPr>
      <t>134</t>
    </r>
  </si>
  <si>
    <t>Jenis</t>
  </si>
  <si>
    <r>
      <rPr>
        <i/>
        <sz val="12"/>
        <color theme="1"/>
        <rFont val="Times New Roman"/>
        <family val="1"/>
      </rPr>
      <t xml:space="preserve">Tools </t>
    </r>
    <r>
      <rPr>
        <sz val="12"/>
        <color theme="1"/>
        <rFont val="Times New Roman"/>
        <family val="1"/>
      </rPr>
      <t>tidak bisa dilepas</t>
    </r>
  </si>
  <si>
    <t>Tombol tidak berfungsi</t>
  </si>
  <si>
    <t>Van belt putus</t>
  </si>
  <si>
    <t>Otomatis sumbu Y bermasalah</t>
  </si>
  <si>
    <t>Naik turun meja bermasalah</t>
  </si>
  <si>
    <t xml:space="preserve">Otomatis sumbu X dan Y bermasalah </t>
  </si>
  <si>
    <t>Otomatis sumbu X dan Y bermasalah</t>
  </si>
  <si>
    <t>Waktu penggantian oli (2022) (menit)</t>
  </si>
  <si>
    <t>Waktu kerusakan (2022) (menit)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</si>
</sst>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[$-13809]dd/mm/yyyy;@"/>
    <numFmt numFmtId="165" formatCode="0.000000"/>
    <numFmt numFmtId="166" formatCode="0.0000"/>
    <numFmt numFmtId="167" formatCode="0.0000000"/>
    <numFmt numFmtId="168" formatCode="0.00000"/>
    <numFmt numFmtId="169" formatCode="0.000"/>
    <numFmt numFmtId="170" formatCode="dd/mm/yyyy;@"/>
    <numFmt numFmtId="171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</font>
    <font>
      <sz val="12"/>
      <color rgb="FF202124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sz val="12"/>
      <color rgb="FFFF0000"/>
      <name val="Times New Roman"/>
      <family val="1"/>
    </font>
    <font>
      <sz val="12"/>
      <color theme="8"/>
      <name val="Times New Roman"/>
      <family val="1"/>
    </font>
    <font>
      <sz val="12"/>
      <name val="Times New Roman"/>
      <family val="1"/>
    </font>
    <font>
      <sz val="12"/>
      <color theme="4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theme="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0" fontId="7" fillId="0" borderId="0">
      <alignment vertical="center"/>
    </xf>
    <xf numFmtId="9" fontId="7" fillId="0" borderId="0" applyFont="0" applyFill="0" applyBorder="0" applyAlignment="0" applyProtection="0"/>
    <xf numFmtId="0" fontId="15" fillId="0" borderId="0">
      <alignment vertical="center"/>
    </xf>
  </cellStyleXfs>
  <cellXfs count="3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2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0" fillId="0" borderId="0" xfId="0" applyNumberFormat="1"/>
    <xf numFmtId="0" fontId="1" fillId="0" borderId="0" xfId="0" applyFont="1" applyAlignment="1">
      <alignment wrapText="1"/>
    </xf>
    <xf numFmtId="0" fontId="2" fillId="7" borderId="1" xfId="0" applyFont="1" applyFill="1" applyBorder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1" applyFont="1" applyFill="1" applyBorder="1" applyAlignment="1">
      <alignment horizontal="left" vertical="center" wrapText="1"/>
    </xf>
    <xf numFmtId="164" fontId="2" fillId="9" borderId="1" xfId="1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wrapText="1"/>
    </xf>
    <xf numFmtId="164" fontId="2" fillId="9" borderId="1" xfId="0" applyNumberFormat="1" applyFont="1" applyFill="1" applyBorder="1" applyAlignment="1">
      <alignment horizontal="center" vertical="center"/>
    </xf>
    <xf numFmtId="49" fontId="2" fillId="9" borderId="1" xfId="0" applyNumberFormat="1" applyFont="1" applyFill="1" applyBorder="1" applyAlignment="1">
      <alignment horizontal="center" vertical="center"/>
    </xf>
    <xf numFmtId="170" fontId="2" fillId="9" borderId="1" xfId="1" applyNumberFormat="1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/>
    </xf>
    <xf numFmtId="0" fontId="2" fillId="9" borderId="1" xfId="0" applyFont="1" applyFill="1" applyBorder="1" applyAlignment="1">
      <alignment horizontal="left"/>
    </xf>
    <xf numFmtId="164" fontId="2" fillId="9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1" quotePrefix="1" applyFont="1" applyFill="1" applyBorder="1" applyAlignment="1">
      <alignment horizontal="left" vertical="center" wrapText="1"/>
    </xf>
    <xf numFmtId="164" fontId="2" fillId="11" borderId="1" xfId="0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49" fontId="2" fillId="0" borderId="1" xfId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170" fontId="2" fillId="0" borderId="1" xfId="1" applyNumberFormat="1" applyFont="1" applyBorder="1" applyAlignment="1">
      <alignment horizontal="center" vertical="center"/>
    </xf>
    <xf numFmtId="170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170" fontId="2" fillId="0" borderId="1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0" fontId="2" fillId="0" borderId="6" xfId="0" applyNumberFormat="1" applyFont="1" applyBorder="1" applyAlignment="1">
      <alignment horizontal="center" vertical="center"/>
    </xf>
    <xf numFmtId="170" fontId="2" fillId="0" borderId="1" xfId="0" applyNumberFormat="1" applyFont="1" applyBorder="1" applyAlignment="1">
      <alignment horizontal="center" vertical="top" wrapText="1"/>
    </xf>
    <xf numFmtId="170" fontId="2" fillId="0" borderId="1" xfId="0" applyNumberFormat="1" applyFont="1" applyBorder="1" applyAlignment="1">
      <alignment horizontal="center" vertical="center" wrapText="1"/>
    </xf>
    <xf numFmtId="0" fontId="2" fillId="9" borderId="1" xfId="1" applyFont="1" applyFill="1" applyBorder="1" applyAlignment="1">
      <alignment horizontal="left" vertical="center"/>
    </xf>
    <xf numFmtId="0" fontId="2" fillId="0" borderId="1" xfId="1" quotePrefix="1" applyFont="1" applyBorder="1" applyAlignment="1">
      <alignment horizontal="left" vertical="center" wrapText="1"/>
    </xf>
    <xf numFmtId="170" fontId="2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13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 wrapText="1"/>
    </xf>
    <xf numFmtId="0" fontId="2" fillId="16" borderId="2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16" borderId="2" xfId="0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2" fillId="15" borderId="1" xfId="0" applyFont="1" applyFill="1" applyBorder="1" applyAlignment="1">
      <alignment horizontal="center"/>
    </xf>
    <xf numFmtId="0" fontId="2" fillId="16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19" borderId="1" xfId="0" applyFont="1" applyFill="1" applyBorder="1" applyAlignment="1">
      <alignment horizontal="center" vertical="center" wrapText="1"/>
    </xf>
    <xf numFmtId="0" fontId="2" fillId="1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2" fillId="15" borderId="1" xfId="0" applyNumberFormat="1" applyFont="1" applyFill="1" applyBorder="1" applyAlignment="1">
      <alignment horizontal="center" vertical="center"/>
    </xf>
    <xf numFmtId="0" fontId="2" fillId="20" borderId="1" xfId="0" applyFont="1" applyFill="1" applyBorder="1" applyAlignment="1">
      <alignment horizontal="center" vertical="center" wrapText="1"/>
    </xf>
    <xf numFmtId="0" fontId="2" fillId="20" borderId="1" xfId="0" applyFont="1" applyFill="1" applyBorder="1" applyAlignment="1">
      <alignment horizontal="center" vertical="center"/>
    </xf>
    <xf numFmtId="2" fontId="2" fillId="20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21" borderId="1" xfId="0" applyFont="1" applyFill="1" applyBorder="1" applyAlignment="1">
      <alignment horizontal="center" vertical="center" wrapText="1"/>
    </xf>
    <xf numFmtId="0" fontId="2" fillId="21" borderId="1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22" borderId="1" xfId="0" applyFont="1" applyFill="1" applyBorder="1" applyAlignment="1">
      <alignment horizontal="center" vertical="center" wrapText="1"/>
    </xf>
    <xf numFmtId="0" fontId="2" fillId="22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9" borderId="0" xfId="0" applyFill="1"/>
    <xf numFmtId="0" fontId="2" fillId="11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71" fontId="2" fillId="0" borderId="0" xfId="0" applyNumberFormat="1" applyFont="1" applyAlignment="1">
      <alignment horizontal="center" vertical="center" wrapText="1"/>
    </xf>
    <xf numFmtId="0" fontId="2" fillId="23" borderId="1" xfId="0" applyFont="1" applyFill="1" applyBorder="1" applyAlignment="1">
      <alignment horizontal="center" vertical="center" wrapText="1"/>
    </xf>
    <xf numFmtId="0" fontId="2" fillId="2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0" fontId="2" fillId="0" borderId="1" xfId="2" applyNumberFormat="1" applyFont="1" applyBorder="1" applyAlignment="1">
      <alignment horizontal="center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center"/>
    </xf>
    <xf numFmtId="10" fontId="2" fillId="9" borderId="1" xfId="0" applyNumberFormat="1" applyFont="1" applyFill="1" applyBorder="1" applyAlignment="1">
      <alignment horizontal="center"/>
    </xf>
    <xf numFmtId="2" fontId="2" fillId="9" borderId="1" xfId="0" applyNumberFormat="1" applyFont="1" applyFill="1" applyBorder="1" applyAlignment="1">
      <alignment horizontal="center"/>
    </xf>
    <xf numFmtId="10" fontId="2" fillId="9" borderId="1" xfId="2" applyNumberFormat="1" applyFont="1" applyFill="1" applyBorder="1" applyAlignment="1">
      <alignment horizontal="center"/>
    </xf>
    <xf numFmtId="9" fontId="2" fillId="9" borderId="1" xfId="0" applyNumberFormat="1" applyFont="1" applyFill="1" applyBorder="1" applyAlignment="1">
      <alignment horizontal="center"/>
    </xf>
    <xf numFmtId="0" fontId="2" fillId="11" borderId="0" xfId="0" applyFont="1" applyFill="1" applyAlignment="1">
      <alignment horizontal="left" vertical="center"/>
    </xf>
    <xf numFmtId="0" fontId="2" fillId="11" borderId="1" xfId="0" applyFont="1" applyFill="1" applyBorder="1" applyAlignment="1">
      <alignment horizontal="center"/>
    </xf>
    <xf numFmtId="2" fontId="0" fillId="0" borderId="0" xfId="2" applyNumberFormat="1" applyFont="1" applyAlignment="1">
      <alignment horizontal="center"/>
    </xf>
    <xf numFmtId="10" fontId="2" fillId="9" borderId="1" xfId="2" applyNumberFormat="1" applyFont="1" applyFill="1" applyBorder="1" applyAlignment="1">
      <alignment horizontal="center" vertical="center"/>
    </xf>
    <xf numFmtId="9" fontId="0" fillId="0" borderId="0" xfId="2" applyFont="1"/>
    <xf numFmtId="2" fontId="0" fillId="0" borderId="0" xfId="2" applyNumberFormat="1" applyFont="1"/>
    <xf numFmtId="0" fontId="10" fillId="0" borderId="0" xfId="0" applyFont="1"/>
    <xf numFmtId="10" fontId="2" fillId="18" borderId="1" xfId="2" applyNumberFormat="1" applyFont="1" applyFill="1" applyBorder="1" applyAlignment="1">
      <alignment horizontal="center"/>
    </xf>
    <xf numFmtId="0" fontId="0" fillId="0" borderId="0" xfId="2" applyNumberFormat="1" applyFont="1"/>
    <xf numFmtId="2" fontId="0" fillId="0" borderId="0" xfId="0" applyNumberFormat="1"/>
    <xf numFmtId="0" fontId="9" fillId="0" borderId="0" xfId="0" applyFont="1"/>
    <xf numFmtId="0" fontId="11" fillId="0" borderId="0" xfId="2" applyNumberFormat="1" applyFont="1" applyFill="1" applyBorder="1" applyAlignment="1">
      <alignment horizontal="center"/>
    </xf>
    <xf numFmtId="0" fontId="12" fillId="0" borderId="0" xfId="2" applyNumberFormat="1" applyFont="1" applyFill="1" applyBorder="1" applyAlignment="1">
      <alignment horizontal="center"/>
    </xf>
    <xf numFmtId="10" fontId="2" fillId="0" borderId="0" xfId="2" applyNumberFormat="1" applyFont="1" applyFill="1" applyBorder="1" applyAlignment="1">
      <alignment horizontal="center"/>
    </xf>
    <xf numFmtId="0" fontId="0" fillId="0" borderId="0" xfId="2" applyNumberFormat="1" applyFont="1" applyFill="1"/>
    <xf numFmtId="0" fontId="2" fillId="11" borderId="0" xfId="0" applyFont="1" applyFill="1" applyAlignment="1">
      <alignment horizontal="left"/>
    </xf>
    <xf numFmtId="10" fontId="13" fillId="9" borderId="1" xfId="2" applyNumberFormat="1" applyFont="1" applyFill="1" applyBorder="1" applyAlignment="1">
      <alignment horizontal="center"/>
    </xf>
    <xf numFmtId="10" fontId="0" fillId="0" borderId="0" xfId="2" applyNumberFormat="1" applyFont="1" applyAlignment="1">
      <alignment horizontal="center"/>
    </xf>
    <xf numFmtId="1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12" fillId="0" borderId="0" xfId="2" applyNumberFormat="1" applyFont="1" applyFill="1" applyBorder="1" applyAlignment="1">
      <alignment horizontal="center"/>
    </xf>
    <xf numFmtId="1" fontId="11" fillId="0" borderId="0" xfId="2" applyNumberFormat="1" applyFont="1" applyFill="1" applyBorder="1" applyAlignment="1">
      <alignment horizontal="center"/>
    </xf>
    <xf numFmtId="1" fontId="2" fillId="0" borderId="0" xfId="2" applyNumberFormat="1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center"/>
    </xf>
    <xf numFmtId="0" fontId="14" fillId="0" borderId="0" xfId="2" applyNumberFormat="1" applyFont="1" applyFill="1" applyBorder="1" applyAlignment="1">
      <alignment horizontal="center"/>
    </xf>
    <xf numFmtId="10" fontId="2" fillId="24" borderId="1" xfId="2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  <xf numFmtId="9" fontId="0" fillId="0" borderId="0" xfId="2" applyFont="1" applyAlignment="1">
      <alignment horizontal="center"/>
    </xf>
    <xf numFmtId="9" fontId="0" fillId="0" borderId="0" xfId="2" applyFont="1" applyFill="1" applyAlignment="1">
      <alignment horizontal="center"/>
    </xf>
    <xf numFmtId="2" fontId="2" fillId="0" borderId="1" xfId="0" applyNumberFormat="1" applyFont="1" applyBorder="1" applyAlignment="1">
      <alignment horizontal="center"/>
    </xf>
    <xf numFmtId="10" fontId="13" fillId="0" borderId="1" xfId="2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0" fontId="2" fillId="0" borderId="1" xfId="2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10" fontId="2" fillId="0" borderId="1" xfId="2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/>
    </xf>
    <xf numFmtId="10" fontId="2" fillId="0" borderId="1" xfId="2" applyNumberFormat="1" applyFont="1" applyFill="1" applyBorder="1" applyAlignment="1">
      <alignment horizontal="center" vertical="center"/>
    </xf>
    <xf numFmtId="10" fontId="2" fillId="0" borderId="1" xfId="0" applyNumberFormat="1" applyFont="1" applyBorder="1"/>
    <xf numFmtId="10" fontId="2" fillId="0" borderId="1" xfId="2" applyNumberFormat="1" applyFont="1" applyBorder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/>
    <xf numFmtId="0" fontId="3" fillId="18" borderId="1" xfId="0" applyFont="1" applyFill="1" applyBorder="1" applyAlignment="1">
      <alignment horizontal="center" vertical="center" wrapText="1"/>
    </xf>
    <xf numFmtId="0" fontId="3" fillId="25" borderId="1" xfId="0" applyFont="1" applyFill="1" applyBorder="1" applyAlignment="1">
      <alignment horizontal="center" vertical="center" wrapText="1"/>
    </xf>
    <xf numFmtId="0" fontId="2" fillId="25" borderId="1" xfId="0" applyFont="1" applyFill="1" applyBorder="1" applyAlignment="1">
      <alignment horizontal="center" vertical="center" wrapText="1"/>
    </xf>
    <xf numFmtId="0" fontId="3" fillId="25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9" fontId="2" fillId="0" borderId="1" xfId="2" applyFont="1" applyBorder="1" applyAlignment="1">
      <alignment horizontal="center" vertical="center"/>
    </xf>
    <xf numFmtId="2" fontId="2" fillId="9" borderId="1" xfId="0" applyNumberFormat="1" applyFont="1" applyFill="1" applyBorder="1" applyAlignment="1">
      <alignment horizontal="center" vertical="center"/>
    </xf>
    <xf numFmtId="10" fontId="2" fillId="9" borderId="1" xfId="0" applyNumberFormat="1" applyFont="1" applyFill="1" applyBorder="1" applyAlignment="1">
      <alignment horizontal="center" vertical="center"/>
    </xf>
    <xf numFmtId="9" fontId="2" fillId="9" borderId="1" xfId="0" applyNumberFormat="1" applyFont="1" applyFill="1" applyBorder="1" applyAlignment="1">
      <alignment horizontal="center" vertical="center"/>
    </xf>
    <xf numFmtId="1" fontId="2" fillId="9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0" fillId="0" borderId="0" xfId="0" applyFill="1" applyBorder="1"/>
    <xf numFmtId="0" fontId="2" fillId="9" borderId="6" xfId="0" applyFont="1" applyFill="1" applyBorder="1" applyAlignment="1">
      <alignment vertical="center"/>
    </xf>
    <xf numFmtId="0" fontId="2" fillId="9" borderId="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11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4" fontId="16" fillId="0" borderId="1" xfId="0" applyNumberFormat="1" applyFont="1" applyBorder="1"/>
    <xf numFmtId="0" fontId="16" fillId="2" borderId="1" xfId="0" applyFont="1" applyFill="1" applyBorder="1" applyAlignment="1">
      <alignment horizontal="center" vertical="center" wrapText="1"/>
    </xf>
    <xf numFmtId="0" fontId="16" fillId="0" borderId="1" xfId="0" applyFont="1" applyBorder="1"/>
    <xf numFmtId="14" fontId="16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6" fillId="0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5" fontId="0" fillId="0" borderId="0" xfId="0" applyNumberFormat="1"/>
    <xf numFmtId="165" fontId="2" fillId="9" borderId="1" xfId="0" applyNumberFormat="1" applyFont="1" applyFill="1" applyBorder="1" applyAlignment="1">
      <alignment horizontal="center" vertical="center"/>
    </xf>
    <xf numFmtId="166" fontId="2" fillId="9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5" fontId="2" fillId="9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9" fontId="16" fillId="0" borderId="1" xfId="2" applyFont="1" applyBorder="1"/>
    <xf numFmtId="165" fontId="1" fillId="0" borderId="0" xfId="0" applyNumberFormat="1" applyFont="1"/>
    <xf numFmtId="10" fontId="1" fillId="0" borderId="0" xfId="2" applyNumberFormat="1" applyFont="1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" fontId="16" fillId="9" borderId="1" xfId="0" applyNumberFormat="1" applyFont="1" applyFill="1" applyBorder="1" applyAlignment="1">
      <alignment horizontal="center" vertical="center"/>
    </xf>
    <xf numFmtId="165" fontId="16" fillId="9" borderId="1" xfId="0" applyNumberFormat="1" applyFont="1" applyFill="1" applyBorder="1" applyAlignment="1">
      <alignment horizontal="center" vertical="center"/>
    </xf>
    <xf numFmtId="9" fontId="16" fillId="9" borderId="1" xfId="2" applyFont="1" applyFill="1" applyBorder="1"/>
    <xf numFmtId="0" fontId="2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69" fontId="2" fillId="0" borderId="0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9" borderId="2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165" fontId="2" fillId="9" borderId="10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168" fontId="0" fillId="0" borderId="0" xfId="0" applyNumberFormat="1" applyFill="1" applyBorder="1"/>
    <xf numFmtId="165" fontId="16" fillId="0" borderId="0" xfId="0" applyNumberFormat="1" applyFont="1" applyFill="1" applyBorder="1" applyAlignment="1">
      <alignment horizontal="center" vertical="center"/>
    </xf>
    <xf numFmtId="166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9" fontId="16" fillId="0" borderId="0" xfId="2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Border="1"/>
    <xf numFmtId="9" fontId="16" fillId="0" borderId="0" xfId="2" applyFont="1" applyFill="1" applyBorder="1"/>
    <xf numFmtId="165" fontId="1" fillId="0" borderId="0" xfId="0" applyNumberFormat="1" applyFont="1" applyFill="1" applyBorder="1"/>
    <xf numFmtId="165" fontId="2" fillId="0" borderId="0" xfId="0" applyNumberFormat="1" applyFont="1" applyFill="1" applyBorder="1" applyAlignment="1">
      <alignment vertical="center"/>
    </xf>
    <xf numFmtId="10" fontId="1" fillId="0" borderId="0" xfId="2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0" xfId="0" applyNumberFormat="1" applyFont="1" applyBorder="1"/>
    <xf numFmtId="0" fontId="2" fillId="0" borderId="0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5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0" fontId="3" fillId="18" borderId="1" xfId="0" applyFont="1" applyFill="1" applyBorder="1" applyAlignment="1">
      <alignment horizontal="center" vertical="center"/>
    </xf>
    <xf numFmtId="0" fontId="2" fillId="25" borderId="1" xfId="0" applyFont="1" applyFill="1" applyBorder="1" applyAlignment="1">
      <alignment horizontal="center" vertical="center"/>
    </xf>
    <xf numFmtId="0" fontId="3" fillId="25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</cellXfs>
  <cellStyles count="4">
    <cellStyle name="Normal" xfId="0" builtinId="0"/>
    <cellStyle name="Normal 2" xfId="1" xr:uid="{3E1ED477-8946-4729-AE48-B8FEB3FD7A63}"/>
    <cellStyle name="Percent" xfId="2" builtinId="5"/>
    <cellStyle name="常规" xfId="3" xr:uid="{5450DFAE-C04A-4942-B499-23F94009ADEC}"/>
  </cellStyles>
  <dxfs count="30"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00FF00"/>
          <bgColor rgb="FF00FF00"/>
        </patternFill>
      </fill>
    </dxf>
  </dxfs>
  <tableStyles count="0" defaultTableStyle="TableStyleMedium2" defaultPivotStyle="PivotStyleLight16"/>
  <colors>
    <mruColors>
      <color rgb="FFFF99CC"/>
      <color rgb="FF66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plotArea>
      <cx:plotAreaRegion>
        <cx:series layoutId="clusteredColumn" uniqueId="{5D5D004C-6B7E-4A79-A15C-ED7BEF774A16}">
          <cx:tx>
            <cx:txData>
              <cx:f>_xlchart.v1.1</cx:f>
              <cx:v>JUMLAH RUSAK</cx:v>
            </cx:txData>
          </cx:tx>
          <cx:dataId val="0"/>
          <cx:layoutPr>
            <cx:aggregation/>
          </cx:layoutPr>
          <cx:axisId val="1"/>
        </cx:series>
        <cx:series layoutId="paretoLine" ownerIdx="0" uniqueId="{56E5C13F-125C-4BBB-86F3-1B05A0F448B6}">
          <cx:axisId val="2"/>
        </cx:series>
      </cx:plotAreaRegion>
      <cx:axis id="0">
        <cx:catScaling gapWidth="0"/>
        <cx:title>
          <cx:tx>
            <cx:txData>
              <cx:v>Mesin Produksi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000">
                  <a:latin typeface="Times New Roman" panose="02020603050405020304" pitchFamily="18" charset="0"/>
                  <a:ea typeface="Times New Roman" panose="02020603050405020304" pitchFamily="18" charset="0"/>
                  <a:cs typeface="Times New Roman" panose="02020603050405020304" pitchFamily="18" charset="0"/>
                </a:defRPr>
              </a:pPr>
              <a:r>
                <a:rPr lang="en-US" sz="10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rPr>
                <a:t>Mesin Produksi</a:t>
              </a:r>
            </a:p>
          </cx:txPr>
        </cx:title>
        <cx:tickLabels/>
        <cx:txPr>
          <a:bodyPr vertOverflow="overflow" horzOverflow="overflow" wrap="square" lIns="0" tIns="0" rIns="0" bIns="0"/>
          <a:lstStyle/>
          <a:p>
            <a:pPr algn="ctr" rtl="0">
              <a:defRPr sz="1000" b="0" i="1">
                <a:solidFill>
                  <a:srgbClr val="595959"/>
                </a:solidFill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ID" sz="1000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x:txPr>
      </cx:axis>
      <cx:axis id="1">
        <cx:valScaling/>
        <cx:title>
          <cx:tx>
            <cx:txData>
              <cx:v>Jumlah Kerusakan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000">
                  <a:latin typeface="Times New Roman" panose="02020603050405020304" pitchFamily="18" charset="0"/>
                  <a:ea typeface="Times New Roman" panose="02020603050405020304" pitchFamily="18" charset="0"/>
                  <a:cs typeface="Times New Roman" panose="02020603050405020304" pitchFamily="18" charset="0"/>
                </a:defRPr>
              </a:pPr>
              <a:r>
                <a:rPr lang="en-US" sz="10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rPr>
                <a:t>Jumlah Kerusakan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1000" b="0" i="0">
                <a:solidFill>
                  <a:srgbClr val="595959"/>
                </a:solidFill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ID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x:txPr>
      </cx:axis>
      <cx:axis id="2">
        <cx:valScaling max="1" min="0"/>
        <cx:title>
          <cx:tx>
            <cx:txData>
              <cx:v>Persentase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000">
                  <a:latin typeface="Times New Roman" panose="02020603050405020304" pitchFamily="18" charset="0"/>
                  <a:ea typeface="Times New Roman" panose="02020603050405020304" pitchFamily="18" charset="0"/>
                  <a:cs typeface="Times New Roman" panose="02020603050405020304" pitchFamily="18" charset="0"/>
                </a:defRPr>
              </a:pPr>
              <a:r>
                <a:rPr lang="en-US" sz="10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rPr>
                <a:t>Persentase</a:t>
              </a:r>
            </a:p>
          </cx:txPr>
        </cx:title>
        <cx:units unit="percentage"/>
        <cx:tickLabels/>
        <cx:txPr>
          <a:bodyPr vertOverflow="overflow" horzOverflow="overflow" wrap="square" lIns="0" tIns="0" rIns="0" bIns="0"/>
          <a:lstStyle/>
          <a:p>
            <a:pPr algn="ctr" rtl="0">
              <a:defRPr sz="1000" b="0" i="0">
                <a:solidFill>
                  <a:srgbClr val="595959"/>
                </a:solidFill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ID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7</xdr:row>
      <xdr:rowOff>42862</xdr:rowOff>
    </xdr:from>
    <xdr:to>
      <xdr:col>14</xdr:col>
      <xdr:colOff>438150</xdr:colOff>
      <xdr:row>15</xdr:row>
      <xdr:rowOff>119062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BDF5774D-695A-4536-B552-C649E5A7F7C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467725" y="1843087"/>
              <a:ext cx="5133975" cy="2876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D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2D99B-0073-48EC-A03A-CA4B3993D7BF}">
  <dimension ref="A1:H54"/>
  <sheetViews>
    <sheetView zoomScaleNormal="100" workbookViewId="0">
      <selection activeCell="B30" sqref="B30"/>
    </sheetView>
  </sheetViews>
  <sheetFormatPr defaultRowHeight="15.75" x14ac:dyDescent="0.25"/>
  <cols>
    <col min="1" max="1" width="4.42578125" bestFit="1" customWidth="1"/>
    <col min="2" max="2" width="20.28515625" style="57" customWidth="1"/>
    <col min="3" max="3" width="13.42578125" style="9" bestFit="1" customWidth="1"/>
    <col min="4" max="4" width="17.42578125" style="9" customWidth="1"/>
    <col min="5" max="5" width="18.7109375" style="58" bestFit="1" customWidth="1"/>
    <col min="6" max="6" width="8.85546875" style="59" customWidth="1"/>
    <col min="7" max="7" width="9.42578125" style="59" customWidth="1"/>
    <col min="8" max="8" width="10" style="60" customWidth="1"/>
  </cols>
  <sheetData>
    <row r="1" spans="1:8" x14ac:dyDescent="0.25">
      <c r="A1" s="34" t="s">
        <v>74</v>
      </c>
      <c r="B1" s="34" t="s">
        <v>75</v>
      </c>
      <c r="C1" s="34" t="s">
        <v>76</v>
      </c>
      <c r="D1" s="34" t="s">
        <v>77</v>
      </c>
      <c r="E1" s="34" t="s">
        <v>78</v>
      </c>
      <c r="F1" s="34" t="s">
        <v>79</v>
      </c>
      <c r="G1" s="34" t="s">
        <v>80</v>
      </c>
      <c r="H1" s="34" t="s">
        <v>81</v>
      </c>
    </row>
    <row r="2" spans="1:8" ht="47.25" x14ac:dyDescent="0.25">
      <c r="A2" s="35">
        <v>1</v>
      </c>
      <c r="B2" s="36" t="s">
        <v>11</v>
      </c>
      <c r="C2" s="37">
        <v>44263</v>
      </c>
      <c r="D2" s="38" t="s">
        <v>82</v>
      </c>
      <c r="E2" s="39">
        <v>44263</v>
      </c>
      <c r="F2" s="40" t="s">
        <v>83</v>
      </c>
      <c r="G2" s="40" t="s">
        <v>84</v>
      </c>
      <c r="H2" s="35" t="s">
        <v>85</v>
      </c>
    </row>
    <row r="3" spans="1:8" x14ac:dyDescent="0.25">
      <c r="A3" s="35">
        <v>2</v>
      </c>
      <c r="B3" s="36" t="s">
        <v>11</v>
      </c>
      <c r="C3" s="37">
        <v>44365</v>
      </c>
      <c r="D3" s="36" t="s">
        <v>36</v>
      </c>
      <c r="E3" s="39">
        <v>44365</v>
      </c>
      <c r="F3" s="40"/>
      <c r="G3" s="40"/>
      <c r="H3" s="35" t="s">
        <v>86</v>
      </c>
    </row>
    <row r="4" spans="1:8" x14ac:dyDescent="0.25">
      <c r="A4" s="35">
        <v>3</v>
      </c>
      <c r="B4" s="36" t="s">
        <v>11</v>
      </c>
      <c r="C4" s="37">
        <v>44424</v>
      </c>
      <c r="D4" s="36" t="s">
        <v>87</v>
      </c>
      <c r="E4" s="39">
        <v>44424</v>
      </c>
      <c r="F4" s="40" t="s">
        <v>83</v>
      </c>
      <c r="G4" s="40" t="s">
        <v>84</v>
      </c>
      <c r="H4" s="35" t="s">
        <v>85</v>
      </c>
    </row>
    <row r="5" spans="1:8" ht="31.5" x14ac:dyDescent="0.25">
      <c r="A5" s="35">
        <v>4</v>
      </c>
      <c r="B5" s="36" t="s">
        <v>11</v>
      </c>
      <c r="C5" s="37">
        <v>44441</v>
      </c>
      <c r="D5" s="41" t="s">
        <v>88</v>
      </c>
      <c r="E5" s="39">
        <v>44441</v>
      </c>
      <c r="F5" s="40" t="s">
        <v>83</v>
      </c>
      <c r="G5" s="40" t="s">
        <v>89</v>
      </c>
      <c r="H5" s="35" t="s">
        <v>90</v>
      </c>
    </row>
    <row r="6" spans="1:8" ht="47.25" x14ac:dyDescent="0.25">
      <c r="A6" s="35">
        <v>5</v>
      </c>
      <c r="B6" s="36" t="s">
        <v>11</v>
      </c>
      <c r="C6" s="37">
        <v>44481</v>
      </c>
      <c r="D6" s="38" t="s">
        <v>91</v>
      </c>
      <c r="E6" s="39">
        <v>44481</v>
      </c>
      <c r="F6" s="40" t="s">
        <v>83</v>
      </c>
      <c r="G6" s="40" t="s">
        <v>84</v>
      </c>
      <c r="H6" s="35" t="s">
        <v>85</v>
      </c>
    </row>
    <row r="7" spans="1:8" ht="31.5" x14ac:dyDescent="0.25">
      <c r="A7" s="35">
        <v>6</v>
      </c>
      <c r="B7" s="36" t="s">
        <v>11</v>
      </c>
      <c r="C7" s="37">
        <v>44539</v>
      </c>
      <c r="D7" s="36" t="s">
        <v>40</v>
      </c>
      <c r="E7" s="39">
        <v>44545</v>
      </c>
      <c r="F7" s="40"/>
      <c r="G7" s="40"/>
      <c r="H7" s="35" t="s">
        <v>92</v>
      </c>
    </row>
    <row r="8" spans="1:8" ht="31.5" x14ac:dyDescent="0.25">
      <c r="A8" s="35">
        <v>7</v>
      </c>
      <c r="B8" s="36" t="s">
        <v>11</v>
      </c>
      <c r="C8" s="37">
        <v>44554</v>
      </c>
      <c r="D8" s="36" t="s">
        <v>93</v>
      </c>
      <c r="E8" s="39">
        <v>44554</v>
      </c>
      <c r="F8" s="40" t="s">
        <v>83</v>
      </c>
      <c r="G8" s="40" t="s">
        <v>94</v>
      </c>
      <c r="H8" s="35" t="s">
        <v>95</v>
      </c>
    </row>
    <row r="9" spans="1:8" x14ac:dyDescent="0.25">
      <c r="A9" s="35">
        <v>8</v>
      </c>
      <c r="B9" s="42" t="s">
        <v>13</v>
      </c>
      <c r="C9" s="37">
        <v>44245</v>
      </c>
      <c r="D9" s="36" t="s">
        <v>42</v>
      </c>
      <c r="E9" s="39">
        <v>44245</v>
      </c>
      <c r="F9" s="40" t="s">
        <v>83</v>
      </c>
      <c r="G9" s="40" t="s">
        <v>84</v>
      </c>
      <c r="H9" s="35" t="s">
        <v>85</v>
      </c>
    </row>
    <row r="10" spans="1:8" ht="31.5" x14ac:dyDescent="0.25">
      <c r="A10" s="35">
        <v>9</v>
      </c>
      <c r="B10" s="43" t="s">
        <v>13</v>
      </c>
      <c r="C10" s="37">
        <v>44252</v>
      </c>
      <c r="D10" s="36" t="s">
        <v>96</v>
      </c>
      <c r="E10" s="44">
        <v>44252</v>
      </c>
      <c r="F10" s="40" t="s">
        <v>83</v>
      </c>
      <c r="G10" s="40" t="s">
        <v>89</v>
      </c>
      <c r="H10" s="35" t="s">
        <v>90</v>
      </c>
    </row>
    <row r="11" spans="1:8" ht="47.25" x14ac:dyDescent="0.25">
      <c r="A11" s="35">
        <v>10</v>
      </c>
      <c r="B11" s="43" t="s">
        <v>13</v>
      </c>
      <c r="C11" s="37">
        <v>44259</v>
      </c>
      <c r="D11" s="36" t="s">
        <v>97</v>
      </c>
      <c r="E11" s="39">
        <v>44259</v>
      </c>
      <c r="F11" s="40" t="s">
        <v>83</v>
      </c>
      <c r="G11" s="40" t="s">
        <v>89</v>
      </c>
      <c r="H11" s="35" t="s">
        <v>90</v>
      </c>
    </row>
    <row r="12" spans="1:8" ht="31.5" x14ac:dyDescent="0.25">
      <c r="A12" s="35">
        <v>11</v>
      </c>
      <c r="B12" s="43" t="s">
        <v>13</v>
      </c>
      <c r="C12" s="37">
        <v>44263</v>
      </c>
      <c r="D12" s="36" t="s">
        <v>98</v>
      </c>
      <c r="E12" s="44">
        <v>44263</v>
      </c>
      <c r="F12" s="40" t="s">
        <v>83</v>
      </c>
      <c r="G12" s="40" t="s">
        <v>89</v>
      </c>
      <c r="H12" s="45" t="s">
        <v>90</v>
      </c>
    </row>
    <row r="13" spans="1:8" ht="31.5" x14ac:dyDescent="0.25">
      <c r="A13" s="35">
        <v>12</v>
      </c>
      <c r="B13" s="43" t="s">
        <v>13</v>
      </c>
      <c r="C13" s="37">
        <v>44281</v>
      </c>
      <c r="D13" s="36" t="s">
        <v>99</v>
      </c>
      <c r="E13" s="39">
        <v>44284</v>
      </c>
      <c r="F13" s="40"/>
      <c r="G13" s="40"/>
      <c r="H13" s="35" t="s">
        <v>100</v>
      </c>
    </row>
    <row r="14" spans="1:8" ht="31.5" x14ac:dyDescent="0.25">
      <c r="A14" s="35">
        <v>13</v>
      </c>
      <c r="B14" s="43" t="s">
        <v>13</v>
      </c>
      <c r="C14" s="37">
        <v>44299</v>
      </c>
      <c r="D14" s="36" t="s">
        <v>101</v>
      </c>
      <c r="E14" s="39">
        <v>44299</v>
      </c>
      <c r="F14" s="40" t="s">
        <v>83</v>
      </c>
      <c r="G14" s="40" t="s">
        <v>89</v>
      </c>
      <c r="H14" s="35" t="s">
        <v>90</v>
      </c>
    </row>
    <row r="15" spans="1:8" ht="31.5" x14ac:dyDescent="0.25">
      <c r="A15" s="35">
        <v>14</v>
      </c>
      <c r="B15" s="42" t="s">
        <v>13</v>
      </c>
      <c r="C15" s="37">
        <v>44417</v>
      </c>
      <c r="D15" s="46" t="s">
        <v>102</v>
      </c>
      <c r="E15" s="44">
        <v>44417</v>
      </c>
      <c r="F15" s="45" t="s">
        <v>83</v>
      </c>
      <c r="G15" s="45" t="s">
        <v>94</v>
      </c>
      <c r="H15" s="35" t="s">
        <v>95</v>
      </c>
    </row>
    <row r="16" spans="1:8" ht="31.5" x14ac:dyDescent="0.25">
      <c r="A16" s="35">
        <v>15</v>
      </c>
      <c r="B16" s="36" t="s">
        <v>29</v>
      </c>
      <c r="C16" s="37">
        <v>44358</v>
      </c>
      <c r="D16" s="36" t="s">
        <v>48</v>
      </c>
      <c r="E16" s="44">
        <v>44361</v>
      </c>
      <c r="F16" s="40"/>
      <c r="G16" s="40"/>
      <c r="H16" s="35" t="s">
        <v>100</v>
      </c>
    </row>
    <row r="17" spans="1:8" x14ac:dyDescent="0.25">
      <c r="A17" s="35">
        <v>16</v>
      </c>
      <c r="B17" s="36" t="s">
        <v>29</v>
      </c>
      <c r="C17" s="37">
        <v>44451</v>
      </c>
      <c r="D17" s="36" t="s">
        <v>49</v>
      </c>
      <c r="E17" s="44">
        <v>44461</v>
      </c>
      <c r="F17" s="40"/>
      <c r="G17" s="40"/>
      <c r="H17" s="35" t="s">
        <v>103</v>
      </c>
    </row>
    <row r="18" spans="1:8" ht="31.5" x14ac:dyDescent="0.25">
      <c r="A18" s="35">
        <v>17</v>
      </c>
      <c r="B18" s="36" t="s">
        <v>30</v>
      </c>
      <c r="C18" s="37">
        <v>44336</v>
      </c>
      <c r="D18" s="36" t="s">
        <v>104</v>
      </c>
      <c r="E18" s="44">
        <v>44357</v>
      </c>
      <c r="F18" s="40"/>
      <c r="G18" s="40"/>
      <c r="H18" s="35" t="s">
        <v>105</v>
      </c>
    </row>
    <row r="19" spans="1:8" ht="47.25" x14ac:dyDescent="0.25">
      <c r="A19" s="35">
        <v>18</v>
      </c>
      <c r="B19" s="36" t="s">
        <v>30</v>
      </c>
      <c r="C19" s="37">
        <v>44396</v>
      </c>
      <c r="D19" s="36" t="s">
        <v>106</v>
      </c>
      <c r="E19" s="44">
        <v>44396</v>
      </c>
      <c r="F19" s="40" t="s">
        <v>83</v>
      </c>
      <c r="G19" s="40" t="s">
        <v>84</v>
      </c>
      <c r="H19" s="35" t="s">
        <v>85</v>
      </c>
    </row>
    <row r="20" spans="1:8" ht="31.5" x14ac:dyDescent="0.25">
      <c r="A20" s="35">
        <v>19</v>
      </c>
      <c r="B20" s="36" t="s">
        <v>30</v>
      </c>
      <c r="C20" s="37">
        <v>44455</v>
      </c>
      <c r="D20" s="36" t="s">
        <v>107</v>
      </c>
      <c r="E20" s="44">
        <v>44461</v>
      </c>
      <c r="F20" s="40"/>
      <c r="G20" s="40"/>
      <c r="H20" s="35" t="s">
        <v>108</v>
      </c>
    </row>
    <row r="21" spans="1:8" ht="31.5" x14ac:dyDescent="0.25">
      <c r="A21" s="35">
        <v>20</v>
      </c>
      <c r="B21" s="36" t="s">
        <v>30</v>
      </c>
      <c r="C21" s="37">
        <v>44519</v>
      </c>
      <c r="D21" s="36" t="s">
        <v>109</v>
      </c>
      <c r="E21" s="44">
        <v>44522</v>
      </c>
      <c r="F21" s="45"/>
      <c r="G21" s="45"/>
      <c r="H21" s="45" t="s">
        <v>110</v>
      </c>
    </row>
    <row r="22" spans="1:8" ht="63" x14ac:dyDescent="0.25">
      <c r="A22" s="35">
        <v>21</v>
      </c>
      <c r="B22" s="36" t="s">
        <v>30</v>
      </c>
      <c r="C22" s="37">
        <v>44538</v>
      </c>
      <c r="D22" s="38" t="s">
        <v>111</v>
      </c>
      <c r="E22" s="39">
        <v>44538</v>
      </c>
      <c r="F22" s="40"/>
      <c r="G22" s="40"/>
      <c r="H22" s="35" t="s">
        <v>112</v>
      </c>
    </row>
    <row r="23" spans="1:8" ht="31.5" x14ac:dyDescent="0.25">
      <c r="A23" s="35">
        <v>22</v>
      </c>
      <c r="B23" s="36" t="s">
        <v>31</v>
      </c>
      <c r="C23" s="37">
        <v>44279</v>
      </c>
      <c r="D23" s="36" t="s">
        <v>113</v>
      </c>
      <c r="E23" s="47">
        <v>44294</v>
      </c>
      <c r="F23" s="40"/>
      <c r="G23" s="40"/>
      <c r="H23" s="35" t="s">
        <v>114</v>
      </c>
    </row>
    <row r="24" spans="1:8" ht="31.5" x14ac:dyDescent="0.25">
      <c r="A24" s="35">
        <v>23</v>
      </c>
      <c r="B24" s="36" t="s">
        <v>31</v>
      </c>
      <c r="C24" s="37">
        <v>44427</v>
      </c>
      <c r="D24" s="36" t="s">
        <v>109</v>
      </c>
      <c r="E24" s="47">
        <v>44441</v>
      </c>
      <c r="F24" s="40"/>
      <c r="G24" s="40"/>
      <c r="H24" s="35" t="s">
        <v>115</v>
      </c>
    </row>
    <row r="25" spans="1:8" ht="31.5" x14ac:dyDescent="0.25">
      <c r="A25" s="35">
        <v>24</v>
      </c>
      <c r="B25" s="36" t="s">
        <v>116</v>
      </c>
      <c r="C25" s="37">
        <v>44202</v>
      </c>
      <c r="D25" s="36" t="s">
        <v>117</v>
      </c>
      <c r="E25" s="39">
        <v>44202</v>
      </c>
      <c r="F25" s="40"/>
      <c r="G25" s="40"/>
      <c r="H25" s="35" t="s">
        <v>100</v>
      </c>
    </row>
    <row r="26" spans="1:8" ht="31.5" x14ac:dyDescent="0.25">
      <c r="A26" s="35">
        <v>25</v>
      </c>
      <c r="B26" s="36" t="s">
        <v>116</v>
      </c>
      <c r="C26" s="37">
        <v>44245</v>
      </c>
      <c r="D26" s="36" t="s">
        <v>118</v>
      </c>
      <c r="E26" s="39">
        <v>44245</v>
      </c>
      <c r="F26" s="40"/>
      <c r="G26" s="40"/>
      <c r="H26" s="35" t="s">
        <v>90</v>
      </c>
    </row>
    <row r="27" spans="1:8" ht="31.5" x14ac:dyDescent="0.25">
      <c r="A27" s="35">
        <v>26</v>
      </c>
      <c r="B27" s="36" t="s">
        <v>116</v>
      </c>
      <c r="C27" s="37">
        <v>44327</v>
      </c>
      <c r="D27" s="36" t="s">
        <v>119</v>
      </c>
      <c r="E27" s="39">
        <v>44334</v>
      </c>
      <c r="F27" s="40"/>
      <c r="G27" s="40"/>
      <c r="H27" s="35" t="s">
        <v>100</v>
      </c>
    </row>
    <row r="28" spans="1:8" ht="31.5" x14ac:dyDescent="0.25">
      <c r="A28" s="35">
        <v>27</v>
      </c>
      <c r="B28" s="36" t="s">
        <v>116</v>
      </c>
      <c r="C28" s="37">
        <v>44376</v>
      </c>
      <c r="D28" s="36" t="s">
        <v>120</v>
      </c>
      <c r="E28" s="39">
        <v>44376</v>
      </c>
      <c r="F28" s="40"/>
      <c r="G28" s="40"/>
      <c r="H28" s="35" t="s">
        <v>100</v>
      </c>
    </row>
    <row r="29" spans="1:8" ht="31.5" x14ac:dyDescent="0.25">
      <c r="A29" s="35">
        <v>28</v>
      </c>
      <c r="B29" s="36" t="s">
        <v>116</v>
      </c>
      <c r="C29" s="37">
        <v>44445</v>
      </c>
      <c r="D29" s="36" t="s">
        <v>121</v>
      </c>
      <c r="E29" s="39">
        <v>44445</v>
      </c>
      <c r="F29" s="40"/>
      <c r="G29" s="40"/>
      <c r="H29" s="35" t="s">
        <v>85</v>
      </c>
    </row>
    <row r="30" spans="1:8" ht="31.5" x14ac:dyDescent="0.25">
      <c r="A30" s="35">
        <v>29</v>
      </c>
      <c r="B30" s="36" t="s">
        <v>116</v>
      </c>
      <c r="C30" s="37">
        <v>44474</v>
      </c>
      <c r="D30" s="36" t="s">
        <v>122</v>
      </c>
      <c r="E30" s="39">
        <v>44475</v>
      </c>
      <c r="F30" s="40"/>
      <c r="G30" s="40"/>
      <c r="H30" s="35" t="s">
        <v>100</v>
      </c>
    </row>
    <row r="31" spans="1:8" ht="63" x14ac:dyDescent="0.25">
      <c r="A31" s="4">
        <v>30</v>
      </c>
      <c r="B31" s="48" t="s">
        <v>123</v>
      </c>
      <c r="C31" s="49">
        <v>44253</v>
      </c>
      <c r="D31" s="50" t="s">
        <v>124</v>
      </c>
      <c r="E31" s="31">
        <v>44253</v>
      </c>
      <c r="F31" s="51" t="s">
        <v>83</v>
      </c>
      <c r="G31" s="51" t="s">
        <v>84</v>
      </c>
      <c r="H31" s="4" t="s">
        <v>85</v>
      </c>
    </row>
    <row r="32" spans="1:8" ht="31.5" x14ac:dyDescent="0.25">
      <c r="A32" s="4">
        <v>31</v>
      </c>
      <c r="B32" s="48" t="s">
        <v>123</v>
      </c>
      <c r="C32" s="49">
        <v>44279</v>
      </c>
      <c r="D32" s="48" t="s">
        <v>125</v>
      </c>
      <c r="E32" s="31">
        <v>44279</v>
      </c>
      <c r="F32" s="51" t="s">
        <v>83</v>
      </c>
      <c r="G32" s="51" t="s">
        <v>84</v>
      </c>
      <c r="H32" s="4" t="s">
        <v>85</v>
      </c>
    </row>
    <row r="33" spans="1:8" ht="31.5" x14ac:dyDescent="0.25">
      <c r="A33" s="4">
        <v>32</v>
      </c>
      <c r="B33" s="48" t="s">
        <v>123</v>
      </c>
      <c r="C33" s="49">
        <v>44285</v>
      </c>
      <c r="D33" s="48" t="s">
        <v>126</v>
      </c>
      <c r="E33" s="52">
        <v>44286</v>
      </c>
      <c r="F33" s="53"/>
      <c r="G33" s="53"/>
      <c r="H33" s="21" t="s">
        <v>86</v>
      </c>
    </row>
    <row r="34" spans="1:8" ht="31.5" x14ac:dyDescent="0.25">
      <c r="A34" s="4">
        <v>33</v>
      </c>
      <c r="B34" s="48" t="s">
        <v>123</v>
      </c>
      <c r="C34" s="49">
        <v>44446</v>
      </c>
      <c r="D34" s="48" t="s">
        <v>127</v>
      </c>
      <c r="E34" s="31">
        <v>44447</v>
      </c>
      <c r="F34" s="51"/>
      <c r="G34" s="51"/>
      <c r="H34" s="4" t="s">
        <v>86</v>
      </c>
    </row>
    <row r="35" spans="1:8" ht="31.5" x14ac:dyDescent="0.25">
      <c r="A35" s="4">
        <v>34</v>
      </c>
      <c r="B35" s="48" t="s">
        <v>123</v>
      </c>
      <c r="C35" s="49">
        <v>44497</v>
      </c>
      <c r="D35" s="48" t="s">
        <v>128</v>
      </c>
      <c r="E35" s="31">
        <v>44498</v>
      </c>
      <c r="F35" s="51"/>
      <c r="G35" s="51"/>
      <c r="H35" s="4" t="s">
        <v>86</v>
      </c>
    </row>
    <row r="36" spans="1:8" ht="32.25" customHeight="1" x14ac:dyDescent="0.25">
      <c r="A36" s="4">
        <v>35</v>
      </c>
      <c r="B36" s="54" t="s">
        <v>123</v>
      </c>
      <c r="C36" s="5">
        <v>44516</v>
      </c>
      <c r="D36" s="50" t="s">
        <v>129</v>
      </c>
      <c r="E36" s="5">
        <v>44516</v>
      </c>
      <c r="F36" s="29"/>
      <c r="G36" s="29"/>
      <c r="H36" s="4" t="s">
        <v>112</v>
      </c>
    </row>
    <row r="37" spans="1:8" x14ac:dyDescent="0.25">
      <c r="A37" s="4">
        <v>36</v>
      </c>
      <c r="B37" s="55" t="s">
        <v>130</v>
      </c>
      <c r="C37" s="49">
        <v>44375</v>
      </c>
      <c r="D37" s="55" t="s">
        <v>131</v>
      </c>
      <c r="E37" s="52">
        <v>44375</v>
      </c>
      <c r="F37" s="51" t="s">
        <v>83</v>
      </c>
      <c r="G37" s="51" t="s">
        <v>84</v>
      </c>
      <c r="H37" s="4" t="s">
        <v>85</v>
      </c>
    </row>
    <row r="38" spans="1:8" ht="31.5" x14ac:dyDescent="0.25">
      <c r="A38" s="4">
        <v>37</v>
      </c>
      <c r="B38" s="55" t="s">
        <v>130</v>
      </c>
      <c r="C38" s="5">
        <v>44481</v>
      </c>
      <c r="D38" s="50" t="s">
        <v>132</v>
      </c>
      <c r="E38" s="5">
        <v>44481</v>
      </c>
      <c r="F38" s="51" t="s">
        <v>83</v>
      </c>
      <c r="G38" s="51" t="s">
        <v>84</v>
      </c>
      <c r="H38" s="4" t="s">
        <v>85</v>
      </c>
    </row>
    <row r="39" spans="1:8" ht="35.25" customHeight="1" x14ac:dyDescent="0.25">
      <c r="A39" s="4">
        <v>38</v>
      </c>
      <c r="B39" s="26" t="s">
        <v>133</v>
      </c>
      <c r="C39" s="5">
        <v>44308</v>
      </c>
      <c r="D39" s="50" t="s">
        <v>134</v>
      </c>
      <c r="E39" s="5">
        <v>44308</v>
      </c>
      <c r="F39" s="29"/>
      <c r="G39" s="29"/>
      <c r="H39" s="4" t="s">
        <v>112</v>
      </c>
    </row>
    <row r="40" spans="1:8" ht="47.25" x14ac:dyDescent="0.25">
      <c r="A40" s="4">
        <v>39</v>
      </c>
      <c r="B40" s="26" t="s">
        <v>133</v>
      </c>
      <c r="C40" s="5">
        <v>44333</v>
      </c>
      <c r="D40" s="50" t="s">
        <v>135</v>
      </c>
      <c r="E40" s="5">
        <v>44509</v>
      </c>
      <c r="F40" s="29"/>
      <c r="G40" s="29"/>
      <c r="H40" s="4"/>
    </row>
    <row r="41" spans="1:8" x14ac:dyDescent="0.25">
      <c r="A41" s="4">
        <v>40</v>
      </c>
      <c r="B41" s="56" t="s">
        <v>136</v>
      </c>
      <c r="C41" s="5">
        <v>44209</v>
      </c>
      <c r="D41" s="29" t="s">
        <v>137</v>
      </c>
      <c r="E41" s="5">
        <v>44209</v>
      </c>
      <c r="F41" s="29"/>
      <c r="G41" s="29"/>
      <c r="H41" s="4" t="s">
        <v>112</v>
      </c>
    </row>
    <row r="42" spans="1:8" ht="31.5" x14ac:dyDescent="0.25">
      <c r="A42" s="4">
        <v>41</v>
      </c>
      <c r="B42" s="26" t="s">
        <v>136</v>
      </c>
      <c r="C42" s="5">
        <v>44314</v>
      </c>
      <c r="D42" s="28" t="s">
        <v>138</v>
      </c>
      <c r="E42" s="5">
        <v>44314</v>
      </c>
      <c r="F42" s="29"/>
      <c r="G42" s="29"/>
      <c r="H42" s="4" t="s">
        <v>112</v>
      </c>
    </row>
    <row r="43" spans="1:8" x14ac:dyDescent="0.25">
      <c r="A43" s="4">
        <v>42</v>
      </c>
      <c r="B43" s="56" t="s">
        <v>136</v>
      </c>
      <c r="C43" s="5">
        <v>44424</v>
      </c>
      <c r="D43" s="29" t="s">
        <v>139</v>
      </c>
      <c r="E43" s="5">
        <v>44428</v>
      </c>
      <c r="F43" s="29"/>
      <c r="G43" s="29"/>
      <c r="H43" s="4" t="s">
        <v>110</v>
      </c>
    </row>
    <row r="44" spans="1:8" ht="31.5" x14ac:dyDescent="0.25">
      <c r="A44" s="4">
        <v>43</v>
      </c>
      <c r="B44" s="56" t="s">
        <v>140</v>
      </c>
      <c r="C44" s="5">
        <v>44216</v>
      </c>
      <c r="D44" s="28" t="s">
        <v>141</v>
      </c>
      <c r="E44" s="5">
        <v>44216</v>
      </c>
      <c r="F44" s="4" t="s">
        <v>83</v>
      </c>
      <c r="G44" s="4" t="s">
        <v>142</v>
      </c>
      <c r="H44" s="4" t="s">
        <v>143</v>
      </c>
    </row>
    <row r="45" spans="1:8" x14ac:dyDescent="0.25">
      <c r="A45" s="4">
        <v>44</v>
      </c>
      <c r="B45" s="56" t="s">
        <v>140</v>
      </c>
      <c r="C45" s="5">
        <v>44217</v>
      </c>
      <c r="D45" s="29" t="s">
        <v>144</v>
      </c>
      <c r="E45" s="5">
        <v>44218</v>
      </c>
      <c r="F45" s="4"/>
      <c r="G45" s="4"/>
      <c r="H45" s="4" t="s">
        <v>86</v>
      </c>
    </row>
    <row r="46" spans="1:8" x14ac:dyDescent="0.25">
      <c r="A46" s="4">
        <v>45</v>
      </c>
      <c r="B46" s="56" t="s">
        <v>140</v>
      </c>
      <c r="C46" s="5">
        <v>44399</v>
      </c>
      <c r="D46" s="29" t="s">
        <v>145</v>
      </c>
      <c r="E46" s="5">
        <v>44404</v>
      </c>
      <c r="F46" s="4"/>
      <c r="G46" s="4"/>
      <c r="H46" s="4" t="s">
        <v>110</v>
      </c>
    </row>
    <row r="47" spans="1:8" ht="31.5" x14ac:dyDescent="0.25">
      <c r="A47" s="4">
        <v>46</v>
      </c>
      <c r="B47" s="56" t="s">
        <v>146</v>
      </c>
      <c r="C47" s="5">
        <v>44279</v>
      </c>
      <c r="D47" s="28" t="s">
        <v>147</v>
      </c>
      <c r="E47" s="5">
        <v>44279</v>
      </c>
      <c r="F47" s="4" t="s">
        <v>83</v>
      </c>
      <c r="G47" s="4" t="s">
        <v>142</v>
      </c>
      <c r="H47" s="4" t="s">
        <v>143</v>
      </c>
    </row>
    <row r="48" spans="1:8" x14ac:dyDescent="0.25">
      <c r="A48" s="4">
        <v>47</v>
      </c>
      <c r="B48" s="56" t="s">
        <v>148</v>
      </c>
      <c r="C48" s="5">
        <v>44321</v>
      </c>
      <c r="D48" s="29" t="s">
        <v>149</v>
      </c>
      <c r="E48" s="5">
        <v>44347</v>
      </c>
      <c r="F48" s="4"/>
      <c r="G48" s="4"/>
      <c r="H48" s="4" t="s">
        <v>114</v>
      </c>
    </row>
    <row r="49" spans="1:8" x14ac:dyDescent="0.25">
      <c r="A49" s="4">
        <v>48</v>
      </c>
      <c r="B49" s="56" t="s">
        <v>150</v>
      </c>
      <c r="C49" s="5">
        <v>44476</v>
      </c>
      <c r="D49" s="29" t="s">
        <v>151</v>
      </c>
      <c r="E49" s="5">
        <v>44476</v>
      </c>
      <c r="F49" s="4" t="s">
        <v>83</v>
      </c>
      <c r="G49" s="4" t="s">
        <v>152</v>
      </c>
      <c r="H49" s="4" t="s">
        <v>153</v>
      </c>
    </row>
    <row r="50" spans="1:8" x14ac:dyDescent="0.25">
      <c r="A50" s="4">
        <v>49</v>
      </c>
      <c r="B50" s="56" t="s">
        <v>154</v>
      </c>
      <c r="C50" s="5">
        <v>44519</v>
      </c>
      <c r="D50" s="29" t="s">
        <v>155</v>
      </c>
      <c r="E50" s="5">
        <v>44519</v>
      </c>
      <c r="F50" s="4"/>
      <c r="G50" s="4"/>
      <c r="H50" s="4" t="s">
        <v>112</v>
      </c>
    </row>
    <row r="51" spans="1:8" ht="31.5" x14ac:dyDescent="0.25">
      <c r="A51" s="4">
        <v>50</v>
      </c>
      <c r="B51" s="54" t="s">
        <v>156</v>
      </c>
      <c r="C51" s="5">
        <v>44267</v>
      </c>
      <c r="D51" s="28" t="s">
        <v>157</v>
      </c>
      <c r="E51" s="5">
        <v>44267</v>
      </c>
      <c r="F51" s="4" t="s">
        <v>83</v>
      </c>
      <c r="G51" s="4" t="s">
        <v>142</v>
      </c>
      <c r="H51" s="4" t="s">
        <v>143</v>
      </c>
    </row>
    <row r="52" spans="1:8" x14ac:dyDescent="0.25">
      <c r="A52" s="4">
        <v>51</v>
      </c>
      <c r="B52" s="56" t="s">
        <v>158</v>
      </c>
      <c r="C52" s="5">
        <v>44475</v>
      </c>
      <c r="D52" s="29" t="s">
        <v>159</v>
      </c>
      <c r="E52" s="5">
        <v>44510</v>
      </c>
      <c r="F52" s="29"/>
      <c r="G52" s="29"/>
      <c r="H52" s="4" t="s">
        <v>160</v>
      </c>
    </row>
    <row r="53" spans="1:8" x14ac:dyDescent="0.25">
      <c r="A53" s="4">
        <v>52</v>
      </c>
      <c r="B53" s="56" t="s">
        <v>161</v>
      </c>
      <c r="C53" s="5">
        <v>44498</v>
      </c>
      <c r="D53" s="29" t="s">
        <v>162</v>
      </c>
      <c r="E53" s="5">
        <v>44503</v>
      </c>
      <c r="F53" s="29"/>
      <c r="G53" s="29"/>
      <c r="H53" s="4" t="s">
        <v>110</v>
      </c>
    </row>
    <row r="54" spans="1:8" ht="63" x14ac:dyDescent="0.25">
      <c r="A54" s="4">
        <v>53</v>
      </c>
      <c r="B54" s="26" t="s">
        <v>161</v>
      </c>
      <c r="C54" s="5">
        <v>44510</v>
      </c>
      <c r="D54" s="28" t="s">
        <v>163</v>
      </c>
      <c r="E54" s="5">
        <v>44511</v>
      </c>
      <c r="F54" s="29"/>
      <c r="G54" s="29"/>
      <c r="H54" s="4" t="s">
        <v>86</v>
      </c>
    </row>
  </sheetData>
  <conditionalFormatting sqref="D2">
    <cfRule type="expression" dxfId="29" priority="29">
      <formula>$T2=TRUE</formula>
    </cfRule>
  </conditionalFormatting>
  <conditionalFormatting sqref="D2">
    <cfRule type="expression" dxfId="28" priority="30">
      <formula>$N2="SELESAI"</formula>
    </cfRule>
  </conditionalFormatting>
  <conditionalFormatting sqref="D6">
    <cfRule type="expression" dxfId="27" priority="27">
      <formula>$T6=TRUE</formula>
    </cfRule>
  </conditionalFormatting>
  <conditionalFormatting sqref="D6">
    <cfRule type="expression" dxfId="26" priority="28">
      <formula>$N6="SELESAI"</formula>
    </cfRule>
  </conditionalFormatting>
  <conditionalFormatting sqref="B10">
    <cfRule type="expression" dxfId="25" priority="25">
      <formula>$T10=TRUE</formula>
    </cfRule>
  </conditionalFormatting>
  <conditionalFormatting sqref="B10">
    <cfRule type="expression" dxfId="24" priority="26">
      <formula>$N10="SELESAI"</formula>
    </cfRule>
  </conditionalFormatting>
  <conditionalFormatting sqref="B11">
    <cfRule type="expression" dxfId="23" priority="23">
      <formula>$T11=TRUE</formula>
    </cfRule>
  </conditionalFormatting>
  <conditionalFormatting sqref="B11">
    <cfRule type="expression" dxfId="22" priority="24">
      <formula>$N11="SELESAI"</formula>
    </cfRule>
  </conditionalFormatting>
  <conditionalFormatting sqref="B12">
    <cfRule type="expression" dxfId="21" priority="21">
      <formula>$T12=TRUE</formula>
    </cfRule>
  </conditionalFormatting>
  <conditionalFormatting sqref="B12">
    <cfRule type="expression" dxfId="20" priority="22">
      <formula>$N12="SELESAI"</formula>
    </cfRule>
  </conditionalFormatting>
  <conditionalFormatting sqref="B13">
    <cfRule type="expression" dxfId="19" priority="19">
      <formula>$T13=TRUE</formula>
    </cfRule>
  </conditionalFormatting>
  <conditionalFormatting sqref="B13">
    <cfRule type="expression" dxfId="18" priority="20">
      <formula>$N13="SELESAI"</formula>
    </cfRule>
  </conditionalFormatting>
  <conditionalFormatting sqref="B14">
    <cfRule type="expression" dxfId="17" priority="17">
      <formula>$T14=TRUE</formula>
    </cfRule>
  </conditionalFormatting>
  <conditionalFormatting sqref="B14">
    <cfRule type="expression" dxfId="16" priority="18">
      <formula>$N14="SELESAI"</formula>
    </cfRule>
  </conditionalFormatting>
  <conditionalFormatting sqref="B15">
    <cfRule type="expression" dxfId="15" priority="15">
      <formula>$T15=TRUE</formula>
    </cfRule>
  </conditionalFormatting>
  <conditionalFormatting sqref="B15">
    <cfRule type="expression" dxfId="14" priority="16">
      <formula>$N15="SELESAI"</formula>
    </cfRule>
  </conditionalFormatting>
  <conditionalFormatting sqref="D22">
    <cfRule type="expression" dxfId="13" priority="13">
      <formula>$T22=TRUE</formula>
    </cfRule>
  </conditionalFormatting>
  <conditionalFormatting sqref="D22">
    <cfRule type="expression" dxfId="12" priority="14">
      <formula>$N22="SELESAI"</formula>
    </cfRule>
  </conditionalFormatting>
  <conditionalFormatting sqref="B9">
    <cfRule type="expression" dxfId="11" priority="11">
      <formula>$T9=TRUE</formula>
    </cfRule>
  </conditionalFormatting>
  <conditionalFormatting sqref="B9">
    <cfRule type="expression" dxfId="10" priority="12">
      <formula>$N9="SELESAI"</formula>
    </cfRule>
  </conditionalFormatting>
  <conditionalFormatting sqref="D31">
    <cfRule type="expression" dxfId="9" priority="9">
      <formula>$T31=TRUE</formula>
    </cfRule>
  </conditionalFormatting>
  <conditionalFormatting sqref="D31">
    <cfRule type="expression" dxfId="8" priority="10">
      <formula>$N31="SELESAI"</formula>
    </cfRule>
  </conditionalFormatting>
  <conditionalFormatting sqref="D36">
    <cfRule type="expression" dxfId="7" priority="7">
      <formula>$T36=TRUE</formula>
    </cfRule>
  </conditionalFormatting>
  <conditionalFormatting sqref="D36">
    <cfRule type="expression" dxfId="6" priority="8">
      <formula>$N36="SELESAI"</formula>
    </cfRule>
  </conditionalFormatting>
  <conditionalFormatting sqref="D39">
    <cfRule type="expression" dxfId="5" priority="5">
      <formula>$T39=TRUE</formula>
    </cfRule>
  </conditionalFormatting>
  <conditionalFormatting sqref="D39">
    <cfRule type="expression" dxfId="4" priority="6">
      <formula>$N39="SELESAI"</formula>
    </cfRule>
  </conditionalFormatting>
  <conditionalFormatting sqref="D40">
    <cfRule type="expression" dxfId="3" priority="3">
      <formula>$T40=TRUE</formula>
    </cfRule>
  </conditionalFormatting>
  <conditionalFormatting sqref="D40">
    <cfRule type="expression" dxfId="2" priority="4">
      <formula>$N40="SELESAI"</formula>
    </cfRule>
  </conditionalFormatting>
  <conditionalFormatting sqref="D54">
    <cfRule type="expression" dxfId="1" priority="1">
      <formula>$T54=TRUE</formula>
    </cfRule>
  </conditionalFormatting>
  <conditionalFormatting sqref="D54">
    <cfRule type="expression" dxfId="0" priority="2">
      <formula>$N54="SELESAI"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F140C-B8D5-4BCE-92B5-A112CE2DE0A2}">
  <dimension ref="A3:U22"/>
  <sheetViews>
    <sheetView topLeftCell="A13" zoomScale="82" zoomScaleNormal="82" workbookViewId="0">
      <selection activeCell="A22" sqref="A22:G22"/>
    </sheetView>
  </sheetViews>
  <sheetFormatPr defaultRowHeight="15" x14ac:dyDescent="0.25"/>
  <cols>
    <col min="1" max="1" width="15.85546875" customWidth="1"/>
    <col min="2" max="2" width="14" customWidth="1"/>
    <col min="3" max="3" width="18.7109375" customWidth="1"/>
    <col min="4" max="4" width="17.28515625" customWidth="1"/>
    <col min="5" max="5" width="11.7109375" customWidth="1"/>
    <col min="6" max="6" width="10.85546875" customWidth="1"/>
    <col min="7" max="7" width="9.140625" customWidth="1"/>
    <col min="8" max="8" width="16.85546875" customWidth="1"/>
    <col min="9" max="10" width="13" customWidth="1"/>
    <col min="11" max="11" width="12.42578125" customWidth="1"/>
    <col min="12" max="12" width="13.42578125" customWidth="1"/>
    <col min="13" max="13" width="19" customWidth="1"/>
    <col min="14" max="14" width="21.140625" customWidth="1"/>
    <col min="16" max="16" width="9.5703125" customWidth="1"/>
    <col min="17" max="17" width="13.42578125" customWidth="1"/>
    <col min="18" max="18" width="8" bestFit="1" customWidth="1"/>
    <col min="19" max="19" width="8" customWidth="1"/>
    <col min="20" max="20" width="9.42578125" customWidth="1"/>
    <col min="21" max="21" width="10.7109375" customWidth="1"/>
  </cols>
  <sheetData>
    <row r="3" spans="1:21" ht="15.75" x14ac:dyDescent="0.25">
      <c r="A3" s="325" t="s">
        <v>247</v>
      </c>
      <c r="B3" s="326" t="s">
        <v>351</v>
      </c>
      <c r="C3" s="326"/>
      <c r="D3" s="326"/>
      <c r="E3" s="326"/>
      <c r="F3" s="326"/>
      <c r="G3" s="327" t="s">
        <v>247</v>
      </c>
      <c r="H3" s="328" t="s">
        <v>352</v>
      </c>
      <c r="I3" s="328"/>
      <c r="J3" s="328"/>
      <c r="K3" s="328"/>
      <c r="L3" s="328"/>
      <c r="M3" s="328"/>
      <c r="N3" s="328"/>
      <c r="O3" s="329" t="s">
        <v>247</v>
      </c>
      <c r="P3" s="322" t="s">
        <v>353</v>
      </c>
      <c r="Q3" s="323"/>
      <c r="R3" s="323"/>
      <c r="S3" s="323"/>
      <c r="T3" s="323"/>
      <c r="U3" s="324"/>
    </row>
    <row r="4" spans="1:21" ht="47.25" x14ac:dyDescent="0.25">
      <c r="A4" s="325"/>
      <c r="B4" s="192" t="s">
        <v>354</v>
      </c>
      <c r="C4" s="192" t="s">
        <v>355</v>
      </c>
      <c r="D4" s="192" t="s">
        <v>356</v>
      </c>
      <c r="E4" s="192" t="s">
        <v>357</v>
      </c>
      <c r="F4" s="192" t="s">
        <v>358</v>
      </c>
      <c r="G4" s="327"/>
      <c r="H4" s="193" t="s">
        <v>359</v>
      </c>
      <c r="I4" s="193" t="s">
        <v>355</v>
      </c>
      <c r="J4" s="193" t="s">
        <v>360</v>
      </c>
      <c r="K4" s="193" t="s">
        <v>361</v>
      </c>
      <c r="L4" s="194" t="s">
        <v>362</v>
      </c>
      <c r="M4" s="193" t="s">
        <v>363</v>
      </c>
      <c r="N4" s="195" t="s">
        <v>352</v>
      </c>
      <c r="O4" s="329"/>
      <c r="P4" s="196" t="s">
        <v>355</v>
      </c>
      <c r="Q4" s="196" t="s">
        <v>361</v>
      </c>
      <c r="R4" s="197" t="s">
        <v>364</v>
      </c>
      <c r="S4" s="197" t="s">
        <v>365</v>
      </c>
      <c r="T4" s="196" t="s">
        <v>353</v>
      </c>
      <c r="U4" s="196" t="s">
        <v>366</v>
      </c>
    </row>
    <row r="5" spans="1:21" ht="15.75" x14ac:dyDescent="0.25">
      <c r="A5" s="26" t="s">
        <v>367</v>
      </c>
      <c r="B5" s="172">
        <v>0</v>
      </c>
      <c r="C5" s="172">
        <v>73970</v>
      </c>
      <c r="D5" s="172">
        <v>205</v>
      </c>
      <c r="E5" s="183">
        <f>B5/C5</f>
        <v>0</v>
      </c>
      <c r="F5" s="183">
        <f>D5/C5</f>
        <v>2.7713938083006625E-3</v>
      </c>
      <c r="G5" s="26" t="s">
        <v>367</v>
      </c>
      <c r="H5" s="172">
        <v>4545</v>
      </c>
      <c r="I5" s="172">
        <v>73970</v>
      </c>
      <c r="J5" s="172">
        <v>73970</v>
      </c>
      <c r="K5" s="182">
        <v>144.80545234163279</v>
      </c>
      <c r="L5" s="172">
        <v>480</v>
      </c>
      <c r="M5" s="183">
        <f>H5/I5</f>
        <v>6.144382857915371E-2</v>
      </c>
      <c r="N5" s="183">
        <f>((J5-(K5*L5))/I5)</f>
        <v>6.034044715447151E-2</v>
      </c>
      <c r="O5" s="26" t="s">
        <v>367</v>
      </c>
      <c r="P5" s="172">
        <v>73970</v>
      </c>
      <c r="Q5" s="182">
        <v>144.80545234163279</v>
      </c>
      <c r="R5" s="172">
        <v>4</v>
      </c>
      <c r="S5" s="172">
        <v>0</v>
      </c>
      <c r="T5" s="183">
        <f>((Q5*R5)/P5)</f>
        <v>7.8304962737127375E-3</v>
      </c>
      <c r="U5" s="198">
        <f>((Q5*S5)/P5)</f>
        <v>0</v>
      </c>
    </row>
    <row r="6" spans="1:21" ht="15.75" x14ac:dyDescent="0.25">
      <c r="A6" s="26" t="s">
        <v>368</v>
      </c>
      <c r="B6" s="172">
        <v>0</v>
      </c>
      <c r="C6" s="172">
        <v>66760</v>
      </c>
      <c r="D6" s="172">
        <v>185</v>
      </c>
      <c r="E6" s="183">
        <f t="shared" ref="E6:E16" si="0">B6/C6</f>
        <v>0</v>
      </c>
      <c r="F6" s="183">
        <f t="shared" ref="F6:F16" si="1">D6/C6</f>
        <v>2.7711204313960454E-3</v>
      </c>
      <c r="G6" s="26" t="s">
        <v>368</v>
      </c>
      <c r="H6" s="172">
        <v>4095</v>
      </c>
      <c r="I6" s="172">
        <v>66760</v>
      </c>
      <c r="J6" s="172">
        <v>66760</v>
      </c>
      <c r="K6" s="182">
        <v>138.18911973647658</v>
      </c>
      <c r="L6" s="172">
        <v>454</v>
      </c>
      <c r="M6" s="183">
        <f t="shared" ref="M6:M16" si="2">H6/I6</f>
        <v>6.1339125224685438E-2</v>
      </c>
      <c r="N6" s="183">
        <f t="shared" ref="N6:N16" si="3">((J6-(K6*L6))/I6)</f>
        <v>6.0247747747747611E-2</v>
      </c>
      <c r="O6" s="26" t="s">
        <v>368</v>
      </c>
      <c r="P6" s="172">
        <v>66760</v>
      </c>
      <c r="Q6" s="182">
        <v>138.18911973647658</v>
      </c>
      <c r="R6" s="172">
        <v>2</v>
      </c>
      <c r="S6" s="172">
        <v>0</v>
      </c>
      <c r="T6" s="183">
        <f t="shared" ref="T6:T16" si="4">((Q6*R6)/P6)</f>
        <v>4.1398777632257813E-3</v>
      </c>
      <c r="U6" s="198">
        <f t="shared" ref="U6:U16" si="5">((Q6*S6)/P6)</f>
        <v>0</v>
      </c>
    </row>
    <row r="7" spans="1:21" ht="15.75" x14ac:dyDescent="0.25">
      <c r="A7" s="26" t="s">
        <v>369</v>
      </c>
      <c r="B7" s="172">
        <v>20160</v>
      </c>
      <c r="C7" s="172">
        <v>79400</v>
      </c>
      <c r="D7" s="172">
        <v>220</v>
      </c>
      <c r="E7" s="183">
        <f t="shared" si="0"/>
        <v>0.25390428211586902</v>
      </c>
      <c r="F7" s="183">
        <f t="shared" si="1"/>
        <v>2.7707808564231737E-3</v>
      </c>
      <c r="G7" s="26" t="s">
        <v>369</v>
      </c>
      <c r="H7" s="172">
        <v>4860</v>
      </c>
      <c r="I7" s="172">
        <v>79400</v>
      </c>
      <c r="J7" s="172">
        <v>59240</v>
      </c>
      <c r="K7" s="182">
        <v>159.07927489177487</v>
      </c>
      <c r="L7" s="172">
        <v>350</v>
      </c>
      <c r="M7" s="183">
        <f t="shared" si="2"/>
        <v>6.1209068010075564E-2</v>
      </c>
      <c r="N7" s="183">
        <f t="shared" si="3"/>
        <v>4.4864657278070423E-2</v>
      </c>
      <c r="O7" s="26" t="s">
        <v>369</v>
      </c>
      <c r="P7" s="172">
        <v>79400</v>
      </c>
      <c r="Q7" s="182">
        <v>159.07927489177487</v>
      </c>
      <c r="R7" s="172">
        <v>10</v>
      </c>
      <c r="S7" s="172">
        <v>0</v>
      </c>
      <c r="T7" s="183">
        <f t="shared" si="4"/>
        <v>2.0035173160173156E-2</v>
      </c>
      <c r="U7" s="198">
        <f t="shared" si="5"/>
        <v>0</v>
      </c>
    </row>
    <row r="8" spans="1:21" ht="15.75" x14ac:dyDescent="0.25">
      <c r="A8" s="26" t="s">
        <v>370</v>
      </c>
      <c r="B8" s="172">
        <v>23040</v>
      </c>
      <c r="C8" s="172">
        <v>72160</v>
      </c>
      <c r="D8" s="172">
        <v>200</v>
      </c>
      <c r="E8" s="183">
        <f t="shared" si="0"/>
        <v>0.31929046563192903</v>
      </c>
      <c r="F8" s="183">
        <f t="shared" si="1"/>
        <v>2.7716186252771621E-3</v>
      </c>
      <c r="G8" s="26" t="s">
        <v>370</v>
      </c>
      <c r="H8" s="172">
        <v>4440</v>
      </c>
      <c r="I8" s="172">
        <v>72160</v>
      </c>
      <c r="J8" s="172">
        <v>49120</v>
      </c>
      <c r="K8" s="182">
        <v>141.57157464212682</v>
      </c>
      <c r="L8" s="172">
        <v>326</v>
      </c>
      <c r="M8" s="183">
        <f t="shared" si="2"/>
        <v>6.1529933481152994E-2</v>
      </c>
      <c r="N8" s="183">
        <f t="shared" si="3"/>
        <v>4.1126201034737485E-2</v>
      </c>
      <c r="O8" s="26" t="s">
        <v>370</v>
      </c>
      <c r="P8" s="172">
        <v>72160</v>
      </c>
      <c r="Q8" s="182">
        <v>141.57157464212682</v>
      </c>
      <c r="R8" s="172">
        <v>6</v>
      </c>
      <c r="S8" s="172">
        <v>0</v>
      </c>
      <c r="T8" s="183">
        <f t="shared" si="4"/>
        <v>1.1771472392638038E-2</v>
      </c>
      <c r="U8" s="198">
        <f t="shared" si="5"/>
        <v>0</v>
      </c>
    </row>
    <row r="9" spans="1:21" ht="15.75" x14ac:dyDescent="0.25">
      <c r="A9" s="26" t="s">
        <v>263</v>
      </c>
      <c r="B9" s="172">
        <v>0</v>
      </c>
      <c r="C9" s="172">
        <v>52280</v>
      </c>
      <c r="D9" s="172">
        <v>145</v>
      </c>
      <c r="E9" s="183">
        <f t="shared" si="0"/>
        <v>0</v>
      </c>
      <c r="F9" s="183">
        <f t="shared" si="1"/>
        <v>2.7735271614384087E-3</v>
      </c>
      <c r="G9" s="26" t="s">
        <v>263</v>
      </c>
      <c r="H9" s="172">
        <v>3255</v>
      </c>
      <c r="I9" s="172">
        <v>52280</v>
      </c>
      <c r="J9" s="172">
        <v>52280</v>
      </c>
      <c r="K9" s="182">
        <v>127.83233057950191</v>
      </c>
      <c r="L9" s="172">
        <v>384</v>
      </c>
      <c r="M9" s="183">
        <f t="shared" si="2"/>
        <v>6.2260902830910479E-2</v>
      </c>
      <c r="N9" s="183">
        <f t="shared" si="3"/>
        <v>6.1063218390804579E-2</v>
      </c>
      <c r="O9" s="26" t="s">
        <v>263</v>
      </c>
      <c r="P9" s="172">
        <v>52280</v>
      </c>
      <c r="Q9" s="182">
        <v>127.83233057950191</v>
      </c>
      <c r="R9" s="172">
        <v>4</v>
      </c>
      <c r="S9" s="172">
        <v>0</v>
      </c>
      <c r="T9" s="183">
        <f t="shared" si="4"/>
        <v>9.7805914750957856E-3</v>
      </c>
      <c r="U9" s="198">
        <f t="shared" si="5"/>
        <v>0</v>
      </c>
    </row>
    <row r="10" spans="1:21" ht="15.75" x14ac:dyDescent="0.25">
      <c r="A10" s="26" t="s">
        <v>371</v>
      </c>
      <c r="B10" s="172">
        <v>14400</v>
      </c>
      <c r="C10" s="172">
        <v>75780</v>
      </c>
      <c r="D10" s="172">
        <v>210</v>
      </c>
      <c r="E10" s="183">
        <f t="shared" si="0"/>
        <v>0.19002375296912113</v>
      </c>
      <c r="F10" s="183">
        <f t="shared" si="1"/>
        <v>2.7711797307996833E-3</v>
      </c>
      <c r="G10" s="26" t="s">
        <v>371</v>
      </c>
      <c r="H10" s="172">
        <v>4650</v>
      </c>
      <c r="I10" s="172">
        <v>75780</v>
      </c>
      <c r="J10" s="172">
        <v>61380</v>
      </c>
      <c r="K10" s="182">
        <v>165.74930726600985</v>
      </c>
      <c r="L10" s="172">
        <v>348</v>
      </c>
      <c r="M10" s="183">
        <f t="shared" si="2"/>
        <v>6.13618368962787E-2</v>
      </c>
      <c r="N10" s="183">
        <f t="shared" si="3"/>
        <v>4.8815532745164585E-2</v>
      </c>
      <c r="O10" s="26" t="s">
        <v>371</v>
      </c>
      <c r="P10" s="172">
        <v>75780</v>
      </c>
      <c r="Q10" s="182">
        <v>165.74930726600985</v>
      </c>
      <c r="R10" s="172">
        <v>4</v>
      </c>
      <c r="S10" s="172">
        <v>0</v>
      </c>
      <c r="T10" s="183">
        <f t="shared" si="4"/>
        <v>8.748973727422003E-3</v>
      </c>
      <c r="U10" s="198">
        <f t="shared" si="5"/>
        <v>0</v>
      </c>
    </row>
    <row r="11" spans="1:21" ht="15.75" x14ac:dyDescent="0.25">
      <c r="A11" s="26" t="s">
        <v>372</v>
      </c>
      <c r="B11" s="172">
        <v>14400</v>
      </c>
      <c r="C11" s="172">
        <v>75720</v>
      </c>
      <c r="D11" s="172">
        <v>210</v>
      </c>
      <c r="E11" s="183">
        <f t="shared" si="0"/>
        <v>0.19017432646592711</v>
      </c>
      <c r="F11" s="183">
        <f t="shared" si="1"/>
        <v>2.7733755942947703E-3</v>
      </c>
      <c r="G11" s="26" t="s">
        <v>372</v>
      </c>
      <c r="H11" s="172">
        <v>4710</v>
      </c>
      <c r="I11" s="172">
        <v>75720</v>
      </c>
      <c r="J11" s="172">
        <v>61320</v>
      </c>
      <c r="K11" s="182">
        <v>159.94097222222223</v>
      </c>
      <c r="L11" s="172">
        <v>360</v>
      </c>
      <c r="M11" s="183">
        <f t="shared" si="2"/>
        <v>6.220285261489699E-2</v>
      </c>
      <c r="N11" s="183">
        <f t="shared" si="3"/>
        <v>4.9409006867406235E-2</v>
      </c>
      <c r="O11" s="26" t="s">
        <v>372</v>
      </c>
      <c r="P11" s="172">
        <v>75720</v>
      </c>
      <c r="Q11" s="182">
        <v>159.94097222222223</v>
      </c>
      <c r="R11" s="172">
        <v>2</v>
      </c>
      <c r="S11" s="172">
        <v>0</v>
      </c>
      <c r="T11" s="183">
        <f t="shared" si="4"/>
        <v>4.2245370370370371E-3</v>
      </c>
      <c r="U11" s="198">
        <f t="shared" si="5"/>
        <v>0</v>
      </c>
    </row>
    <row r="12" spans="1:21" ht="15.75" x14ac:dyDescent="0.25">
      <c r="A12" s="26" t="s">
        <v>373</v>
      </c>
      <c r="B12" s="172">
        <v>11640</v>
      </c>
      <c r="C12" s="172">
        <v>75780</v>
      </c>
      <c r="D12" s="172">
        <v>210</v>
      </c>
      <c r="E12" s="183">
        <f t="shared" si="0"/>
        <v>0.15360253365003959</v>
      </c>
      <c r="F12" s="183">
        <f t="shared" si="1"/>
        <v>2.7711797307996833E-3</v>
      </c>
      <c r="G12" s="26" t="s">
        <v>373</v>
      </c>
      <c r="H12" s="172">
        <v>4650</v>
      </c>
      <c r="I12" s="172">
        <v>75780</v>
      </c>
      <c r="J12" s="172">
        <v>64140</v>
      </c>
      <c r="K12" s="182">
        <v>133.94315476190476</v>
      </c>
      <c r="L12" s="172">
        <v>450</v>
      </c>
      <c r="M12" s="183">
        <f t="shared" si="2"/>
        <v>6.13618368962787E-2</v>
      </c>
      <c r="N12" s="183">
        <f t="shared" si="3"/>
        <v>5.1010561588055621E-2</v>
      </c>
      <c r="O12" s="26" t="s">
        <v>373</v>
      </c>
      <c r="P12" s="172">
        <v>75780</v>
      </c>
      <c r="Q12" s="182">
        <v>133.94315476190476</v>
      </c>
      <c r="R12" s="172">
        <v>8</v>
      </c>
      <c r="S12" s="172">
        <v>0</v>
      </c>
      <c r="T12" s="183">
        <f t="shared" si="4"/>
        <v>1.414021164021164E-2</v>
      </c>
      <c r="U12" s="198">
        <f t="shared" si="5"/>
        <v>0</v>
      </c>
    </row>
    <row r="13" spans="1:21" ht="15.75" x14ac:dyDescent="0.25">
      <c r="A13" s="26" t="s">
        <v>374</v>
      </c>
      <c r="B13" s="172">
        <v>2880</v>
      </c>
      <c r="C13" s="172">
        <v>79370</v>
      </c>
      <c r="D13" s="172">
        <v>220</v>
      </c>
      <c r="E13" s="183">
        <f t="shared" si="0"/>
        <v>3.6285750283482424E-2</v>
      </c>
      <c r="F13" s="183">
        <f t="shared" si="1"/>
        <v>2.7718281466549075E-3</v>
      </c>
      <c r="G13" s="26" t="s">
        <v>374</v>
      </c>
      <c r="H13" s="172">
        <v>4890</v>
      </c>
      <c r="I13" s="172">
        <v>79370</v>
      </c>
      <c r="J13" s="172">
        <v>76490</v>
      </c>
      <c r="K13" s="182">
        <v>150.97331226524702</v>
      </c>
      <c r="L13" s="172">
        <v>476</v>
      </c>
      <c r="M13" s="183">
        <f t="shared" si="2"/>
        <v>6.1610180168829534E-2</v>
      </c>
      <c r="N13" s="183">
        <f t="shared" si="3"/>
        <v>5.8292848201365967E-2</v>
      </c>
      <c r="O13" s="26" t="s">
        <v>374</v>
      </c>
      <c r="P13" s="172">
        <v>79370</v>
      </c>
      <c r="Q13" s="182">
        <v>150.97331226524702</v>
      </c>
      <c r="R13" s="172">
        <v>6</v>
      </c>
      <c r="S13" s="172">
        <v>0</v>
      </c>
      <c r="T13" s="183">
        <f t="shared" si="4"/>
        <v>1.1412874809014515E-2</v>
      </c>
      <c r="U13" s="198">
        <f t="shared" si="5"/>
        <v>0</v>
      </c>
    </row>
    <row r="14" spans="1:21" ht="15.75" x14ac:dyDescent="0.25">
      <c r="A14" s="26" t="s">
        <v>375</v>
      </c>
      <c r="B14" s="172">
        <v>120</v>
      </c>
      <c r="C14" s="172">
        <v>75750</v>
      </c>
      <c r="D14" s="172">
        <v>210</v>
      </c>
      <c r="E14" s="183">
        <f t="shared" si="0"/>
        <v>1.5841584158415843E-3</v>
      </c>
      <c r="F14" s="183">
        <f t="shared" si="1"/>
        <v>2.7722772277227721E-3</v>
      </c>
      <c r="G14" s="26" t="s">
        <v>375</v>
      </c>
      <c r="H14" s="172">
        <v>4680</v>
      </c>
      <c r="I14" s="172">
        <v>75750</v>
      </c>
      <c r="J14" s="172">
        <v>75630</v>
      </c>
      <c r="K14" s="182">
        <v>148.00792875744048</v>
      </c>
      <c r="L14" s="172">
        <v>480</v>
      </c>
      <c r="M14" s="183">
        <f t="shared" si="2"/>
        <v>6.1782178217821782E-2</v>
      </c>
      <c r="N14" s="183">
        <f t="shared" si="3"/>
        <v>6.0543817774634523E-2</v>
      </c>
      <c r="O14" s="26" t="s">
        <v>375</v>
      </c>
      <c r="P14" s="172">
        <v>75750</v>
      </c>
      <c r="Q14" s="182">
        <v>148.00792875744048</v>
      </c>
      <c r="R14" s="172">
        <v>6</v>
      </c>
      <c r="S14" s="172">
        <v>0</v>
      </c>
      <c r="T14" s="183">
        <f t="shared" si="4"/>
        <v>1.1723400297619048E-2</v>
      </c>
      <c r="U14" s="198">
        <f t="shared" si="5"/>
        <v>0</v>
      </c>
    </row>
    <row r="15" spans="1:21" ht="15.75" x14ac:dyDescent="0.25">
      <c r="A15" s="26" t="s">
        <v>376</v>
      </c>
      <c r="B15" s="172">
        <v>0</v>
      </c>
      <c r="C15" s="172">
        <v>79400</v>
      </c>
      <c r="D15" s="172">
        <v>220</v>
      </c>
      <c r="E15" s="183">
        <f t="shared" si="0"/>
        <v>0</v>
      </c>
      <c r="F15" s="183">
        <f t="shared" si="1"/>
        <v>2.7707808564231737E-3</v>
      </c>
      <c r="G15" s="26" t="s">
        <v>376</v>
      </c>
      <c r="H15" s="172">
        <v>4860</v>
      </c>
      <c r="I15" s="172">
        <v>79400</v>
      </c>
      <c r="J15" s="172">
        <v>79400</v>
      </c>
      <c r="K15" s="182">
        <v>155.46973642676767</v>
      </c>
      <c r="L15" s="172">
        <v>480</v>
      </c>
      <c r="M15" s="183">
        <f t="shared" si="2"/>
        <v>6.1209068010075564E-2</v>
      </c>
      <c r="N15" s="183">
        <f t="shared" si="3"/>
        <v>6.0132575757575815E-2</v>
      </c>
      <c r="O15" s="26" t="s">
        <v>376</v>
      </c>
      <c r="P15" s="172">
        <v>79400</v>
      </c>
      <c r="Q15" s="182">
        <v>155.46973642676767</v>
      </c>
      <c r="R15" s="172">
        <v>8</v>
      </c>
      <c r="S15" s="172">
        <v>0</v>
      </c>
      <c r="T15" s="183">
        <f t="shared" si="4"/>
        <v>1.5664457070707068E-2</v>
      </c>
      <c r="U15" s="198">
        <f t="shared" si="5"/>
        <v>0</v>
      </c>
    </row>
    <row r="16" spans="1:21" ht="15.75" x14ac:dyDescent="0.25">
      <c r="A16" s="26" t="s">
        <v>377</v>
      </c>
      <c r="B16" s="172">
        <v>0</v>
      </c>
      <c r="C16" s="172">
        <v>81150</v>
      </c>
      <c r="D16" s="172">
        <v>225</v>
      </c>
      <c r="E16" s="183">
        <f t="shared" si="0"/>
        <v>0</v>
      </c>
      <c r="F16" s="183">
        <f t="shared" si="1"/>
        <v>2.7726432532347504E-3</v>
      </c>
      <c r="G16" s="26" t="s">
        <v>377</v>
      </c>
      <c r="H16" s="172">
        <v>5025</v>
      </c>
      <c r="I16" s="172">
        <v>81150</v>
      </c>
      <c r="J16" s="172">
        <v>81150</v>
      </c>
      <c r="K16" s="182">
        <v>158.78960503472223</v>
      </c>
      <c r="L16" s="172">
        <v>480</v>
      </c>
      <c r="M16" s="183">
        <f t="shared" si="2"/>
        <v>6.1922365988909427E-2</v>
      </c>
      <c r="N16" s="183">
        <f t="shared" si="3"/>
        <v>6.0763888888888826E-2</v>
      </c>
      <c r="O16" s="26" t="s">
        <v>377</v>
      </c>
      <c r="P16" s="172">
        <v>81150</v>
      </c>
      <c r="Q16" s="182">
        <v>158.78960503472223</v>
      </c>
      <c r="R16" s="172">
        <v>2</v>
      </c>
      <c r="S16" s="172">
        <v>0</v>
      </c>
      <c r="T16" s="183">
        <f t="shared" si="4"/>
        <v>3.9134837962962968E-3</v>
      </c>
      <c r="U16" s="198">
        <f t="shared" si="5"/>
        <v>0</v>
      </c>
    </row>
    <row r="17" spans="1:21" ht="15.75" x14ac:dyDescent="0.25">
      <c r="A17" s="140" t="s">
        <v>298</v>
      </c>
      <c r="B17" s="35">
        <f>SUM(B5:B16)</f>
        <v>86640</v>
      </c>
      <c r="C17" s="35">
        <f t="shared" ref="C17:F17" si="6">SUM(C5:C16)</f>
        <v>887520</v>
      </c>
      <c r="D17" s="35">
        <f t="shared" si="6"/>
        <v>2460</v>
      </c>
      <c r="E17" s="149">
        <f t="shared" si="6"/>
        <v>1.1448652695322099</v>
      </c>
      <c r="F17" s="149">
        <f t="shared" si="6"/>
        <v>3.3261705422765186E-2</v>
      </c>
      <c r="G17" s="140" t="s">
        <v>298</v>
      </c>
      <c r="H17" s="35">
        <f>SUM(H5:H16)</f>
        <v>54660</v>
      </c>
      <c r="I17" s="35">
        <v>208420</v>
      </c>
      <c r="J17" s="35">
        <f>SUM(J5:J16)</f>
        <v>800880</v>
      </c>
      <c r="K17" s="199">
        <f t="shared" ref="K17:L17" si="7">SUM(K5:K16)</f>
        <v>1784.3517689258269</v>
      </c>
      <c r="L17" s="35">
        <f t="shared" si="7"/>
        <v>5068</v>
      </c>
      <c r="M17" s="149">
        <f>SUM(M5:M16)</f>
        <v>0.73923317691906887</v>
      </c>
      <c r="N17" s="200">
        <f>SUM(N5:N16)</f>
        <v>0.65661050342892324</v>
      </c>
      <c r="O17" s="140" t="s">
        <v>298</v>
      </c>
      <c r="P17" s="35">
        <v>208420</v>
      </c>
      <c r="Q17" s="199">
        <f t="shared" ref="Q17" si="8">SUM(Q5:Q16)</f>
        <v>1784.3517689258269</v>
      </c>
      <c r="R17" s="35">
        <f>SUM(R5:R16)</f>
        <v>62</v>
      </c>
      <c r="S17" s="35">
        <f>SUM(S5:S16)</f>
        <v>0</v>
      </c>
      <c r="T17" s="200">
        <f>SUM(T5:T16)</f>
        <v>0.12338554944315312</v>
      </c>
      <c r="U17" s="201">
        <f>SUM(U5:U16)</f>
        <v>0</v>
      </c>
    </row>
    <row r="18" spans="1:21" ht="15.75" x14ac:dyDescent="0.25">
      <c r="A18" s="140" t="s">
        <v>315</v>
      </c>
      <c r="B18" s="35">
        <f>B17/12</f>
        <v>7220</v>
      </c>
      <c r="C18" s="199">
        <f t="shared" ref="C18:F18" si="9">C17/12</f>
        <v>73960</v>
      </c>
      <c r="D18" s="199">
        <f t="shared" si="9"/>
        <v>205</v>
      </c>
      <c r="E18" s="149">
        <f t="shared" si="9"/>
        <v>9.5405439127684163E-2</v>
      </c>
      <c r="F18" s="149">
        <f t="shared" si="9"/>
        <v>2.7718087852304321E-3</v>
      </c>
      <c r="G18" s="140" t="s">
        <v>315</v>
      </c>
      <c r="H18" s="199">
        <f>H17/12</f>
        <v>4555</v>
      </c>
      <c r="I18" s="199">
        <v>17368.333333333332</v>
      </c>
      <c r="J18" s="199">
        <f>J17/12</f>
        <v>66740</v>
      </c>
      <c r="K18" s="199">
        <f t="shared" ref="K18:L18" si="10">K17/12</f>
        <v>148.69598074381892</v>
      </c>
      <c r="L18" s="199">
        <f t="shared" si="10"/>
        <v>422.33333333333331</v>
      </c>
      <c r="M18" s="149">
        <f>M17/12</f>
        <v>6.1602764743255739E-2</v>
      </c>
      <c r="N18" s="200">
        <f>N17/12</f>
        <v>5.471754195241027E-2</v>
      </c>
      <c r="O18" s="140" t="s">
        <v>315</v>
      </c>
      <c r="P18" s="199">
        <v>17368.333333333332</v>
      </c>
      <c r="Q18" s="199">
        <f t="shared" ref="Q18" si="11">Q17/12</f>
        <v>148.69598074381892</v>
      </c>
      <c r="R18" s="199">
        <f>R17/12</f>
        <v>5.166666666666667</v>
      </c>
      <c r="S18" s="202">
        <f>S17/12</f>
        <v>0</v>
      </c>
      <c r="T18" s="200">
        <f>T17/12</f>
        <v>1.0282129120262761E-2</v>
      </c>
      <c r="U18" s="201">
        <f>U17/12</f>
        <v>0</v>
      </c>
    </row>
    <row r="19" spans="1:21" x14ac:dyDescent="0.25">
      <c r="A19" s="59"/>
      <c r="B19" s="59"/>
      <c r="C19" s="59"/>
      <c r="D19" s="59"/>
      <c r="E19" s="59"/>
      <c r="F19" s="59"/>
      <c r="G19" s="59"/>
    </row>
    <row r="21" spans="1:21" ht="36.75" customHeight="1" x14ac:dyDescent="0.25">
      <c r="A21" s="172" t="s">
        <v>247</v>
      </c>
      <c r="B21" s="181" t="s">
        <v>378</v>
      </c>
      <c r="C21" s="181" t="s">
        <v>358</v>
      </c>
      <c r="D21" s="181" t="s">
        <v>363</v>
      </c>
      <c r="E21" s="181" t="s">
        <v>379</v>
      </c>
      <c r="F21" s="181" t="s">
        <v>380</v>
      </c>
      <c r="G21" s="181" t="s">
        <v>381</v>
      </c>
    </row>
    <row r="22" spans="1:21" ht="28.5" customHeight="1" x14ac:dyDescent="0.25">
      <c r="A22" s="179" t="s">
        <v>382</v>
      </c>
      <c r="B22" s="203">
        <v>9.5399999999999999E-2</v>
      </c>
      <c r="C22" s="203">
        <v>2.8E-3</v>
      </c>
      <c r="D22" s="203">
        <v>6.1600000000000002E-2</v>
      </c>
      <c r="E22" s="203">
        <v>5.4699999999999999E-2</v>
      </c>
      <c r="F22" s="203">
        <v>1.03E-2</v>
      </c>
      <c r="G22" s="204">
        <v>0</v>
      </c>
    </row>
  </sheetData>
  <mergeCells count="6">
    <mergeCell ref="P3:U3"/>
    <mergeCell ref="A3:A4"/>
    <mergeCell ref="B3:F3"/>
    <mergeCell ref="G3:G4"/>
    <mergeCell ref="H3:N3"/>
    <mergeCell ref="O3:O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33709-B689-41D0-977F-2FBCB1E83618}">
  <dimension ref="A1:T65"/>
  <sheetViews>
    <sheetView topLeftCell="F59" zoomScaleNormal="100" workbookViewId="0">
      <selection activeCell="B22" sqref="B22"/>
    </sheetView>
  </sheetViews>
  <sheetFormatPr defaultRowHeight="15" x14ac:dyDescent="0.25"/>
  <cols>
    <col min="1" max="1" width="4.42578125" bestFit="1" customWidth="1"/>
    <col min="2" max="2" width="17.7109375" customWidth="1"/>
    <col min="3" max="4" width="11.28515625" customWidth="1"/>
    <col min="5" max="5" width="7.42578125" customWidth="1"/>
    <col min="6" max="6" width="4.42578125" customWidth="1"/>
    <col min="7" max="7" width="23.5703125" customWidth="1"/>
    <col min="8" max="9" width="11.28515625" customWidth="1"/>
    <col min="10" max="10" width="7.42578125" customWidth="1"/>
    <col min="11" max="11" width="9.140625" customWidth="1"/>
    <col min="12" max="12" width="20.28515625" customWidth="1"/>
    <col min="13" max="13" width="18.42578125" customWidth="1"/>
    <col min="14" max="14" width="7.7109375" customWidth="1"/>
    <col min="15" max="15" width="14.7109375" customWidth="1"/>
    <col min="16" max="16" width="18.7109375" customWidth="1"/>
    <col min="17" max="17" width="10.85546875" customWidth="1"/>
    <col min="19" max="19" width="10.7109375" bestFit="1" customWidth="1"/>
    <col min="20" max="20" width="7" bestFit="1" customWidth="1"/>
  </cols>
  <sheetData>
    <row r="1" spans="1:17" x14ac:dyDescent="0.25">
      <c r="A1" s="340" t="s">
        <v>0</v>
      </c>
      <c r="B1" s="340"/>
      <c r="C1" s="340"/>
      <c r="D1" s="340"/>
      <c r="E1" s="340"/>
      <c r="F1" s="340"/>
      <c r="G1" s="340"/>
      <c r="H1" s="340"/>
      <c r="I1" s="340"/>
      <c r="J1" s="340"/>
    </row>
    <row r="3" spans="1:17" ht="31.5" x14ac:dyDescent="0.25">
      <c r="A3" s="1" t="s">
        <v>1</v>
      </c>
      <c r="B3" s="2" t="s">
        <v>34</v>
      </c>
      <c r="C3" s="2" t="s">
        <v>2</v>
      </c>
      <c r="D3" s="2" t="s">
        <v>3</v>
      </c>
      <c r="E3" s="2" t="s">
        <v>4</v>
      </c>
      <c r="F3" s="2" t="s">
        <v>1</v>
      </c>
      <c r="G3" s="2" t="s">
        <v>34</v>
      </c>
      <c r="H3" s="2" t="s">
        <v>2</v>
      </c>
      <c r="I3" s="2" t="s">
        <v>3</v>
      </c>
      <c r="J3" s="2" t="s">
        <v>4</v>
      </c>
      <c r="L3" s="223" t="s">
        <v>405</v>
      </c>
      <c r="M3" s="223" t="s">
        <v>406</v>
      </c>
      <c r="N3" s="223" t="s">
        <v>4</v>
      </c>
      <c r="O3" s="223" t="s">
        <v>405</v>
      </c>
      <c r="P3" s="223" t="s">
        <v>406</v>
      </c>
      <c r="Q3" s="223" t="s">
        <v>4</v>
      </c>
    </row>
    <row r="4" spans="1:17" ht="15.75" x14ac:dyDescent="0.25">
      <c r="A4" s="341" t="s">
        <v>5</v>
      </c>
      <c r="B4" s="342"/>
      <c r="C4" s="342"/>
      <c r="D4" s="342"/>
      <c r="E4" s="343"/>
      <c r="F4" s="345" t="s">
        <v>6</v>
      </c>
      <c r="G4" s="346"/>
      <c r="H4" s="346"/>
      <c r="I4" s="346"/>
      <c r="J4" s="347"/>
      <c r="L4" s="336" t="s">
        <v>403</v>
      </c>
      <c r="M4" s="336"/>
      <c r="N4" s="336"/>
      <c r="O4" s="336" t="s">
        <v>404</v>
      </c>
      <c r="P4" s="336"/>
      <c r="Q4" s="336"/>
    </row>
    <row r="5" spans="1:17" ht="15.75" x14ac:dyDescent="0.25">
      <c r="A5" s="4">
        <v>1</v>
      </c>
      <c r="B5" s="26" t="s">
        <v>35</v>
      </c>
      <c r="C5" s="5">
        <v>44263</v>
      </c>
      <c r="D5" s="5">
        <v>44263</v>
      </c>
      <c r="E5" s="4">
        <v>0</v>
      </c>
      <c r="F5" s="4">
        <v>1</v>
      </c>
      <c r="G5" s="27" t="s">
        <v>42</v>
      </c>
      <c r="H5" s="5">
        <v>44245</v>
      </c>
      <c r="I5" s="5">
        <v>44245</v>
      </c>
      <c r="J5" s="4">
        <v>0</v>
      </c>
      <c r="L5" s="220">
        <v>44263</v>
      </c>
      <c r="M5" s="220">
        <v>44263</v>
      </c>
      <c r="N5" s="221">
        <v>0</v>
      </c>
      <c r="O5" s="220">
        <v>44279</v>
      </c>
      <c r="P5" s="220">
        <v>44294</v>
      </c>
      <c r="Q5" s="236">
        <v>0</v>
      </c>
    </row>
    <row r="6" spans="1:17" ht="15.75" x14ac:dyDescent="0.25">
      <c r="A6" s="4">
        <v>2</v>
      </c>
      <c r="B6" s="306" t="s">
        <v>36</v>
      </c>
      <c r="C6" s="5">
        <v>44365</v>
      </c>
      <c r="D6" s="5">
        <v>44365</v>
      </c>
      <c r="E6" s="4">
        <v>63</v>
      </c>
      <c r="F6" s="4">
        <v>2</v>
      </c>
      <c r="G6" s="30" t="s">
        <v>43</v>
      </c>
      <c r="H6" s="5">
        <v>44252</v>
      </c>
      <c r="I6" s="5">
        <v>44252</v>
      </c>
      <c r="J6" s="4">
        <v>5</v>
      </c>
      <c r="L6" s="220">
        <v>44365</v>
      </c>
      <c r="M6" s="220">
        <v>44365</v>
      </c>
      <c r="N6" s="221">
        <v>1512</v>
      </c>
      <c r="O6" s="220">
        <v>44427</v>
      </c>
      <c r="P6" s="220">
        <v>44441</v>
      </c>
      <c r="Q6" s="221">
        <v>1800</v>
      </c>
    </row>
    <row r="7" spans="1:17" ht="31.5" x14ac:dyDescent="0.25">
      <c r="A7" s="4">
        <v>3</v>
      </c>
      <c r="B7" s="27" t="s">
        <v>37</v>
      </c>
      <c r="C7" s="5">
        <v>44424</v>
      </c>
      <c r="D7" s="5">
        <v>44424</v>
      </c>
      <c r="E7" s="4">
        <v>40</v>
      </c>
      <c r="F7" s="4">
        <v>3</v>
      </c>
      <c r="G7" s="26" t="s">
        <v>44</v>
      </c>
      <c r="H7" s="5">
        <v>44259</v>
      </c>
      <c r="I7" s="5">
        <v>44259</v>
      </c>
      <c r="J7" s="4">
        <v>5</v>
      </c>
      <c r="L7" s="220">
        <v>44424</v>
      </c>
      <c r="M7" s="220">
        <v>44424</v>
      </c>
      <c r="N7" s="221">
        <v>960</v>
      </c>
      <c r="O7" s="220">
        <v>44639</v>
      </c>
      <c r="P7" s="220">
        <v>44669</v>
      </c>
      <c r="Q7" s="221">
        <v>3216</v>
      </c>
    </row>
    <row r="8" spans="1:17" ht="15.75" x14ac:dyDescent="0.25">
      <c r="A8" s="4">
        <v>4</v>
      </c>
      <c r="B8" s="26" t="s">
        <v>38</v>
      </c>
      <c r="C8" s="5">
        <v>44441</v>
      </c>
      <c r="D8" s="5">
        <v>44441</v>
      </c>
      <c r="E8" s="4">
        <v>12</v>
      </c>
      <c r="F8" s="4">
        <v>4</v>
      </c>
      <c r="G8" s="27" t="s">
        <v>45</v>
      </c>
      <c r="H8" s="5">
        <v>44263</v>
      </c>
      <c r="I8" s="5">
        <v>44263</v>
      </c>
      <c r="J8" s="4">
        <v>2</v>
      </c>
      <c r="L8" s="220">
        <v>44441</v>
      </c>
      <c r="M8" s="220">
        <v>44441</v>
      </c>
      <c r="N8" s="221">
        <v>288</v>
      </c>
      <c r="O8" s="222">
        <v>44729</v>
      </c>
      <c r="P8" s="222">
        <v>44756</v>
      </c>
      <c r="Q8" s="221">
        <v>840</v>
      </c>
    </row>
    <row r="9" spans="1:17" ht="15.75" x14ac:dyDescent="0.25">
      <c r="A9" s="4">
        <v>5</v>
      </c>
      <c r="B9" s="27" t="s">
        <v>39</v>
      </c>
      <c r="C9" s="5">
        <v>44481</v>
      </c>
      <c r="D9" s="5">
        <v>44481</v>
      </c>
      <c r="E9" s="4">
        <v>28</v>
      </c>
      <c r="F9" s="4">
        <v>5</v>
      </c>
      <c r="G9" s="26" t="s">
        <v>46</v>
      </c>
      <c r="H9" s="5">
        <v>44281</v>
      </c>
      <c r="I9" s="5">
        <v>44284</v>
      </c>
      <c r="J9" s="4">
        <v>13</v>
      </c>
      <c r="L9" s="220">
        <v>44481</v>
      </c>
      <c r="M9" s="220">
        <v>44481</v>
      </c>
      <c r="N9" s="221">
        <v>672</v>
      </c>
      <c r="O9" s="222">
        <v>44803</v>
      </c>
      <c r="P9" s="222">
        <v>44803</v>
      </c>
      <c r="Q9" s="221">
        <v>768</v>
      </c>
    </row>
    <row r="10" spans="1:17" ht="31.5" x14ac:dyDescent="0.25">
      <c r="A10" s="4">
        <v>6</v>
      </c>
      <c r="B10" s="27" t="s">
        <v>40</v>
      </c>
      <c r="C10" s="5">
        <v>44539</v>
      </c>
      <c r="D10" s="5">
        <v>44545</v>
      </c>
      <c r="E10" s="4">
        <v>41</v>
      </c>
      <c r="F10" s="4">
        <v>6</v>
      </c>
      <c r="G10" s="306" t="s">
        <v>47</v>
      </c>
      <c r="H10" s="5">
        <v>44299</v>
      </c>
      <c r="I10" s="5">
        <v>44299</v>
      </c>
      <c r="J10" s="4">
        <v>10</v>
      </c>
      <c r="L10" s="220">
        <v>44539</v>
      </c>
      <c r="M10" s="220">
        <v>44545</v>
      </c>
      <c r="N10" s="221">
        <v>984</v>
      </c>
      <c r="O10" s="224"/>
      <c r="P10" s="224"/>
      <c r="Q10" s="224"/>
    </row>
    <row r="11" spans="1:17" ht="15.75" x14ac:dyDescent="0.25">
      <c r="A11" s="4">
        <v>7</v>
      </c>
      <c r="B11" s="26" t="s">
        <v>41</v>
      </c>
      <c r="C11" s="5">
        <v>44554</v>
      </c>
      <c r="D11" s="5">
        <v>44554</v>
      </c>
      <c r="E11" s="4">
        <v>6</v>
      </c>
      <c r="F11" s="4">
        <v>7</v>
      </c>
      <c r="G11" s="140" t="s">
        <v>59</v>
      </c>
      <c r="H11" s="31">
        <v>44417</v>
      </c>
      <c r="I11" s="5">
        <v>44417</v>
      </c>
      <c r="J11" s="4">
        <v>76</v>
      </c>
      <c r="L11" s="220">
        <v>44554</v>
      </c>
      <c r="M11" s="220">
        <v>44554</v>
      </c>
      <c r="N11" s="221">
        <v>144</v>
      </c>
      <c r="O11" s="224"/>
      <c r="P11" s="224"/>
      <c r="Q11" s="224"/>
    </row>
    <row r="12" spans="1:17" ht="15.75" x14ac:dyDescent="0.25">
      <c r="A12" s="4">
        <v>8</v>
      </c>
      <c r="B12" s="140" t="s">
        <v>57</v>
      </c>
      <c r="C12" s="5">
        <v>44729</v>
      </c>
      <c r="D12" s="5">
        <v>44735</v>
      </c>
      <c r="E12" s="4">
        <v>111</v>
      </c>
      <c r="F12" s="4">
        <v>8</v>
      </c>
      <c r="G12" s="26" t="s">
        <v>60</v>
      </c>
      <c r="H12" s="5">
        <v>44733</v>
      </c>
      <c r="I12" s="5">
        <v>44734</v>
      </c>
      <c r="J12" s="4">
        <v>209</v>
      </c>
      <c r="L12" s="220">
        <v>44729</v>
      </c>
      <c r="M12" s="220">
        <v>44735</v>
      </c>
      <c r="N12" s="221">
        <v>2664</v>
      </c>
      <c r="O12" s="224"/>
      <c r="P12" s="224"/>
      <c r="Q12" s="224"/>
    </row>
    <row r="13" spans="1:17" ht="31.5" x14ac:dyDescent="0.25">
      <c r="A13" s="4">
        <v>9</v>
      </c>
      <c r="B13" s="306" t="s">
        <v>58</v>
      </c>
      <c r="C13" s="5">
        <v>44770</v>
      </c>
      <c r="D13" s="5">
        <v>44771</v>
      </c>
      <c r="E13" s="4">
        <v>25</v>
      </c>
      <c r="F13" s="4">
        <v>9</v>
      </c>
      <c r="G13" s="140" t="s">
        <v>61</v>
      </c>
      <c r="H13" s="5">
        <v>44762</v>
      </c>
      <c r="I13" s="5">
        <v>44762</v>
      </c>
      <c r="J13" s="4">
        <v>20</v>
      </c>
      <c r="L13" s="220">
        <v>44770</v>
      </c>
      <c r="M13" s="220">
        <v>44771</v>
      </c>
      <c r="N13" s="221">
        <v>600</v>
      </c>
      <c r="O13" s="224"/>
      <c r="P13" s="224"/>
      <c r="Q13" s="224"/>
    </row>
    <row r="14" spans="1:17" ht="15.75" x14ac:dyDescent="0.25">
      <c r="A14" s="341" t="s">
        <v>7</v>
      </c>
      <c r="B14" s="342"/>
      <c r="C14" s="342"/>
      <c r="D14" s="342"/>
      <c r="E14" s="343"/>
      <c r="F14" s="3"/>
      <c r="G14" s="345" t="s">
        <v>8</v>
      </c>
      <c r="H14" s="346"/>
      <c r="I14" s="346"/>
      <c r="J14" s="347"/>
    </row>
    <row r="15" spans="1:17" ht="31.5" x14ac:dyDescent="0.25">
      <c r="A15" s="4">
        <v>1</v>
      </c>
      <c r="B15" s="27" t="s">
        <v>48</v>
      </c>
      <c r="C15" s="5">
        <v>44358</v>
      </c>
      <c r="D15" s="5">
        <v>44361</v>
      </c>
      <c r="E15" s="4">
        <v>0</v>
      </c>
      <c r="F15" s="4">
        <v>1</v>
      </c>
      <c r="G15" s="27" t="s">
        <v>50</v>
      </c>
      <c r="H15" s="5">
        <v>44336</v>
      </c>
      <c r="I15" s="5">
        <v>44357</v>
      </c>
      <c r="J15" s="4">
        <v>0</v>
      </c>
      <c r="L15" s="337" t="s">
        <v>427</v>
      </c>
      <c r="M15" s="337"/>
    </row>
    <row r="16" spans="1:17" ht="31.5" x14ac:dyDescent="0.25">
      <c r="A16" s="4">
        <v>2</v>
      </c>
      <c r="B16" s="26" t="s">
        <v>49</v>
      </c>
      <c r="C16" s="5">
        <v>44451</v>
      </c>
      <c r="D16" s="5">
        <v>44461</v>
      </c>
      <c r="E16" s="4">
        <v>61</v>
      </c>
      <c r="F16" s="4">
        <v>2</v>
      </c>
      <c r="G16" s="27" t="s">
        <v>51</v>
      </c>
      <c r="H16" s="5">
        <v>44396</v>
      </c>
      <c r="I16" s="5">
        <v>44396</v>
      </c>
      <c r="J16" s="4">
        <v>27</v>
      </c>
      <c r="L16" s="300" t="s">
        <v>33</v>
      </c>
      <c r="M16" s="300" t="s">
        <v>429</v>
      </c>
      <c r="N16" s="300" t="s">
        <v>283</v>
      </c>
      <c r="O16" s="23" t="s">
        <v>33</v>
      </c>
      <c r="P16" s="23" t="s">
        <v>429</v>
      </c>
      <c r="Q16" s="23" t="s">
        <v>283</v>
      </c>
    </row>
    <row r="17" spans="1:17" ht="31.5" x14ac:dyDescent="0.25">
      <c r="A17" s="4">
        <v>3</v>
      </c>
      <c r="B17" s="27" t="s">
        <v>65</v>
      </c>
      <c r="C17" s="32">
        <v>44721</v>
      </c>
      <c r="D17" s="32">
        <v>44733</v>
      </c>
      <c r="E17" s="4">
        <v>171</v>
      </c>
      <c r="F17" s="4">
        <v>3</v>
      </c>
      <c r="G17" s="27" t="s">
        <v>52</v>
      </c>
      <c r="H17" s="5">
        <v>44455</v>
      </c>
      <c r="I17" s="5">
        <v>44461</v>
      </c>
      <c r="J17" s="4">
        <v>40</v>
      </c>
      <c r="L17" s="338" t="s">
        <v>71</v>
      </c>
      <c r="M17" s="300" t="s">
        <v>35</v>
      </c>
      <c r="N17" s="300">
        <v>2</v>
      </c>
      <c r="O17" s="311" t="s">
        <v>72</v>
      </c>
      <c r="P17" s="23" t="s">
        <v>155</v>
      </c>
      <c r="Q17" s="23">
        <v>3</v>
      </c>
    </row>
    <row r="18" spans="1:17" ht="47.25" x14ac:dyDescent="0.25">
      <c r="A18" s="4">
        <v>4</v>
      </c>
      <c r="B18" s="27" t="s">
        <v>66</v>
      </c>
      <c r="C18" s="32">
        <v>44746</v>
      </c>
      <c r="D18" s="32">
        <v>44753</v>
      </c>
      <c r="E18" s="4">
        <v>9</v>
      </c>
      <c r="F18" s="4">
        <v>4</v>
      </c>
      <c r="G18" s="26" t="s">
        <v>53</v>
      </c>
      <c r="H18" s="5">
        <v>44519</v>
      </c>
      <c r="I18" s="5">
        <v>44522</v>
      </c>
      <c r="J18" s="4">
        <v>41</v>
      </c>
      <c r="L18" s="338"/>
      <c r="M18" s="134" t="s">
        <v>36</v>
      </c>
      <c r="N18" s="135">
        <v>3</v>
      </c>
      <c r="O18" s="311"/>
      <c r="P18" s="45" t="s">
        <v>65</v>
      </c>
      <c r="Q18" s="35">
        <v>2</v>
      </c>
    </row>
    <row r="19" spans="1:17" ht="31.5" x14ac:dyDescent="0.25">
      <c r="A19" s="4">
        <v>5</v>
      </c>
      <c r="B19" s="27" t="s">
        <v>67</v>
      </c>
      <c r="C19" s="32">
        <v>44760</v>
      </c>
      <c r="D19" s="32">
        <v>44761</v>
      </c>
      <c r="E19" s="4">
        <v>5</v>
      </c>
      <c r="F19" s="4">
        <v>5</v>
      </c>
      <c r="G19" s="27" t="s">
        <v>54</v>
      </c>
      <c r="H19" s="5">
        <v>44538</v>
      </c>
      <c r="I19" s="5">
        <v>44538</v>
      </c>
      <c r="J19" s="4">
        <v>12</v>
      </c>
      <c r="L19" s="338"/>
      <c r="M19" s="299" t="s">
        <v>37</v>
      </c>
      <c r="N19" s="300">
        <v>2</v>
      </c>
      <c r="O19" s="311" t="s">
        <v>73</v>
      </c>
      <c r="P19" s="45" t="s">
        <v>50</v>
      </c>
      <c r="Q19" s="35">
        <v>4</v>
      </c>
    </row>
    <row r="20" spans="1:17" ht="31.5" x14ac:dyDescent="0.25">
      <c r="A20" s="344" t="s">
        <v>9</v>
      </c>
      <c r="B20" s="344"/>
      <c r="C20" s="344"/>
      <c r="D20" s="344"/>
      <c r="E20" s="344"/>
      <c r="F20" s="4">
        <v>6</v>
      </c>
      <c r="G20" s="33" t="s">
        <v>68</v>
      </c>
      <c r="H20" s="5">
        <v>44732</v>
      </c>
      <c r="I20" s="5">
        <v>44747</v>
      </c>
      <c r="J20" s="4">
        <v>124</v>
      </c>
      <c r="L20" s="338"/>
      <c r="M20" s="299" t="s">
        <v>39</v>
      </c>
      <c r="N20" s="300">
        <v>1</v>
      </c>
      <c r="O20" s="311"/>
      <c r="P20" s="45" t="s">
        <v>52</v>
      </c>
      <c r="Q20" s="35">
        <v>2</v>
      </c>
    </row>
    <row r="21" spans="1:17" ht="31.5" x14ac:dyDescent="0.25">
      <c r="A21" s="4">
        <v>1</v>
      </c>
      <c r="B21" s="28" t="s">
        <v>56</v>
      </c>
      <c r="C21" s="5">
        <v>44279</v>
      </c>
      <c r="D21" s="5">
        <v>44294</v>
      </c>
      <c r="E21" s="4">
        <v>0</v>
      </c>
      <c r="F21" s="4">
        <v>7</v>
      </c>
      <c r="G21" s="26" t="s">
        <v>69</v>
      </c>
      <c r="H21" s="5">
        <v>44795</v>
      </c>
      <c r="I21" s="5">
        <v>44795</v>
      </c>
      <c r="J21" s="4">
        <v>33</v>
      </c>
      <c r="L21" s="338"/>
      <c r="M21" s="299" t="s">
        <v>40</v>
      </c>
      <c r="N21" s="300">
        <v>1</v>
      </c>
      <c r="O21" s="311"/>
      <c r="P21" s="299" t="s">
        <v>431</v>
      </c>
      <c r="Q21" s="300">
        <v>1</v>
      </c>
    </row>
    <row r="22" spans="1:17" ht="31.5" x14ac:dyDescent="0.25">
      <c r="A22" s="4">
        <v>2</v>
      </c>
      <c r="B22" s="28" t="s">
        <v>55</v>
      </c>
      <c r="C22" s="5">
        <v>44427</v>
      </c>
      <c r="D22" s="5">
        <v>44441</v>
      </c>
      <c r="E22" s="4">
        <v>75</v>
      </c>
      <c r="F22" s="4">
        <v>8</v>
      </c>
      <c r="G22" s="26" t="s">
        <v>70</v>
      </c>
      <c r="H22" s="5">
        <v>44851</v>
      </c>
      <c r="I22" s="5">
        <v>44851</v>
      </c>
      <c r="J22" s="4">
        <v>40</v>
      </c>
      <c r="L22" s="338" t="s">
        <v>428</v>
      </c>
      <c r="M22" s="300" t="s">
        <v>42</v>
      </c>
      <c r="N22" s="300">
        <v>1</v>
      </c>
      <c r="O22" s="311"/>
      <c r="P22" s="119" t="s">
        <v>432</v>
      </c>
      <c r="Q22" s="119">
        <v>1</v>
      </c>
    </row>
    <row r="23" spans="1:17" ht="31.5" x14ac:dyDescent="0.25">
      <c r="A23" s="4">
        <v>3</v>
      </c>
      <c r="B23" s="29" t="s">
        <v>62</v>
      </c>
      <c r="C23" s="5">
        <v>44639</v>
      </c>
      <c r="D23" s="5">
        <v>44669</v>
      </c>
      <c r="E23" s="6">
        <v>134</v>
      </c>
      <c r="F23" s="6"/>
      <c r="G23" s="26"/>
      <c r="H23" s="5"/>
      <c r="I23" s="5"/>
      <c r="J23" s="4"/>
      <c r="L23" s="338"/>
      <c r="M23" s="304" t="s">
        <v>43</v>
      </c>
      <c r="N23" s="300">
        <v>1</v>
      </c>
      <c r="O23" s="311" t="s">
        <v>402</v>
      </c>
      <c r="P23" s="119" t="s">
        <v>432</v>
      </c>
      <c r="Q23" s="119">
        <v>2</v>
      </c>
    </row>
    <row r="24" spans="1:17" ht="31.5" x14ac:dyDescent="0.25">
      <c r="A24" s="4">
        <v>4</v>
      </c>
      <c r="B24" s="28" t="s">
        <v>63</v>
      </c>
      <c r="C24" s="7">
        <v>44729</v>
      </c>
      <c r="D24" s="7">
        <v>44756</v>
      </c>
      <c r="E24" s="6">
        <v>35</v>
      </c>
      <c r="F24" s="6"/>
      <c r="G24" s="26"/>
      <c r="H24" s="8"/>
      <c r="I24" s="8"/>
      <c r="J24" s="8"/>
      <c r="L24" s="338"/>
      <c r="M24" s="305" t="s">
        <v>44</v>
      </c>
      <c r="N24" s="11">
        <v>1</v>
      </c>
      <c r="O24" s="311"/>
      <c r="P24" s="45" t="s">
        <v>433</v>
      </c>
      <c r="Q24" s="35">
        <v>2</v>
      </c>
    </row>
    <row r="25" spans="1:17" ht="31.5" x14ac:dyDescent="0.25">
      <c r="A25" s="4">
        <v>5</v>
      </c>
      <c r="B25" s="28" t="s">
        <v>64</v>
      </c>
      <c r="C25" s="7">
        <v>44803</v>
      </c>
      <c r="D25" s="7">
        <v>44803</v>
      </c>
      <c r="E25" s="6">
        <v>32</v>
      </c>
      <c r="F25" s="6"/>
      <c r="G25" s="26"/>
      <c r="H25" s="8"/>
      <c r="I25" s="8"/>
      <c r="J25" s="8"/>
      <c r="L25" s="338"/>
      <c r="M25" s="299" t="s">
        <v>45</v>
      </c>
      <c r="N25" s="300">
        <v>1</v>
      </c>
      <c r="O25" s="311"/>
      <c r="P25" s="45" t="s">
        <v>434</v>
      </c>
      <c r="Q25" s="35">
        <v>1</v>
      </c>
    </row>
    <row r="26" spans="1:17" ht="31.5" x14ac:dyDescent="0.25">
      <c r="A26" s="228"/>
      <c r="B26" s="229"/>
      <c r="C26" s="301"/>
      <c r="D26" s="301"/>
      <c r="E26" s="230"/>
      <c r="F26" s="230"/>
      <c r="G26" s="302"/>
      <c r="H26" s="231"/>
      <c r="I26" s="231"/>
      <c r="J26" s="231"/>
      <c r="L26" s="338"/>
      <c r="M26" s="45" t="s">
        <v>435</v>
      </c>
      <c r="N26" s="35">
        <v>4</v>
      </c>
      <c r="O26" s="312" t="s">
        <v>116</v>
      </c>
      <c r="P26" s="23" t="s">
        <v>155</v>
      </c>
      <c r="Q26" s="23">
        <v>1</v>
      </c>
    </row>
    <row r="27" spans="1:17" ht="31.5" x14ac:dyDescent="0.25">
      <c r="A27" s="228"/>
      <c r="B27" s="229"/>
      <c r="C27" s="301"/>
      <c r="D27" s="301"/>
      <c r="E27" s="230"/>
      <c r="F27" s="230"/>
      <c r="G27" s="302"/>
      <c r="H27" s="231"/>
      <c r="I27" s="231"/>
      <c r="J27" s="231"/>
      <c r="L27" s="338"/>
      <c r="M27" s="299" t="s">
        <v>430</v>
      </c>
      <c r="N27" s="300">
        <v>1</v>
      </c>
      <c r="O27" s="312"/>
      <c r="P27" s="305" t="s">
        <v>118</v>
      </c>
      <c r="Q27" s="11">
        <v>1</v>
      </c>
    </row>
    <row r="28" spans="1:17" ht="31.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L28" s="8"/>
      <c r="M28" s="299"/>
      <c r="N28" s="8"/>
      <c r="O28" s="312"/>
      <c r="P28" s="45" t="s">
        <v>436</v>
      </c>
      <c r="Q28" s="35">
        <v>4</v>
      </c>
    </row>
    <row r="29" spans="1:17" ht="31.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L29" s="8"/>
      <c r="M29" s="299"/>
      <c r="N29" s="8"/>
      <c r="O29" s="312"/>
      <c r="P29" s="45" t="s">
        <v>434</v>
      </c>
      <c r="Q29" s="35">
        <v>1</v>
      </c>
    </row>
    <row r="30" spans="1:17" ht="15.7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M30" s="22"/>
    </row>
    <row r="31" spans="1:17" ht="15.75" x14ac:dyDescent="0.25">
      <c r="A31" s="337" t="s">
        <v>10</v>
      </c>
      <c r="B31" s="337"/>
      <c r="C31" s="337"/>
      <c r="D31" s="337"/>
      <c r="E31" s="337"/>
      <c r="F31" s="337"/>
      <c r="G31" s="337"/>
      <c r="H31" s="337"/>
      <c r="I31" s="337"/>
      <c r="J31" s="337"/>
      <c r="M31" s="22"/>
    </row>
    <row r="33" spans="1:20" ht="31.5" x14ac:dyDescent="0.25">
      <c r="A33" s="1" t="s">
        <v>1</v>
      </c>
      <c r="B33" s="2" t="s">
        <v>34</v>
      </c>
      <c r="C33" s="2" t="s">
        <v>2</v>
      </c>
      <c r="D33" s="2" t="s">
        <v>3</v>
      </c>
      <c r="E33" s="2" t="s">
        <v>284</v>
      </c>
      <c r="F33" s="2" t="s">
        <v>1</v>
      </c>
      <c r="G33" s="2" t="s">
        <v>34</v>
      </c>
      <c r="H33" s="2" t="s">
        <v>2</v>
      </c>
      <c r="I33" s="2" t="s">
        <v>3</v>
      </c>
      <c r="J33" s="2" t="s">
        <v>284</v>
      </c>
      <c r="L33" s="223" t="s">
        <v>405</v>
      </c>
      <c r="M33" s="223" t="s">
        <v>406</v>
      </c>
      <c r="N33" s="223" t="s">
        <v>284</v>
      </c>
      <c r="O33" s="223" t="s">
        <v>405</v>
      </c>
      <c r="P33" s="223" t="s">
        <v>406</v>
      </c>
      <c r="Q33" s="223" t="s">
        <v>284</v>
      </c>
    </row>
    <row r="34" spans="1:20" ht="15.75" x14ac:dyDescent="0.25">
      <c r="A34" s="351" t="s">
        <v>5</v>
      </c>
      <c r="B34" s="352"/>
      <c r="C34" s="352"/>
      <c r="D34" s="352"/>
      <c r="E34" s="353"/>
      <c r="F34" s="348" t="s">
        <v>6</v>
      </c>
      <c r="G34" s="349"/>
      <c r="H34" s="349"/>
      <c r="I34" s="349"/>
      <c r="J34" s="350"/>
      <c r="L34" s="336" t="s">
        <v>403</v>
      </c>
      <c r="M34" s="336"/>
      <c r="N34" s="336"/>
      <c r="O34" s="336" t="s">
        <v>404</v>
      </c>
      <c r="P34" s="336"/>
      <c r="Q34" s="336"/>
    </row>
    <row r="35" spans="1:20" ht="15.75" x14ac:dyDescent="0.25">
      <c r="A35" s="4">
        <v>1</v>
      </c>
      <c r="B35" s="26" t="s">
        <v>35</v>
      </c>
      <c r="C35" s="5">
        <v>44263</v>
      </c>
      <c r="D35" s="5">
        <v>44263</v>
      </c>
      <c r="E35" s="116">
        <v>3</v>
      </c>
      <c r="F35" s="4">
        <v>1</v>
      </c>
      <c r="G35" s="27" t="s">
        <v>42</v>
      </c>
      <c r="H35" s="5">
        <v>44245</v>
      </c>
      <c r="I35" s="5">
        <v>44245</v>
      </c>
      <c r="J35" s="116">
        <v>3</v>
      </c>
      <c r="L35" s="220">
        <v>44263</v>
      </c>
      <c r="M35" s="220">
        <v>44263</v>
      </c>
      <c r="N35" s="221">
        <v>3</v>
      </c>
      <c r="O35" s="220">
        <v>44279</v>
      </c>
      <c r="P35" s="220">
        <v>44294</v>
      </c>
      <c r="Q35" s="221">
        <v>240</v>
      </c>
    </row>
    <row r="36" spans="1:20" ht="15.75" x14ac:dyDescent="0.25">
      <c r="A36" s="4">
        <v>2</v>
      </c>
      <c r="B36" s="27" t="s">
        <v>36</v>
      </c>
      <c r="C36" s="5">
        <v>44365</v>
      </c>
      <c r="D36" s="5">
        <v>44365</v>
      </c>
      <c r="E36" s="116">
        <v>24</v>
      </c>
      <c r="F36" s="4">
        <v>2</v>
      </c>
      <c r="G36" s="30" t="s">
        <v>43</v>
      </c>
      <c r="H36" s="5">
        <v>44252</v>
      </c>
      <c r="I36" s="5">
        <v>44252</v>
      </c>
      <c r="J36" s="116">
        <v>2</v>
      </c>
      <c r="L36" s="220">
        <v>44365</v>
      </c>
      <c r="M36" s="220">
        <v>44365</v>
      </c>
      <c r="N36" s="221">
        <v>24</v>
      </c>
      <c r="O36" s="220">
        <v>44427</v>
      </c>
      <c r="P36" s="220">
        <v>44441</v>
      </c>
      <c r="Q36" s="221">
        <v>192</v>
      </c>
    </row>
    <row r="37" spans="1:20" ht="31.5" x14ac:dyDescent="0.25">
      <c r="A37" s="4">
        <v>3</v>
      </c>
      <c r="B37" s="27" t="s">
        <v>37</v>
      </c>
      <c r="C37" s="5">
        <v>44424</v>
      </c>
      <c r="D37" s="5">
        <v>44424</v>
      </c>
      <c r="E37" s="116">
        <v>3</v>
      </c>
      <c r="F37" s="4">
        <v>3</v>
      </c>
      <c r="G37" s="26" t="s">
        <v>44</v>
      </c>
      <c r="H37" s="5">
        <v>44259</v>
      </c>
      <c r="I37" s="5">
        <v>44259</v>
      </c>
      <c r="J37" s="116">
        <v>2</v>
      </c>
      <c r="L37" s="220">
        <v>44424</v>
      </c>
      <c r="M37" s="220">
        <v>44424</v>
      </c>
      <c r="N37" s="221">
        <v>3</v>
      </c>
      <c r="O37" s="220">
        <v>44639</v>
      </c>
      <c r="P37" s="220">
        <v>44669</v>
      </c>
      <c r="Q37" s="221">
        <v>480</v>
      </c>
    </row>
    <row r="38" spans="1:20" ht="15.75" x14ac:dyDescent="0.25">
      <c r="A38" s="4">
        <v>4</v>
      </c>
      <c r="B38" s="26" t="s">
        <v>38</v>
      </c>
      <c r="C38" s="5">
        <v>44441</v>
      </c>
      <c r="D38" s="5">
        <v>44441</v>
      </c>
      <c r="E38" s="116">
        <v>2</v>
      </c>
      <c r="F38" s="4">
        <v>4</v>
      </c>
      <c r="G38" s="27" t="s">
        <v>45</v>
      </c>
      <c r="H38" s="5">
        <v>44263</v>
      </c>
      <c r="I38" s="5">
        <v>44263</v>
      </c>
      <c r="J38" s="116">
        <v>2</v>
      </c>
      <c r="L38" s="220">
        <v>44441</v>
      </c>
      <c r="M38" s="220">
        <v>44441</v>
      </c>
      <c r="N38" s="221">
        <v>2</v>
      </c>
      <c r="O38" s="225">
        <v>44729</v>
      </c>
      <c r="P38" s="225">
        <v>44756</v>
      </c>
      <c r="Q38" s="221">
        <v>480</v>
      </c>
    </row>
    <row r="39" spans="1:20" ht="15.75" x14ac:dyDescent="0.25">
      <c r="A39" s="4">
        <v>5</v>
      </c>
      <c r="B39" s="27" t="s">
        <v>39</v>
      </c>
      <c r="C39" s="5">
        <v>44481</v>
      </c>
      <c r="D39" s="5">
        <v>44481</v>
      </c>
      <c r="E39" s="116">
        <v>3</v>
      </c>
      <c r="F39" s="4">
        <v>5</v>
      </c>
      <c r="G39" s="26" t="s">
        <v>46</v>
      </c>
      <c r="H39" s="5">
        <v>44281</v>
      </c>
      <c r="I39" s="5">
        <v>44284</v>
      </c>
      <c r="J39" s="116">
        <v>24</v>
      </c>
      <c r="L39" s="220">
        <v>44481</v>
      </c>
      <c r="M39" s="220">
        <v>44481</v>
      </c>
      <c r="N39" s="221">
        <v>3</v>
      </c>
      <c r="O39" s="225">
        <v>44803</v>
      </c>
      <c r="P39" s="225">
        <v>44803</v>
      </c>
      <c r="Q39" s="221">
        <v>2</v>
      </c>
    </row>
    <row r="40" spans="1:20" ht="31.5" x14ac:dyDescent="0.25">
      <c r="A40" s="4">
        <v>6</v>
      </c>
      <c r="B40" s="27" t="s">
        <v>40</v>
      </c>
      <c r="C40" s="5">
        <v>44539</v>
      </c>
      <c r="D40" s="5">
        <v>44545</v>
      </c>
      <c r="E40" s="116">
        <v>96</v>
      </c>
      <c r="F40" s="4">
        <v>6</v>
      </c>
      <c r="G40" s="27" t="s">
        <v>47</v>
      </c>
      <c r="H40" s="5">
        <v>44299</v>
      </c>
      <c r="I40" s="5">
        <v>44299</v>
      </c>
      <c r="J40" s="116">
        <v>2</v>
      </c>
      <c r="L40" s="220">
        <v>44539</v>
      </c>
      <c r="M40" s="220">
        <v>44545</v>
      </c>
      <c r="N40" s="221">
        <v>96</v>
      </c>
      <c r="O40" s="224"/>
      <c r="P40" s="224"/>
      <c r="Q40" s="224"/>
    </row>
    <row r="41" spans="1:20" ht="15.75" x14ac:dyDescent="0.25">
      <c r="A41" s="4">
        <v>7</v>
      </c>
      <c r="B41" s="26" t="s">
        <v>41</v>
      </c>
      <c r="C41" s="5">
        <v>44554</v>
      </c>
      <c r="D41" s="5">
        <v>44554</v>
      </c>
      <c r="E41" s="116">
        <v>4</v>
      </c>
      <c r="F41" s="4">
        <v>7</v>
      </c>
      <c r="G41" s="26" t="s">
        <v>59</v>
      </c>
      <c r="H41" s="31">
        <v>44417</v>
      </c>
      <c r="I41" s="5">
        <v>44417</v>
      </c>
      <c r="J41" s="116">
        <v>4</v>
      </c>
      <c r="L41" s="220">
        <v>44554</v>
      </c>
      <c r="M41" s="220">
        <v>44554</v>
      </c>
      <c r="N41" s="221">
        <v>4</v>
      </c>
      <c r="O41" s="224"/>
      <c r="P41" s="224"/>
      <c r="Q41" s="224"/>
    </row>
    <row r="42" spans="1:20" ht="15.75" x14ac:dyDescent="0.25">
      <c r="A42" s="4">
        <v>8</v>
      </c>
      <c r="B42" s="26" t="s">
        <v>57</v>
      </c>
      <c r="C42" s="5">
        <v>44729</v>
      </c>
      <c r="D42" s="5">
        <v>44735</v>
      </c>
      <c r="E42" s="116">
        <v>120</v>
      </c>
      <c r="F42" s="4">
        <v>8</v>
      </c>
      <c r="G42" s="26" t="s">
        <v>60</v>
      </c>
      <c r="H42" s="5">
        <v>44733</v>
      </c>
      <c r="I42" s="5">
        <v>44734</v>
      </c>
      <c r="J42" s="116">
        <v>48</v>
      </c>
      <c r="L42" s="220">
        <v>44729</v>
      </c>
      <c r="M42" s="220">
        <v>44735</v>
      </c>
      <c r="N42" s="221">
        <v>120</v>
      </c>
      <c r="O42" s="224"/>
      <c r="P42" s="224"/>
      <c r="Q42" s="224"/>
    </row>
    <row r="43" spans="1:20" ht="31.5" x14ac:dyDescent="0.25">
      <c r="A43" s="4">
        <v>9</v>
      </c>
      <c r="B43" s="27" t="s">
        <v>58</v>
      </c>
      <c r="C43" s="5">
        <v>44770</v>
      </c>
      <c r="D43" s="5">
        <v>44771</v>
      </c>
      <c r="E43" s="116">
        <v>48</v>
      </c>
      <c r="F43" s="4">
        <v>9</v>
      </c>
      <c r="G43" s="26" t="s">
        <v>61</v>
      </c>
      <c r="H43" s="5">
        <v>44762</v>
      </c>
      <c r="I43" s="5">
        <v>44762</v>
      </c>
      <c r="J43" s="116">
        <v>1.25</v>
      </c>
      <c r="L43" s="220">
        <v>44770</v>
      </c>
      <c r="M43" s="220">
        <v>44771</v>
      </c>
      <c r="N43" s="221">
        <v>48</v>
      </c>
      <c r="O43" s="224"/>
      <c r="P43" s="224"/>
      <c r="Q43" s="224"/>
    </row>
    <row r="44" spans="1:20" ht="15.75" x14ac:dyDescent="0.25">
      <c r="A44" s="351" t="s">
        <v>7</v>
      </c>
      <c r="B44" s="352"/>
      <c r="C44" s="352"/>
      <c r="D44" s="352"/>
      <c r="E44" s="353"/>
      <c r="F44" s="348" t="s">
        <v>8</v>
      </c>
      <c r="G44" s="349"/>
      <c r="H44" s="349"/>
      <c r="I44" s="349"/>
      <c r="J44" s="350"/>
    </row>
    <row r="45" spans="1:20" ht="31.5" x14ac:dyDescent="0.25">
      <c r="A45" s="4">
        <v>1</v>
      </c>
      <c r="B45" s="27" t="s">
        <v>48</v>
      </c>
      <c r="C45" s="5">
        <v>44358</v>
      </c>
      <c r="D45" s="5">
        <v>44361</v>
      </c>
      <c r="E45" s="233">
        <v>24</v>
      </c>
      <c r="F45" s="4">
        <v>1</v>
      </c>
      <c r="G45" s="27" t="s">
        <v>50</v>
      </c>
      <c r="H45" s="5">
        <v>44336</v>
      </c>
      <c r="I45" s="5">
        <v>44357</v>
      </c>
      <c r="J45" s="233">
        <v>312</v>
      </c>
      <c r="L45" t="s">
        <v>412</v>
      </c>
    </row>
    <row r="46" spans="1:20" ht="31.5" x14ac:dyDescent="0.25">
      <c r="A46" s="4">
        <v>2</v>
      </c>
      <c r="B46" s="26" t="s">
        <v>49</v>
      </c>
      <c r="C46" s="5">
        <v>44451</v>
      </c>
      <c r="D46" s="5">
        <v>44461</v>
      </c>
      <c r="E46" s="116">
        <v>168</v>
      </c>
      <c r="F46" s="4">
        <v>2</v>
      </c>
      <c r="G46" s="27" t="s">
        <v>51</v>
      </c>
      <c r="H46" s="5">
        <v>44396</v>
      </c>
      <c r="I46" s="5">
        <v>44396</v>
      </c>
      <c r="J46" s="116">
        <v>3</v>
      </c>
      <c r="L46" s="236" t="s">
        <v>33</v>
      </c>
      <c r="M46" s="236" t="s">
        <v>407</v>
      </c>
      <c r="N46" s="236" t="s">
        <v>408</v>
      </c>
      <c r="Q46" s="232" t="s">
        <v>33</v>
      </c>
      <c r="R46" s="232" t="s">
        <v>407</v>
      </c>
      <c r="S46" s="232" t="s">
        <v>414</v>
      </c>
      <c r="T46" s="232" t="s">
        <v>415</v>
      </c>
    </row>
    <row r="47" spans="1:20" ht="31.5" x14ac:dyDescent="0.25">
      <c r="A47" s="4">
        <v>3</v>
      </c>
      <c r="B47" s="27" t="s">
        <v>65</v>
      </c>
      <c r="C47" s="32">
        <v>44721</v>
      </c>
      <c r="D47" s="32">
        <v>44733</v>
      </c>
      <c r="E47" s="116">
        <v>216</v>
      </c>
      <c r="F47" s="4">
        <v>3</v>
      </c>
      <c r="G47" s="27" t="s">
        <v>52</v>
      </c>
      <c r="H47" s="5">
        <v>44455</v>
      </c>
      <c r="I47" s="5">
        <v>44461</v>
      </c>
      <c r="J47" s="116">
        <v>144</v>
      </c>
      <c r="L47" s="333" t="s">
        <v>411</v>
      </c>
      <c r="M47" s="236" t="s">
        <v>14</v>
      </c>
      <c r="N47" s="227">
        <v>1.7050000000000001</v>
      </c>
      <c r="Q47" s="334" t="s">
        <v>411</v>
      </c>
      <c r="R47" s="331" t="s">
        <v>12</v>
      </c>
      <c r="S47" s="237" t="s">
        <v>416</v>
      </c>
      <c r="T47" s="237">
        <v>1.3492</v>
      </c>
    </row>
    <row r="48" spans="1:20" ht="47.25" x14ac:dyDescent="0.25">
      <c r="A48" s="4">
        <v>4</v>
      </c>
      <c r="B48" s="27" t="s">
        <v>66</v>
      </c>
      <c r="C48" s="32">
        <v>44746</v>
      </c>
      <c r="D48" s="32">
        <v>44753</v>
      </c>
      <c r="E48" s="116">
        <v>144</v>
      </c>
      <c r="F48" s="4">
        <v>4</v>
      </c>
      <c r="G48" s="26" t="s">
        <v>53</v>
      </c>
      <c r="H48" s="5">
        <v>44519</v>
      </c>
      <c r="I48" s="5">
        <v>44522</v>
      </c>
      <c r="J48" s="116">
        <v>72</v>
      </c>
      <c r="L48" s="333"/>
      <c r="M48" s="236" t="s">
        <v>12</v>
      </c>
      <c r="N48" s="227">
        <v>1.681</v>
      </c>
      <c r="Q48" s="335"/>
      <c r="R48" s="332"/>
      <c r="S48" s="237" t="s">
        <v>417</v>
      </c>
      <c r="T48" s="237">
        <v>1070.4000000000001</v>
      </c>
    </row>
    <row r="49" spans="1:20" ht="31.5" x14ac:dyDescent="0.25">
      <c r="A49" s="4">
        <v>5</v>
      </c>
      <c r="B49" s="27" t="s">
        <v>67</v>
      </c>
      <c r="C49" s="32">
        <v>44760</v>
      </c>
      <c r="D49" s="32">
        <v>44761</v>
      </c>
      <c r="E49" s="116">
        <v>48</v>
      </c>
      <c r="F49" s="4">
        <v>5</v>
      </c>
      <c r="G49" s="27" t="s">
        <v>54</v>
      </c>
      <c r="H49" s="5">
        <v>44538</v>
      </c>
      <c r="I49" s="5">
        <v>44538</v>
      </c>
      <c r="J49" s="116">
        <v>14</v>
      </c>
      <c r="L49" s="333"/>
      <c r="M49" s="236" t="s">
        <v>409</v>
      </c>
      <c r="N49" s="227">
        <v>1.946</v>
      </c>
      <c r="Q49" s="331" t="s">
        <v>404</v>
      </c>
      <c r="R49" s="331" t="s">
        <v>12</v>
      </c>
      <c r="S49" s="237" t="s">
        <v>416</v>
      </c>
      <c r="T49" s="237">
        <v>1.804</v>
      </c>
    </row>
    <row r="50" spans="1:20" ht="31.5" x14ac:dyDescent="0.25">
      <c r="A50" s="339" t="s">
        <v>9</v>
      </c>
      <c r="B50" s="339"/>
      <c r="C50" s="339"/>
      <c r="D50" s="339"/>
      <c r="E50" s="339"/>
      <c r="F50" s="4">
        <v>6</v>
      </c>
      <c r="G50" s="33" t="s">
        <v>68</v>
      </c>
      <c r="H50" s="5">
        <v>44732</v>
      </c>
      <c r="I50" s="5">
        <v>44747</v>
      </c>
      <c r="J50" s="116">
        <v>288</v>
      </c>
      <c r="L50" s="333"/>
      <c r="M50" s="236" t="s">
        <v>410</v>
      </c>
      <c r="N50" s="227">
        <v>1.8640000000000001</v>
      </c>
      <c r="Q50" s="332"/>
      <c r="R50" s="332"/>
      <c r="S50" s="237" t="s">
        <v>417</v>
      </c>
      <c r="T50" s="237">
        <v>1877.73</v>
      </c>
    </row>
    <row r="51" spans="1:20" ht="31.5" x14ac:dyDescent="0.25">
      <c r="A51" s="4">
        <v>1</v>
      </c>
      <c r="B51" s="28" t="s">
        <v>56</v>
      </c>
      <c r="C51" s="5">
        <v>44279</v>
      </c>
      <c r="D51" s="5">
        <v>44294</v>
      </c>
      <c r="E51" s="116">
        <v>240</v>
      </c>
      <c r="F51" s="4">
        <v>7</v>
      </c>
      <c r="G51" s="26" t="s">
        <v>69</v>
      </c>
      <c r="H51" s="5">
        <v>44795</v>
      </c>
      <c r="I51" s="5">
        <v>44795</v>
      </c>
      <c r="J51" s="116">
        <v>4</v>
      </c>
      <c r="L51" s="330" t="s">
        <v>404</v>
      </c>
      <c r="M51" s="236" t="s">
        <v>14</v>
      </c>
      <c r="N51" s="227">
        <v>3.0339999999999998</v>
      </c>
    </row>
    <row r="52" spans="1:20" ht="31.5" x14ac:dyDescent="0.25">
      <c r="A52" s="4">
        <v>2</v>
      </c>
      <c r="B52" s="28" t="s">
        <v>55</v>
      </c>
      <c r="C52" s="5">
        <v>44427</v>
      </c>
      <c r="D52" s="5">
        <v>44441</v>
      </c>
      <c r="E52" s="116">
        <v>192</v>
      </c>
      <c r="F52" s="4">
        <v>8</v>
      </c>
      <c r="G52" s="26" t="s">
        <v>70</v>
      </c>
      <c r="H52" s="5">
        <v>44851</v>
      </c>
      <c r="I52" s="5">
        <v>44851</v>
      </c>
      <c r="J52" s="116">
        <v>2</v>
      </c>
      <c r="L52" s="330"/>
      <c r="M52" s="236" t="s">
        <v>12</v>
      </c>
      <c r="N52" s="227">
        <v>2.9980000000000002</v>
      </c>
      <c r="Q52" s="232" t="s">
        <v>33</v>
      </c>
      <c r="R52" s="241" t="s">
        <v>420</v>
      </c>
      <c r="S52" s="241" t="s">
        <v>421</v>
      </c>
      <c r="T52" s="240"/>
    </row>
    <row r="53" spans="1:20" ht="15.75" x14ac:dyDescent="0.25">
      <c r="A53" s="4">
        <v>3</v>
      </c>
      <c r="B53" s="29" t="s">
        <v>62</v>
      </c>
      <c r="C53" s="5">
        <v>44639</v>
      </c>
      <c r="D53" s="5">
        <v>44669</v>
      </c>
      <c r="E53" s="116">
        <v>480</v>
      </c>
      <c r="F53" s="6"/>
      <c r="G53" s="6"/>
      <c r="H53" s="5"/>
      <c r="I53" s="5"/>
      <c r="J53" s="6"/>
      <c r="L53" s="330"/>
      <c r="M53" s="236" t="s">
        <v>409</v>
      </c>
      <c r="N53" s="227">
        <v>3.0659999999999998</v>
      </c>
      <c r="Q53" s="235" t="s">
        <v>411</v>
      </c>
      <c r="R53" s="234">
        <v>41</v>
      </c>
      <c r="S53" s="236">
        <v>2</v>
      </c>
      <c r="T53" s="239"/>
    </row>
    <row r="54" spans="1:20" ht="31.5" x14ac:dyDescent="0.25">
      <c r="A54" s="4">
        <v>4</v>
      </c>
      <c r="B54" s="28" t="s">
        <v>63</v>
      </c>
      <c r="C54" s="32">
        <v>44729</v>
      </c>
      <c r="D54" s="32">
        <v>44756</v>
      </c>
      <c r="E54" s="116">
        <v>480</v>
      </c>
      <c r="F54" s="6"/>
      <c r="G54" s="6"/>
      <c r="H54" s="8"/>
      <c r="I54" s="8"/>
      <c r="J54" s="8"/>
      <c r="Q54" s="303" t="s">
        <v>404</v>
      </c>
      <c r="R54" s="236">
        <v>70</v>
      </c>
      <c r="S54" s="236">
        <v>41</v>
      </c>
      <c r="T54" s="239"/>
    </row>
    <row r="55" spans="1:20" ht="31.5" x14ac:dyDescent="0.25">
      <c r="A55" s="4">
        <v>5</v>
      </c>
      <c r="B55" s="28" t="s">
        <v>64</v>
      </c>
      <c r="C55" s="32">
        <v>44803</v>
      </c>
      <c r="D55" s="32">
        <v>44803</v>
      </c>
      <c r="E55" s="116">
        <v>2</v>
      </c>
      <c r="F55" s="6"/>
      <c r="G55" s="6"/>
      <c r="H55" s="8"/>
      <c r="I55" s="8"/>
      <c r="J55" s="8"/>
      <c r="Q55" s="238"/>
      <c r="R55" s="238"/>
      <c r="S55" s="239"/>
      <c r="T55" s="239"/>
    </row>
    <row r="56" spans="1:20" x14ac:dyDescent="0.25">
      <c r="L56" t="s">
        <v>413</v>
      </c>
    </row>
    <row r="57" spans="1:20" x14ac:dyDescent="0.25">
      <c r="L57" s="236" t="s">
        <v>33</v>
      </c>
      <c r="M57" s="236" t="s">
        <v>407</v>
      </c>
      <c r="N57" s="236" t="s">
        <v>408</v>
      </c>
      <c r="Q57" s="232" t="s">
        <v>33</v>
      </c>
      <c r="R57" s="232" t="s">
        <v>407</v>
      </c>
      <c r="S57" s="232" t="s">
        <v>414</v>
      </c>
      <c r="T57" s="232" t="s">
        <v>415</v>
      </c>
    </row>
    <row r="58" spans="1:20" x14ac:dyDescent="0.25">
      <c r="L58" s="333" t="s">
        <v>411</v>
      </c>
      <c r="M58" s="236" t="s">
        <v>14</v>
      </c>
      <c r="N58" s="227">
        <v>2.0680000000000001</v>
      </c>
      <c r="Q58" s="334" t="s">
        <v>411</v>
      </c>
      <c r="R58" s="331" t="s">
        <v>12</v>
      </c>
      <c r="S58" s="237" t="s">
        <v>416</v>
      </c>
      <c r="T58" s="237">
        <v>0.67120000000000002</v>
      </c>
    </row>
    <row r="59" spans="1:20" x14ac:dyDescent="0.25">
      <c r="L59" s="333"/>
      <c r="M59" s="236" t="s">
        <v>12</v>
      </c>
      <c r="N59" s="227">
        <v>1.994</v>
      </c>
      <c r="Q59" s="335"/>
      <c r="R59" s="332"/>
      <c r="S59" s="237" t="s">
        <v>417</v>
      </c>
      <c r="T59" s="237">
        <v>25.223099999999999</v>
      </c>
    </row>
    <row r="60" spans="1:20" x14ac:dyDescent="0.25">
      <c r="L60" s="333"/>
      <c r="M60" s="236" t="s">
        <v>409</v>
      </c>
      <c r="N60" s="227">
        <v>2.3109999999999999</v>
      </c>
      <c r="Q60" s="331" t="s">
        <v>404</v>
      </c>
      <c r="R60" s="331" t="s">
        <v>14</v>
      </c>
      <c r="S60" s="237" t="s">
        <v>418</v>
      </c>
      <c r="T60" s="237">
        <v>4.7557999999999998</v>
      </c>
    </row>
    <row r="61" spans="1:20" x14ac:dyDescent="0.25">
      <c r="L61" s="333"/>
      <c r="M61" s="236" t="s">
        <v>410</v>
      </c>
      <c r="N61" s="227">
        <v>3.1840000000000002</v>
      </c>
      <c r="Q61" s="332"/>
      <c r="R61" s="332"/>
      <c r="S61" s="237" t="s">
        <v>419</v>
      </c>
      <c r="T61" s="237">
        <v>2.0642</v>
      </c>
    </row>
    <row r="62" spans="1:20" x14ac:dyDescent="0.25">
      <c r="L62" s="330" t="s">
        <v>404</v>
      </c>
      <c r="M62" s="236" t="s">
        <v>14</v>
      </c>
      <c r="N62" s="227">
        <v>3.1709999999999998</v>
      </c>
    </row>
    <row r="63" spans="1:20" x14ac:dyDescent="0.25">
      <c r="L63" s="330"/>
      <c r="M63" s="236" t="s">
        <v>12</v>
      </c>
      <c r="N63" s="227">
        <v>3.2029999999999998</v>
      </c>
    </row>
    <row r="64" spans="1:20" x14ac:dyDescent="0.25">
      <c r="L64" s="330"/>
      <c r="M64" s="236" t="s">
        <v>409</v>
      </c>
      <c r="N64" s="227">
        <v>3.2080000000000002</v>
      </c>
    </row>
    <row r="65" spans="12:14" x14ac:dyDescent="0.25">
      <c r="L65" s="330"/>
      <c r="M65" s="236" t="s">
        <v>410</v>
      </c>
      <c r="N65" s="227">
        <v>3.3730000000000002</v>
      </c>
    </row>
  </sheetData>
  <mergeCells count="35">
    <mergeCell ref="A50:E50"/>
    <mergeCell ref="A1:J1"/>
    <mergeCell ref="A4:E4"/>
    <mergeCell ref="A14:E14"/>
    <mergeCell ref="A20:E20"/>
    <mergeCell ref="G14:J14"/>
    <mergeCell ref="F4:J4"/>
    <mergeCell ref="F34:J34"/>
    <mergeCell ref="F44:J44"/>
    <mergeCell ref="A31:J31"/>
    <mergeCell ref="A34:E34"/>
    <mergeCell ref="A44:E44"/>
    <mergeCell ref="L4:N4"/>
    <mergeCell ref="O4:Q4"/>
    <mergeCell ref="L34:N34"/>
    <mergeCell ref="O34:Q34"/>
    <mergeCell ref="L47:L50"/>
    <mergeCell ref="Q47:Q48"/>
    <mergeCell ref="L15:M15"/>
    <mergeCell ref="L17:L21"/>
    <mergeCell ref="L22:L27"/>
    <mergeCell ref="O17:O18"/>
    <mergeCell ref="O19:O22"/>
    <mergeCell ref="O23:O25"/>
    <mergeCell ref="O26:O29"/>
    <mergeCell ref="L62:L65"/>
    <mergeCell ref="R47:R48"/>
    <mergeCell ref="Q49:Q50"/>
    <mergeCell ref="R49:R50"/>
    <mergeCell ref="L51:L53"/>
    <mergeCell ref="L58:L61"/>
    <mergeCell ref="Q58:Q59"/>
    <mergeCell ref="R58:R59"/>
    <mergeCell ref="Q60:Q61"/>
    <mergeCell ref="R60:R6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37AC5-894B-4CB5-B49D-C494E17513CB}">
  <dimension ref="A1:AN80"/>
  <sheetViews>
    <sheetView tabSelected="1" topLeftCell="A41" zoomScale="84" zoomScaleNormal="84" workbookViewId="0">
      <selection activeCell="E54" sqref="E54"/>
    </sheetView>
  </sheetViews>
  <sheetFormatPr defaultRowHeight="15" x14ac:dyDescent="0.25"/>
  <cols>
    <col min="1" max="1" width="16" customWidth="1"/>
    <col min="2" max="2" width="14.28515625" customWidth="1"/>
    <col min="3" max="3" width="16.5703125" customWidth="1"/>
    <col min="4" max="4" width="12.28515625" customWidth="1"/>
    <col min="5" max="5" width="15.140625" customWidth="1"/>
    <col min="6" max="6" width="14.7109375" customWidth="1"/>
    <col min="7" max="16" width="13.7109375" customWidth="1"/>
    <col min="17" max="17" width="12" customWidth="1"/>
    <col min="18" max="18" width="9.5703125" bestFit="1" customWidth="1"/>
    <col min="19" max="19" width="21.7109375" customWidth="1"/>
    <col min="20" max="20" width="18.7109375" customWidth="1"/>
    <col min="21" max="22" width="17.7109375" customWidth="1"/>
    <col min="23" max="24" width="13" customWidth="1"/>
    <col min="25" max="25" width="13.140625" customWidth="1"/>
    <col min="26" max="26" width="18.140625" customWidth="1"/>
    <col min="30" max="30" width="12" customWidth="1"/>
    <col min="31" max="32" width="12.5703125" customWidth="1"/>
    <col min="36" max="38" width="11.42578125" customWidth="1"/>
    <col min="39" max="39" width="11.85546875" customWidth="1"/>
  </cols>
  <sheetData>
    <row r="1" spans="1:39" x14ac:dyDescent="0.25">
      <c r="A1" s="10" t="s">
        <v>11</v>
      </c>
      <c r="B1" s="10" t="s">
        <v>12</v>
      </c>
      <c r="C1" s="10"/>
      <c r="D1" s="10"/>
      <c r="S1" s="285"/>
      <c r="T1" s="286"/>
      <c r="U1" s="286"/>
      <c r="V1" s="286"/>
      <c r="W1" s="213"/>
      <c r="X1" s="213"/>
      <c r="Y1" s="213"/>
      <c r="Z1" s="213"/>
      <c r="AA1" s="213"/>
      <c r="AB1" s="213"/>
    </row>
    <row r="2" spans="1:39" x14ac:dyDescent="0.25">
      <c r="A2" s="10" t="s">
        <v>15</v>
      </c>
      <c r="B2" s="10">
        <v>44.599899999999998</v>
      </c>
      <c r="C2" s="10" t="s">
        <v>16</v>
      </c>
      <c r="D2" s="10">
        <v>40.902099999999997</v>
      </c>
      <c r="S2" s="286"/>
      <c r="T2" s="286"/>
      <c r="U2" s="286"/>
      <c r="V2" s="213"/>
      <c r="W2" s="213"/>
      <c r="X2" s="213"/>
      <c r="Y2" s="213"/>
      <c r="Z2" s="213"/>
      <c r="AA2" s="213"/>
      <c r="AB2" s="213"/>
    </row>
    <row r="3" spans="1:39" x14ac:dyDescent="0.25">
      <c r="A3" s="10" t="s">
        <v>17</v>
      </c>
      <c r="B3" s="10">
        <v>1.34918</v>
      </c>
      <c r="C3" s="10" t="s">
        <v>18</v>
      </c>
      <c r="D3" s="10">
        <v>33.294899999999998</v>
      </c>
      <c r="S3" s="286"/>
      <c r="T3" s="286"/>
      <c r="U3" s="286"/>
      <c r="V3" s="213"/>
      <c r="W3" s="213"/>
      <c r="X3" s="213"/>
      <c r="Y3" s="213"/>
      <c r="Z3" s="213"/>
      <c r="AA3" s="213"/>
      <c r="AB3" s="213"/>
    </row>
    <row r="4" spans="1:39" x14ac:dyDescent="0.25">
      <c r="A4" s="10"/>
      <c r="B4" s="10"/>
      <c r="C4" s="10"/>
      <c r="D4" s="10"/>
      <c r="S4" s="286"/>
      <c r="T4" s="286"/>
      <c r="U4" s="286"/>
      <c r="V4" s="286"/>
      <c r="W4" s="213"/>
      <c r="X4" s="213"/>
      <c r="Y4" s="213"/>
      <c r="Z4" s="213"/>
      <c r="AA4" s="213"/>
      <c r="AB4" s="213"/>
    </row>
    <row r="5" spans="1:39" ht="15.75" x14ac:dyDescent="0.25">
      <c r="A5" s="226" t="s">
        <v>19</v>
      </c>
      <c r="B5" s="11" t="s">
        <v>20</v>
      </c>
      <c r="C5" s="11" t="s">
        <v>21</v>
      </c>
      <c r="D5" s="11" t="s">
        <v>22</v>
      </c>
      <c r="E5" s="11" t="s">
        <v>23</v>
      </c>
      <c r="F5" s="281" t="s">
        <v>24</v>
      </c>
      <c r="G5" s="279"/>
      <c r="H5" s="12"/>
      <c r="I5" s="253" t="s">
        <v>422</v>
      </c>
      <c r="J5" s="232" t="s">
        <v>423</v>
      </c>
      <c r="K5" s="258" t="s">
        <v>424</v>
      </c>
      <c r="L5" s="258" t="s">
        <v>425</v>
      </c>
      <c r="M5" s="259" t="s">
        <v>426</v>
      </c>
      <c r="N5" s="258" t="s">
        <v>25</v>
      </c>
      <c r="O5" s="258" t="s">
        <v>28</v>
      </c>
      <c r="P5" s="10"/>
      <c r="Q5" s="10"/>
      <c r="S5" s="208"/>
      <c r="T5" s="208"/>
      <c r="U5" s="208"/>
      <c r="V5" s="287"/>
      <c r="W5" s="208"/>
      <c r="X5" s="208"/>
      <c r="Y5" s="208"/>
      <c r="Z5" s="208"/>
      <c r="AA5" s="208"/>
      <c r="AB5" s="208"/>
      <c r="AC5" s="240"/>
      <c r="AD5" s="240"/>
      <c r="AE5" s="208"/>
      <c r="AF5" s="208"/>
      <c r="AG5" s="289"/>
      <c r="AH5" s="289"/>
      <c r="AI5" s="290"/>
      <c r="AJ5" s="289"/>
      <c r="AK5" s="208"/>
      <c r="AL5" s="208"/>
      <c r="AM5" s="289"/>
    </row>
    <row r="6" spans="1:39" ht="15.75" x14ac:dyDescent="0.25">
      <c r="A6" s="226">
        <v>1</v>
      </c>
      <c r="B6" s="23">
        <v>1</v>
      </c>
      <c r="C6" s="242">
        <f>2.718^(-(B6/44.5999))^1.34918</f>
        <v>0.97020527714994531</v>
      </c>
      <c r="D6" s="242">
        <f t="shared" ref="D6:D15" si="0">1-C6</f>
        <v>2.9794722850054689E-2</v>
      </c>
      <c r="E6" s="24">
        <f>40.9021/D6</f>
        <v>1372.7967937760134</v>
      </c>
      <c r="F6" s="277">
        <f>((33.2949*C6)+(33.2949*D6))/(((B6+33.2949)*C6)+((E6+33.2949)*D6))</f>
        <v>0.44294449789955548</v>
      </c>
      <c r="G6" s="280"/>
      <c r="H6" s="12"/>
      <c r="I6" s="260">
        <v>1</v>
      </c>
      <c r="J6" s="258">
        <f>2.718^(-(I6/44.5999))^1.34918</f>
        <v>0.97020527714994531</v>
      </c>
      <c r="K6" s="261">
        <v>0</v>
      </c>
      <c r="L6" s="261">
        <v>0</v>
      </c>
      <c r="M6" s="261">
        <f>I6-(K6*L6)</f>
        <v>1</v>
      </c>
      <c r="N6" s="258">
        <f>2.718^(-(I6-(K6*L6))/44.5999)^1.34918</f>
        <v>0.97020527714994531</v>
      </c>
      <c r="O6" s="262">
        <f>N6-J6</f>
        <v>0</v>
      </c>
      <c r="P6" s="263" t="s">
        <v>423</v>
      </c>
      <c r="Q6" s="263">
        <f>2.718^(-(10/44.5999))^1.34918</f>
        <v>0.73898619455111758</v>
      </c>
      <c r="S6" s="208"/>
      <c r="T6" s="208"/>
      <c r="U6" s="243"/>
      <c r="V6" s="267"/>
      <c r="W6" s="243"/>
      <c r="X6" s="243"/>
      <c r="Y6" s="243"/>
      <c r="Z6" s="243"/>
      <c r="AA6" s="213"/>
      <c r="AB6" s="213"/>
      <c r="AC6" s="291"/>
      <c r="AD6" s="243"/>
      <c r="AE6" s="267"/>
      <c r="AF6" s="243"/>
      <c r="AG6" s="291"/>
      <c r="AH6" s="291"/>
      <c r="AI6" s="291"/>
      <c r="AJ6" s="289"/>
      <c r="AK6" s="289"/>
      <c r="AL6" s="289"/>
      <c r="AM6" s="292"/>
    </row>
    <row r="7" spans="1:39" ht="15.75" x14ac:dyDescent="0.25">
      <c r="A7" s="226">
        <v>2</v>
      </c>
      <c r="B7" s="23">
        <v>2</v>
      </c>
      <c r="C7" s="242">
        <f t="shared" ref="C7:C15" si="1">2.718^(-(B7/44.5999))^1.34918</f>
        <v>0.94129827980960223</v>
      </c>
      <c r="D7" s="242">
        <f t="shared" si="0"/>
        <v>5.8701720190397766E-2</v>
      </c>
      <c r="E7" s="24">
        <f t="shared" ref="E7:E15" si="2">40.9021/D7</f>
        <v>696.778558913349</v>
      </c>
      <c r="F7" s="277">
        <f t="shared" ref="F7:F15" si="3">((33.2949*C7)+(33.2949*D7))/(((B7+33.2949)*C7)+((E7+33.2949)*D7))</f>
        <v>0.43763244687961378</v>
      </c>
      <c r="G7" s="280"/>
      <c r="H7" s="14"/>
      <c r="I7" s="260">
        <v>2</v>
      </c>
      <c r="J7" s="258">
        <f t="shared" ref="J7:J25" si="4">2.718^(-(I7/44.5999))^1.34918</f>
        <v>0.94129827980960223</v>
      </c>
      <c r="K7" s="261">
        <v>0</v>
      </c>
      <c r="L7" s="261">
        <v>0</v>
      </c>
      <c r="M7" s="261">
        <f t="shared" ref="M7:M25" si="5">I7-(K7*L7)</f>
        <v>2</v>
      </c>
      <c r="N7" s="258">
        <f t="shared" ref="N7:N25" si="6">2.718^(-(I7-(K7*L7))/44.5999)^1.34918</f>
        <v>0.94129827980960223</v>
      </c>
      <c r="O7" s="262">
        <f t="shared" ref="O7:O14" si="7">N7-J7</f>
        <v>0</v>
      </c>
      <c r="P7" s="263" t="s">
        <v>25</v>
      </c>
      <c r="Q7" s="263">
        <f>2.718^(-(10-(1*10))/44.5999)^1.34918</f>
        <v>1</v>
      </c>
      <c r="S7" s="208"/>
      <c r="T7" s="208"/>
      <c r="U7" s="243"/>
      <c r="V7" s="267"/>
      <c r="W7" s="243"/>
      <c r="X7" s="243"/>
      <c r="Y7" s="243"/>
      <c r="Z7" s="243"/>
      <c r="AA7" s="213"/>
      <c r="AB7" s="213"/>
      <c r="AC7" s="291"/>
      <c r="AD7" s="243"/>
      <c r="AE7" s="267"/>
      <c r="AF7" s="243"/>
      <c r="AG7" s="291"/>
      <c r="AH7" s="291"/>
      <c r="AI7" s="291"/>
      <c r="AJ7" s="289"/>
      <c r="AK7" s="289"/>
      <c r="AL7" s="289"/>
      <c r="AM7" s="292"/>
    </row>
    <row r="8" spans="1:39" ht="15.75" x14ac:dyDescent="0.25">
      <c r="A8" s="226">
        <v>3</v>
      </c>
      <c r="B8" s="23">
        <v>3</v>
      </c>
      <c r="C8" s="242">
        <f t="shared" si="1"/>
        <v>0.913252558443442</v>
      </c>
      <c r="D8" s="242">
        <f t="shared" si="0"/>
        <v>8.6747441556558003E-2</v>
      </c>
      <c r="E8" s="24">
        <f t="shared" si="2"/>
        <v>471.50785390405383</v>
      </c>
      <c r="F8" s="277">
        <f t="shared" si="3"/>
        <v>0.43275673431031486</v>
      </c>
      <c r="G8" s="280"/>
      <c r="H8" s="14"/>
      <c r="I8" s="260">
        <v>3</v>
      </c>
      <c r="J8" s="258">
        <f t="shared" si="4"/>
        <v>0.913252558443442</v>
      </c>
      <c r="K8" s="261">
        <v>0</v>
      </c>
      <c r="L8" s="261">
        <v>0</v>
      </c>
      <c r="M8" s="261">
        <f t="shared" si="5"/>
        <v>3</v>
      </c>
      <c r="N8" s="258">
        <f t="shared" si="6"/>
        <v>0.913252558443442</v>
      </c>
      <c r="O8" s="262">
        <f t="shared" si="7"/>
        <v>0</v>
      </c>
      <c r="P8" s="254" t="s">
        <v>26</v>
      </c>
      <c r="Q8" s="263">
        <f>2.718^(-1*(10/44.5999))^1.34918</f>
        <v>0.73898619455111758</v>
      </c>
      <c r="R8" s="17"/>
      <c r="S8" s="208"/>
      <c r="T8" s="208"/>
      <c r="U8" s="243"/>
      <c r="V8" s="267"/>
      <c r="W8" s="243"/>
      <c r="X8" s="243"/>
      <c r="Y8" s="243"/>
      <c r="Z8" s="243"/>
      <c r="AA8" s="288"/>
      <c r="AB8" s="213"/>
      <c r="AC8" s="291"/>
      <c r="AD8" s="243"/>
      <c r="AE8" s="267"/>
      <c r="AF8" s="243"/>
      <c r="AG8" s="291"/>
      <c r="AH8" s="291"/>
      <c r="AI8" s="291"/>
      <c r="AJ8" s="289"/>
      <c r="AK8" s="289"/>
      <c r="AL8" s="289"/>
      <c r="AM8" s="292"/>
    </row>
    <row r="9" spans="1:39" ht="15.75" x14ac:dyDescent="0.25">
      <c r="A9" s="226">
        <v>4</v>
      </c>
      <c r="B9" s="23">
        <v>4</v>
      </c>
      <c r="C9" s="242">
        <f t="shared" si="1"/>
        <v>0.88604245157251638</v>
      </c>
      <c r="D9" s="242">
        <f t="shared" si="0"/>
        <v>0.11395754842748362</v>
      </c>
      <c r="E9" s="24">
        <f t="shared" si="2"/>
        <v>358.92400779425213</v>
      </c>
      <c r="F9" s="277">
        <f t="shared" si="3"/>
        <v>0.42827886540634613</v>
      </c>
      <c r="G9" s="280"/>
      <c r="H9" s="14"/>
      <c r="I9" s="260">
        <v>4</v>
      </c>
      <c r="J9" s="258">
        <f t="shared" si="4"/>
        <v>0.88604245157251638</v>
      </c>
      <c r="K9" s="261">
        <v>0</v>
      </c>
      <c r="L9" s="261">
        <v>0</v>
      </c>
      <c r="M9" s="261">
        <f t="shared" si="5"/>
        <v>4</v>
      </c>
      <c r="N9" s="258">
        <f t="shared" si="6"/>
        <v>0.88604245157251638</v>
      </c>
      <c r="O9" s="262">
        <f t="shared" si="7"/>
        <v>0</v>
      </c>
      <c r="P9" s="263" t="s">
        <v>27</v>
      </c>
      <c r="Q9" s="263">
        <f>Q8*Q7</f>
        <v>0.73898619455111758</v>
      </c>
      <c r="S9" s="208"/>
      <c r="T9" s="208"/>
      <c r="U9" s="243"/>
      <c r="V9" s="267"/>
      <c r="W9" s="243"/>
      <c r="X9" s="243"/>
      <c r="Y9" s="243"/>
      <c r="Z9" s="243"/>
      <c r="AA9" s="213"/>
      <c r="AB9" s="213"/>
      <c r="AC9" s="291"/>
      <c r="AD9" s="243"/>
      <c r="AE9" s="267"/>
      <c r="AF9" s="243"/>
      <c r="AG9" s="291"/>
      <c r="AH9" s="291"/>
      <c r="AI9" s="291"/>
      <c r="AJ9" s="289"/>
      <c r="AK9" s="289"/>
      <c r="AL9" s="289"/>
      <c r="AM9" s="292"/>
    </row>
    <row r="10" spans="1:39" ht="15.75" x14ac:dyDescent="0.25">
      <c r="A10" s="226">
        <v>5</v>
      </c>
      <c r="B10" s="23">
        <v>5</v>
      </c>
      <c r="C10" s="242">
        <f t="shared" si="1"/>
        <v>0.85964306229453036</v>
      </c>
      <c r="D10" s="242">
        <f t="shared" si="0"/>
        <v>0.14035693770546964</v>
      </c>
      <c r="E10" s="24">
        <f t="shared" si="2"/>
        <v>291.41487886997453</v>
      </c>
      <c r="F10" s="277">
        <f t="shared" si="3"/>
        <v>0.42416470695550423</v>
      </c>
      <c r="G10" s="280"/>
      <c r="H10" s="14"/>
      <c r="I10" s="260">
        <v>5</v>
      </c>
      <c r="J10" s="258">
        <f t="shared" si="4"/>
        <v>0.85964306229453036</v>
      </c>
      <c r="K10" s="261">
        <v>0</v>
      </c>
      <c r="L10" s="261">
        <v>0</v>
      </c>
      <c r="M10" s="261">
        <f t="shared" si="5"/>
        <v>5</v>
      </c>
      <c r="N10" s="258">
        <f t="shared" si="6"/>
        <v>0.85964306229453036</v>
      </c>
      <c r="O10" s="262">
        <f t="shared" si="7"/>
        <v>0</v>
      </c>
      <c r="P10" s="12" t="s">
        <v>28</v>
      </c>
      <c r="Q10" s="263">
        <f>Q7-Q6</f>
        <v>0.26101380544888242</v>
      </c>
      <c r="S10" s="208"/>
      <c r="T10" s="208"/>
      <c r="U10" s="243"/>
      <c r="V10" s="267"/>
      <c r="W10" s="243"/>
      <c r="X10" s="243"/>
      <c r="Y10" s="243"/>
      <c r="Z10" s="243"/>
      <c r="AA10" s="213"/>
      <c r="AB10" s="213"/>
      <c r="AC10" s="291"/>
      <c r="AD10" s="243"/>
      <c r="AE10" s="267"/>
      <c r="AF10" s="243"/>
      <c r="AG10" s="291"/>
      <c r="AH10" s="291"/>
      <c r="AI10" s="291"/>
      <c r="AJ10" s="289"/>
      <c r="AK10" s="289"/>
      <c r="AL10" s="289"/>
      <c r="AM10" s="292"/>
    </row>
    <row r="11" spans="1:39" ht="15.75" x14ac:dyDescent="0.25">
      <c r="A11" s="226">
        <v>6</v>
      </c>
      <c r="B11" s="23">
        <v>6</v>
      </c>
      <c r="C11" s="242">
        <f t="shared" si="1"/>
        <v>0.83403023550349242</v>
      </c>
      <c r="D11" s="242">
        <f t="shared" si="0"/>
        <v>0.16596976449650758</v>
      </c>
      <c r="E11" s="24">
        <f t="shared" si="2"/>
        <v>246.44308030491109</v>
      </c>
      <c r="F11" s="277">
        <f t="shared" si="3"/>
        <v>0.42038388071981719</v>
      </c>
      <c r="G11" s="280"/>
      <c r="H11" s="14"/>
      <c r="I11" s="260">
        <v>6</v>
      </c>
      <c r="J11" s="258">
        <f t="shared" si="4"/>
        <v>0.83403023550349242</v>
      </c>
      <c r="K11" s="261">
        <v>0</v>
      </c>
      <c r="L11" s="261">
        <v>0</v>
      </c>
      <c r="M11" s="261">
        <f t="shared" si="5"/>
        <v>6</v>
      </c>
      <c r="N11" s="258">
        <f t="shared" si="6"/>
        <v>0.83403023550349242</v>
      </c>
      <c r="O11" s="262">
        <f t="shared" si="7"/>
        <v>0</v>
      </c>
      <c r="P11" s="263"/>
      <c r="Q11" s="263"/>
      <c r="S11" s="208"/>
      <c r="T11" s="208"/>
      <c r="U11" s="243"/>
      <c r="V11" s="267"/>
      <c r="W11" s="243"/>
      <c r="X11" s="243"/>
      <c r="Y11" s="243"/>
      <c r="Z11" s="243"/>
      <c r="AA11" s="213"/>
      <c r="AB11" s="213"/>
      <c r="AC11" s="291"/>
      <c r="AD11" s="243"/>
      <c r="AE11" s="267"/>
      <c r="AF11" s="243"/>
      <c r="AG11" s="291"/>
      <c r="AH11" s="291"/>
      <c r="AI11" s="291"/>
      <c r="AJ11" s="289"/>
      <c r="AK11" s="289"/>
      <c r="AL11" s="289"/>
      <c r="AM11" s="292"/>
    </row>
    <row r="12" spans="1:39" ht="15.75" x14ac:dyDescent="0.25">
      <c r="A12" s="226">
        <v>7</v>
      </c>
      <c r="B12" s="23">
        <v>7</v>
      </c>
      <c r="C12" s="242">
        <f t="shared" si="1"/>
        <v>0.80918053578810001</v>
      </c>
      <c r="D12" s="242">
        <f t="shared" si="0"/>
        <v>0.19081946421189999</v>
      </c>
      <c r="E12" s="24">
        <f t="shared" si="2"/>
        <v>214.34972668500575</v>
      </c>
      <c r="F12" s="277">
        <f t="shared" si="3"/>
        <v>0.41690925533074336</v>
      </c>
      <c r="G12" s="280"/>
      <c r="H12" s="12"/>
      <c r="I12" s="260">
        <v>7</v>
      </c>
      <c r="J12" s="258">
        <f t="shared" si="4"/>
        <v>0.80918053578810001</v>
      </c>
      <c r="K12" s="261">
        <v>0</v>
      </c>
      <c r="L12" s="261">
        <v>0</v>
      </c>
      <c r="M12" s="261">
        <f t="shared" si="5"/>
        <v>7</v>
      </c>
      <c r="N12" s="258">
        <f t="shared" si="6"/>
        <v>0.80918053578810001</v>
      </c>
      <c r="O12" s="262">
        <f t="shared" si="7"/>
        <v>0</v>
      </c>
      <c r="P12" s="263"/>
      <c r="Q12" s="263"/>
      <c r="S12" s="208"/>
      <c r="T12" s="208"/>
      <c r="U12" s="243"/>
      <c r="V12" s="267"/>
      <c r="W12" s="243"/>
      <c r="X12" s="243"/>
      <c r="Y12" s="243"/>
      <c r="Z12" s="243"/>
      <c r="AA12" s="213"/>
      <c r="AB12" s="213"/>
      <c r="AC12" s="291"/>
      <c r="AD12" s="243"/>
      <c r="AE12" s="267"/>
      <c r="AF12" s="243"/>
      <c r="AG12" s="291"/>
      <c r="AH12" s="291"/>
      <c r="AI12" s="291"/>
      <c r="AJ12" s="289"/>
      <c r="AK12" s="289"/>
      <c r="AL12" s="289"/>
      <c r="AM12" s="292"/>
    </row>
    <row r="13" spans="1:39" ht="15.75" x14ac:dyDescent="0.25">
      <c r="A13" s="226">
        <v>8</v>
      </c>
      <c r="B13" s="23">
        <v>8</v>
      </c>
      <c r="C13" s="242">
        <f t="shared" si="1"/>
        <v>0.78507122598863499</v>
      </c>
      <c r="D13" s="242">
        <f t="shared" si="0"/>
        <v>0.21492877401136501</v>
      </c>
      <c r="E13" s="24">
        <f t="shared" si="2"/>
        <v>190.30537064263521</v>
      </c>
      <c r="F13" s="277">
        <f t="shared" si="3"/>
        <v>0.41371651852151087</v>
      </c>
      <c r="G13" s="280"/>
      <c r="H13" s="14"/>
      <c r="I13" s="260">
        <v>8</v>
      </c>
      <c r="J13" s="258">
        <f t="shared" si="4"/>
        <v>0.78507122598863499</v>
      </c>
      <c r="K13" s="261">
        <v>0</v>
      </c>
      <c r="L13" s="261">
        <v>0</v>
      </c>
      <c r="M13" s="261">
        <f t="shared" si="5"/>
        <v>8</v>
      </c>
      <c r="N13" s="258">
        <f t="shared" si="6"/>
        <v>0.78507122598863499</v>
      </c>
      <c r="O13" s="262">
        <f t="shared" si="7"/>
        <v>0</v>
      </c>
      <c r="P13" s="263"/>
      <c r="Q13" s="263"/>
      <c r="S13" s="208"/>
      <c r="T13" s="208"/>
      <c r="U13" s="243"/>
      <c r="V13" s="267"/>
      <c r="W13" s="243"/>
      <c r="X13" s="243"/>
      <c r="Y13" s="243"/>
      <c r="Z13" s="243"/>
      <c r="AA13" s="213"/>
      <c r="AB13" s="213"/>
      <c r="AC13" s="291"/>
      <c r="AD13" s="243"/>
      <c r="AE13" s="267"/>
      <c r="AF13" s="243"/>
      <c r="AG13" s="291"/>
      <c r="AH13" s="291"/>
      <c r="AI13" s="291"/>
      <c r="AJ13" s="289"/>
      <c r="AK13" s="289"/>
      <c r="AL13" s="289"/>
      <c r="AM13" s="292"/>
    </row>
    <row r="14" spans="1:39" ht="15.75" x14ac:dyDescent="0.25">
      <c r="A14" s="226">
        <v>9</v>
      </c>
      <c r="B14" s="23">
        <v>9</v>
      </c>
      <c r="C14" s="242">
        <f t="shared" si="1"/>
        <v>0.761680246392751</v>
      </c>
      <c r="D14" s="242">
        <f t="shared" si="0"/>
        <v>0.238319753607249</v>
      </c>
      <c r="E14" s="24">
        <f t="shared" si="2"/>
        <v>171.62698173734549</v>
      </c>
      <c r="F14" s="277">
        <f t="shared" si="3"/>
        <v>0.41078381526692465</v>
      </c>
      <c r="G14" s="280"/>
      <c r="H14" s="14"/>
      <c r="I14" s="260">
        <v>9</v>
      </c>
      <c r="J14" s="258">
        <f t="shared" si="4"/>
        <v>0.761680246392751</v>
      </c>
      <c r="K14" s="261">
        <v>0</v>
      </c>
      <c r="L14" s="261">
        <v>0</v>
      </c>
      <c r="M14" s="261">
        <f t="shared" si="5"/>
        <v>9</v>
      </c>
      <c r="N14" s="258">
        <f t="shared" si="6"/>
        <v>0.761680246392751</v>
      </c>
      <c r="O14" s="262">
        <f t="shared" si="7"/>
        <v>0</v>
      </c>
      <c r="P14" s="263"/>
      <c r="Q14" s="263"/>
      <c r="S14" s="208"/>
      <c r="T14" s="208"/>
      <c r="U14" s="243"/>
      <c r="V14" s="267"/>
      <c r="W14" s="243"/>
      <c r="X14" s="243"/>
      <c r="Y14" s="243"/>
      <c r="Z14" s="243"/>
      <c r="AA14" s="213"/>
      <c r="AB14" s="213"/>
      <c r="AC14" s="291"/>
      <c r="AD14" s="243"/>
      <c r="AE14" s="267"/>
      <c r="AF14" s="243"/>
      <c r="AG14" s="291"/>
      <c r="AH14" s="291"/>
      <c r="AI14" s="291"/>
      <c r="AJ14" s="289"/>
      <c r="AK14" s="289"/>
      <c r="AL14" s="289"/>
      <c r="AM14" s="292"/>
    </row>
    <row r="15" spans="1:39" ht="15.75" x14ac:dyDescent="0.25">
      <c r="A15" s="252">
        <v>10</v>
      </c>
      <c r="B15" s="215">
        <v>10</v>
      </c>
      <c r="C15" s="251">
        <f t="shared" si="1"/>
        <v>0.73898619455111758</v>
      </c>
      <c r="D15" s="251">
        <f t="shared" si="0"/>
        <v>0.26101380544888242</v>
      </c>
      <c r="E15" s="249">
        <f t="shared" si="2"/>
        <v>156.70473801053546</v>
      </c>
      <c r="F15" s="282">
        <f t="shared" si="3"/>
        <v>0.40809144028895755</v>
      </c>
      <c r="G15" s="280"/>
      <c r="H15" s="14"/>
      <c r="I15" s="271">
        <v>10</v>
      </c>
      <c r="J15" s="272">
        <f t="shared" si="4"/>
        <v>0.73898619455111758</v>
      </c>
      <c r="K15" s="271">
        <v>1</v>
      </c>
      <c r="L15" s="271">
        <v>10</v>
      </c>
      <c r="M15" s="271">
        <f t="shared" si="5"/>
        <v>0</v>
      </c>
      <c r="N15" s="272">
        <f t="shared" si="6"/>
        <v>1</v>
      </c>
      <c r="O15" s="273">
        <f>N15-J15</f>
        <v>0.26101380544888242</v>
      </c>
      <c r="P15" s="264"/>
      <c r="Q15" s="264"/>
      <c r="S15" s="208"/>
      <c r="T15" s="208"/>
      <c r="U15" s="243"/>
      <c r="V15" s="267"/>
      <c r="W15" s="243"/>
      <c r="X15" s="243"/>
      <c r="Y15" s="243"/>
      <c r="Z15" s="243"/>
      <c r="AA15" s="213"/>
      <c r="AB15" s="213"/>
      <c r="AC15" s="291"/>
      <c r="AD15" s="243"/>
      <c r="AE15" s="267"/>
      <c r="AF15" s="243"/>
      <c r="AG15" s="291"/>
      <c r="AH15" s="291"/>
      <c r="AI15" s="291"/>
      <c r="AJ15" s="289"/>
      <c r="AK15" s="289"/>
      <c r="AL15" s="289"/>
      <c r="AM15" s="292"/>
    </row>
    <row r="16" spans="1:39" ht="15.75" x14ac:dyDescent="0.25">
      <c r="A16" s="255"/>
      <c r="B16" s="255"/>
      <c r="C16" s="256"/>
      <c r="D16" s="256"/>
      <c r="E16" s="257"/>
      <c r="F16" s="256"/>
      <c r="G16" s="243"/>
      <c r="H16" s="14"/>
      <c r="I16" s="260">
        <v>11</v>
      </c>
      <c r="J16" s="258">
        <f t="shared" si="4"/>
        <v>0.71696830569445058</v>
      </c>
      <c r="K16" s="261">
        <v>1</v>
      </c>
      <c r="L16" s="261">
        <v>10</v>
      </c>
      <c r="M16" s="261">
        <f t="shared" si="5"/>
        <v>1</v>
      </c>
      <c r="N16" s="258">
        <f t="shared" si="6"/>
        <v>0.97020527714994531</v>
      </c>
      <c r="O16" s="262">
        <f t="shared" ref="O16:O25" si="8">N16-J16</f>
        <v>0.25323697145549473</v>
      </c>
      <c r="P16" s="264"/>
      <c r="Q16" s="264"/>
      <c r="S16" s="228"/>
      <c r="T16" s="208"/>
      <c r="U16" s="243"/>
      <c r="V16" s="267"/>
      <c r="W16" s="243"/>
      <c r="X16" s="243"/>
      <c r="Y16" s="243"/>
      <c r="Z16" s="243"/>
      <c r="AC16" s="291"/>
      <c r="AD16" s="291"/>
      <c r="AE16" s="289"/>
      <c r="AF16" s="289"/>
      <c r="AG16" s="291"/>
      <c r="AH16" s="291"/>
      <c r="AI16" s="291"/>
      <c r="AJ16" s="289"/>
      <c r="AK16" s="289"/>
      <c r="AL16" s="289"/>
      <c r="AM16" s="292"/>
    </row>
    <row r="17" spans="1:39" ht="15.75" x14ac:dyDescent="0.25">
      <c r="A17" s="208"/>
      <c r="B17" s="208"/>
      <c r="C17" s="243"/>
      <c r="D17" s="243"/>
      <c r="E17" s="244"/>
      <c r="F17" s="243"/>
      <c r="G17" s="243"/>
      <c r="H17" s="14"/>
      <c r="I17" s="260">
        <v>12</v>
      </c>
      <c r="J17" s="258">
        <f t="shared" si="4"/>
        <v>0.6956064337340111</v>
      </c>
      <c r="K17" s="261">
        <v>1</v>
      </c>
      <c r="L17" s="261">
        <v>10</v>
      </c>
      <c r="M17" s="261">
        <f t="shared" si="5"/>
        <v>2</v>
      </c>
      <c r="N17" s="258">
        <f t="shared" si="6"/>
        <v>0.94129827980960223</v>
      </c>
      <c r="O17" s="262">
        <f t="shared" si="8"/>
        <v>0.24569184607559114</v>
      </c>
      <c r="P17" s="264"/>
      <c r="Q17" s="264"/>
      <c r="S17" s="228"/>
      <c r="T17" s="208"/>
      <c r="U17" s="243"/>
      <c r="V17" s="267"/>
      <c r="W17" s="243"/>
      <c r="X17" s="243"/>
      <c r="Y17" s="243"/>
      <c r="Z17" s="243"/>
      <c r="AC17" s="291"/>
      <c r="AD17" s="291"/>
      <c r="AE17" s="289"/>
      <c r="AF17" s="289"/>
      <c r="AG17" s="291"/>
      <c r="AH17" s="291"/>
      <c r="AI17" s="291"/>
      <c r="AJ17" s="289"/>
      <c r="AK17" s="289"/>
      <c r="AL17" s="289"/>
      <c r="AM17" s="292"/>
    </row>
    <row r="18" spans="1:39" ht="15.75" x14ac:dyDescent="0.25">
      <c r="A18" s="208"/>
      <c r="B18" s="208"/>
      <c r="C18" s="243"/>
      <c r="D18" s="243"/>
      <c r="E18" s="244"/>
      <c r="F18" s="243"/>
      <c r="G18" s="243"/>
      <c r="H18" s="14"/>
      <c r="I18" s="260">
        <v>13</v>
      </c>
      <c r="J18" s="258">
        <f t="shared" si="4"/>
        <v>0.67488103282819134</v>
      </c>
      <c r="K18" s="261">
        <v>1</v>
      </c>
      <c r="L18" s="261">
        <v>10</v>
      </c>
      <c r="M18" s="261">
        <f t="shared" si="5"/>
        <v>3</v>
      </c>
      <c r="N18" s="258">
        <f t="shared" si="6"/>
        <v>0.913252558443442</v>
      </c>
      <c r="O18" s="262">
        <f t="shared" si="8"/>
        <v>0.23837152561525066</v>
      </c>
      <c r="P18" s="264"/>
      <c r="Q18" s="264"/>
      <c r="S18" s="228"/>
      <c r="T18" s="208"/>
      <c r="U18" s="243"/>
      <c r="V18" s="267"/>
      <c r="W18" s="243"/>
      <c r="X18" s="243"/>
      <c r="Y18" s="243"/>
      <c r="Z18" s="243"/>
      <c r="AC18" s="291"/>
      <c r="AD18" s="291"/>
      <c r="AE18" s="289"/>
      <c r="AF18" s="289"/>
      <c r="AG18" s="291"/>
      <c r="AH18" s="291"/>
      <c r="AI18" s="291"/>
      <c r="AJ18" s="289"/>
      <c r="AK18" s="289"/>
      <c r="AL18" s="289"/>
      <c r="AM18" s="292"/>
    </row>
    <row r="19" spans="1:39" ht="15.75" x14ac:dyDescent="0.25">
      <c r="A19" s="208"/>
      <c r="B19" s="208"/>
      <c r="C19" s="243"/>
      <c r="D19" s="243"/>
      <c r="E19" s="244"/>
      <c r="F19" s="243"/>
      <c r="G19" s="243"/>
      <c r="H19" s="14"/>
      <c r="I19" s="260">
        <v>14</v>
      </c>
      <c r="J19" s="258">
        <f t="shared" si="4"/>
        <v>0.65477313949831673</v>
      </c>
      <c r="K19" s="261">
        <v>1</v>
      </c>
      <c r="L19" s="261">
        <v>10</v>
      </c>
      <c r="M19" s="261">
        <f t="shared" si="5"/>
        <v>4</v>
      </c>
      <c r="N19" s="258">
        <f t="shared" si="6"/>
        <v>0.88604245157251638</v>
      </c>
      <c r="O19" s="262">
        <f t="shared" si="8"/>
        <v>0.23126931207419965</v>
      </c>
      <c r="P19" s="264"/>
      <c r="Q19" s="264"/>
      <c r="S19" s="228"/>
      <c r="T19" s="208"/>
      <c r="U19" s="243"/>
      <c r="V19" s="267"/>
      <c r="W19" s="243"/>
      <c r="X19" s="243"/>
      <c r="Y19" s="243"/>
      <c r="Z19" s="243"/>
      <c r="AC19" s="291"/>
      <c r="AD19" s="291"/>
      <c r="AE19" s="289"/>
      <c r="AF19" s="289"/>
      <c r="AG19" s="291"/>
      <c r="AH19" s="291"/>
      <c r="AI19" s="291"/>
      <c r="AJ19" s="289"/>
      <c r="AK19" s="289"/>
      <c r="AL19" s="289"/>
      <c r="AM19" s="292"/>
    </row>
    <row r="20" spans="1:39" ht="15.75" x14ac:dyDescent="0.25">
      <c r="A20" s="208"/>
      <c r="B20" s="208"/>
      <c r="C20" s="243"/>
      <c r="D20" s="243"/>
      <c r="E20" s="244"/>
      <c r="F20" s="243"/>
      <c r="G20" s="243"/>
      <c r="H20" s="14"/>
      <c r="I20" s="260">
        <v>15</v>
      </c>
      <c r="J20" s="258">
        <f t="shared" si="4"/>
        <v>0.63526435527730429</v>
      </c>
      <c r="K20" s="261">
        <v>1</v>
      </c>
      <c r="L20" s="261">
        <v>10</v>
      </c>
      <c r="M20" s="261">
        <f t="shared" si="5"/>
        <v>5</v>
      </c>
      <c r="N20" s="258">
        <f t="shared" si="6"/>
        <v>0.85964306229453036</v>
      </c>
      <c r="O20" s="262">
        <f t="shared" si="8"/>
        <v>0.22437870701722606</v>
      </c>
      <c r="P20" s="264"/>
      <c r="Q20" s="264"/>
      <c r="S20" s="228"/>
      <c r="T20" s="208"/>
      <c r="U20" s="243"/>
      <c r="V20" s="267"/>
      <c r="W20" s="243"/>
      <c r="X20" s="243"/>
      <c r="Y20" s="243"/>
      <c r="Z20" s="243"/>
      <c r="AC20" s="291"/>
      <c r="AD20" s="291"/>
      <c r="AE20" s="289"/>
      <c r="AF20" s="289"/>
      <c r="AG20" s="291"/>
      <c r="AH20" s="291"/>
      <c r="AI20" s="291"/>
      <c r="AJ20" s="289"/>
      <c r="AK20" s="289"/>
      <c r="AL20" s="289"/>
      <c r="AM20" s="292"/>
    </row>
    <row r="21" spans="1:39" ht="15.75" x14ac:dyDescent="0.25">
      <c r="A21" s="228"/>
      <c r="B21" s="208"/>
      <c r="C21" s="243"/>
      <c r="D21" s="243"/>
      <c r="E21" s="244"/>
      <c r="F21" s="243"/>
      <c r="G21" s="243"/>
      <c r="H21" s="14"/>
      <c r="I21" s="260">
        <v>16</v>
      </c>
      <c r="J21" s="258">
        <f>2.718^(-(I21/44.5999))^1.34918</f>
        <v>0.61633682987529836</v>
      </c>
      <c r="K21" s="261">
        <v>1</v>
      </c>
      <c r="L21" s="261">
        <v>10</v>
      </c>
      <c r="M21" s="261">
        <f t="shared" si="5"/>
        <v>6</v>
      </c>
      <c r="N21" s="258">
        <f t="shared" si="6"/>
        <v>0.83403023550349242</v>
      </c>
      <c r="O21" s="262">
        <f t="shared" si="8"/>
        <v>0.21769340562819406</v>
      </c>
      <c r="P21" s="264"/>
      <c r="Q21" s="264"/>
      <c r="S21" s="228"/>
      <c r="T21" s="208"/>
      <c r="U21" s="267"/>
      <c r="V21" s="267"/>
      <c r="W21" s="267"/>
      <c r="X21" s="267"/>
      <c r="Y21" s="244"/>
      <c r="Z21" s="267"/>
      <c r="AC21" s="291"/>
      <c r="AD21" s="291"/>
      <c r="AE21" s="289"/>
      <c r="AF21" s="289"/>
      <c r="AG21" s="291"/>
      <c r="AH21" s="291"/>
      <c r="AI21" s="291"/>
      <c r="AJ21" s="289"/>
      <c r="AK21" s="289"/>
      <c r="AL21" s="289"/>
      <c r="AM21" s="292"/>
    </row>
    <row r="22" spans="1:39" ht="15.75" x14ac:dyDescent="0.25">
      <c r="A22" s="228"/>
      <c r="B22" s="208"/>
      <c r="C22" s="243"/>
      <c r="D22" s="243"/>
      <c r="E22" s="244"/>
      <c r="F22" s="243"/>
      <c r="G22" s="243"/>
      <c r="H22" s="14"/>
      <c r="I22" s="260">
        <v>17</v>
      </c>
      <c r="J22" s="258">
        <f t="shared" si="4"/>
        <v>0.59797324484688263</v>
      </c>
      <c r="K22" s="261">
        <v>1</v>
      </c>
      <c r="L22" s="261">
        <v>10</v>
      </c>
      <c r="M22" s="261">
        <f t="shared" si="5"/>
        <v>7</v>
      </c>
      <c r="N22" s="258">
        <f t="shared" si="6"/>
        <v>0.80918053578810001</v>
      </c>
      <c r="O22" s="262">
        <f t="shared" si="8"/>
        <v>0.21120729094121737</v>
      </c>
      <c r="P22" s="264"/>
      <c r="Q22" s="264"/>
      <c r="S22" s="228"/>
      <c r="T22" s="208"/>
      <c r="U22" s="267"/>
      <c r="V22" s="267"/>
      <c r="W22" s="267"/>
      <c r="X22" s="267"/>
      <c r="Y22" s="244"/>
      <c r="Z22" s="267"/>
      <c r="AC22" s="291"/>
      <c r="AD22" s="291"/>
      <c r="AE22" s="289"/>
      <c r="AF22" s="289"/>
      <c r="AG22" s="291"/>
      <c r="AH22" s="291"/>
      <c r="AI22" s="291"/>
      <c r="AJ22" s="289"/>
      <c r="AK22" s="289"/>
      <c r="AL22" s="289"/>
      <c r="AM22" s="292"/>
    </row>
    <row r="23" spans="1:39" ht="15.75" x14ac:dyDescent="0.25">
      <c r="A23" s="228"/>
      <c r="B23" s="208"/>
      <c r="C23" s="243"/>
      <c r="D23" s="243"/>
      <c r="E23" s="244"/>
      <c r="F23" s="243"/>
      <c r="G23" s="243"/>
      <c r="H23" s="14"/>
      <c r="I23" s="260">
        <v>18</v>
      </c>
      <c r="J23" s="258">
        <f t="shared" si="4"/>
        <v>0.5801567977449219</v>
      </c>
      <c r="K23" s="261">
        <v>1</v>
      </c>
      <c r="L23" s="261">
        <v>10</v>
      </c>
      <c r="M23" s="261">
        <f t="shared" si="5"/>
        <v>8</v>
      </c>
      <c r="N23" s="258">
        <f t="shared" si="6"/>
        <v>0.78507122598863499</v>
      </c>
      <c r="O23" s="262">
        <f t="shared" si="8"/>
        <v>0.20491442824371309</v>
      </c>
      <c r="P23" s="264"/>
      <c r="Q23" s="264"/>
      <c r="S23" s="228"/>
      <c r="T23" s="208"/>
      <c r="U23" s="267"/>
      <c r="V23" s="267"/>
      <c r="W23" s="267"/>
      <c r="X23" s="267"/>
      <c r="Y23" s="244"/>
      <c r="Z23" s="267"/>
      <c r="AC23" s="291"/>
      <c r="AD23" s="291"/>
      <c r="AE23" s="289"/>
      <c r="AF23" s="289"/>
      <c r="AG23" s="291"/>
      <c r="AH23" s="291"/>
      <c r="AI23" s="291"/>
      <c r="AJ23" s="289"/>
      <c r="AK23" s="289"/>
      <c r="AL23" s="289"/>
      <c r="AM23" s="292"/>
    </row>
    <row r="24" spans="1:39" ht="15.75" x14ac:dyDescent="0.25">
      <c r="A24" s="228"/>
      <c r="B24" s="208"/>
      <c r="C24" s="243"/>
      <c r="D24" s="243"/>
      <c r="E24" s="244"/>
      <c r="F24" s="243"/>
      <c r="G24" s="243"/>
      <c r="H24" s="14"/>
      <c r="I24" s="260">
        <v>19</v>
      </c>
      <c r="J24" s="258">
        <f t="shared" si="4"/>
        <v>0.56287118674653669</v>
      </c>
      <c r="K24" s="261">
        <v>1</v>
      </c>
      <c r="L24" s="261">
        <v>10</v>
      </c>
      <c r="M24" s="261">
        <f t="shared" si="5"/>
        <v>9</v>
      </c>
      <c r="N24" s="258">
        <f t="shared" si="6"/>
        <v>0.761680246392751</v>
      </c>
      <c r="O24" s="262">
        <f t="shared" si="8"/>
        <v>0.19880905964621431</v>
      </c>
      <c r="P24" s="264"/>
      <c r="Q24" s="264"/>
      <c r="S24" s="228"/>
      <c r="T24" s="208"/>
      <c r="U24" s="267"/>
      <c r="V24" s="267"/>
      <c r="W24" s="267"/>
      <c r="X24" s="267"/>
      <c r="Y24" s="244"/>
      <c r="Z24" s="267"/>
      <c r="AC24" s="291"/>
      <c r="AD24" s="291"/>
      <c r="AE24" s="289"/>
      <c r="AF24" s="289"/>
      <c r="AG24" s="291"/>
      <c r="AH24" s="291"/>
      <c r="AI24" s="291"/>
      <c r="AJ24" s="289"/>
      <c r="AK24" s="289"/>
      <c r="AL24" s="289"/>
      <c r="AM24" s="292"/>
    </row>
    <row r="25" spans="1:39" ht="15.75" x14ac:dyDescent="0.25">
      <c r="A25" s="228"/>
      <c r="B25" s="208"/>
      <c r="C25" s="243"/>
      <c r="D25" s="243"/>
      <c r="E25" s="244"/>
      <c r="F25" s="243"/>
      <c r="G25" s="243"/>
      <c r="H25" s="14"/>
      <c r="I25" s="271">
        <v>20</v>
      </c>
      <c r="J25" s="272">
        <f t="shared" si="4"/>
        <v>0.5461005957371422</v>
      </c>
      <c r="K25" s="271">
        <v>2</v>
      </c>
      <c r="L25" s="271">
        <v>10</v>
      </c>
      <c r="M25" s="271">
        <f t="shared" si="5"/>
        <v>0</v>
      </c>
      <c r="N25" s="272">
        <f t="shared" si="6"/>
        <v>1</v>
      </c>
      <c r="O25" s="273">
        <f t="shared" si="8"/>
        <v>0.4538994042628578</v>
      </c>
      <c r="P25" s="264"/>
      <c r="Q25" s="264"/>
      <c r="S25" s="228"/>
      <c r="T25" s="208"/>
      <c r="U25" s="267"/>
      <c r="V25" s="267"/>
      <c r="W25" s="267"/>
      <c r="X25" s="267"/>
      <c r="Y25" s="244"/>
      <c r="Z25" s="267"/>
      <c r="AC25" s="291"/>
      <c r="AD25" s="291"/>
      <c r="AE25" s="289"/>
      <c r="AF25" s="289"/>
      <c r="AG25" s="291"/>
      <c r="AH25" s="291"/>
      <c r="AI25" s="291"/>
      <c r="AJ25" s="289"/>
      <c r="AK25" s="289"/>
      <c r="AL25" s="289"/>
      <c r="AM25" s="292"/>
    </row>
    <row r="26" spans="1:39" ht="15.75" x14ac:dyDescent="0.25">
      <c r="A26" s="208"/>
      <c r="K26" s="246"/>
      <c r="L26" s="208"/>
      <c r="M26" s="245"/>
      <c r="N26" s="245"/>
      <c r="O26" s="245"/>
      <c r="P26" s="243"/>
      <c r="Q26" s="247"/>
      <c r="S26" s="228"/>
      <c r="T26" s="267"/>
      <c r="AC26" s="291"/>
      <c r="AD26" s="213"/>
      <c r="AE26" s="213"/>
      <c r="AF26" s="213"/>
      <c r="AG26" s="291"/>
      <c r="AH26" s="291"/>
      <c r="AI26" s="291"/>
      <c r="AJ26" s="213"/>
      <c r="AK26" s="213"/>
      <c r="AL26" s="213"/>
      <c r="AM26" s="213"/>
    </row>
    <row r="27" spans="1:39" ht="15.75" x14ac:dyDescent="0.25">
      <c r="K27" s="246"/>
      <c r="L27" s="208"/>
      <c r="M27" s="245"/>
      <c r="N27" s="245"/>
      <c r="O27" s="245"/>
      <c r="P27" s="243"/>
      <c r="Q27" s="247"/>
      <c r="S27" s="228"/>
      <c r="T27" s="267"/>
      <c r="AC27" s="291"/>
      <c r="AD27" s="213"/>
      <c r="AE27" s="213"/>
      <c r="AF27" s="213"/>
      <c r="AG27" s="291"/>
      <c r="AH27" s="291"/>
      <c r="AI27" s="291"/>
      <c r="AJ27" s="213"/>
      <c r="AK27" s="213"/>
      <c r="AL27" s="213"/>
      <c r="AM27" s="213"/>
    </row>
    <row r="28" spans="1:39" ht="15.75" x14ac:dyDescent="0.25">
      <c r="K28" s="246"/>
      <c r="L28" s="208"/>
      <c r="M28" s="245"/>
      <c r="N28" s="245"/>
      <c r="O28" s="245"/>
      <c r="P28" s="243"/>
      <c r="Q28" s="247"/>
      <c r="S28" s="228"/>
    </row>
    <row r="29" spans="1:39" ht="30" x14ac:dyDescent="0.25">
      <c r="A29" s="18" t="s">
        <v>31</v>
      </c>
      <c r="B29" s="10" t="s">
        <v>12</v>
      </c>
      <c r="C29" s="10"/>
      <c r="D29" s="10"/>
      <c r="S29" s="285"/>
      <c r="T29" s="286"/>
      <c r="U29" s="286"/>
      <c r="V29" s="286"/>
      <c r="W29" s="213"/>
      <c r="X29" s="213"/>
      <c r="Y29" s="213"/>
      <c r="Z29" s="213"/>
      <c r="AA29" s="213"/>
      <c r="AB29" s="213"/>
    </row>
    <row r="30" spans="1:39" x14ac:dyDescent="0.25">
      <c r="A30" s="20" t="s">
        <v>15</v>
      </c>
      <c r="B30" s="10">
        <v>78.238600000000005</v>
      </c>
      <c r="C30" s="10" t="s">
        <v>16</v>
      </c>
      <c r="D30" s="10">
        <v>69.569100000000006</v>
      </c>
      <c r="S30" s="286"/>
      <c r="T30" s="286"/>
      <c r="U30" s="286"/>
      <c r="V30" s="213"/>
      <c r="W30" s="213"/>
      <c r="X30" s="213"/>
      <c r="Y30" s="213"/>
      <c r="Z30" s="213"/>
      <c r="AA30" s="213"/>
      <c r="AB30" s="213"/>
    </row>
    <row r="31" spans="1:39" x14ac:dyDescent="0.25">
      <c r="A31" s="10" t="s">
        <v>17</v>
      </c>
      <c r="B31" s="10">
        <v>1.8040400000000001</v>
      </c>
      <c r="C31" s="10" t="s">
        <v>32</v>
      </c>
      <c r="D31" s="10">
        <v>978.60799999999995</v>
      </c>
      <c r="S31" s="286"/>
      <c r="T31" s="286"/>
      <c r="U31" s="286"/>
      <c r="V31" s="213"/>
      <c r="W31" s="213"/>
      <c r="X31" s="213"/>
      <c r="Y31" s="213"/>
      <c r="Z31" s="213"/>
      <c r="AA31" s="213"/>
      <c r="AB31" s="213"/>
    </row>
    <row r="32" spans="1:39" x14ac:dyDescent="0.25">
      <c r="A32" s="10"/>
      <c r="B32" s="10"/>
      <c r="C32" s="10"/>
      <c r="D32" s="10"/>
      <c r="S32" s="286"/>
      <c r="T32" s="286"/>
      <c r="U32" s="286"/>
      <c r="V32" s="286"/>
      <c r="W32" s="213"/>
      <c r="X32" s="213"/>
      <c r="Y32" s="213"/>
      <c r="Z32" s="213"/>
      <c r="AA32" s="213"/>
      <c r="AB32" s="213"/>
    </row>
    <row r="33" spans="1:40" ht="15.75" x14ac:dyDescent="0.25">
      <c r="A33" s="274" t="s">
        <v>19</v>
      </c>
      <c r="B33" s="34" t="s">
        <v>20</v>
      </c>
      <c r="C33" s="34" t="s">
        <v>21</v>
      </c>
      <c r="D33" s="34" t="s">
        <v>22</v>
      </c>
      <c r="E33" s="34" t="s">
        <v>23</v>
      </c>
      <c r="F33" s="283" t="s">
        <v>24</v>
      </c>
      <c r="G33" s="279"/>
      <c r="H33" s="12"/>
      <c r="I33" s="275" t="s">
        <v>422</v>
      </c>
      <c r="J33" s="232" t="s">
        <v>423</v>
      </c>
      <c r="K33" s="258" t="s">
        <v>424</v>
      </c>
      <c r="L33" s="258" t="s">
        <v>425</v>
      </c>
      <c r="M33" s="259" t="s">
        <v>426</v>
      </c>
      <c r="N33" s="258" t="s">
        <v>25</v>
      </c>
      <c r="O33" s="258" t="s">
        <v>28</v>
      </c>
      <c r="P33" s="10"/>
      <c r="Q33" s="10"/>
      <c r="S33" s="208"/>
      <c r="T33" s="208"/>
      <c r="U33" s="208"/>
      <c r="V33" s="287"/>
      <c r="W33" s="208"/>
      <c r="X33" s="208"/>
      <c r="Y33" s="208"/>
      <c r="Z33" s="208"/>
      <c r="AA33" s="208"/>
      <c r="AB33" s="208"/>
      <c r="AC33" s="238"/>
      <c r="AD33" s="238"/>
      <c r="AE33" s="240"/>
      <c r="AF33" s="240"/>
      <c r="AG33" s="289"/>
      <c r="AH33" s="289"/>
      <c r="AI33" s="290"/>
      <c r="AJ33" s="289"/>
      <c r="AK33" s="289"/>
      <c r="AL33" s="289"/>
      <c r="AM33" s="289"/>
      <c r="AN33" s="265"/>
    </row>
    <row r="34" spans="1:40" ht="15.75" x14ac:dyDescent="0.25">
      <c r="A34" s="274">
        <v>1</v>
      </c>
      <c r="B34" s="274">
        <v>1</v>
      </c>
      <c r="C34" s="15">
        <f>2.718^(-(B34/78.2386))^1.80404</f>
        <v>0.97720796109814256</v>
      </c>
      <c r="D34" s="15">
        <f t="shared" ref="D34:D43" si="9">1-C34</f>
        <v>2.2792038901857437E-2</v>
      </c>
      <c r="E34" s="16">
        <f>69.5691/D34</f>
        <v>3052.3421050466209</v>
      </c>
      <c r="F34" s="284">
        <f t="shared" ref="F34:F43" si="10">((978.608*C34)+(978.608*D34))/(((B34+978.608)*C34)+((E34+978.608)*D34))</f>
        <v>0.93275888262976669</v>
      </c>
      <c r="G34" s="280"/>
      <c r="H34" s="12"/>
      <c r="I34" s="260">
        <v>1</v>
      </c>
      <c r="J34" s="258">
        <f>2.718^(-(I34/78.2386))^1.80404</f>
        <v>0.97720796109814256</v>
      </c>
      <c r="K34" s="261">
        <v>0</v>
      </c>
      <c r="L34" s="261">
        <v>0</v>
      </c>
      <c r="M34" s="261">
        <f>I34-(K34*L34)</f>
        <v>1</v>
      </c>
      <c r="N34" s="258">
        <f>2.718^(-(I34-(K34*L34))/78.2386)^1.80404</f>
        <v>0.97720796109814256</v>
      </c>
      <c r="O34" s="262">
        <f>N34-J34</f>
        <v>0</v>
      </c>
      <c r="P34" s="263" t="s">
        <v>423</v>
      </c>
      <c r="Q34" s="263">
        <f>2.718^(-(10/78.2386))^1.80404</f>
        <v>0.79409043371436194</v>
      </c>
      <c r="S34" s="208"/>
      <c r="T34" s="208"/>
      <c r="U34" s="276"/>
      <c r="V34" s="267"/>
      <c r="W34" s="267"/>
      <c r="X34" s="267"/>
      <c r="Y34" s="244"/>
      <c r="Z34" s="243"/>
      <c r="AA34" s="213"/>
      <c r="AB34" s="213"/>
      <c r="AC34" s="291"/>
      <c r="AD34" s="291"/>
      <c r="AE34" s="289"/>
      <c r="AF34" s="289"/>
      <c r="AG34" s="291"/>
      <c r="AH34" s="291"/>
      <c r="AI34" s="291"/>
      <c r="AJ34" s="289"/>
      <c r="AK34" s="289"/>
      <c r="AL34" s="289"/>
      <c r="AM34" s="292"/>
      <c r="AN34" s="265"/>
    </row>
    <row r="35" spans="1:40" ht="15.75" x14ac:dyDescent="0.25">
      <c r="A35" s="274">
        <v>2</v>
      </c>
      <c r="B35" s="274">
        <v>2</v>
      </c>
      <c r="C35" s="15">
        <f t="shared" ref="C35:C43" si="11">2.718^(-(B35/78.2386))^1.80404</f>
        <v>0.95493539923358861</v>
      </c>
      <c r="D35" s="15">
        <f t="shared" si="9"/>
        <v>4.5064600766411389E-2</v>
      </c>
      <c r="E35" s="16">
        <f t="shared" ref="E35:E43" si="12">69.5691/D35</f>
        <v>1543.7638149865268</v>
      </c>
      <c r="F35" s="284">
        <f t="shared" si="10"/>
        <v>0.93193042787292579</v>
      </c>
      <c r="G35" s="280"/>
      <c r="H35" s="14"/>
      <c r="I35" s="260">
        <v>2</v>
      </c>
      <c r="J35" s="258">
        <f t="shared" ref="J35:J53" si="13">2.718^(-(I35/78.2386))^1.80404</f>
        <v>0.95493539923358861</v>
      </c>
      <c r="K35" s="261">
        <v>0</v>
      </c>
      <c r="L35" s="261">
        <v>0</v>
      </c>
      <c r="M35" s="261">
        <f t="shared" ref="M35:M53" si="14">I35-(K35*L35)</f>
        <v>2</v>
      </c>
      <c r="N35" s="258">
        <f t="shared" ref="N35:N53" si="15">2.718^(-(I35-(K35*L35))/78.2386)^1.80404</f>
        <v>0.95493539923358861</v>
      </c>
      <c r="O35" s="262">
        <f t="shared" ref="O35:O42" si="16">N35-J35</f>
        <v>0</v>
      </c>
      <c r="P35" s="263" t="s">
        <v>25</v>
      </c>
      <c r="Q35" s="263">
        <f>2.718^(-(10-(1*10))/78.2386)^1.80404</f>
        <v>1</v>
      </c>
      <c r="S35" s="208"/>
      <c r="T35" s="208"/>
      <c r="U35" s="276"/>
      <c r="V35" s="267"/>
      <c r="W35" s="267"/>
      <c r="X35" s="267"/>
      <c r="Y35" s="244"/>
      <c r="Z35" s="243"/>
      <c r="AA35" s="213"/>
      <c r="AB35" s="213"/>
      <c r="AC35" s="291"/>
      <c r="AD35" s="291"/>
      <c r="AE35" s="289"/>
      <c r="AF35" s="289"/>
      <c r="AG35" s="291"/>
      <c r="AH35" s="291"/>
      <c r="AI35" s="291"/>
      <c r="AJ35" s="289"/>
      <c r="AK35" s="289"/>
      <c r="AL35" s="289"/>
      <c r="AM35" s="292"/>
      <c r="AN35" s="265"/>
    </row>
    <row r="36" spans="1:40" ht="15.75" x14ac:dyDescent="0.25">
      <c r="A36" s="274">
        <v>3</v>
      </c>
      <c r="B36" s="274">
        <v>3</v>
      </c>
      <c r="C36" s="15">
        <f t="shared" si="11"/>
        <v>0.93317047446549573</v>
      </c>
      <c r="D36" s="15">
        <f t="shared" si="9"/>
        <v>6.6829525534504275E-2</v>
      </c>
      <c r="E36" s="16">
        <f t="shared" si="12"/>
        <v>1040.9934747192135</v>
      </c>
      <c r="F36" s="284">
        <f t="shared" si="10"/>
        <v>0.93114155858769909</v>
      </c>
      <c r="G36" s="280"/>
      <c r="H36" s="14"/>
      <c r="I36" s="260">
        <v>3</v>
      </c>
      <c r="J36" s="258">
        <f t="shared" si="13"/>
        <v>0.93317047446549573</v>
      </c>
      <c r="K36" s="261">
        <v>0</v>
      </c>
      <c r="L36" s="261">
        <v>0</v>
      </c>
      <c r="M36" s="261">
        <f t="shared" si="14"/>
        <v>3</v>
      </c>
      <c r="N36" s="258">
        <f t="shared" si="15"/>
        <v>0.93317047446549573</v>
      </c>
      <c r="O36" s="262">
        <f t="shared" si="16"/>
        <v>0</v>
      </c>
      <c r="P36" s="254" t="s">
        <v>26</v>
      </c>
      <c r="Q36" s="263">
        <f>2.718^(-1*(10/78.2386))^1.80404</f>
        <v>0.79409043371436194</v>
      </c>
      <c r="S36" s="208"/>
      <c r="T36" s="208"/>
      <c r="U36" s="276"/>
      <c r="V36" s="267"/>
      <c r="W36" s="267"/>
      <c r="X36" s="267"/>
      <c r="Y36" s="244"/>
      <c r="Z36" s="243"/>
      <c r="AA36" s="288"/>
      <c r="AB36" s="213"/>
      <c r="AC36" s="291"/>
      <c r="AD36" s="291"/>
      <c r="AE36" s="289"/>
      <c r="AF36" s="289"/>
      <c r="AG36" s="291"/>
      <c r="AH36" s="291"/>
      <c r="AI36" s="291"/>
      <c r="AJ36" s="289"/>
      <c r="AK36" s="289"/>
      <c r="AL36" s="289"/>
      <c r="AM36" s="292"/>
      <c r="AN36" s="265"/>
    </row>
    <row r="37" spans="1:40" ht="15.75" x14ac:dyDescent="0.25">
      <c r="A37" s="274">
        <v>4</v>
      </c>
      <c r="B37" s="274">
        <v>4</v>
      </c>
      <c r="C37" s="15">
        <f t="shared" si="11"/>
        <v>0.91190161670941317</v>
      </c>
      <c r="D37" s="15">
        <f t="shared" si="9"/>
        <v>8.8098383290586835E-2</v>
      </c>
      <c r="E37" s="16">
        <f t="shared" si="12"/>
        <v>789.67510414499679</v>
      </c>
      <c r="F37" s="284">
        <f t="shared" si="10"/>
        <v>0.93039077137408344</v>
      </c>
      <c r="G37" s="280"/>
      <c r="H37" s="14"/>
      <c r="I37" s="260">
        <v>4</v>
      </c>
      <c r="J37" s="258">
        <f t="shared" si="13"/>
        <v>0.91190161670941317</v>
      </c>
      <c r="K37" s="261">
        <v>0</v>
      </c>
      <c r="L37" s="261">
        <v>0</v>
      </c>
      <c r="M37" s="261">
        <f t="shared" si="14"/>
        <v>4</v>
      </c>
      <c r="N37" s="258">
        <f t="shared" si="15"/>
        <v>0.91190161670941317</v>
      </c>
      <c r="O37" s="262">
        <f t="shared" si="16"/>
        <v>0</v>
      </c>
      <c r="P37" s="263" t="s">
        <v>27</v>
      </c>
      <c r="Q37" s="263">
        <f>Q36*Q35</f>
        <v>0.79409043371436194</v>
      </c>
      <c r="S37" s="208"/>
      <c r="T37" s="208"/>
      <c r="U37" s="276"/>
      <c r="V37" s="267"/>
      <c r="W37" s="267"/>
      <c r="X37" s="267"/>
      <c r="Y37" s="244"/>
      <c r="Z37" s="243"/>
      <c r="AA37" s="213"/>
      <c r="AB37" s="213"/>
      <c r="AC37" s="291"/>
      <c r="AD37" s="291"/>
      <c r="AE37" s="289"/>
      <c r="AF37" s="289"/>
      <c r="AG37" s="291"/>
      <c r="AH37" s="291"/>
      <c r="AI37" s="291"/>
      <c r="AJ37" s="289"/>
      <c r="AK37" s="289"/>
      <c r="AL37" s="289"/>
      <c r="AM37" s="292"/>
      <c r="AN37" s="265"/>
    </row>
    <row r="38" spans="1:40" ht="15.75" x14ac:dyDescent="0.25">
      <c r="A38" s="274">
        <v>5</v>
      </c>
      <c r="B38" s="274">
        <v>5</v>
      </c>
      <c r="C38" s="15">
        <f t="shared" si="11"/>
        <v>0.89111751958670526</v>
      </c>
      <c r="D38" s="15">
        <f t="shared" si="9"/>
        <v>0.10888248041329474</v>
      </c>
      <c r="E38" s="16">
        <f t="shared" si="12"/>
        <v>638.93750156986232</v>
      </c>
      <c r="F38" s="284">
        <f t="shared" si="10"/>
        <v>0.92967662084781455</v>
      </c>
      <c r="G38" s="280"/>
      <c r="H38" s="14"/>
      <c r="I38" s="260">
        <v>5</v>
      </c>
      <c r="J38" s="258">
        <f t="shared" si="13"/>
        <v>0.89111751958670526</v>
      </c>
      <c r="K38" s="261">
        <v>0</v>
      </c>
      <c r="L38" s="261">
        <v>0</v>
      </c>
      <c r="M38" s="261">
        <f t="shared" si="14"/>
        <v>5</v>
      </c>
      <c r="N38" s="258">
        <f t="shared" si="15"/>
        <v>0.89111751958670526</v>
      </c>
      <c r="O38" s="262">
        <f t="shared" si="16"/>
        <v>0</v>
      </c>
      <c r="P38" s="12" t="s">
        <v>28</v>
      </c>
      <c r="Q38" s="263">
        <f>Q35-Q34</f>
        <v>0.20590956628563806</v>
      </c>
      <c r="S38" s="208"/>
      <c r="T38" s="208"/>
      <c r="U38" s="276"/>
      <c r="V38" s="267"/>
      <c r="W38" s="267"/>
      <c r="X38" s="267"/>
      <c r="Y38" s="244"/>
      <c r="Z38" s="243"/>
      <c r="AA38" s="213"/>
      <c r="AB38" s="213"/>
      <c r="AC38" s="291"/>
      <c r="AD38" s="291"/>
      <c r="AE38" s="289"/>
      <c r="AF38" s="289"/>
      <c r="AG38" s="291"/>
      <c r="AH38" s="291"/>
      <c r="AI38" s="291"/>
      <c r="AJ38" s="289"/>
      <c r="AK38" s="289"/>
      <c r="AL38" s="289"/>
      <c r="AM38" s="292"/>
      <c r="AN38" s="265"/>
    </row>
    <row r="39" spans="1:40" ht="15.75" x14ac:dyDescent="0.25">
      <c r="A39" s="274">
        <v>6</v>
      </c>
      <c r="B39" s="274">
        <v>6</v>
      </c>
      <c r="C39" s="15">
        <f t="shared" si="11"/>
        <v>0.87080713441415802</v>
      </c>
      <c r="D39" s="15">
        <f t="shared" si="9"/>
        <v>0.12919286558584198</v>
      </c>
      <c r="E39" s="16">
        <f t="shared" si="12"/>
        <v>538.49026170702075</v>
      </c>
      <c r="F39" s="284">
        <f t="shared" si="10"/>
        <v>0.92899771704690604</v>
      </c>
      <c r="G39" s="280"/>
      <c r="H39" s="14"/>
      <c r="I39" s="260">
        <v>6</v>
      </c>
      <c r="J39" s="258">
        <f t="shared" si="13"/>
        <v>0.87080713441415802</v>
      </c>
      <c r="K39" s="261">
        <v>0</v>
      </c>
      <c r="L39" s="261">
        <v>0</v>
      </c>
      <c r="M39" s="261">
        <f t="shared" si="14"/>
        <v>6</v>
      </c>
      <c r="N39" s="258">
        <f t="shared" si="15"/>
        <v>0.87080713441415802</v>
      </c>
      <c r="O39" s="262">
        <f t="shared" si="16"/>
        <v>0</v>
      </c>
      <c r="P39" s="263"/>
      <c r="Q39" s="263"/>
      <c r="S39" s="208"/>
      <c r="T39" s="208"/>
      <c r="U39" s="276"/>
      <c r="V39" s="267"/>
      <c r="W39" s="267"/>
      <c r="X39" s="267"/>
      <c r="Y39" s="244"/>
      <c r="Z39" s="243"/>
      <c r="AA39" s="213"/>
      <c r="AB39" s="213"/>
      <c r="AC39" s="291"/>
      <c r="AD39" s="291"/>
      <c r="AE39" s="289"/>
      <c r="AF39" s="289"/>
      <c r="AG39" s="291"/>
      <c r="AH39" s="291"/>
      <c r="AI39" s="291"/>
      <c r="AJ39" s="289"/>
      <c r="AK39" s="289"/>
      <c r="AL39" s="289"/>
      <c r="AM39" s="292"/>
      <c r="AN39" s="265"/>
    </row>
    <row r="40" spans="1:40" ht="15.75" x14ac:dyDescent="0.25">
      <c r="A40" s="274">
        <v>7</v>
      </c>
      <c r="B40" s="274">
        <v>7</v>
      </c>
      <c r="C40" s="15">
        <f t="shared" si="11"/>
        <v>0.85095966433057546</v>
      </c>
      <c r="D40" s="15">
        <f t="shared" si="9"/>
        <v>0.14904033566942454</v>
      </c>
      <c r="E40" s="16">
        <f t="shared" si="12"/>
        <v>466.78034967866773</v>
      </c>
      <c r="F40" s="284">
        <f t="shared" si="10"/>
        <v>0.928352722979078</v>
      </c>
      <c r="G40" s="280"/>
      <c r="H40" s="12"/>
      <c r="I40" s="260">
        <v>7</v>
      </c>
      <c r="J40" s="258">
        <f t="shared" si="13"/>
        <v>0.85095966433057546</v>
      </c>
      <c r="K40" s="261">
        <v>0</v>
      </c>
      <c r="L40" s="261">
        <v>0</v>
      </c>
      <c r="M40" s="261">
        <f t="shared" si="14"/>
        <v>7</v>
      </c>
      <c r="N40" s="258">
        <f t="shared" si="15"/>
        <v>0.85095966433057546</v>
      </c>
      <c r="O40" s="262">
        <f t="shared" si="16"/>
        <v>0</v>
      </c>
      <c r="P40" s="263"/>
      <c r="Q40" s="263"/>
      <c r="S40" s="208"/>
      <c r="T40" s="208"/>
      <c r="U40" s="276"/>
      <c r="V40" s="267"/>
      <c r="W40" s="267"/>
      <c r="X40" s="267"/>
      <c r="Y40" s="244"/>
      <c r="Z40" s="243"/>
      <c r="AA40" s="213"/>
      <c r="AB40" s="213"/>
      <c r="AC40" s="291"/>
      <c r="AD40" s="291"/>
      <c r="AE40" s="289"/>
      <c r="AF40" s="289"/>
      <c r="AG40" s="291"/>
      <c r="AH40" s="291"/>
      <c r="AI40" s="291"/>
      <c r="AJ40" s="289"/>
      <c r="AK40" s="289"/>
      <c r="AL40" s="289"/>
      <c r="AM40" s="292"/>
      <c r="AN40" s="265"/>
    </row>
    <row r="41" spans="1:40" ht="15.75" x14ac:dyDescent="0.25">
      <c r="A41" s="274">
        <v>8</v>
      </c>
      <c r="B41" s="274">
        <v>8</v>
      </c>
      <c r="C41" s="15">
        <f t="shared" si="11"/>
        <v>0.83156455855724121</v>
      </c>
      <c r="D41" s="15">
        <f t="shared" si="9"/>
        <v>0.16843544144275879</v>
      </c>
      <c r="E41" s="16">
        <f t="shared" si="12"/>
        <v>413.03124451775437</v>
      </c>
      <c r="F41" s="284">
        <f t="shared" si="10"/>
        <v>0.92774035230102281</v>
      </c>
      <c r="G41" s="280"/>
      <c r="H41" s="14"/>
      <c r="I41" s="260">
        <v>8</v>
      </c>
      <c r="J41" s="258">
        <f t="shared" si="13"/>
        <v>0.83156455855724121</v>
      </c>
      <c r="K41" s="261">
        <v>0</v>
      </c>
      <c r="L41" s="261">
        <v>0</v>
      </c>
      <c r="M41" s="261">
        <f t="shared" si="14"/>
        <v>8</v>
      </c>
      <c r="N41" s="258">
        <f t="shared" si="15"/>
        <v>0.83156455855724121</v>
      </c>
      <c r="O41" s="262">
        <f t="shared" si="16"/>
        <v>0</v>
      </c>
      <c r="P41" s="263"/>
      <c r="Q41" s="263"/>
      <c r="S41" s="208"/>
      <c r="T41" s="208"/>
      <c r="U41" s="276"/>
      <c r="V41" s="267"/>
      <c r="W41" s="267"/>
      <c r="X41" s="267"/>
      <c r="Y41" s="244"/>
      <c r="Z41" s="243"/>
      <c r="AA41" s="213"/>
      <c r="AB41" s="213"/>
      <c r="AC41" s="291"/>
      <c r="AD41" s="291"/>
      <c r="AE41" s="289"/>
      <c r="AF41" s="289"/>
      <c r="AG41" s="291"/>
      <c r="AH41" s="291"/>
      <c r="AI41" s="291"/>
      <c r="AJ41" s="289"/>
      <c r="AK41" s="289"/>
      <c r="AL41" s="289"/>
      <c r="AM41" s="292"/>
      <c r="AN41" s="265"/>
    </row>
    <row r="42" spans="1:40" ht="15.75" x14ac:dyDescent="0.25">
      <c r="A42" s="274">
        <v>9</v>
      </c>
      <c r="B42" s="274">
        <v>9</v>
      </c>
      <c r="C42" s="15">
        <f t="shared" si="11"/>
        <v>0.81261150678919836</v>
      </c>
      <c r="D42" s="15">
        <f t="shared" si="9"/>
        <v>0.18738849321080164</v>
      </c>
      <c r="E42" s="16">
        <f t="shared" si="12"/>
        <v>371.25598700310076</v>
      </c>
      <c r="F42" s="284">
        <f t="shared" si="10"/>
        <v>0.92715936712111902</v>
      </c>
      <c r="G42" s="280"/>
      <c r="H42" s="14"/>
      <c r="I42" s="260">
        <v>9</v>
      </c>
      <c r="J42" s="258">
        <f t="shared" si="13"/>
        <v>0.81261150678919836</v>
      </c>
      <c r="K42" s="261">
        <v>0</v>
      </c>
      <c r="L42" s="261">
        <v>0</v>
      </c>
      <c r="M42" s="261">
        <f t="shared" si="14"/>
        <v>9</v>
      </c>
      <c r="N42" s="258">
        <f t="shared" si="15"/>
        <v>0.81261150678919836</v>
      </c>
      <c r="O42" s="262">
        <f t="shared" si="16"/>
        <v>0</v>
      </c>
      <c r="P42" s="263"/>
      <c r="Q42" s="263"/>
      <c r="S42" s="208"/>
      <c r="T42" s="208"/>
      <c r="U42" s="276"/>
      <c r="V42" s="267"/>
      <c r="W42" s="267"/>
      <c r="X42" s="267"/>
      <c r="Y42" s="244"/>
      <c r="Z42" s="243"/>
      <c r="AA42" s="213"/>
      <c r="AB42" s="213"/>
      <c r="AC42" s="291"/>
      <c r="AD42" s="291"/>
      <c r="AE42" s="289"/>
      <c r="AF42" s="289"/>
      <c r="AG42" s="291"/>
      <c r="AH42" s="291"/>
      <c r="AI42" s="291"/>
      <c r="AJ42" s="289"/>
      <c r="AK42" s="289"/>
      <c r="AL42" s="289"/>
      <c r="AM42" s="292"/>
      <c r="AN42" s="265"/>
    </row>
    <row r="43" spans="1:40" ht="15.75" x14ac:dyDescent="0.25">
      <c r="A43" s="35">
        <v>10</v>
      </c>
      <c r="B43" s="35">
        <v>10</v>
      </c>
      <c r="C43" s="248">
        <f t="shared" si="11"/>
        <v>0.79409043371436194</v>
      </c>
      <c r="D43" s="248">
        <f t="shared" si="9"/>
        <v>0.20590956628563806</v>
      </c>
      <c r="E43" s="249">
        <f t="shared" si="12"/>
        <v>337.86239879449624</v>
      </c>
      <c r="F43" s="278">
        <f t="shared" si="10"/>
        <v>0.92660857591780976</v>
      </c>
      <c r="G43" s="280"/>
      <c r="H43" s="14"/>
      <c r="I43" s="271">
        <v>10</v>
      </c>
      <c r="J43" s="272">
        <f t="shared" si="13"/>
        <v>0.79409043371436194</v>
      </c>
      <c r="K43" s="271">
        <v>1</v>
      </c>
      <c r="L43" s="271">
        <v>10</v>
      </c>
      <c r="M43" s="271">
        <f t="shared" si="14"/>
        <v>0</v>
      </c>
      <c r="N43" s="272">
        <f t="shared" si="15"/>
        <v>1</v>
      </c>
      <c r="O43" s="273">
        <f>N43-J43</f>
        <v>0.20590956628563806</v>
      </c>
      <c r="P43" s="264"/>
      <c r="Q43" s="264"/>
      <c r="S43" s="208"/>
      <c r="T43" s="208"/>
      <c r="U43" s="276"/>
      <c r="V43" s="267"/>
      <c r="W43" s="267"/>
      <c r="X43" s="267"/>
      <c r="Y43" s="244"/>
      <c r="Z43" s="243"/>
      <c r="AA43" s="213"/>
      <c r="AB43" s="213"/>
      <c r="AC43" s="291"/>
      <c r="AD43" s="291"/>
      <c r="AE43" s="289"/>
      <c r="AF43" s="289"/>
      <c r="AG43" s="291"/>
      <c r="AH43" s="291"/>
      <c r="AI43" s="291"/>
      <c r="AJ43" s="289"/>
      <c r="AK43" s="289"/>
      <c r="AL43" s="289"/>
      <c r="AM43" s="292"/>
      <c r="AN43" s="265"/>
    </row>
    <row r="44" spans="1:40" ht="15.75" x14ac:dyDescent="0.25">
      <c r="A44" s="208"/>
      <c r="B44" s="208"/>
      <c r="C44" s="243"/>
      <c r="D44" s="243"/>
      <c r="E44" s="244"/>
      <c r="F44" s="243"/>
      <c r="G44" s="243"/>
      <c r="H44" s="14"/>
      <c r="I44" s="260">
        <v>11</v>
      </c>
      <c r="J44" s="258">
        <f t="shared" si="13"/>
        <v>0.77599149365755105</v>
      </c>
      <c r="K44" s="261">
        <v>1</v>
      </c>
      <c r="L44" s="261">
        <v>10</v>
      </c>
      <c r="M44" s="261">
        <f t="shared" si="14"/>
        <v>1</v>
      </c>
      <c r="N44" s="258">
        <f t="shared" si="15"/>
        <v>0.97720796109814256</v>
      </c>
      <c r="O44" s="262">
        <f t="shared" ref="O44:O53" si="17">N44-J44</f>
        <v>0.20121646744059152</v>
      </c>
      <c r="P44" s="264"/>
      <c r="Q44" s="264"/>
      <c r="S44" s="208"/>
      <c r="T44" s="208"/>
      <c r="U44" s="276"/>
      <c r="V44" s="267"/>
      <c r="W44" s="267"/>
      <c r="X44" s="267"/>
      <c r="Y44" s="244"/>
      <c r="Z44" s="267"/>
      <c r="AA44" s="213"/>
      <c r="AB44" s="213"/>
      <c r="AC44" s="291"/>
      <c r="AD44" s="291"/>
      <c r="AE44" s="289"/>
      <c r="AF44" s="289"/>
      <c r="AG44" s="291"/>
      <c r="AH44" s="291"/>
      <c r="AI44" s="291"/>
      <c r="AJ44" s="289"/>
      <c r="AK44" s="289"/>
      <c r="AL44" s="289"/>
      <c r="AM44" s="292"/>
      <c r="AN44" s="265"/>
    </row>
    <row r="45" spans="1:40" ht="15.75" x14ac:dyDescent="0.25">
      <c r="A45" s="208"/>
      <c r="B45" s="208"/>
      <c r="C45" s="243"/>
      <c r="D45" s="243"/>
      <c r="E45" s="244"/>
      <c r="F45" s="243"/>
      <c r="G45" s="243"/>
      <c r="H45" s="14"/>
      <c r="I45" s="260">
        <v>12</v>
      </c>
      <c r="J45" s="258">
        <f t="shared" si="13"/>
        <v>0.75830506534659747</v>
      </c>
      <c r="K45" s="261">
        <v>1</v>
      </c>
      <c r="L45" s="261">
        <v>10</v>
      </c>
      <c r="M45" s="261">
        <f t="shared" si="14"/>
        <v>2</v>
      </c>
      <c r="N45" s="258">
        <f t="shared" si="15"/>
        <v>0.95493539923358861</v>
      </c>
      <c r="O45" s="262">
        <f t="shared" si="17"/>
        <v>0.19663033388699114</v>
      </c>
      <c r="P45" s="264"/>
      <c r="Q45" s="264"/>
      <c r="S45" s="228"/>
      <c r="T45" s="208"/>
      <c r="U45" s="276"/>
      <c r="V45" s="267"/>
      <c r="W45" s="267"/>
      <c r="X45" s="267"/>
      <c r="Y45" s="244"/>
      <c r="Z45" s="267"/>
      <c r="AC45" s="291"/>
      <c r="AD45" s="291"/>
      <c r="AE45" s="289"/>
      <c r="AF45" s="289"/>
      <c r="AG45" s="291"/>
      <c r="AH45" s="291"/>
      <c r="AI45" s="291"/>
      <c r="AJ45" s="289"/>
      <c r="AK45" s="289"/>
      <c r="AL45" s="289"/>
      <c r="AM45" s="292"/>
      <c r="AN45" s="265"/>
    </row>
    <row r="46" spans="1:40" ht="15.75" x14ac:dyDescent="0.25">
      <c r="A46" s="208"/>
      <c r="B46" s="208"/>
      <c r="C46" s="243"/>
      <c r="D46" s="243"/>
      <c r="E46" s="244"/>
      <c r="F46" s="243"/>
      <c r="G46" s="243"/>
      <c r="H46" s="14"/>
      <c r="I46" s="260">
        <v>13</v>
      </c>
      <c r="J46" s="258">
        <f t="shared" si="13"/>
        <v>0.74102174679774224</v>
      </c>
      <c r="K46" s="261">
        <v>1</v>
      </c>
      <c r="L46" s="261">
        <v>10</v>
      </c>
      <c r="M46" s="261">
        <f t="shared" si="14"/>
        <v>3</v>
      </c>
      <c r="N46" s="258">
        <f t="shared" si="15"/>
        <v>0.93317047446549573</v>
      </c>
      <c r="O46" s="262">
        <f t="shared" si="17"/>
        <v>0.19214872766775348</v>
      </c>
      <c r="P46" s="264"/>
      <c r="Q46" s="264"/>
      <c r="S46" s="228"/>
      <c r="T46" s="208"/>
      <c r="U46" s="276"/>
      <c r="V46" s="267"/>
      <c r="W46" s="267"/>
      <c r="X46" s="267"/>
      <c r="Y46" s="244"/>
      <c r="Z46" s="267"/>
      <c r="AC46" s="291"/>
      <c r="AD46" s="291"/>
      <c r="AE46" s="289"/>
      <c r="AF46" s="289"/>
      <c r="AG46" s="291"/>
      <c r="AH46" s="291"/>
      <c r="AI46" s="291"/>
      <c r="AJ46" s="289"/>
      <c r="AK46" s="289"/>
      <c r="AL46" s="289"/>
      <c r="AM46" s="292"/>
      <c r="AN46" s="265"/>
    </row>
    <row r="47" spans="1:40" ht="15.75" x14ac:dyDescent="0.25">
      <c r="A47" s="208"/>
      <c r="B47" s="208"/>
      <c r="C47" s="243"/>
      <c r="D47" s="243"/>
      <c r="E47" s="244"/>
      <c r="F47" s="243"/>
      <c r="G47" s="243"/>
      <c r="H47" s="14"/>
      <c r="I47" s="260">
        <v>14</v>
      </c>
      <c r="J47" s="258">
        <f t="shared" si="13"/>
        <v>0.72413235031760548</v>
      </c>
      <c r="K47" s="261">
        <v>1</v>
      </c>
      <c r="L47" s="261">
        <v>10</v>
      </c>
      <c r="M47" s="261">
        <f t="shared" si="14"/>
        <v>4</v>
      </c>
      <c r="N47" s="258">
        <f t="shared" si="15"/>
        <v>0.91190161670941317</v>
      </c>
      <c r="O47" s="262">
        <f t="shared" si="17"/>
        <v>0.18776926639180769</v>
      </c>
      <c r="P47" s="264"/>
      <c r="Q47" s="264"/>
      <c r="S47" s="228"/>
      <c r="T47" s="208"/>
      <c r="U47" s="276"/>
      <c r="V47" s="267"/>
      <c r="W47" s="267"/>
      <c r="X47" s="267"/>
      <c r="Y47" s="244"/>
      <c r="Z47" s="267"/>
      <c r="AC47" s="291"/>
      <c r="AD47" s="291"/>
      <c r="AE47" s="289"/>
      <c r="AF47" s="289"/>
      <c r="AG47" s="291"/>
      <c r="AH47" s="291"/>
      <c r="AI47" s="291"/>
      <c r="AJ47" s="289"/>
      <c r="AK47" s="289"/>
      <c r="AL47" s="289"/>
      <c r="AM47" s="292"/>
      <c r="AN47" s="265"/>
    </row>
    <row r="48" spans="1:40" ht="15.75" x14ac:dyDescent="0.25">
      <c r="A48" s="208"/>
      <c r="B48" s="208"/>
      <c r="C48" s="243"/>
      <c r="D48" s="243"/>
      <c r="E48" s="244"/>
      <c r="F48" s="243"/>
      <c r="G48" s="243"/>
      <c r="H48" s="14"/>
      <c r="I48" s="260">
        <v>15</v>
      </c>
      <c r="J48" s="258">
        <f t="shared" si="13"/>
        <v>0.70762789761907297</v>
      </c>
      <c r="K48" s="261">
        <v>1</v>
      </c>
      <c r="L48" s="261">
        <v>10</v>
      </c>
      <c r="M48" s="261">
        <f t="shared" si="14"/>
        <v>5</v>
      </c>
      <c r="N48" s="258">
        <f t="shared" si="15"/>
        <v>0.89111751958670526</v>
      </c>
      <c r="O48" s="262">
        <f t="shared" si="17"/>
        <v>0.1834896219676323</v>
      </c>
      <c r="P48" s="264"/>
      <c r="Q48" s="264"/>
      <c r="S48" s="228"/>
      <c r="T48" s="208"/>
      <c r="U48" s="276"/>
      <c r="V48" s="267"/>
      <c r="W48" s="267"/>
      <c r="X48" s="267"/>
      <c r="Y48" s="244"/>
      <c r="Z48" s="267"/>
      <c r="AC48" s="291"/>
      <c r="AD48" s="291"/>
      <c r="AE48" s="289"/>
      <c r="AF48" s="289"/>
      <c r="AG48" s="291"/>
      <c r="AH48" s="291"/>
      <c r="AI48" s="291"/>
      <c r="AJ48" s="289"/>
      <c r="AK48" s="289"/>
      <c r="AL48" s="289"/>
      <c r="AM48" s="292"/>
      <c r="AN48" s="265"/>
    </row>
    <row r="49" spans="1:40" ht="15.75" x14ac:dyDescent="0.25">
      <c r="A49" s="208"/>
      <c r="B49" s="208"/>
      <c r="C49" s="243"/>
      <c r="D49" s="243"/>
      <c r="E49" s="244"/>
      <c r="F49" s="243"/>
      <c r="G49" s="243"/>
      <c r="H49" s="14"/>
      <c r="I49" s="260">
        <v>16</v>
      </c>
      <c r="J49" s="258">
        <f t="shared" si="13"/>
        <v>0.69149961504849955</v>
      </c>
      <c r="K49" s="261">
        <v>1</v>
      </c>
      <c r="L49" s="261">
        <v>10</v>
      </c>
      <c r="M49" s="261">
        <f t="shared" si="14"/>
        <v>6</v>
      </c>
      <c r="N49" s="258">
        <f t="shared" si="15"/>
        <v>0.87080713441415802</v>
      </c>
      <c r="O49" s="262">
        <f t="shared" si="17"/>
        <v>0.17930751936565847</v>
      </c>
      <c r="P49" s="264"/>
      <c r="Q49" s="264"/>
      <c r="S49" s="228"/>
      <c r="T49" s="208"/>
      <c r="U49" s="276"/>
      <c r="V49" s="267"/>
      <c r="W49" s="267"/>
      <c r="X49" s="267"/>
      <c r="Y49" s="244"/>
      <c r="Z49" s="267"/>
      <c r="AC49" s="291"/>
      <c r="AD49" s="291"/>
      <c r="AE49" s="289"/>
      <c r="AF49" s="289"/>
      <c r="AG49" s="291"/>
      <c r="AH49" s="291"/>
      <c r="AI49" s="291"/>
      <c r="AJ49" s="289"/>
      <c r="AK49" s="289"/>
      <c r="AL49" s="289"/>
      <c r="AM49" s="292"/>
      <c r="AN49" s="265"/>
    </row>
    <row r="50" spans="1:40" ht="15.75" x14ac:dyDescent="0.25">
      <c r="A50" s="208"/>
      <c r="B50" s="208"/>
      <c r="C50" s="243"/>
      <c r="D50" s="243"/>
      <c r="E50" s="244"/>
      <c r="F50" s="243"/>
      <c r="G50" s="243"/>
      <c r="H50" s="14"/>
      <c r="I50" s="260">
        <v>17</v>
      </c>
      <c r="J50" s="258">
        <f t="shared" si="13"/>
        <v>0.6757389289216944</v>
      </c>
      <c r="K50" s="261">
        <v>1</v>
      </c>
      <c r="L50" s="261">
        <v>10</v>
      </c>
      <c r="M50" s="261">
        <f t="shared" si="14"/>
        <v>7</v>
      </c>
      <c r="N50" s="258">
        <f t="shared" si="15"/>
        <v>0.85095966433057546</v>
      </c>
      <c r="O50" s="262">
        <f t="shared" si="17"/>
        <v>0.17522073540888106</v>
      </c>
      <c r="P50" s="264"/>
      <c r="Q50" s="264"/>
      <c r="S50" s="228"/>
      <c r="T50" s="208"/>
      <c r="U50" s="276"/>
      <c r="V50" s="267"/>
      <c r="W50" s="267"/>
      <c r="X50" s="267"/>
      <c r="Y50" s="244"/>
      <c r="Z50" s="267"/>
      <c r="AC50" s="291"/>
      <c r="AD50" s="291"/>
      <c r="AE50" s="289"/>
      <c r="AF50" s="289"/>
      <c r="AG50" s="291"/>
      <c r="AH50" s="291"/>
      <c r="AI50" s="291"/>
      <c r="AJ50" s="289"/>
      <c r="AK50" s="289"/>
      <c r="AL50" s="289"/>
      <c r="AM50" s="292"/>
      <c r="AN50" s="265"/>
    </row>
    <row r="51" spans="1:40" ht="15.75" x14ac:dyDescent="0.25">
      <c r="A51" s="208"/>
      <c r="B51" s="208"/>
      <c r="C51" s="243"/>
      <c r="D51" s="243"/>
      <c r="E51" s="244"/>
      <c r="F51" s="243"/>
      <c r="G51" s="243"/>
      <c r="H51" s="14"/>
      <c r="I51" s="260">
        <v>18</v>
      </c>
      <c r="J51" s="258">
        <f t="shared" si="13"/>
        <v>0.66033746096621149</v>
      </c>
      <c r="K51" s="261">
        <v>1</v>
      </c>
      <c r="L51" s="261">
        <v>10</v>
      </c>
      <c r="M51" s="261">
        <f t="shared" si="14"/>
        <v>8</v>
      </c>
      <c r="N51" s="258">
        <f t="shared" si="15"/>
        <v>0.83156455855724121</v>
      </c>
      <c r="O51" s="262">
        <f t="shared" si="17"/>
        <v>0.17122709759102972</v>
      </c>
      <c r="P51" s="264"/>
      <c r="Q51" s="264"/>
      <c r="S51" s="228"/>
      <c r="T51" s="208"/>
      <c r="U51" s="276"/>
      <c r="V51" s="267"/>
      <c r="W51" s="267"/>
      <c r="X51" s="267"/>
      <c r="Y51" s="244"/>
      <c r="Z51" s="267"/>
      <c r="AC51" s="291"/>
      <c r="AD51" s="291"/>
      <c r="AE51" s="289"/>
      <c r="AF51" s="289"/>
      <c r="AG51" s="291"/>
      <c r="AH51" s="291"/>
      <c r="AI51" s="291"/>
      <c r="AJ51" s="289"/>
      <c r="AK51" s="289"/>
      <c r="AL51" s="289"/>
      <c r="AM51" s="292"/>
      <c r="AN51" s="265"/>
    </row>
    <row r="52" spans="1:40" ht="15.75" x14ac:dyDescent="0.25">
      <c r="A52" s="208"/>
      <c r="B52" s="208"/>
      <c r="C52" s="243"/>
      <c r="D52" s="243"/>
      <c r="E52" s="244"/>
      <c r="F52" s="243"/>
      <c r="G52" s="243"/>
      <c r="H52" s="14"/>
      <c r="I52" s="260">
        <v>19</v>
      </c>
      <c r="J52" s="258">
        <f t="shared" si="13"/>
        <v>0.6452870238675158</v>
      </c>
      <c r="K52" s="261">
        <v>1</v>
      </c>
      <c r="L52" s="261">
        <v>10</v>
      </c>
      <c r="M52" s="261">
        <f t="shared" si="14"/>
        <v>9</v>
      </c>
      <c r="N52" s="258">
        <f t="shared" si="15"/>
        <v>0.81261150678919836</v>
      </c>
      <c r="O52" s="262">
        <f t="shared" si="17"/>
        <v>0.16732448292168256</v>
      </c>
      <c r="P52" s="264"/>
      <c r="Q52" s="264"/>
      <c r="S52" s="228"/>
      <c r="T52" s="208"/>
      <c r="U52" s="276"/>
      <c r="V52" s="267"/>
      <c r="W52" s="267"/>
      <c r="X52" s="267"/>
      <c r="Y52" s="244"/>
      <c r="Z52" s="267"/>
      <c r="AC52" s="291"/>
      <c r="AD52" s="291"/>
      <c r="AE52" s="289"/>
      <c r="AF52" s="289"/>
      <c r="AG52" s="291"/>
      <c r="AH52" s="291"/>
      <c r="AI52" s="291"/>
      <c r="AJ52" s="289"/>
      <c r="AK52" s="289"/>
      <c r="AL52" s="289"/>
      <c r="AM52" s="292"/>
      <c r="AN52" s="265"/>
    </row>
    <row r="53" spans="1:40" ht="15.75" x14ac:dyDescent="0.25">
      <c r="A53" s="208"/>
      <c r="B53" s="208"/>
      <c r="C53" s="243"/>
      <c r="D53" s="243"/>
      <c r="E53" s="244"/>
      <c r="F53" s="243"/>
      <c r="G53" s="243"/>
      <c r="H53" s="250"/>
      <c r="I53" s="271">
        <v>20</v>
      </c>
      <c r="J53" s="272">
        <f t="shared" si="13"/>
        <v>0.63057961691666342</v>
      </c>
      <c r="K53" s="271">
        <v>2</v>
      </c>
      <c r="L53" s="271">
        <v>10</v>
      </c>
      <c r="M53" s="271">
        <f t="shared" si="14"/>
        <v>0</v>
      </c>
      <c r="N53" s="272">
        <f t="shared" si="15"/>
        <v>1</v>
      </c>
      <c r="O53" s="273">
        <f t="shared" si="17"/>
        <v>0.36942038308333658</v>
      </c>
      <c r="P53" s="264"/>
      <c r="Q53" s="264"/>
      <c r="S53" s="228"/>
      <c r="T53" s="208"/>
      <c r="U53" s="276"/>
      <c r="V53" s="267"/>
      <c r="W53" s="267"/>
      <c r="X53" s="267"/>
      <c r="Y53" s="244"/>
      <c r="Z53" s="267"/>
      <c r="AC53" s="291"/>
      <c r="AD53" s="291"/>
      <c r="AE53" s="289"/>
      <c r="AF53" s="289"/>
      <c r="AG53" s="291"/>
      <c r="AH53" s="291"/>
      <c r="AI53" s="291"/>
      <c r="AJ53" s="289"/>
      <c r="AK53" s="289"/>
      <c r="AL53" s="289"/>
      <c r="AM53" s="292"/>
      <c r="AN53" s="265"/>
    </row>
    <row r="54" spans="1:40" x14ac:dyDescent="0.25">
      <c r="AC54" s="265"/>
      <c r="AD54" s="265"/>
      <c r="AE54" s="265"/>
      <c r="AF54" s="265"/>
      <c r="AG54" s="265"/>
      <c r="AH54" s="265"/>
      <c r="AI54" s="265"/>
      <c r="AJ54" s="265"/>
      <c r="AK54" s="265"/>
      <c r="AL54" s="265"/>
      <c r="AM54" s="265"/>
      <c r="AN54" s="265"/>
    </row>
    <row r="55" spans="1:40" x14ac:dyDescent="0.25">
      <c r="AC55" s="265"/>
      <c r="AD55" s="265"/>
      <c r="AE55" s="265"/>
      <c r="AF55" s="265"/>
      <c r="AG55" s="265"/>
      <c r="AH55" s="265"/>
      <c r="AI55" s="265"/>
      <c r="AJ55" s="265"/>
      <c r="AK55" s="265"/>
      <c r="AL55" s="265"/>
      <c r="AM55" s="265"/>
      <c r="AN55" s="265"/>
    </row>
    <row r="56" spans="1:40" x14ac:dyDescent="0.25">
      <c r="A56" s="293"/>
      <c r="B56" s="286"/>
      <c r="C56" s="286"/>
      <c r="D56" s="286"/>
      <c r="E56" s="213"/>
      <c r="F56" s="213"/>
      <c r="G56" s="213"/>
      <c r="H56" s="213"/>
      <c r="I56" s="213"/>
      <c r="J56" s="213"/>
      <c r="K56" s="213"/>
      <c r="L56" s="213"/>
      <c r="M56" s="213"/>
      <c r="N56" s="213"/>
      <c r="O56" s="213"/>
      <c r="P56" s="213"/>
      <c r="Q56" s="213"/>
    </row>
    <row r="57" spans="1:40" x14ac:dyDescent="0.25">
      <c r="A57" s="294"/>
      <c r="B57" s="286"/>
      <c r="C57" s="286"/>
      <c r="D57" s="286"/>
      <c r="E57" s="213"/>
      <c r="F57" s="213"/>
      <c r="G57" s="213"/>
      <c r="H57" s="213"/>
      <c r="I57" s="213"/>
      <c r="J57" s="213"/>
      <c r="K57" s="213"/>
      <c r="L57" s="213"/>
      <c r="M57" s="213"/>
      <c r="N57" s="213"/>
      <c r="O57" s="213"/>
      <c r="P57" s="213"/>
      <c r="Q57" s="213"/>
    </row>
    <row r="58" spans="1:40" x14ac:dyDescent="0.25">
      <c r="A58" s="286"/>
      <c r="B58" s="286"/>
      <c r="C58" s="286"/>
      <c r="D58" s="286"/>
      <c r="E58" s="213"/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13"/>
      <c r="Q58" s="213"/>
    </row>
    <row r="59" spans="1:40" x14ac:dyDescent="0.25">
      <c r="A59" s="286"/>
      <c r="B59" s="286"/>
      <c r="C59" s="286"/>
      <c r="D59" s="286"/>
      <c r="E59" s="213"/>
      <c r="F59" s="213"/>
      <c r="G59" s="213"/>
      <c r="H59" s="213"/>
      <c r="I59" s="213"/>
      <c r="J59" s="213"/>
      <c r="K59" s="213"/>
      <c r="L59" s="213"/>
      <c r="M59" s="213"/>
      <c r="N59" s="213"/>
      <c r="O59" s="213"/>
      <c r="P59" s="213"/>
      <c r="Q59" s="213"/>
    </row>
    <row r="60" spans="1:40" ht="15.75" x14ac:dyDescent="0.25">
      <c r="A60" s="208"/>
      <c r="B60" s="208"/>
      <c r="C60" s="208"/>
      <c r="D60" s="208"/>
      <c r="E60" s="208"/>
      <c r="F60" s="208"/>
      <c r="G60" s="208"/>
      <c r="H60" s="208"/>
      <c r="I60" s="240"/>
      <c r="J60" s="240"/>
      <c r="K60" s="289"/>
      <c r="L60" s="289"/>
      <c r="M60" s="290"/>
      <c r="N60" s="289"/>
      <c r="O60" s="289"/>
      <c r="P60" s="286"/>
      <c r="Q60" s="286"/>
      <c r="R60" s="228"/>
      <c r="S60" s="228"/>
      <c r="T60" s="228"/>
      <c r="U60" s="266"/>
      <c r="V60" s="266"/>
    </row>
    <row r="61" spans="1:40" ht="15.75" x14ac:dyDescent="0.25">
      <c r="A61" s="208"/>
      <c r="B61" s="208"/>
      <c r="C61" s="243"/>
      <c r="D61" s="243"/>
      <c r="E61" s="244"/>
      <c r="F61" s="243"/>
      <c r="G61" s="243"/>
      <c r="H61" s="208"/>
      <c r="I61" s="291"/>
      <c r="J61" s="289"/>
      <c r="K61" s="291"/>
      <c r="L61" s="291"/>
      <c r="M61" s="291"/>
      <c r="N61" s="289"/>
      <c r="O61" s="295"/>
      <c r="P61" s="296"/>
      <c r="Q61" s="296"/>
      <c r="R61" s="228"/>
      <c r="S61" s="228"/>
      <c r="T61" s="231"/>
      <c r="U61" s="228"/>
      <c r="V61" s="228"/>
    </row>
    <row r="62" spans="1:40" ht="15.75" x14ac:dyDescent="0.25">
      <c r="A62" s="208"/>
      <c r="B62" s="208"/>
      <c r="C62" s="243"/>
      <c r="D62" s="243"/>
      <c r="E62" s="244"/>
      <c r="F62" s="243"/>
      <c r="G62" s="243"/>
      <c r="H62" s="243"/>
      <c r="I62" s="291"/>
      <c r="J62" s="289"/>
      <c r="K62" s="291"/>
      <c r="L62" s="291"/>
      <c r="M62" s="291"/>
      <c r="N62" s="289"/>
      <c r="O62" s="295"/>
      <c r="P62" s="296"/>
      <c r="Q62" s="296"/>
      <c r="R62" s="228"/>
      <c r="S62" s="228"/>
      <c r="T62" s="231"/>
      <c r="U62" s="228"/>
      <c r="V62" s="228"/>
    </row>
    <row r="63" spans="1:40" ht="15.75" x14ac:dyDescent="0.25">
      <c r="A63" s="208"/>
      <c r="B63" s="208"/>
      <c r="C63" s="243"/>
      <c r="D63" s="243"/>
      <c r="E63" s="244"/>
      <c r="F63" s="243"/>
      <c r="G63" s="243"/>
      <c r="H63" s="243"/>
      <c r="I63" s="291"/>
      <c r="J63" s="289"/>
      <c r="K63" s="291"/>
      <c r="L63" s="291"/>
      <c r="M63" s="291"/>
      <c r="N63" s="289"/>
      <c r="O63" s="295"/>
      <c r="P63" s="297"/>
      <c r="Q63" s="296"/>
      <c r="R63" s="228"/>
      <c r="S63" s="228"/>
      <c r="T63" s="231"/>
      <c r="U63" s="228"/>
      <c r="V63" s="228"/>
    </row>
    <row r="64" spans="1:40" ht="15.75" x14ac:dyDescent="0.25">
      <c r="A64" s="208"/>
      <c r="B64" s="208"/>
      <c r="C64" s="243"/>
      <c r="D64" s="243"/>
      <c r="E64" s="244"/>
      <c r="F64" s="243"/>
      <c r="G64" s="243"/>
      <c r="H64" s="243"/>
      <c r="I64" s="291"/>
      <c r="J64" s="289"/>
      <c r="K64" s="291"/>
      <c r="L64" s="291"/>
      <c r="M64" s="291"/>
      <c r="N64" s="289"/>
      <c r="O64" s="295"/>
      <c r="P64" s="296"/>
      <c r="Q64" s="296"/>
      <c r="R64" s="228"/>
      <c r="S64" s="228"/>
      <c r="T64" s="231"/>
      <c r="U64" s="228"/>
      <c r="V64" s="228"/>
    </row>
    <row r="65" spans="1:22" ht="15.75" x14ac:dyDescent="0.25">
      <c r="A65" s="208"/>
      <c r="B65" s="208"/>
      <c r="C65" s="243"/>
      <c r="D65" s="243"/>
      <c r="E65" s="244"/>
      <c r="F65" s="243"/>
      <c r="G65" s="243"/>
      <c r="H65" s="243"/>
      <c r="I65" s="291"/>
      <c r="J65" s="289"/>
      <c r="K65" s="291"/>
      <c r="L65" s="291"/>
      <c r="M65" s="291"/>
      <c r="N65" s="289"/>
      <c r="O65" s="295"/>
      <c r="P65" s="208"/>
      <c r="Q65" s="296"/>
      <c r="R65" s="228"/>
      <c r="S65" s="228"/>
      <c r="T65" s="231"/>
      <c r="U65" s="228"/>
      <c r="V65" s="228"/>
    </row>
    <row r="66" spans="1:22" ht="15.75" x14ac:dyDescent="0.25">
      <c r="A66" s="208"/>
      <c r="B66" s="208"/>
      <c r="C66" s="243"/>
      <c r="D66" s="243"/>
      <c r="E66" s="244"/>
      <c r="F66" s="243"/>
      <c r="G66" s="243"/>
      <c r="H66" s="243"/>
      <c r="I66" s="291"/>
      <c r="J66" s="289"/>
      <c r="K66" s="291"/>
      <c r="L66" s="291"/>
      <c r="M66" s="291"/>
      <c r="N66" s="289"/>
      <c r="O66" s="295"/>
      <c r="P66" s="296"/>
      <c r="Q66" s="296"/>
      <c r="R66" s="265"/>
    </row>
    <row r="67" spans="1:22" ht="15.75" x14ac:dyDescent="0.25">
      <c r="A67" s="208"/>
      <c r="B67" s="208"/>
      <c r="C67" s="243"/>
      <c r="D67" s="243"/>
      <c r="E67" s="244"/>
      <c r="F67" s="243"/>
      <c r="G67" s="243"/>
      <c r="H67" s="208"/>
      <c r="I67" s="291"/>
      <c r="J67" s="289"/>
      <c r="K67" s="291"/>
      <c r="L67" s="291"/>
      <c r="M67" s="291"/>
      <c r="N67" s="289"/>
      <c r="O67" s="295"/>
      <c r="P67" s="296"/>
      <c r="Q67" s="296"/>
      <c r="R67" s="265"/>
    </row>
    <row r="68" spans="1:22" ht="15.75" x14ac:dyDescent="0.25">
      <c r="A68" s="208"/>
      <c r="B68" s="208"/>
      <c r="C68" s="243"/>
      <c r="D68" s="243"/>
      <c r="E68" s="244"/>
      <c r="F68" s="243"/>
      <c r="G68" s="243"/>
      <c r="H68" s="243"/>
      <c r="I68" s="291"/>
      <c r="J68" s="289"/>
      <c r="K68" s="291"/>
      <c r="L68" s="291"/>
      <c r="M68" s="291"/>
      <c r="N68" s="289"/>
      <c r="O68" s="295"/>
      <c r="P68" s="296"/>
      <c r="Q68" s="296"/>
      <c r="R68" s="209"/>
      <c r="S68" s="209"/>
      <c r="T68" s="268"/>
      <c r="U68" s="269"/>
    </row>
    <row r="69" spans="1:22" ht="15.75" x14ac:dyDescent="0.25">
      <c r="A69" s="208"/>
      <c r="B69" s="208"/>
      <c r="C69" s="243"/>
      <c r="D69" s="243"/>
      <c r="E69" s="244"/>
      <c r="F69" s="243"/>
      <c r="G69" s="243"/>
      <c r="H69" s="243"/>
      <c r="I69" s="291"/>
      <c r="J69" s="289"/>
      <c r="K69" s="291"/>
      <c r="L69" s="291"/>
      <c r="M69" s="291"/>
      <c r="N69" s="289"/>
      <c r="O69" s="295"/>
      <c r="P69" s="296"/>
      <c r="Q69" s="296"/>
      <c r="R69" s="266"/>
      <c r="S69" s="209"/>
      <c r="T69" s="270"/>
      <c r="U69" s="209"/>
    </row>
    <row r="70" spans="1:22" ht="15.75" x14ac:dyDescent="0.25">
      <c r="A70" s="208"/>
      <c r="B70" s="208"/>
      <c r="C70" s="243"/>
      <c r="D70" s="243"/>
      <c r="E70" s="244"/>
      <c r="F70" s="243"/>
      <c r="G70" s="243"/>
      <c r="H70" s="243"/>
      <c r="I70" s="291"/>
      <c r="J70" s="289"/>
      <c r="K70" s="291"/>
      <c r="L70" s="291"/>
      <c r="M70" s="291"/>
      <c r="N70" s="289"/>
      <c r="O70" s="295"/>
      <c r="P70" s="298"/>
      <c r="Q70" s="298"/>
      <c r="R70" s="266"/>
      <c r="S70" s="209"/>
      <c r="T70" s="270"/>
      <c r="U70" s="209"/>
    </row>
    <row r="71" spans="1:22" ht="15.75" x14ac:dyDescent="0.25">
      <c r="A71" s="208"/>
      <c r="B71" s="208"/>
      <c r="C71" s="243"/>
      <c r="D71" s="243"/>
      <c r="E71" s="244"/>
      <c r="F71" s="243"/>
      <c r="G71" s="243"/>
      <c r="H71" s="243"/>
      <c r="I71" s="291"/>
      <c r="J71" s="289"/>
      <c r="K71" s="291"/>
      <c r="L71" s="291"/>
      <c r="M71" s="291"/>
      <c r="N71" s="289"/>
      <c r="O71" s="295"/>
      <c r="P71" s="298"/>
      <c r="Q71" s="298"/>
      <c r="R71" s="266"/>
      <c r="S71" s="209"/>
      <c r="T71" s="269"/>
      <c r="U71" s="209"/>
    </row>
    <row r="72" spans="1:22" ht="15.75" x14ac:dyDescent="0.25">
      <c r="A72" s="208"/>
      <c r="B72" s="208"/>
      <c r="C72" s="243"/>
      <c r="D72" s="243"/>
      <c r="E72" s="244"/>
      <c r="F72" s="243"/>
      <c r="G72" s="243"/>
      <c r="H72" s="243"/>
      <c r="I72" s="291"/>
      <c r="J72" s="289"/>
      <c r="K72" s="291"/>
      <c r="L72" s="291"/>
      <c r="M72" s="291"/>
      <c r="N72" s="289"/>
      <c r="O72" s="295"/>
      <c r="P72" s="298"/>
      <c r="Q72" s="298"/>
      <c r="R72" s="266"/>
      <c r="S72" s="209"/>
      <c r="T72" s="269"/>
      <c r="U72" s="209"/>
    </row>
    <row r="73" spans="1:22" ht="15.75" x14ac:dyDescent="0.25">
      <c r="A73" s="208"/>
      <c r="B73" s="208"/>
      <c r="C73" s="243"/>
      <c r="D73" s="243"/>
      <c r="E73" s="244"/>
      <c r="F73" s="243"/>
      <c r="G73" s="243"/>
      <c r="H73" s="243"/>
      <c r="I73" s="291"/>
      <c r="J73" s="289"/>
      <c r="K73" s="291"/>
      <c r="L73" s="291"/>
      <c r="M73" s="291"/>
      <c r="N73" s="289"/>
      <c r="O73" s="295"/>
      <c r="P73" s="298"/>
      <c r="Q73" s="298"/>
      <c r="R73" s="266"/>
      <c r="S73" s="209"/>
      <c r="T73" s="269"/>
      <c r="U73" s="209"/>
    </row>
    <row r="74" spans="1:22" ht="15.75" x14ac:dyDescent="0.25">
      <c r="A74" s="208"/>
      <c r="B74" s="208"/>
      <c r="C74" s="243"/>
      <c r="D74" s="243"/>
      <c r="E74" s="244"/>
      <c r="F74" s="243"/>
      <c r="G74" s="243"/>
      <c r="H74" s="243"/>
      <c r="I74" s="291"/>
      <c r="J74" s="289"/>
      <c r="K74" s="291"/>
      <c r="L74" s="291"/>
      <c r="M74" s="291"/>
      <c r="N74" s="289"/>
      <c r="O74" s="295"/>
      <c r="P74" s="298"/>
      <c r="Q74" s="298"/>
    </row>
    <row r="75" spans="1:22" ht="15.75" x14ac:dyDescent="0.25">
      <c r="A75" s="208"/>
      <c r="B75" s="208"/>
      <c r="C75" s="243"/>
      <c r="D75" s="243"/>
      <c r="E75" s="244"/>
      <c r="F75" s="243"/>
      <c r="G75" s="243"/>
      <c r="H75" s="243"/>
      <c r="I75" s="291"/>
      <c r="J75" s="289"/>
      <c r="K75" s="291"/>
      <c r="L75" s="291"/>
      <c r="M75" s="291"/>
      <c r="N75" s="289"/>
      <c r="O75" s="295"/>
      <c r="P75" s="298"/>
      <c r="Q75" s="298"/>
    </row>
    <row r="76" spans="1:22" ht="15.75" x14ac:dyDescent="0.25">
      <c r="A76" s="208"/>
      <c r="B76" s="208"/>
      <c r="C76" s="243"/>
      <c r="D76" s="243"/>
      <c r="E76" s="244"/>
      <c r="F76" s="243"/>
      <c r="G76" s="243"/>
      <c r="H76" s="243"/>
      <c r="I76" s="291"/>
      <c r="J76" s="289"/>
      <c r="K76" s="291"/>
      <c r="L76" s="291"/>
      <c r="M76" s="291"/>
      <c r="N76" s="289"/>
      <c r="O76" s="295"/>
      <c r="P76" s="298"/>
      <c r="Q76" s="298"/>
    </row>
    <row r="77" spans="1:22" ht="15.75" x14ac:dyDescent="0.25">
      <c r="A77" s="208"/>
      <c r="B77" s="208"/>
      <c r="C77" s="243"/>
      <c r="D77" s="243"/>
      <c r="E77" s="244"/>
      <c r="F77" s="243"/>
      <c r="G77" s="243"/>
      <c r="H77" s="243"/>
      <c r="I77" s="291"/>
      <c r="J77" s="289"/>
      <c r="K77" s="291"/>
      <c r="L77" s="291"/>
      <c r="M77" s="291"/>
      <c r="N77" s="289"/>
      <c r="O77" s="295"/>
      <c r="P77" s="298"/>
      <c r="Q77" s="298"/>
    </row>
    <row r="78" spans="1:22" ht="15.75" x14ac:dyDescent="0.25">
      <c r="A78" s="208"/>
      <c r="B78" s="208"/>
      <c r="C78" s="243"/>
      <c r="D78" s="243"/>
      <c r="E78" s="244"/>
      <c r="F78" s="243"/>
      <c r="G78" s="243"/>
      <c r="H78" s="243"/>
      <c r="I78" s="291"/>
      <c r="J78" s="289"/>
      <c r="K78" s="291"/>
      <c r="L78" s="291"/>
      <c r="M78" s="291"/>
      <c r="N78" s="289"/>
      <c r="O78" s="295"/>
      <c r="P78" s="298"/>
      <c r="Q78" s="298"/>
    </row>
    <row r="79" spans="1:22" ht="15.75" x14ac:dyDescent="0.25">
      <c r="A79" s="208"/>
      <c r="B79" s="208"/>
      <c r="C79" s="243"/>
      <c r="D79" s="243"/>
      <c r="E79" s="244"/>
      <c r="F79" s="243"/>
      <c r="G79" s="243"/>
      <c r="H79" s="243"/>
      <c r="I79" s="291"/>
      <c r="J79" s="289"/>
      <c r="K79" s="291"/>
      <c r="L79" s="291"/>
      <c r="M79" s="291"/>
      <c r="N79" s="289"/>
      <c r="O79" s="295"/>
      <c r="P79" s="298"/>
      <c r="Q79" s="298"/>
    </row>
    <row r="80" spans="1:22" s="188" customFormat="1" ht="15.75" x14ac:dyDescent="0.25">
      <c r="A80" s="208"/>
      <c r="B80" s="208"/>
      <c r="C80" s="243"/>
      <c r="D80" s="243"/>
      <c r="E80" s="244"/>
      <c r="F80" s="243"/>
      <c r="G80" s="243"/>
      <c r="H80" s="243"/>
      <c r="I80" s="291"/>
      <c r="J80" s="289"/>
      <c r="K80" s="291"/>
      <c r="L80" s="291"/>
      <c r="M80" s="291"/>
      <c r="N80" s="289"/>
      <c r="O80" s="295"/>
      <c r="P80" s="298"/>
      <c r="Q80" s="29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5FC9D-647A-418F-824C-9353C533F8B8}">
  <dimension ref="A1:K28"/>
  <sheetViews>
    <sheetView zoomScale="75" zoomScaleNormal="75" workbookViewId="0">
      <selection activeCell="E17" sqref="E17"/>
    </sheetView>
  </sheetViews>
  <sheetFormatPr defaultRowHeight="15" x14ac:dyDescent="0.25"/>
  <cols>
    <col min="1" max="1" width="4.42578125" bestFit="1" customWidth="1"/>
    <col min="2" max="2" width="22" style="79" bestFit="1" customWidth="1"/>
    <col min="3" max="3" width="13.42578125" bestFit="1" customWidth="1"/>
    <col min="4" max="4" width="29.85546875" bestFit="1" customWidth="1"/>
    <col min="5" max="5" width="18.7109375" style="80" bestFit="1" customWidth="1"/>
    <col min="6" max="7" width="11.28515625" style="80" bestFit="1" customWidth="1"/>
    <col min="8" max="8" width="14" style="80" bestFit="1" customWidth="1"/>
    <col min="10" max="10" width="16.28515625" customWidth="1"/>
    <col min="11" max="11" width="19.5703125" customWidth="1"/>
  </cols>
  <sheetData>
    <row r="1" spans="1:11" ht="15.75" x14ac:dyDescent="0.25">
      <c r="A1" s="61" t="s">
        <v>74</v>
      </c>
      <c r="B1" s="61" t="s">
        <v>75</v>
      </c>
      <c r="C1" s="61" t="s">
        <v>76</v>
      </c>
      <c r="D1" s="61" t="s">
        <v>77</v>
      </c>
      <c r="E1" s="61" t="s">
        <v>78</v>
      </c>
      <c r="F1" s="61" t="s">
        <v>79</v>
      </c>
      <c r="G1" s="62" t="s">
        <v>80</v>
      </c>
      <c r="H1" s="61" t="s">
        <v>81</v>
      </c>
      <c r="J1" s="56" t="s">
        <v>75</v>
      </c>
      <c r="K1" s="6" t="s">
        <v>164</v>
      </c>
    </row>
    <row r="2" spans="1:11" ht="15.75" x14ac:dyDescent="0.25">
      <c r="A2" s="4">
        <v>1</v>
      </c>
      <c r="B2" s="48" t="s">
        <v>165</v>
      </c>
      <c r="C2" s="63">
        <v>44693</v>
      </c>
      <c r="D2" s="48" t="s">
        <v>166</v>
      </c>
      <c r="E2" s="64">
        <v>44694</v>
      </c>
      <c r="F2" s="51" t="s">
        <v>142</v>
      </c>
      <c r="G2" s="51" t="s">
        <v>167</v>
      </c>
      <c r="H2" s="4" t="s">
        <v>168</v>
      </c>
      <c r="J2" s="56" t="s">
        <v>398</v>
      </c>
      <c r="K2" s="6">
        <v>14</v>
      </c>
    </row>
    <row r="3" spans="1:11" ht="15.75" x14ac:dyDescent="0.25">
      <c r="A3" s="4">
        <v>2</v>
      </c>
      <c r="B3" s="48" t="s">
        <v>165</v>
      </c>
      <c r="C3" s="63">
        <v>44718</v>
      </c>
      <c r="D3" s="48" t="s">
        <v>169</v>
      </c>
      <c r="E3" s="64">
        <v>44719</v>
      </c>
      <c r="F3" s="51" t="s">
        <v>83</v>
      </c>
      <c r="G3" s="51" t="s">
        <v>89</v>
      </c>
      <c r="H3" s="4" t="s">
        <v>170</v>
      </c>
      <c r="J3" s="56" t="s">
        <v>399</v>
      </c>
      <c r="K3" s="6">
        <v>2</v>
      </c>
    </row>
    <row r="4" spans="1:11" ht="15.75" x14ac:dyDescent="0.25">
      <c r="A4" s="4">
        <v>3</v>
      </c>
      <c r="B4" s="48" t="s">
        <v>165</v>
      </c>
      <c r="C4" s="63">
        <v>44813</v>
      </c>
      <c r="D4" s="48" t="s">
        <v>171</v>
      </c>
      <c r="E4" s="64">
        <v>44813</v>
      </c>
      <c r="F4" s="51" t="s">
        <v>172</v>
      </c>
      <c r="G4" s="51" t="s">
        <v>173</v>
      </c>
      <c r="H4" s="4" t="s">
        <v>170</v>
      </c>
      <c r="J4" s="56" t="s">
        <v>400</v>
      </c>
      <c r="K4" s="6">
        <v>43</v>
      </c>
    </row>
    <row r="5" spans="1:11" ht="15.75" x14ac:dyDescent="0.25">
      <c r="A5" s="4">
        <v>4</v>
      </c>
      <c r="B5" s="48" t="s">
        <v>174</v>
      </c>
      <c r="C5" s="63">
        <v>44802</v>
      </c>
      <c r="D5" s="48" t="s">
        <v>175</v>
      </c>
      <c r="E5" s="64">
        <v>44803</v>
      </c>
      <c r="F5" s="51" t="s">
        <v>176</v>
      </c>
      <c r="G5" s="51" t="s">
        <v>84</v>
      </c>
      <c r="H5" s="4" t="s">
        <v>177</v>
      </c>
      <c r="J5" s="65" t="s">
        <v>401</v>
      </c>
      <c r="K5" s="66">
        <v>21</v>
      </c>
    </row>
    <row r="6" spans="1:11" ht="31.5" x14ac:dyDescent="0.25">
      <c r="A6" s="4">
        <v>5</v>
      </c>
      <c r="B6" s="48" t="s">
        <v>178</v>
      </c>
      <c r="C6" s="63">
        <v>44794</v>
      </c>
      <c r="D6" s="67" t="s">
        <v>179</v>
      </c>
      <c r="E6" s="68">
        <v>44795</v>
      </c>
      <c r="F6" s="69" t="s">
        <v>180</v>
      </c>
      <c r="G6" s="69" t="s">
        <v>89</v>
      </c>
      <c r="H6" s="70" t="s">
        <v>181</v>
      </c>
    </row>
    <row r="7" spans="1:11" ht="31.5" x14ac:dyDescent="0.25">
      <c r="A7" s="4">
        <v>6</v>
      </c>
      <c r="B7" s="48" t="s">
        <v>182</v>
      </c>
      <c r="C7" s="63">
        <v>44799</v>
      </c>
      <c r="D7" s="67" t="s">
        <v>183</v>
      </c>
      <c r="E7" s="68">
        <v>44799</v>
      </c>
      <c r="F7" s="69" t="s">
        <v>152</v>
      </c>
      <c r="G7" s="69" t="s">
        <v>142</v>
      </c>
      <c r="H7" s="70" t="s">
        <v>181</v>
      </c>
    </row>
    <row r="8" spans="1:11" ht="31.5" x14ac:dyDescent="0.25">
      <c r="A8" s="4">
        <v>7</v>
      </c>
      <c r="B8" s="36" t="s">
        <v>184</v>
      </c>
      <c r="C8" s="63">
        <v>44733</v>
      </c>
      <c r="D8" s="48" t="s">
        <v>185</v>
      </c>
      <c r="E8" s="64">
        <v>44734</v>
      </c>
      <c r="F8" s="51" t="s">
        <v>83</v>
      </c>
      <c r="G8" s="51" t="s">
        <v>89</v>
      </c>
      <c r="H8" s="4" t="s">
        <v>90</v>
      </c>
    </row>
    <row r="9" spans="1:11" ht="15.75" x14ac:dyDescent="0.25">
      <c r="A9" s="4">
        <v>8</v>
      </c>
      <c r="B9" s="36" t="s">
        <v>184</v>
      </c>
      <c r="C9" s="63" t="s">
        <v>186</v>
      </c>
      <c r="D9" s="48" t="s">
        <v>187</v>
      </c>
      <c r="E9" s="71" t="s">
        <v>186</v>
      </c>
      <c r="F9" s="69" t="s">
        <v>188</v>
      </c>
      <c r="G9" s="69" t="s">
        <v>167</v>
      </c>
      <c r="H9" s="70" t="s">
        <v>189</v>
      </c>
    </row>
    <row r="10" spans="1:11" ht="31.5" x14ac:dyDescent="0.25">
      <c r="A10" s="4">
        <v>9</v>
      </c>
      <c r="B10" s="36" t="s">
        <v>190</v>
      </c>
      <c r="C10" s="63">
        <v>44729</v>
      </c>
      <c r="D10" s="48" t="s">
        <v>57</v>
      </c>
      <c r="E10" s="72" t="s">
        <v>191</v>
      </c>
      <c r="F10" s="51" t="s">
        <v>176</v>
      </c>
      <c r="G10" s="51" t="s">
        <v>192</v>
      </c>
      <c r="H10" s="4" t="s">
        <v>181</v>
      </c>
    </row>
    <row r="11" spans="1:11" ht="15.75" x14ac:dyDescent="0.25">
      <c r="A11" s="4">
        <v>10</v>
      </c>
      <c r="B11" s="36" t="s">
        <v>190</v>
      </c>
      <c r="C11" s="63">
        <v>44770</v>
      </c>
      <c r="D11" s="48" t="s">
        <v>193</v>
      </c>
      <c r="E11" s="64">
        <v>44771</v>
      </c>
      <c r="F11" s="51" t="s">
        <v>83</v>
      </c>
      <c r="G11" s="51" t="s">
        <v>192</v>
      </c>
      <c r="H11" s="4" t="s">
        <v>194</v>
      </c>
    </row>
    <row r="12" spans="1:11" ht="31.5" x14ac:dyDescent="0.25">
      <c r="A12" s="4">
        <v>11</v>
      </c>
      <c r="B12" s="36" t="s">
        <v>195</v>
      </c>
      <c r="C12" s="63" t="s">
        <v>196</v>
      </c>
      <c r="D12" s="48" t="s">
        <v>63</v>
      </c>
      <c r="E12" s="73" t="s">
        <v>197</v>
      </c>
      <c r="F12" s="51"/>
      <c r="G12" s="51"/>
      <c r="H12" s="21" t="s">
        <v>198</v>
      </c>
    </row>
    <row r="13" spans="1:11" ht="31.5" x14ac:dyDescent="0.25">
      <c r="A13" s="4">
        <v>12</v>
      </c>
      <c r="B13" s="36" t="s">
        <v>195</v>
      </c>
      <c r="C13" s="63">
        <v>44803</v>
      </c>
      <c r="D13" s="48" t="s">
        <v>64</v>
      </c>
      <c r="E13" s="64">
        <v>44803</v>
      </c>
      <c r="F13" s="51" t="s">
        <v>180</v>
      </c>
      <c r="G13" s="51" t="s">
        <v>84</v>
      </c>
      <c r="H13" s="4" t="s">
        <v>170</v>
      </c>
    </row>
    <row r="14" spans="1:11" ht="31.5" x14ac:dyDescent="0.25">
      <c r="A14" s="4">
        <v>13</v>
      </c>
      <c r="B14" s="36" t="s">
        <v>195</v>
      </c>
      <c r="C14" s="63">
        <v>44639</v>
      </c>
      <c r="D14" s="48" t="s">
        <v>199</v>
      </c>
      <c r="E14" s="64">
        <v>44669</v>
      </c>
      <c r="F14" s="51" t="s">
        <v>180</v>
      </c>
      <c r="G14" s="51" t="s">
        <v>142</v>
      </c>
      <c r="H14" s="4" t="s">
        <v>200</v>
      </c>
    </row>
    <row r="15" spans="1:11" ht="31.5" x14ac:dyDescent="0.25">
      <c r="A15" s="4">
        <v>14</v>
      </c>
      <c r="B15" s="74" t="s">
        <v>201</v>
      </c>
      <c r="C15" s="63">
        <v>44664</v>
      </c>
      <c r="D15" s="75" t="s">
        <v>202</v>
      </c>
      <c r="E15" s="76" t="s">
        <v>203</v>
      </c>
      <c r="F15" s="77" t="s">
        <v>204</v>
      </c>
      <c r="G15" s="77" t="s">
        <v>205</v>
      </c>
      <c r="H15" s="70" t="s">
        <v>206</v>
      </c>
    </row>
    <row r="16" spans="1:11" ht="31.5" x14ac:dyDescent="0.25">
      <c r="A16" s="4">
        <v>15</v>
      </c>
      <c r="B16" s="36" t="s">
        <v>207</v>
      </c>
      <c r="C16" s="63">
        <v>44721</v>
      </c>
      <c r="D16" s="48" t="s">
        <v>65</v>
      </c>
      <c r="E16" s="76" t="s">
        <v>208</v>
      </c>
      <c r="F16" s="69" t="s">
        <v>89</v>
      </c>
      <c r="G16" s="69"/>
      <c r="H16" s="70" t="s">
        <v>209</v>
      </c>
    </row>
    <row r="17" spans="1:8" ht="31.5" x14ac:dyDescent="0.25">
      <c r="A17" s="4">
        <v>16</v>
      </c>
      <c r="B17" s="36" t="s">
        <v>207</v>
      </c>
      <c r="C17" s="63">
        <v>44658</v>
      </c>
      <c r="D17" s="48" t="s">
        <v>66</v>
      </c>
      <c r="E17" s="78" t="s">
        <v>210</v>
      </c>
      <c r="F17" s="69"/>
      <c r="G17" s="69"/>
      <c r="H17" s="70" t="s">
        <v>211</v>
      </c>
    </row>
    <row r="18" spans="1:8" ht="31.5" x14ac:dyDescent="0.25">
      <c r="A18" s="4">
        <v>17</v>
      </c>
      <c r="B18" s="36" t="s">
        <v>207</v>
      </c>
      <c r="C18" s="63" t="s">
        <v>212</v>
      </c>
      <c r="D18" s="48" t="s">
        <v>213</v>
      </c>
      <c r="E18" s="71" t="s">
        <v>214</v>
      </c>
      <c r="F18" s="69" t="s">
        <v>180</v>
      </c>
      <c r="G18" s="69" t="s">
        <v>89</v>
      </c>
      <c r="H18" s="70" t="s">
        <v>215</v>
      </c>
    </row>
    <row r="19" spans="1:8" ht="31.5" x14ac:dyDescent="0.25">
      <c r="A19" s="4">
        <v>18</v>
      </c>
      <c r="B19" s="36" t="s">
        <v>216</v>
      </c>
      <c r="C19" s="63" t="s">
        <v>217</v>
      </c>
      <c r="D19" s="48" t="s">
        <v>68</v>
      </c>
      <c r="E19" s="78" t="s">
        <v>218</v>
      </c>
      <c r="F19" s="69"/>
      <c r="G19" s="69"/>
      <c r="H19" s="70" t="s">
        <v>219</v>
      </c>
    </row>
    <row r="20" spans="1:8" ht="31.5" x14ac:dyDescent="0.25">
      <c r="A20" s="4">
        <v>19</v>
      </c>
      <c r="B20" s="36" t="s">
        <v>216</v>
      </c>
      <c r="C20" s="63">
        <v>44795</v>
      </c>
      <c r="D20" s="48" t="s">
        <v>69</v>
      </c>
      <c r="E20" s="64">
        <v>44795</v>
      </c>
      <c r="F20" s="51" t="s">
        <v>89</v>
      </c>
      <c r="G20" s="51" t="s">
        <v>142</v>
      </c>
      <c r="H20" s="4" t="s">
        <v>220</v>
      </c>
    </row>
    <row r="21" spans="1:8" ht="31.5" x14ac:dyDescent="0.25">
      <c r="A21" s="4">
        <v>20</v>
      </c>
      <c r="B21" s="36" t="s">
        <v>216</v>
      </c>
      <c r="C21" s="63">
        <v>44851</v>
      </c>
      <c r="D21" s="48" t="s">
        <v>221</v>
      </c>
      <c r="E21" s="73">
        <v>44851</v>
      </c>
      <c r="F21" s="21" t="s">
        <v>152</v>
      </c>
      <c r="G21" s="21" t="s">
        <v>222</v>
      </c>
      <c r="H21" s="21" t="s">
        <v>170</v>
      </c>
    </row>
    <row r="22" spans="1:8" ht="31.5" x14ac:dyDescent="0.25">
      <c r="A22" s="4">
        <v>21</v>
      </c>
      <c r="B22" s="48" t="s">
        <v>223</v>
      </c>
      <c r="C22" s="63" t="s">
        <v>224</v>
      </c>
      <c r="D22" s="48" t="s">
        <v>225</v>
      </c>
      <c r="E22" s="64" t="s">
        <v>224</v>
      </c>
      <c r="F22" s="69"/>
      <c r="G22" s="69"/>
      <c r="H22" s="70" t="s">
        <v>100</v>
      </c>
    </row>
    <row r="23" spans="1:8" ht="47.25" x14ac:dyDescent="0.25">
      <c r="A23" s="4">
        <v>22</v>
      </c>
      <c r="B23" s="48" t="s">
        <v>226</v>
      </c>
      <c r="C23" s="63">
        <v>44648</v>
      </c>
      <c r="D23" s="48" t="s">
        <v>227</v>
      </c>
      <c r="E23" s="64">
        <v>44648</v>
      </c>
      <c r="F23" s="51" t="s">
        <v>152</v>
      </c>
      <c r="G23" s="51" t="s">
        <v>222</v>
      </c>
      <c r="H23" s="4" t="s">
        <v>170</v>
      </c>
    </row>
    <row r="24" spans="1:8" ht="15.75" x14ac:dyDescent="0.25">
      <c r="A24" s="4">
        <v>23</v>
      </c>
      <c r="B24" s="48" t="s">
        <v>226</v>
      </c>
      <c r="C24" s="63" t="s">
        <v>212</v>
      </c>
      <c r="D24" s="48" t="s">
        <v>228</v>
      </c>
      <c r="E24" s="71" t="s">
        <v>212</v>
      </c>
      <c r="F24" s="69"/>
      <c r="G24" s="69"/>
      <c r="H24" s="70" t="s">
        <v>229</v>
      </c>
    </row>
    <row r="25" spans="1:8" ht="15.75" x14ac:dyDescent="0.25">
      <c r="A25" s="4">
        <v>24</v>
      </c>
      <c r="B25" s="48" t="s">
        <v>230</v>
      </c>
      <c r="C25" s="63">
        <v>44784</v>
      </c>
      <c r="D25" s="48" t="s">
        <v>231</v>
      </c>
      <c r="E25" s="64">
        <v>44784</v>
      </c>
      <c r="F25" s="51" t="s">
        <v>180</v>
      </c>
      <c r="G25" s="51" t="s">
        <v>192</v>
      </c>
      <c r="H25" s="4" t="s">
        <v>168</v>
      </c>
    </row>
    <row r="26" spans="1:8" ht="78.75" x14ac:dyDescent="0.25">
      <c r="A26" s="4">
        <v>25</v>
      </c>
      <c r="B26" s="48" t="s">
        <v>232</v>
      </c>
      <c r="C26" s="63">
        <v>44649</v>
      </c>
      <c r="D26" s="48" t="s">
        <v>233</v>
      </c>
      <c r="E26" s="72" t="s">
        <v>234</v>
      </c>
      <c r="F26" s="53" t="s">
        <v>235</v>
      </c>
      <c r="G26" s="53" t="s">
        <v>236</v>
      </c>
      <c r="H26" s="21" t="s">
        <v>237</v>
      </c>
    </row>
    <row r="27" spans="1:8" ht="31.5" x14ac:dyDescent="0.25">
      <c r="A27" s="4">
        <v>26</v>
      </c>
      <c r="B27" s="55" t="s">
        <v>232</v>
      </c>
      <c r="C27" s="63" t="s">
        <v>238</v>
      </c>
      <c r="D27" s="55" t="s">
        <v>239</v>
      </c>
      <c r="E27" s="76" t="s">
        <v>240</v>
      </c>
      <c r="F27" s="69"/>
      <c r="G27" s="69"/>
      <c r="H27" s="69" t="s">
        <v>241</v>
      </c>
    </row>
    <row r="28" spans="1:8" ht="47.25" x14ac:dyDescent="0.25">
      <c r="A28" s="4">
        <v>27</v>
      </c>
      <c r="B28" s="48" t="s">
        <v>242</v>
      </c>
      <c r="C28" s="63">
        <v>44870</v>
      </c>
      <c r="D28" s="48" t="s">
        <v>243</v>
      </c>
      <c r="E28" s="64" t="s">
        <v>244</v>
      </c>
      <c r="F28" s="51" t="s">
        <v>245</v>
      </c>
      <c r="G28" s="51" t="s">
        <v>246</v>
      </c>
      <c r="H28" s="4" t="s">
        <v>209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F7F78-E024-46BD-891B-C8569851C23F}">
  <dimension ref="A1:AS89"/>
  <sheetViews>
    <sheetView zoomScale="75" zoomScaleNormal="75" workbookViewId="0">
      <pane xSplit="1" topLeftCell="W1" activePane="topRight" state="frozen"/>
      <selection pane="topRight" activeCell="AM2" sqref="AM2"/>
    </sheetView>
  </sheetViews>
  <sheetFormatPr defaultRowHeight="15.75" x14ac:dyDescent="0.25"/>
  <cols>
    <col min="1" max="1" width="20.85546875" style="9" customWidth="1"/>
    <col min="2" max="2" width="10.42578125" style="9" bestFit="1" customWidth="1"/>
    <col min="3" max="3" width="12.140625" style="9" customWidth="1"/>
    <col min="4" max="4" width="13.7109375" style="9" customWidth="1"/>
    <col min="5" max="5" width="16.5703125" style="9" customWidth="1"/>
    <col min="6" max="6" width="10" style="9" customWidth="1"/>
    <col min="7" max="7" width="10" style="9" hidden="1" customWidth="1"/>
    <col min="8" max="8" width="9.140625" style="9"/>
    <col min="9" max="9" width="10.42578125" style="9" bestFit="1" customWidth="1"/>
    <col min="10" max="10" width="15.28515625" style="9" customWidth="1"/>
    <col min="11" max="11" width="15.85546875" style="9" customWidth="1"/>
    <col min="12" max="12" width="14.42578125" style="9" customWidth="1"/>
    <col min="13" max="13" width="10.7109375" style="9" customWidth="1"/>
    <col min="14" max="14" width="10.7109375" style="9" hidden="1" customWidth="1"/>
    <col min="15" max="15" width="9.140625" style="9"/>
    <col min="16" max="16" width="10.42578125" style="9" bestFit="1" customWidth="1"/>
    <col min="17" max="17" width="10.42578125" style="9" customWidth="1"/>
    <col min="18" max="18" width="12.7109375" style="9" customWidth="1"/>
    <col min="19" max="19" width="14.28515625" style="9" customWidth="1"/>
    <col min="20" max="20" width="9.85546875" style="9" customWidth="1"/>
    <col min="21" max="21" width="9.85546875" style="9" hidden="1" customWidth="1"/>
    <col min="22" max="22" width="9.140625" style="9"/>
    <col min="23" max="23" width="10.42578125" style="9" bestFit="1" customWidth="1"/>
    <col min="24" max="24" width="10.42578125" style="9" customWidth="1"/>
    <col min="25" max="25" width="11.140625" style="9" customWidth="1"/>
    <col min="26" max="26" width="14.85546875" style="9" customWidth="1"/>
    <col min="27" max="27" width="11.5703125" style="9" customWidth="1"/>
    <col min="28" max="28" width="11.5703125" style="9" hidden="1" customWidth="1"/>
    <col min="29" max="29" width="11.5703125" style="9" customWidth="1"/>
    <col min="30" max="30" width="14.85546875" style="9" customWidth="1"/>
    <col min="31" max="31" width="14.85546875" style="9" hidden="1" customWidth="1"/>
    <col min="32" max="32" width="14.85546875" style="9" customWidth="1"/>
    <col min="33" max="33" width="14.85546875" style="9" hidden="1" customWidth="1"/>
    <col min="34" max="34" width="10.42578125" style="9" bestFit="1" customWidth="1"/>
    <col min="35" max="35" width="19.85546875" style="9" customWidth="1"/>
    <col min="36" max="36" width="19.140625" style="9" customWidth="1"/>
    <col min="37" max="37" width="19.85546875" style="9" customWidth="1"/>
    <col min="38" max="38" width="16.42578125" style="9" customWidth="1"/>
    <col min="39" max="39" width="16" style="9" customWidth="1"/>
    <col min="40" max="40" width="12.7109375" style="9" customWidth="1"/>
    <col min="41" max="41" width="14.140625" style="9" hidden="1" customWidth="1"/>
    <col min="42" max="42" width="13.5703125" style="9" hidden="1" customWidth="1"/>
    <col min="43" max="43" width="9.140625" style="9" hidden="1" customWidth="1"/>
    <col min="44" max="44" width="11" style="9" hidden="1" customWidth="1"/>
    <col min="45" max="16384" width="9.140625" style="9"/>
  </cols>
  <sheetData>
    <row r="1" spans="1:45" ht="63" x14ac:dyDescent="0.25">
      <c r="A1" s="9" t="s">
        <v>11</v>
      </c>
      <c r="B1" s="81" t="s">
        <v>247</v>
      </c>
      <c r="C1" s="99" t="s">
        <v>274</v>
      </c>
      <c r="D1" s="82" t="s">
        <v>273</v>
      </c>
      <c r="E1" s="82" t="s">
        <v>249</v>
      </c>
      <c r="F1" s="82" t="s">
        <v>250</v>
      </c>
      <c r="G1" s="82" t="s">
        <v>285</v>
      </c>
      <c r="I1" s="83" t="s">
        <v>247</v>
      </c>
      <c r="J1" s="102" t="s">
        <v>276</v>
      </c>
      <c r="K1" s="84" t="s">
        <v>275</v>
      </c>
      <c r="L1" s="84" t="s">
        <v>251</v>
      </c>
      <c r="M1" s="84" t="s">
        <v>250</v>
      </c>
      <c r="N1" s="84" t="s">
        <v>285</v>
      </c>
      <c r="P1" s="85" t="s">
        <v>247</v>
      </c>
      <c r="Q1" s="103" t="s">
        <v>274</v>
      </c>
      <c r="R1" s="85" t="s">
        <v>248</v>
      </c>
      <c r="S1" s="86" t="s">
        <v>252</v>
      </c>
      <c r="T1" s="86" t="s">
        <v>250</v>
      </c>
      <c r="U1" s="86" t="s">
        <v>285</v>
      </c>
      <c r="W1" s="87" t="s">
        <v>247</v>
      </c>
      <c r="X1" s="106" t="s">
        <v>274</v>
      </c>
      <c r="Y1" s="88" t="s">
        <v>248</v>
      </c>
      <c r="Z1" s="88" t="s">
        <v>253</v>
      </c>
      <c r="AA1" s="89" t="s">
        <v>250</v>
      </c>
      <c r="AB1" s="88" t="s">
        <v>285</v>
      </c>
      <c r="AC1" s="22"/>
      <c r="AD1" s="21" t="s">
        <v>254</v>
      </c>
      <c r="AE1" s="118" t="s">
        <v>286</v>
      </c>
      <c r="AF1" s="21" t="s">
        <v>287</v>
      </c>
      <c r="AG1" s="121" t="s">
        <v>288</v>
      </c>
      <c r="AH1" s="22"/>
      <c r="AI1" s="90" t="s">
        <v>247</v>
      </c>
      <c r="AJ1" s="108" t="s">
        <v>277</v>
      </c>
      <c r="AK1" s="108" t="s">
        <v>278</v>
      </c>
      <c r="AL1" s="91" t="s">
        <v>437</v>
      </c>
      <c r="AM1" s="91" t="s">
        <v>438</v>
      </c>
      <c r="AN1" s="91" t="s">
        <v>289</v>
      </c>
      <c r="AO1" s="122" t="s">
        <v>290</v>
      </c>
      <c r="AP1" s="58">
        <v>2021</v>
      </c>
      <c r="AQ1" s="92" t="s">
        <v>304</v>
      </c>
      <c r="AR1" s="92" t="s">
        <v>305</v>
      </c>
      <c r="AS1" s="92"/>
    </row>
    <row r="2" spans="1:45" x14ac:dyDescent="0.25">
      <c r="B2" s="81" t="s">
        <v>259</v>
      </c>
      <c r="C2" s="100">
        <v>20</v>
      </c>
      <c r="D2" s="81">
        <v>21</v>
      </c>
      <c r="E2" s="81">
        <v>60</v>
      </c>
      <c r="F2" s="81">
        <f>(C2+D2)*E2</f>
        <v>2460</v>
      </c>
      <c r="G2" s="81">
        <f>F2/60</f>
        <v>41</v>
      </c>
      <c r="I2" s="83" t="s">
        <v>259</v>
      </c>
      <c r="J2" s="19">
        <v>4</v>
      </c>
      <c r="K2" s="83">
        <v>4</v>
      </c>
      <c r="L2" s="83">
        <v>30</v>
      </c>
      <c r="M2" s="83">
        <f>(J2+K2)*L2</f>
        <v>240</v>
      </c>
      <c r="N2" s="83">
        <f>M2/60</f>
        <v>4</v>
      </c>
      <c r="P2" s="85" t="s">
        <v>259</v>
      </c>
      <c r="Q2" s="104">
        <v>20</v>
      </c>
      <c r="R2" s="85">
        <v>21</v>
      </c>
      <c r="S2" s="85">
        <v>12</v>
      </c>
      <c r="T2" s="85">
        <f>(Q2+R2)*S2</f>
        <v>492</v>
      </c>
      <c r="U2" s="85">
        <f>T2/60</f>
        <v>8.1999999999999993</v>
      </c>
      <c r="W2" s="87" t="s">
        <v>259</v>
      </c>
      <c r="X2" s="13">
        <v>20</v>
      </c>
      <c r="Y2" s="87">
        <v>21</v>
      </c>
      <c r="Z2" s="87">
        <v>45</v>
      </c>
      <c r="AA2" s="93">
        <f>(X2+Y2)*Z2</f>
        <v>1845</v>
      </c>
      <c r="AB2" s="87">
        <f>AA2/60</f>
        <v>30.75</v>
      </c>
      <c r="AC2" s="12"/>
      <c r="AD2" s="4">
        <f>AA2+T2+M2+F2</f>
        <v>5037</v>
      </c>
      <c r="AE2" s="119">
        <f>AD2/60</f>
        <v>83.95</v>
      </c>
      <c r="AF2" s="4">
        <f>F2+M2+AA2</f>
        <v>4545</v>
      </c>
      <c r="AG2" s="25">
        <f>AF2/60</f>
        <v>75.75</v>
      </c>
      <c r="AH2" s="12"/>
      <c r="AI2" s="90" t="s">
        <v>259</v>
      </c>
      <c r="AJ2" s="109"/>
      <c r="AK2" s="109"/>
      <c r="AL2" s="90"/>
      <c r="AM2" s="94"/>
      <c r="AN2" s="90">
        <f>AJ2+AK2+AL2+AM2</f>
        <v>0</v>
      </c>
      <c r="AO2" s="123">
        <f>AN2/60</f>
        <v>0</v>
      </c>
      <c r="AP2" s="58">
        <f>AJ2+AK2</f>
        <v>0</v>
      </c>
      <c r="AQ2" s="22">
        <f>AP2/60</f>
        <v>0</v>
      </c>
      <c r="AR2" s="133">
        <f>AQ2/24</f>
        <v>0</v>
      </c>
      <c r="AS2" s="92"/>
    </row>
    <row r="3" spans="1:45" x14ac:dyDescent="0.25">
      <c r="B3" s="95" t="s">
        <v>260</v>
      </c>
      <c r="C3" s="101">
        <v>19</v>
      </c>
      <c r="D3" s="95">
        <v>18</v>
      </c>
      <c r="E3" s="81">
        <v>60</v>
      </c>
      <c r="F3" s="81">
        <f t="shared" ref="F3:F13" si="0">(C3+D3)*E3</f>
        <v>2220</v>
      </c>
      <c r="G3" s="81">
        <f t="shared" ref="G3:G13" si="1">F3/60</f>
        <v>37</v>
      </c>
      <c r="I3" s="83" t="s">
        <v>260</v>
      </c>
      <c r="J3" s="19">
        <v>3</v>
      </c>
      <c r="K3" s="83">
        <v>4</v>
      </c>
      <c r="L3" s="83">
        <v>30</v>
      </c>
      <c r="M3" s="83">
        <f t="shared" ref="M3:M13" si="2">(J3+K3)*L3</f>
        <v>210</v>
      </c>
      <c r="N3" s="83">
        <f t="shared" ref="N3:N13" si="3">M3/60</f>
        <v>3.5</v>
      </c>
      <c r="P3" s="85" t="s">
        <v>260</v>
      </c>
      <c r="Q3" s="105">
        <v>19</v>
      </c>
      <c r="R3" s="96">
        <v>18</v>
      </c>
      <c r="S3" s="85">
        <v>12</v>
      </c>
      <c r="T3" s="85">
        <f t="shared" ref="T3:T13" si="4">(Q3+R3)*S3</f>
        <v>444</v>
      </c>
      <c r="U3" s="85">
        <f t="shared" ref="U3:U13" si="5">T3/60</f>
        <v>7.4</v>
      </c>
      <c r="W3" s="97" t="s">
        <v>260</v>
      </c>
      <c r="X3" s="107">
        <v>19</v>
      </c>
      <c r="Y3" s="87">
        <v>18</v>
      </c>
      <c r="Z3" s="87">
        <v>45</v>
      </c>
      <c r="AA3" s="93">
        <f t="shared" ref="AA3:AA13" si="6">(X3+Y3)*Z3</f>
        <v>1665</v>
      </c>
      <c r="AB3" s="87">
        <f t="shared" ref="AB3:AB13" si="7">AA3/60</f>
        <v>27.75</v>
      </c>
      <c r="AC3" s="12"/>
      <c r="AD3" s="4">
        <f t="shared" ref="AD3:AD13" si="8">AA3+T3+M3+F3</f>
        <v>4539</v>
      </c>
      <c r="AE3" s="119">
        <f t="shared" ref="AE3:AG13" si="9">AD3/60</f>
        <v>75.650000000000006</v>
      </c>
      <c r="AF3" s="4">
        <f t="shared" ref="AF3:AF13" si="10">F3+M3+AA3</f>
        <v>4095</v>
      </c>
      <c r="AG3" s="25">
        <f t="shared" si="9"/>
        <v>68.25</v>
      </c>
      <c r="AH3" s="12"/>
      <c r="AI3" s="90" t="s">
        <v>260</v>
      </c>
      <c r="AJ3" s="109">
        <v>120</v>
      </c>
      <c r="AK3" s="109"/>
      <c r="AL3" s="90"/>
      <c r="AM3" s="94"/>
      <c r="AN3" s="90">
        <f t="shared" ref="AN3:AN13" si="11">AJ3+AK3+AL3+AM3</f>
        <v>120</v>
      </c>
      <c r="AO3" s="123">
        <f t="shared" ref="AO3" si="12">AN3/60</f>
        <v>2</v>
      </c>
      <c r="AP3" s="58">
        <f t="shared" ref="AP3:AP13" si="13">AJ3+AK3</f>
        <v>120</v>
      </c>
      <c r="AQ3" s="22">
        <f t="shared" ref="AQ3:AQ13" si="14">AP3/60</f>
        <v>2</v>
      </c>
      <c r="AR3" s="133">
        <f t="shared" ref="AR3:AR13" si="15">AQ3/24</f>
        <v>8.3333333333333329E-2</v>
      </c>
      <c r="AS3" s="12"/>
    </row>
    <row r="4" spans="1:45" x14ac:dyDescent="0.25">
      <c r="B4" s="95" t="s">
        <v>261</v>
      </c>
      <c r="C4" s="101">
        <v>22</v>
      </c>
      <c r="D4" s="95">
        <v>22</v>
      </c>
      <c r="E4" s="81">
        <v>60</v>
      </c>
      <c r="F4" s="81">
        <f t="shared" si="0"/>
        <v>2640</v>
      </c>
      <c r="G4" s="81">
        <f t="shared" si="1"/>
        <v>44</v>
      </c>
      <c r="I4" s="83" t="s">
        <v>261</v>
      </c>
      <c r="J4" s="19">
        <v>4</v>
      </c>
      <c r="K4" s="83">
        <v>4</v>
      </c>
      <c r="L4" s="83">
        <v>30</v>
      </c>
      <c r="M4" s="83">
        <f t="shared" si="2"/>
        <v>240</v>
      </c>
      <c r="N4" s="83">
        <f t="shared" si="3"/>
        <v>4</v>
      </c>
      <c r="P4" s="85" t="s">
        <v>261</v>
      </c>
      <c r="Q4" s="105">
        <v>22</v>
      </c>
      <c r="R4" s="96">
        <v>22</v>
      </c>
      <c r="S4" s="85">
        <v>12</v>
      </c>
      <c r="T4" s="85">
        <f t="shared" si="4"/>
        <v>528</v>
      </c>
      <c r="U4" s="85">
        <f t="shared" si="5"/>
        <v>8.8000000000000007</v>
      </c>
      <c r="W4" s="97" t="s">
        <v>261</v>
      </c>
      <c r="X4" s="107">
        <v>22</v>
      </c>
      <c r="Y4" s="87">
        <v>22</v>
      </c>
      <c r="Z4" s="87">
        <v>45</v>
      </c>
      <c r="AA4" s="93">
        <f t="shared" si="6"/>
        <v>1980</v>
      </c>
      <c r="AB4" s="87">
        <f t="shared" si="7"/>
        <v>33</v>
      </c>
      <c r="AC4" s="12"/>
      <c r="AD4" s="4">
        <f t="shared" si="8"/>
        <v>5388</v>
      </c>
      <c r="AE4" s="119">
        <f t="shared" si="9"/>
        <v>89.8</v>
      </c>
      <c r="AF4" s="4">
        <f t="shared" si="10"/>
        <v>4860</v>
      </c>
      <c r="AG4" s="25">
        <f t="shared" si="9"/>
        <v>81</v>
      </c>
      <c r="AH4" s="12"/>
      <c r="AI4" s="90" t="s">
        <v>261</v>
      </c>
      <c r="AJ4" s="109">
        <v>300</v>
      </c>
      <c r="AK4" s="109">
        <v>180</v>
      </c>
      <c r="AL4" s="90"/>
      <c r="AM4" s="94"/>
      <c r="AN4" s="90">
        <f t="shared" si="11"/>
        <v>480</v>
      </c>
      <c r="AO4" s="123">
        <f t="shared" ref="AO4" si="16">AN4/60</f>
        <v>8</v>
      </c>
      <c r="AP4" s="58">
        <f t="shared" si="13"/>
        <v>480</v>
      </c>
      <c r="AQ4" s="22">
        <f t="shared" si="14"/>
        <v>8</v>
      </c>
      <c r="AR4" s="133">
        <f t="shared" si="15"/>
        <v>0.33333333333333331</v>
      </c>
      <c r="AS4" s="12"/>
    </row>
    <row r="5" spans="1:45" x14ac:dyDescent="0.25">
      <c r="B5" s="95" t="s">
        <v>262</v>
      </c>
      <c r="C5" s="101">
        <v>21</v>
      </c>
      <c r="D5" s="95">
        <v>19</v>
      </c>
      <c r="E5" s="81">
        <v>60</v>
      </c>
      <c r="F5" s="81">
        <f t="shared" si="0"/>
        <v>2400</v>
      </c>
      <c r="G5" s="81">
        <f t="shared" si="1"/>
        <v>40</v>
      </c>
      <c r="I5" s="83" t="s">
        <v>262</v>
      </c>
      <c r="J5" s="19">
        <v>4</v>
      </c>
      <c r="K5" s="83">
        <v>4</v>
      </c>
      <c r="L5" s="83">
        <v>30</v>
      </c>
      <c r="M5" s="83">
        <f t="shared" si="2"/>
        <v>240</v>
      </c>
      <c r="N5" s="83">
        <f t="shared" si="3"/>
        <v>4</v>
      </c>
      <c r="P5" s="85" t="s">
        <v>262</v>
      </c>
      <c r="Q5" s="105">
        <v>21</v>
      </c>
      <c r="R5" s="96">
        <v>19</v>
      </c>
      <c r="S5" s="85">
        <v>12</v>
      </c>
      <c r="T5" s="85">
        <f t="shared" si="4"/>
        <v>480</v>
      </c>
      <c r="U5" s="85">
        <f t="shared" si="5"/>
        <v>8</v>
      </c>
      <c r="W5" s="97" t="s">
        <v>262</v>
      </c>
      <c r="X5" s="107">
        <v>21</v>
      </c>
      <c r="Y5" s="87">
        <v>19</v>
      </c>
      <c r="Z5" s="87">
        <v>45</v>
      </c>
      <c r="AA5" s="93">
        <f t="shared" si="6"/>
        <v>1800</v>
      </c>
      <c r="AB5" s="87">
        <f t="shared" si="7"/>
        <v>30</v>
      </c>
      <c r="AC5" s="12"/>
      <c r="AD5" s="4">
        <f t="shared" si="8"/>
        <v>4920</v>
      </c>
      <c r="AE5" s="119">
        <f t="shared" si="9"/>
        <v>82</v>
      </c>
      <c r="AF5" s="4">
        <f t="shared" si="10"/>
        <v>4440</v>
      </c>
      <c r="AG5" s="25">
        <f t="shared" si="9"/>
        <v>74</v>
      </c>
      <c r="AH5" s="12"/>
      <c r="AI5" s="90" t="s">
        <v>262</v>
      </c>
      <c r="AJ5" s="109">
        <v>30240</v>
      </c>
      <c r="AK5" s="109"/>
      <c r="AL5" s="90">
        <v>60</v>
      </c>
      <c r="AM5" s="94"/>
      <c r="AN5" s="90">
        <f t="shared" si="11"/>
        <v>30300</v>
      </c>
      <c r="AO5" s="123">
        <f t="shared" ref="AO5" si="17">AN5/60</f>
        <v>505</v>
      </c>
      <c r="AP5" s="58">
        <f t="shared" si="13"/>
        <v>30240</v>
      </c>
      <c r="AQ5" s="22">
        <f t="shared" si="14"/>
        <v>504</v>
      </c>
      <c r="AR5" s="133">
        <f t="shared" si="15"/>
        <v>21</v>
      </c>
      <c r="AS5" s="12"/>
    </row>
    <row r="6" spans="1:45" x14ac:dyDescent="0.25">
      <c r="B6" s="95" t="s">
        <v>263</v>
      </c>
      <c r="C6" s="101">
        <v>14</v>
      </c>
      <c r="D6" s="95">
        <v>15</v>
      </c>
      <c r="E6" s="81">
        <v>60</v>
      </c>
      <c r="F6" s="81">
        <f t="shared" si="0"/>
        <v>1740</v>
      </c>
      <c r="G6" s="81">
        <f t="shared" si="1"/>
        <v>29</v>
      </c>
      <c r="I6" s="83" t="s">
        <v>263</v>
      </c>
      <c r="J6" s="19">
        <v>3</v>
      </c>
      <c r="K6" s="83">
        <v>4</v>
      </c>
      <c r="L6" s="83">
        <v>30</v>
      </c>
      <c r="M6" s="83">
        <f t="shared" si="2"/>
        <v>210</v>
      </c>
      <c r="N6" s="83">
        <f t="shared" si="3"/>
        <v>3.5</v>
      </c>
      <c r="P6" s="85" t="s">
        <v>263</v>
      </c>
      <c r="Q6" s="105">
        <v>14</v>
      </c>
      <c r="R6" s="96">
        <v>15</v>
      </c>
      <c r="S6" s="85">
        <v>12</v>
      </c>
      <c r="T6" s="85">
        <f t="shared" si="4"/>
        <v>348</v>
      </c>
      <c r="U6" s="85">
        <f t="shared" si="5"/>
        <v>5.8</v>
      </c>
      <c r="W6" s="97" t="s">
        <v>263</v>
      </c>
      <c r="X6" s="107">
        <v>14</v>
      </c>
      <c r="Y6" s="87">
        <v>15</v>
      </c>
      <c r="Z6" s="87">
        <v>45</v>
      </c>
      <c r="AA6" s="93">
        <f t="shared" si="6"/>
        <v>1305</v>
      </c>
      <c r="AB6" s="87">
        <f t="shared" si="7"/>
        <v>21.75</v>
      </c>
      <c r="AC6" s="12"/>
      <c r="AD6" s="4">
        <f t="shared" si="8"/>
        <v>3603</v>
      </c>
      <c r="AE6" s="119">
        <f t="shared" si="9"/>
        <v>60.05</v>
      </c>
      <c r="AF6" s="4">
        <f t="shared" si="10"/>
        <v>3255</v>
      </c>
      <c r="AG6" s="25">
        <f t="shared" si="9"/>
        <v>54.25</v>
      </c>
      <c r="AH6" s="12"/>
      <c r="AI6" s="90" t="s">
        <v>263</v>
      </c>
      <c r="AJ6" s="109">
        <v>15840</v>
      </c>
      <c r="AK6" s="109"/>
      <c r="AL6" s="90">
        <v>60</v>
      </c>
      <c r="AM6" s="94"/>
      <c r="AN6" s="90">
        <f t="shared" si="11"/>
        <v>15900</v>
      </c>
      <c r="AO6" s="123">
        <f t="shared" ref="AO6" si="18">AN6/60</f>
        <v>265</v>
      </c>
      <c r="AP6" s="58">
        <f t="shared" si="13"/>
        <v>15840</v>
      </c>
      <c r="AQ6" s="22">
        <f t="shared" si="14"/>
        <v>264</v>
      </c>
      <c r="AR6" s="133">
        <f t="shared" si="15"/>
        <v>11</v>
      </c>
      <c r="AS6" s="12"/>
    </row>
    <row r="7" spans="1:45" x14ac:dyDescent="0.25">
      <c r="B7" s="95" t="s">
        <v>264</v>
      </c>
      <c r="C7" s="101">
        <v>21</v>
      </c>
      <c r="D7" s="95">
        <v>21</v>
      </c>
      <c r="E7" s="81">
        <v>60</v>
      </c>
      <c r="F7" s="81">
        <f t="shared" si="0"/>
        <v>2520</v>
      </c>
      <c r="G7" s="81">
        <f t="shared" si="1"/>
        <v>42</v>
      </c>
      <c r="I7" s="83" t="s">
        <v>264</v>
      </c>
      <c r="J7" s="19">
        <v>4</v>
      </c>
      <c r="K7" s="83">
        <v>4</v>
      </c>
      <c r="L7" s="83">
        <v>30</v>
      </c>
      <c r="M7" s="83">
        <f t="shared" si="2"/>
        <v>240</v>
      </c>
      <c r="N7" s="83">
        <f t="shared" si="3"/>
        <v>4</v>
      </c>
      <c r="P7" s="85" t="s">
        <v>264</v>
      </c>
      <c r="Q7" s="105">
        <v>21</v>
      </c>
      <c r="R7" s="96">
        <v>21</v>
      </c>
      <c r="S7" s="85">
        <v>12</v>
      </c>
      <c r="T7" s="85">
        <f t="shared" si="4"/>
        <v>504</v>
      </c>
      <c r="U7" s="85">
        <f t="shared" si="5"/>
        <v>8.4</v>
      </c>
      <c r="W7" s="97" t="s">
        <v>264</v>
      </c>
      <c r="X7" s="107">
        <v>21</v>
      </c>
      <c r="Y7" s="87">
        <v>21</v>
      </c>
      <c r="Z7" s="87">
        <v>45</v>
      </c>
      <c r="AA7" s="93">
        <f t="shared" si="6"/>
        <v>1890</v>
      </c>
      <c r="AB7" s="87">
        <f t="shared" si="7"/>
        <v>31.5</v>
      </c>
      <c r="AC7" s="12"/>
      <c r="AD7" s="4">
        <f t="shared" si="8"/>
        <v>5154</v>
      </c>
      <c r="AE7" s="119">
        <f t="shared" si="9"/>
        <v>85.9</v>
      </c>
      <c r="AF7" s="4">
        <f t="shared" si="10"/>
        <v>4650</v>
      </c>
      <c r="AG7" s="25">
        <f t="shared" si="9"/>
        <v>77.5</v>
      </c>
      <c r="AH7" s="12"/>
      <c r="AI7" s="90" t="s">
        <v>264</v>
      </c>
      <c r="AJ7" s="109">
        <v>2880</v>
      </c>
      <c r="AK7" s="109">
        <v>1440</v>
      </c>
      <c r="AL7" s="90">
        <v>60</v>
      </c>
      <c r="AM7" s="90">
        <v>7200</v>
      </c>
      <c r="AN7" s="90">
        <f t="shared" si="11"/>
        <v>11580</v>
      </c>
      <c r="AO7" s="123">
        <f t="shared" ref="AO7" si="19">AN7/60</f>
        <v>193</v>
      </c>
      <c r="AP7" s="58">
        <f t="shared" si="13"/>
        <v>4320</v>
      </c>
      <c r="AQ7" s="22">
        <f t="shared" si="14"/>
        <v>72</v>
      </c>
      <c r="AR7" s="133">
        <f t="shared" si="15"/>
        <v>3</v>
      </c>
      <c r="AS7" s="12"/>
    </row>
    <row r="8" spans="1:45" x14ac:dyDescent="0.25">
      <c r="B8" s="95" t="s">
        <v>265</v>
      </c>
      <c r="C8" s="101">
        <v>21</v>
      </c>
      <c r="D8" s="95">
        <v>21</v>
      </c>
      <c r="E8" s="81">
        <v>60</v>
      </c>
      <c r="F8" s="81">
        <f t="shared" si="0"/>
        <v>2520</v>
      </c>
      <c r="G8" s="81">
        <f t="shared" si="1"/>
        <v>42</v>
      </c>
      <c r="I8" s="83" t="s">
        <v>265</v>
      </c>
      <c r="J8" s="19">
        <v>5</v>
      </c>
      <c r="K8" s="83">
        <v>5</v>
      </c>
      <c r="L8" s="83">
        <v>30</v>
      </c>
      <c r="M8" s="83">
        <f t="shared" si="2"/>
        <v>300</v>
      </c>
      <c r="N8" s="83">
        <f t="shared" si="3"/>
        <v>5</v>
      </c>
      <c r="P8" s="85" t="s">
        <v>265</v>
      </c>
      <c r="Q8" s="105">
        <v>21</v>
      </c>
      <c r="R8" s="96">
        <v>21</v>
      </c>
      <c r="S8" s="85">
        <v>12</v>
      </c>
      <c r="T8" s="85">
        <f t="shared" si="4"/>
        <v>504</v>
      </c>
      <c r="U8" s="85">
        <f t="shared" si="5"/>
        <v>8.4</v>
      </c>
      <c r="W8" s="97" t="s">
        <v>265</v>
      </c>
      <c r="X8" s="107">
        <v>21</v>
      </c>
      <c r="Y8" s="87">
        <v>21</v>
      </c>
      <c r="Z8" s="87">
        <v>45</v>
      </c>
      <c r="AA8" s="93">
        <f t="shared" si="6"/>
        <v>1890</v>
      </c>
      <c r="AB8" s="87">
        <f t="shared" si="7"/>
        <v>31.5</v>
      </c>
      <c r="AC8" s="12"/>
      <c r="AD8" s="4">
        <f t="shared" si="8"/>
        <v>5214</v>
      </c>
      <c r="AE8" s="119">
        <f t="shared" si="9"/>
        <v>86.9</v>
      </c>
      <c r="AF8" s="4">
        <f t="shared" si="10"/>
        <v>4710</v>
      </c>
      <c r="AG8" s="25">
        <f t="shared" si="9"/>
        <v>78.5</v>
      </c>
      <c r="AH8" s="12"/>
      <c r="AI8" s="90" t="s">
        <v>265</v>
      </c>
      <c r="AJ8" s="109"/>
      <c r="AK8" s="109"/>
      <c r="AL8" s="90">
        <v>60</v>
      </c>
      <c r="AM8" s="90">
        <v>2880</v>
      </c>
      <c r="AN8" s="90">
        <f t="shared" si="11"/>
        <v>2940</v>
      </c>
      <c r="AO8" s="123">
        <f t="shared" ref="AO8" si="20">AN8/60</f>
        <v>49</v>
      </c>
      <c r="AP8" s="58">
        <f t="shared" si="13"/>
        <v>0</v>
      </c>
      <c r="AQ8" s="22">
        <f t="shared" si="14"/>
        <v>0</v>
      </c>
      <c r="AR8" s="133">
        <f t="shared" si="15"/>
        <v>0</v>
      </c>
      <c r="AS8" s="12"/>
    </row>
    <row r="9" spans="1:45" x14ac:dyDescent="0.25">
      <c r="B9" s="95" t="s">
        <v>266</v>
      </c>
      <c r="C9" s="101">
        <v>20</v>
      </c>
      <c r="D9" s="95">
        <v>22</v>
      </c>
      <c r="E9" s="81">
        <v>60</v>
      </c>
      <c r="F9" s="81">
        <f t="shared" si="0"/>
        <v>2520</v>
      </c>
      <c r="G9" s="81">
        <f t="shared" si="1"/>
        <v>42</v>
      </c>
      <c r="I9" s="83" t="s">
        <v>266</v>
      </c>
      <c r="J9" s="19">
        <v>4</v>
      </c>
      <c r="K9" s="83">
        <v>4</v>
      </c>
      <c r="L9" s="83">
        <v>30</v>
      </c>
      <c r="M9" s="83">
        <f t="shared" si="2"/>
        <v>240</v>
      </c>
      <c r="N9" s="83">
        <f t="shared" si="3"/>
        <v>4</v>
      </c>
      <c r="P9" s="85" t="s">
        <v>266</v>
      </c>
      <c r="Q9" s="105">
        <v>20</v>
      </c>
      <c r="R9" s="96">
        <v>22</v>
      </c>
      <c r="S9" s="85">
        <v>12</v>
      </c>
      <c r="T9" s="85">
        <f t="shared" si="4"/>
        <v>504</v>
      </c>
      <c r="U9" s="85">
        <f t="shared" si="5"/>
        <v>8.4</v>
      </c>
      <c r="W9" s="97" t="s">
        <v>266</v>
      </c>
      <c r="X9" s="107">
        <v>20</v>
      </c>
      <c r="Y9" s="87">
        <v>22</v>
      </c>
      <c r="Z9" s="87">
        <v>45</v>
      </c>
      <c r="AA9" s="93">
        <f t="shared" si="6"/>
        <v>1890</v>
      </c>
      <c r="AB9" s="87">
        <f t="shared" si="7"/>
        <v>31.5</v>
      </c>
      <c r="AC9" s="12"/>
      <c r="AD9" s="4">
        <f t="shared" si="8"/>
        <v>5154</v>
      </c>
      <c r="AE9" s="119">
        <f t="shared" si="9"/>
        <v>85.9</v>
      </c>
      <c r="AF9" s="4">
        <f t="shared" si="10"/>
        <v>4650</v>
      </c>
      <c r="AG9" s="25">
        <f t="shared" si="9"/>
        <v>77.5</v>
      </c>
      <c r="AH9" s="12"/>
      <c r="AI9" s="90" t="s">
        <v>266</v>
      </c>
      <c r="AJ9" s="109">
        <v>1440</v>
      </c>
      <c r="AK9" s="109">
        <v>180</v>
      </c>
      <c r="AL9" s="90">
        <v>90</v>
      </c>
      <c r="AM9" s="94"/>
      <c r="AN9" s="90">
        <f t="shared" si="11"/>
        <v>1710</v>
      </c>
      <c r="AO9" s="123">
        <f t="shared" ref="AO9" si="21">AN9/60</f>
        <v>28.5</v>
      </c>
      <c r="AP9" s="58">
        <f t="shared" si="13"/>
        <v>1620</v>
      </c>
      <c r="AQ9" s="22">
        <f t="shared" si="14"/>
        <v>27</v>
      </c>
      <c r="AR9" s="133">
        <f t="shared" si="15"/>
        <v>1.125</v>
      </c>
      <c r="AS9" s="12"/>
    </row>
    <row r="10" spans="1:45" x14ac:dyDescent="0.25">
      <c r="B10" s="95" t="s">
        <v>267</v>
      </c>
      <c r="C10" s="101">
        <v>22</v>
      </c>
      <c r="D10" s="95">
        <v>22</v>
      </c>
      <c r="E10" s="81">
        <v>60</v>
      </c>
      <c r="F10" s="81">
        <f t="shared" si="0"/>
        <v>2640</v>
      </c>
      <c r="G10" s="81">
        <f t="shared" si="1"/>
        <v>44</v>
      </c>
      <c r="I10" s="83" t="s">
        <v>267</v>
      </c>
      <c r="J10" s="19">
        <v>4</v>
      </c>
      <c r="K10" s="83">
        <v>5</v>
      </c>
      <c r="L10" s="83">
        <v>30</v>
      </c>
      <c r="M10" s="83">
        <f t="shared" si="2"/>
        <v>270</v>
      </c>
      <c r="N10" s="83">
        <f t="shared" si="3"/>
        <v>4.5</v>
      </c>
      <c r="P10" s="85" t="s">
        <v>267</v>
      </c>
      <c r="Q10" s="105">
        <v>22</v>
      </c>
      <c r="R10" s="96">
        <v>22</v>
      </c>
      <c r="S10" s="85">
        <v>12</v>
      </c>
      <c r="T10" s="85">
        <f t="shared" si="4"/>
        <v>528</v>
      </c>
      <c r="U10" s="85">
        <f t="shared" si="5"/>
        <v>8.8000000000000007</v>
      </c>
      <c r="W10" s="97" t="s">
        <v>267</v>
      </c>
      <c r="X10" s="107">
        <v>22</v>
      </c>
      <c r="Y10" s="87">
        <v>22</v>
      </c>
      <c r="Z10" s="87">
        <v>45</v>
      </c>
      <c r="AA10" s="93">
        <f t="shared" si="6"/>
        <v>1980</v>
      </c>
      <c r="AB10" s="87">
        <f t="shared" si="7"/>
        <v>33</v>
      </c>
      <c r="AC10" s="12"/>
      <c r="AD10" s="4">
        <f t="shared" si="8"/>
        <v>5418</v>
      </c>
      <c r="AE10" s="119">
        <f t="shared" si="9"/>
        <v>90.3</v>
      </c>
      <c r="AF10" s="4">
        <f t="shared" si="10"/>
        <v>4890</v>
      </c>
      <c r="AG10" s="25">
        <f t="shared" si="9"/>
        <v>81.5</v>
      </c>
      <c r="AH10" s="12"/>
      <c r="AI10" s="90" t="s">
        <v>267</v>
      </c>
      <c r="AJ10" s="109">
        <v>300</v>
      </c>
      <c r="AK10" s="109">
        <v>120</v>
      </c>
      <c r="AL10" s="90">
        <v>120</v>
      </c>
      <c r="AM10" s="94"/>
      <c r="AN10" s="90">
        <f t="shared" si="11"/>
        <v>540</v>
      </c>
      <c r="AO10" s="123">
        <f t="shared" ref="AO10" si="22">AN10/60</f>
        <v>9</v>
      </c>
      <c r="AP10" s="58">
        <f t="shared" si="13"/>
        <v>420</v>
      </c>
      <c r="AQ10" s="22">
        <f t="shared" si="14"/>
        <v>7</v>
      </c>
      <c r="AR10" s="133">
        <f t="shared" si="15"/>
        <v>0.29166666666666669</v>
      </c>
      <c r="AS10" s="98"/>
    </row>
    <row r="11" spans="1:45" x14ac:dyDescent="0.25">
      <c r="B11" s="95" t="s">
        <v>268</v>
      </c>
      <c r="C11" s="101">
        <v>20</v>
      </c>
      <c r="D11" s="95">
        <v>22</v>
      </c>
      <c r="E11" s="81">
        <v>60</v>
      </c>
      <c r="F11" s="81">
        <f t="shared" si="0"/>
        <v>2520</v>
      </c>
      <c r="G11" s="81">
        <f t="shared" si="1"/>
        <v>42</v>
      </c>
      <c r="I11" s="83" t="s">
        <v>268</v>
      </c>
      <c r="J11" s="19">
        <v>5</v>
      </c>
      <c r="K11" s="83">
        <v>4</v>
      </c>
      <c r="L11" s="83">
        <v>30</v>
      </c>
      <c r="M11" s="83">
        <f t="shared" si="2"/>
        <v>270</v>
      </c>
      <c r="N11" s="83">
        <f t="shared" si="3"/>
        <v>4.5</v>
      </c>
      <c r="P11" s="85" t="s">
        <v>268</v>
      </c>
      <c r="Q11" s="105">
        <v>20</v>
      </c>
      <c r="R11" s="96">
        <v>22</v>
      </c>
      <c r="S11" s="85">
        <v>12</v>
      </c>
      <c r="T11" s="85">
        <f t="shared" si="4"/>
        <v>504</v>
      </c>
      <c r="U11" s="85">
        <f t="shared" si="5"/>
        <v>8.4</v>
      </c>
      <c r="W11" s="97" t="s">
        <v>268</v>
      </c>
      <c r="X11" s="107">
        <v>20</v>
      </c>
      <c r="Y11" s="87">
        <v>22</v>
      </c>
      <c r="Z11" s="87">
        <v>45</v>
      </c>
      <c r="AA11" s="93">
        <f t="shared" si="6"/>
        <v>1890</v>
      </c>
      <c r="AB11" s="87">
        <f t="shared" si="7"/>
        <v>31.5</v>
      </c>
      <c r="AC11" s="12"/>
      <c r="AD11" s="4">
        <f t="shared" si="8"/>
        <v>5184</v>
      </c>
      <c r="AE11" s="119">
        <f t="shared" si="9"/>
        <v>86.4</v>
      </c>
      <c r="AF11" s="4">
        <f t="shared" si="10"/>
        <v>4680</v>
      </c>
      <c r="AG11" s="25">
        <f t="shared" si="9"/>
        <v>78</v>
      </c>
      <c r="AH11" s="12"/>
      <c r="AI11" s="90" t="s">
        <v>268</v>
      </c>
      <c r="AJ11" s="109">
        <v>120</v>
      </c>
      <c r="AK11" s="109">
        <v>180</v>
      </c>
      <c r="AL11" s="90">
        <v>180</v>
      </c>
      <c r="AM11" s="94"/>
      <c r="AN11" s="90">
        <f t="shared" si="11"/>
        <v>480</v>
      </c>
      <c r="AO11" s="123">
        <f t="shared" ref="AO11" si="23">AN11/60</f>
        <v>8</v>
      </c>
      <c r="AP11" s="58">
        <f t="shared" si="13"/>
        <v>300</v>
      </c>
      <c r="AQ11" s="22">
        <f t="shared" si="14"/>
        <v>5</v>
      </c>
      <c r="AR11" s="133">
        <f t="shared" si="15"/>
        <v>0.20833333333333334</v>
      </c>
      <c r="AS11" s="98"/>
    </row>
    <row r="12" spans="1:45" x14ac:dyDescent="0.25">
      <c r="B12" s="95" t="s">
        <v>269</v>
      </c>
      <c r="C12" s="101">
        <v>22</v>
      </c>
      <c r="D12" s="95">
        <v>22</v>
      </c>
      <c r="E12" s="81">
        <v>60</v>
      </c>
      <c r="F12" s="81">
        <f t="shared" si="0"/>
        <v>2640</v>
      </c>
      <c r="G12" s="81">
        <f t="shared" si="1"/>
        <v>44</v>
      </c>
      <c r="I12" s="83" t="s">
        <v>269</v>
      </c>
      <c r="J12" s="19">
        <v>4</v>
      </c>
      <c r="K12" s="83">
        <v>4</v>
      </c>
      <c r="L12" s="83">
        <v>30</v>
      </c>
      <c r="M12" s="83">
        <f t="shared" si="2"/>
        <v>240</v>
      </c>
      <c r="N12" s="83">
        <f t="shared" si="3"/>
        <v>4</v>
      </c>
      <c r="P12" s="85" t="s">
        <v>269</v>
      </c>
      <c r="Q12" s="105">
        <v>22</v>
      </c>
      <c r="R12" s="96">
        <v>22</v>
      </c>
      <c r="S12" s="85">
        <v>12</v>
      </c>
      <c r="T12" s="85">
        <f t="shared" si="4"/>
        <v>528</v>
      </c>
      <c r="U12" s="85">
        <f t="shared" si="5"/>
        <v>8.8000000000000007</v>
      </c>
      <c r="W12" s="97" t="s">
        <v>269</v>
      </c>
      <c r="X12" s="107">
        <v>22</v>
      </c>
      <c r="Y12" s="87">
        <v>22</v>
      </c>
      <c r="Z12" s="87">
        <v>45</v>
      </c>
      <c r="AA12" s="93">
        <f t="shared" si="6"/>
        <v>1980</v>
      </c>
      <c r="AB12" s="87">
        <f t="shared" si="7"/>
        <v>33</v>
      </c>
      <c r="AC12" s="12"/>
      <c r="AD12" s="4">
        <f t="shared" si="8"/>
        <v>5388</v>
      </c>
      <c r="AE12" s="119">
        <f t="shared" si="9"/>
        <v>89.8</v>
      </c>
      <c r="AF12" s="4">
        <f t="shared" si="10"/>
        <v>4860</v>
      </c>
      <c r="AG12" s="25">
        <f t="shared" si="9"/>
        <v>81</v>
      </c>
      <c r="AH12" s="12"/>
      <c r="AI12" s="90" t="s">
        <v>269</v>
      </c>
      <c r="AJ12" s="109"/>
      <c r="AK12" s="109"/>
      <c r="AL12" s="90">
        <v>60</v>
      </c>
      <c r="AM12" s="94"/>
      <c r="AN12" s="90">
        <f t="shared" si="11"/>
        <v>60</v>
      </c>
      <c r="AO12" s="123">
        <f t="shared" ref="AO12" si="24">AN12/60</f>
        <v>1</v>
      </c>
      <c r="AP12" s="58">
        <f t="shared" si="13"/>
        <v>0</v>
      </c>
      <c r="AQ12" s="22">
        <f t="shared" si="14"/>
        <v>0</v>
      </c>
      <c r="AR12" s="133">
        <f t="shared" si="15"/>
        <v>0</v>
      </c>
      <c r="AS12" s="98"/>
    </row>
    <row r="13" spans="1:45" x14ac:dyDescent="0.25">
      <c r="B13" s="95" t="s">
        <v>270</v>
      </c>
      <c r="C13" s="101">
        <v>23</v>
      </c>
      <c r="D13" s="95">
        <v>22</v>
      </c>
      <c r="E13" s="81">
        <v>60</v>
      </c>
      <c r="F13" s="81">
        <f t="shared" si="0"/>
        <v>2700</v>
      </c>
      <c r="G13" s="81">
        <f t="shared" si="1"/>
        <v>45</v>
      </c>
      <c r="I13" s="83" t="s">
        <v>270</v>
      </c>
      <c r="J13" s="19">
        <v>5</v>
      </c>
      <c r="K13" s="83">
        <v>5</v>
      </c>
      <c r="L13" s="83">
        <v>30</v>
      </c>
      <c r="M13" s="83">
        <f t="shared" si="2"/>
        <v>300</v>
      </c>
      <c r="N13" s="83">
        <f t="shared" si="3"/>
        <v>5</v>
      </c>
      <c r="P13" s="85" t="s">
        <v>270</v>
      </c>
      <c r="Q13" s="105">
        <v>23</v>
      </c>
      <c r="R13" s="96">
        <v>22</v>
      </c>
      <c r="S13" s="85">
        <v>12</v>
      </c>
      <c r="T13" s="85">
        <f t="shared" si="4"/>
        <v>540</v>
      </c>
      <c r="U13" s="85">
        <f t="shared" si="5"/>
        <v>9</v>
      </c>
      <c r="W13" s="97" t="s">
        <v>270</v>
      </c>
      <c r="X13" s="107">
        <v>23</v>
      </c>
      <c r="Y13" s="87">
        <v>22</v>
      </c>
      <c r="Z13" s="87">
        <v>45</v>
      </c>
      <c r="AA13" s="93">
        <f t="shared" si="6"/>
        <v>2025</v>
      </c>
      <c r="AB13" s="87">
        <f t="shared" si="7"/>
        <v>33.75</v>
      </c>
      <c r="AC13" s="12"/>
      <c r="AD13" s="4">
        <f t="shared" si="8"/>
        <v>5565</v>
      </c>
      <c r="AE13" s="119">
        <f t="shared" si="9"/>
        <v>92.75</v>
      </c>
      <c r="AF13" s="4">
        <f t="shared" si="10"/>
        <v>5025</v>
      </c>
      <c r="AG13" s="25">
        <f t="shared" si="9"/>
        <v>83.75</v>
      </c>
      <c r="AH13" s="12"/>
      <c r="AI13" s="90" t="s">
        <v>270</v>
      </c>
      <c r="AJ13" s="109">
        <v>120</v>
      </c>
      <c r="AK13" s="109">
        <v>6000</v>
      </c>
      <c r="AL13" s="90"/>
      <c r="AM13" s="94"/>
      <c r="AN13" s="90">
        <f t="shared" si="11"/>
        <v>6120</v>
      </c>
      <c r="AO13" s="123">
        <f t="shared" ref="AO13" si="25">AN13/60</f>
        <v>102</v>
      </c>
      <c r="AP13" s="58">
        <f t="shared" si="13"/>
        <v>6120</v>
      </c>
      <c r="AQ13" s="22">
        <f t="shared" si="14"/>
        <v>102</v>
      </c>
      <c r="AR13" s="133">
        <f t="shared" si="15"/>
        <v>4.25</v>
      </c>
      <c r="AS13" s="98"/>
    </row>
    <row r="14" spans="1:45" x14ac:dyDescent="0.25">
      <c r="B14" s="98"/>
      <c r="C14" s="98"/>
      <c r="D14" s="98"/>
      <c r="E14" s="98"/>
      <c r="F14" s="98"/>
      <c r="G14" s="98"/>
      <c r="I14" s="98"/>
      <c r="J14" s="98"/>
      <c r="K14" s="98"/>
      <c r="L14" s="98"/>
      <c r="M14" s="98"/>
      <c r="N14" s="98"/>
      <c r="P14" s="98"/>
      <c r="Q14" s="98"/>
      <c r="R14" s="98"/>
      <c r="S14" s="98"/>
      <c r="T14" s="98"/>
      <c r="U14" s="98"/>
      <c r="W14" s="98"/>
      <c r="X14" s="98"/>
      <c r="Y14" s="98"/>
      <c r="Z14" s="98"/>
      <c r="AA14" s="98"/>
      <c r="AB14" s="98"/>
      <c r="AC14" s="98"/>
      <c r="AD14" s="12"/>
      <c r="AE14" s="12"/>
      <c r="AF14" s="12"/>
      <c r="AG14" s="12"/>
      <c r="AH14" s="98"/>
      <c r="AM14" s="98"/>
      <c r="AN14" s="12"/>
      <c r="AO14" s="98"/>
    </row>
    <row r="15" spans="1:45" x14ac:dyDescent="0.25">
      <c r="B15" s="98"/>
      <c r="C15" s="98"/>
      <c r="D15" s="98"/>
      <c r="E15" s="98"/>
      <c r="F15" s="98"/>
      <c r="G15" s="98"/>
      <c r="I15" s="98"/>
      <c r="J15" s="98"/>
      <c r="K15" s="98"/>
      <c r="L15" s="98"/>
      <c r="M15" s="98"/>
      <c r="N15" s="98"/>
      <c r="P15" s="98"/>
      <c r="Q15" s="98"/>
      <c r="R15" s="98"/>
      <c r="S15" s="98"/>
      <c r="T15" s="98"/>
      <c r="U15" s="98"/>
      <c r="W15" s="98"/>
      <c r="X15" s="98"/>
      <c r="Y15" s="98"/>
      <c r="Z15" s="98"/>
      <c r="AA15" s="98"/>
      <c r="AB15" s="98"/>
      <c r="AC15" s="98"/>
      <c r="AH15" s="98"/>
    </row>
    <row r="16" spans="1:45" ht="63" x14ac:dyDescent="0.25">
      <c r="B16" s="81" t="s">
        <v>247</v>
      </c>
      <c r="C16" s="99" t="s">
        <v>274</v>
      </c>
      <c r="D16" s="81" t="s">
        <v>248</v>
      </c>
      <c r="E16" s="82" t="s">
        <v>249</v>
      </c>
      <c r="F16" s="82" t="s">
        <v>250</v>
      </c>
      <c r="G16" s="82" t="s">
        <v>285</v>
      </c>
      <c r="I16" s="83" t="s">
        <v>247</v>
      </c>
      <c r="J16" s="102" t="s">
        <v>276</v>
      </c>
      <c r="K16" s="84" t="s">
        <v>275</v>
      </c>
      <c r="L16" s="84" t="s">
        <v>251</v>
      </c>
      <c r="M16" s="84" t="s">
        <v>250</v>
      </c>
      <c r="N16" s="84" t="s">
        <v>285</v>
      </c>
      <c r="P16" s="85" t="s">
        <v>247</v>
      </c>
      <c r="Q16" s="103" t="s">
        <v>274</v>
      </c>
      <c r="R16" s="85" t="s">
        <v>248</v>
      </c>
      <c r="S16" s="86" t="s">
        <v>252</v>
      </c>
      <c r="T16" s="86" t="s">
        <v>250</v>
      </c>
      <c r="U16" s="86" t="s">
        <v>285</v>
      </c>
      <c r="W16" s="87" t="s">
        <v>247</v>
      </c>
      <c r="X16" s="106" t="s">
        <v>274</v>
      </c>
      <c r="Y16" s="88" t="s">
        <v>248</v>
      </c>
      <c r="Z16" s="88" t="s">
        <v>253</v>
      </c>
      <c r="AA16" s="89" t="s">
        <v>250</v>
      </c>
      <c r="AB16" s="88" t="s">
        <v>285</v>
      </c>
      <c r="AC16" s="22"/>
      <c r="AD16" s="21" t="s">
        <v>254</v>
      </c>
      <c r="AE16" s="118" t="s">
        <v>286</v>
      </c>
      <c r="AF16" s="21" t="s">
        <v>255</v>
      </c>
      <c r="AG16" s="121" t="s">
        <v>288</v>
      </c>
      <c r="AH16" s="22"/>
      <c r="AI16" s="90" t="s">
        <v>247</v>
      </c>
      <c r="AJ16" s="108" t="s">
        <v>277</v>
      </c>
      <c r="AK16" s="108" t="s">
        <v>278</v>
      </c>
      <c r="AL16" s="91" t="s">
        <v>256</v>
      </c>
      <c r="AM16" s="91" t="s">
        <v>257</v>
      </c>
      <c r="AN16" s="91" t="s">
        <v>258</v>
      </c>
      <c r="AO16" s="122" t="s">
        <v>290</v>
      </c>
      <c r="AP16" s="58">
        <v>2021</v>
      </c>
      <c r="AQ16" s="92" t="s">
        <v>304</v>
      </c>
      <c r="AR16" s="92" t="s">
        <v>305</v>
      </c>
      <c r="AS16" s="92"/>
    </row>
    <row r="17" spans="1:45" x14ac:dyDescent="0.25">
      <c r="A17" s="9" t="s">
        <v>13</v>
      </c>
      <c r="B17" s="95" t="s">
        <v>259</v>
      </c>
      <c r="C17" s="100">
        <v>20</v>
      </c>
      <c r="D17" s="95">
        <v>21</v>
      </c>
      <c r="E17" s="81">
        <v>60</v>
      </c>
      <c r="F17" s="81">
        <f>(C17+D17)*E17</f>
        <v>2460</v>
      </c>
      <c r="G17" s="81">
        <f>F17/60</f>
        <v>41</v>
      </c>
      <c r="I17" s="83" t="s">
        <v>259</v>
      </c>
      <c r="J17" s="19">
        <v>4</v>
      </c>
      <c r="K17" s="83">
        <v>4</v>
      </c>
      <c r="L17" s="83">
        <v>30</v>
      </c>
      <c r="M17" s="83">
        <f>(J17+K17)*L17</f>
        <v>240</v>
      </c>
      <c r="N17" s="83">
        <f>M17/60</f>
        <v>4</v>
      </c>
      <c r="P17" s="85" t="s">
        <v>259</v>
      </c>
      <c r="Q17" s="104">
        <v>20</v>
      </c>
      <c r="R17" s="96">
        <v>21</v>
      </c>
      <c r="S17" s="85">
        <v>12</v>
      </c>
      <c r="T17" s="85">
        <f>(Q17+R17)*S17</f>
        <v>492</v>
      </c>
      <c r="U17" s="85">
        <f>T17/60</f>
        <v>8.1999999999999993</v>
      </c>
      <c r="W17" s="87" t="s">
        <v>259</v>
      </c>
      <c r="X17" s="13">
        <v>20</v>
      </c>
      <c r="Y17" s="87">
        <v>21</v>
      </c>
      <c r="Z17" s="87">
        <v>45</v>
      </c>
      <c r="AA17" s="93">
        <f>(X17+Y17)*Z17</f>
        <v>1845</v>
      </c>
      <c r="AB17" s="87">
        <f>AA17/60</f>
        <v>30.75</v>
      </c>
      <c r="AC17" s="12"/>
      <c r="AD17" s="4">
        <f>AA17+T17+M17+F17</f>
        <v>5037</v>
      </c>
      <c r="AE17" s="119">
        <f>AD17/60</f>
        <v>83.95</v>
      </c>
      <c r="AF17" s="4">
        <f>F17+M17+AA17</f>
        <v>4545</v>
      </c>
      <c r="AG17" s="25">
        <f>AF17/60</f>
        <v>75.75</v>
      </c>
      <c r="AH17" s="12"/>
      <c r="AI17" s="90" t="s">
        <v>259</v>
      </c>
      <c r="AJ17" s="109"/>
      <c r="AK17" s="109"/>
      <c r="AL17" s="90"/>
      <c r="AM17" s="94"/>
      <c r="AN17" s="90">
        <f>AJ17+AK17+AL17+AM17</f>
        <v>0</v>
      </c>
      <c r="AO17" s="123">
        <f>AN17/60</f>
        <v>0</v>
      </c>
      <c r="AP17" s="58">
        <f>AJ17+AK17</f>
        <v>0</v>
      </c>
      <c r="AQ17" s="22">
        <f>AP17/60</f>
        <v>0</v>
      </c>
      <c r="AR17" s="133">
        <f>AQ17/24</f>
        <v>0</v>
      </c>
      <c r="AS17" s="92"/>
    </row>
    <row r="18" spans="1:45" x14ac:dyDescent="0.25">
      <c r="B18" s="95" t="s">
        <v>260</v>
      </c>
      <c r="C18" s="101">
        <v>19</v>
      </c>
      <c r="D18" s="95">
        <v>18</v>
      </c>
      <c r="E18" s="81">
        <v>60</v>
      </c>
      <c r="F18" s="81">
        <f t="shared" ref="F18:F28" si="26">(C18+D18)*E18</f>
        <v>2220</v>
      </c>
      <c r="G18" s="81">
        <f t="shared" ref="G18:G28" si="27">F18/60</f>
        <v>37</v>
      </c>
      <c r="I18" s="83" t="s">
        <v>260</v>
      </c>
      <c r="J18" s="19">
        <v>3</v>
      </c>
      <c r="K18" s="83">
        <v>4</v>
      </c>
      <c r="L18" s="83">
        <v>30</v>
      </c>
      <c r="M18" s="83">
        <f t="shared" ref="M18:M28" si="28">(J18+K18)*L18</f>
        <v>210</v>
      </c>
      <c r="N18" s="83">
        <f t="shared" ref="N18:N28" si="29">M18/60</f>
        <v>3.5</v>
      </c>
      <c r="P18" s="85" t="s">
        <v>260</v>
      </c>
      <c r="Q18" s="105">
        <v>19</v>
      </c>
      <c r="R18" s="96">
        <v>18</v>
      </c>
      <c r="S18" s="85">
        <v>12</v>
      </c>
      <c r="T18" s="85">
        <f t="shared" ref="T18:T28" si="30">(Q18+R18)*S18</f>
        <v>444</v>
      </c>
      <c r="U18" s="85">
        <f t="shared" ref="U18:U28" si="31">T18/60</f>
        <v>7.4</v>
      </c>
      <c r="W18" s="97" t="s">
        <v>260</v>
      </c>
      <c r="X18" s="107">
        <v>19</v>
      </c>
      <c r="Y18" s="87">
        <v>18</v>
      </c>
      <c r="Z18" s="87">
        <v>45</v>
      </c>
      <c r="AA18" s="93">
        <f t="shared" ref="AA18:AA28" si="32">(X18+Y18)*Z18</f>
        <v>1665</v>
      </c>
      <c r="AB18" s="87">
        <f t="shared" ref="AB18:AB28" si="33">AA18/60</f>
        <v>27.75</v>
      </c>
      <c r="AC18" s="12"/>
      <c r="AD18" s="4">
        <f t="shared" ref="AD18:AD28" si="34">AA18+T18+M18+F18</f>
        <v>4539</v>
      </c>
      <c r="AE18" s="119">
        <f t="shared" ref="AE18" si="35">AD18/60</f>
        <v>75.650000000000006</v>
      </c>
      <c r="AF18" s="4">
        <f t="shared" ref="AF18:AF28" si="36">F18+M18+AA18</f>
        <v>4095</v>
      </c>
      <c r="AG18" s="25">
        <f t="shared" ref="AG18" si="37">AF18/60</f>
        <v>68.25</v>
      </c>
      <c r="AH18" s="12"/>
      <c r="AI18" s="90" t="s">
        <v>260</v>
      </c>
      <c r="AJ18" s="109"/>
      <c r="AK18" s="109">
        <v>300</v>
      </c>
      <c r="AL18" s="90"/>
      <c r="AM18" s="94"/>
      <c r="AN18" s="90">
        <f t="shared" ref="AN18:AN28" si="38">AJ18+AK18+AL18+AM18</f>
        <v>300</v>
      </c>
      <c r="AO18" s="123">
        <f t="shared" ref="AO18:AO28" si="39">AN18/60</f>
        <v>5</v>
      </c>
      <c r="AP18" s="58">
        <f t="shared" ref="AP18:AP28" si="40">AJ18+AK18</f>
        <v>300</v>
      </c>
      <c r="AQ18" s="22">
        <f t="shared" ref="AQ18:AQ28" si="41">AP18/60</f>
        <v>5</v>
      </c>
      <c r="AR18" s="133">
        <f t="shared" ref="AR18:AR28" si="42">AQ18/24</f>
        <v>0.20833333333333334</v>
      </c>
      <c r="AS18" s="12"/>
    </row>
    <row r="19" spans="1:45" x14ac:dyDescent="0.25">
      <c r="B19" s="95" t="s">
        <v>261</v>
      </c>
      <c r="C19" s="101">
        <v>22</v>
      </c>
      <c r="D19" s="95">
        <v>22</v>
      </c>
      <c r="E19" s="81">
        <v>60</v>
      </c>
      <c r="F19" s="81">
        <f t="shared" si="26"/>
        <v>2640</v>
      </c>
      <c r="G19" s="81">
        <f t="shared" si="27"/>
        <v>44</v>
      </c>
      <c r="I19" s="83" t="s">
        <v>261</v>
      </c>
      <c r="J19" s="19">
        <v>4</v>
      </c>
      <c r="K19" s="83">
        <v>4</v>
      </c>
      <c r="L19" s="83">
        <v>30</v>
      </c>
      <c r="M19" s="83">
        <f t="shared" si="28"/>
        <v>240</v>
      </c>
      <c r="N19" s="83">
        <f t="shared" si="29"/>
        <v>4</v>
      </c>
      <c r="P19" s="85" t="s">
        <v>261</v>
      </c>
      <c r="Q19" s="105">
        <v>22</v>
      </c>
      <c r="R19" s="96">
        <v>22</v>
      </c>
      <c r="S19" s="85">
        <v>12</v>
      </c>
      <c r="T19" s="85">
        <f t="shared" si="30"/>
        <v>528</v>
      </c>
      <c r="U19" s="85">
        <f t="shared" si="31"/>
        <v>8.8000000000000007</v>
      </c>
      <c r="W19" s="97" t="s">
        <v>261</v>
      </c>
      <c r="X19" s="107">
        <v>22</v>
      </c>
      <c r="Y19" s="87">
        <v>22</v>
      </c>
      <c r="Z19" s="87">
        <v>45</v>
      </c>
      <c r="AA19" s="93">
        <f t="shared" si="32"/>
        <v>1980</v>
      </c>
      <c r="AB19" s="87">
        <f t="shared" si="33"/>
        <v>33</v>
      </c>
      <c r="AC19" s="12"/>
      <c r="AD19" s="4">
        <f t="shared" si="34"/>
        <v>5388</v>
      </c>
      <c r="AE19" s="119">
        <f t="shared" ref="AE19" si="43">AD19/60</f>
        <v>89.8</v>
      </c>
      <c r="AF19" s="4">
        <f t="shared" si="36"/>
        <v>4860</v>
      </c>
      <c r="AG19" s="25">
        <f t="shared" ref="AG19" si="44">AF19/60</f>
        <v>81</v>
      </c>
      <c r="AH19" s="12"/>
      <c r="AI19" s="90" t="s">
        <v>261</v>
      </c>
      <c r="AJ19" s="109"/>
      <c r="AK19" s="109">
        <v>1680</v>
      </c>
      <c r="AL19" s="90"/>
      <c r="AM19" s="94"/>
      <c r="AN19" s="90">
        <f t="shared" si="38"/>
        <v>1680</v>
      </c>
      <c r="AO19" s="123">
        <f t="shared" si="39"/>
        <v>28</v>
      </c>
      <c r="AP19" s="58">
        <f t="shared" si="40"/>
        <v>1680</v>
      </c>
      <c r="AQ19" s="22">
        <f t="shared" si="41"/>
        <v>28</v>
      </c>
      <c r="AR19" s="133">
        <f t="shared" si="42"/>
        <v>1.1666666666666667</v>
      </c>
      <c r="AS19" s="12"/>
    </row>
    <row r="20" spans="1:45" x14ac:dyDescent="0.25">
      <c r="B20" s="95" t="s">
        <v>262</v>
      </c>
      <c r="C20" s="101">
        <v>21</v>
      </c>
      <c r="D20" s="95">
        <v>19</v>
      </c>
      <c r="E20" s="81">
        <v>60</v>
      </c>
      <c r="F20" s="81">
        <f t="shared" si="26"/>
        <v>2400</v>
      </c>
      <c r="G20" s="81">
        <f t="shared" si="27"/>
        <v>40</v>
      </c>
      <c r="I20" s="83" t="s">
        <v>262</v>
      </c>
      <c r="J20" s="19">
        <v>4</v>
      </c>
      <c r="K20" s="83">
        <v>4</v>
      </c>
      <c r="L20" s="83">
        <v>30</v>
      </c>
      <c r="M20" s="83">
        <f t="shared" si="28"/>
        <v>240</v>
      </c>
      <c r="N20" s="83">
        <f t="shared" si="29"/>
        <v>4</v>
      </c>
      <c r="P20" s="85" t="s">
        <v>262</v>
      </c>
      <c r="Q20" s="105">
        <v>21</v>
      </c>
      <c r="R20" s="96">
        <v>19</v>
      </c>
      <c r="S20" s="85">
        <v>12</v>
      </c>
      <c r="T20" s="85">
        <f t="shared" si="30"/>
        <v>480</v>
      </c>
      <c r="U20" s="85">
        <f t="shared" si="31"/>
        <v>8</v>
      </c>
      <c r="W20" s="97" t="s">
        <v>262</v>
      </c>
      <c r="X20" s="107">
        <v>21</v>
      </c>
      <c r="Y20" s="87">
        <v>19</v>
      </c>
      <c r="Z20" s="87">
        <v>45</v>
      </c>
      <c r="AA20" s="93">
        <f t="shared" si="32"/>
        <v>1800</v>
      </c>
      <c r="AB20" s="87">
        <f t="shared" si="33"/>
        <v>30</v>
      </c>
      <c r="AC20" s="12"/>
      <c r="AD20" s="4">
        <f t="shared" si="34"/>
        <v>4920</v>
      </c>
      <c r="AE20" s="119">
        <f t="shared" ref="AE20" si="45">AD20/60</f>
        <v>82</v>
      </c>
      <c r="AF20" s="4">
        <f t="shared" si="36"/>
        <v>4440</v>
      </c>
      <c r="AG20" s="25">
        <f t="shared" ref="AG20" si="46">AF20/60</f>
        <v>74</v>
      </c>
      <c r="AH20" s="12"/>
      <c r="AI20" s="90" t="s">
        <v>262</v>
      </c>
      <c r="AJ20" s="109">
        <v>1440</v>
      </c>
      <c r="AK20" s="109">
        <v>120</v>
      </c>
      <c r="AL20" s="90"/>
      <c r="AM20" s="94"/>
      <c r="AN20" s="90">
        <f t="shared" si="38"/>
        <v>1560</v>
      </c>
      <c r="AO20" s="123">
        <f t="shared" si="39"/>
        <v>26</v>
      </c>
      <c r="AP20" s="58">
        <f t="shared" si="40"/>
        <v>1560</v>
      </c>
      <c r="AQ20" s="22">
        <f t="shared" si="41"/>
        <v>26</v>
      </c>
      <c r="AR20" s="133">
        <f t="shared" si="42"/>
        <v>1.0833333333333333</v>
      </c>
      <c r="AS20" s="12"/>
    </row>
    <row r="21" spans="1:45" x14ac:dyDescent="0.25">
      <c r="B21" s="95" t="s">
        <v>263</v>
      </c>
      <c r="C21" s="101">
        <v>14</v>
      </c>
      <c r="D21" s="95">
        <v>15</v>
      </c>
      <c r="E21" s="81">
        <v>60</v>
      </c>
      <c r="F21" s="81">
        <f t="shared" si="26"/>
        <v>1740</v>
      </c>
      <c r="G21" s="81">
        <f t="shared" si="27"/>
        <v>29</v>
      </c>
      <c r="I21" s="83" t="s">
        <v>263</v>
      </c>
      <c r="J21" s="19">
        <v>3</v>
      </c>
      <c r="K21" s="83">
        <v>4</v>
      </c>
      <c r="L21" s="83">
        <v>30</v>
      </c>
      <c r="M21" s="83">
        <f t="shared" si="28"/>
        <v>210</v>
      </c>
      <c r="N21" s="83">
        <f t="shared" si="29"/>
        <v>3.5</v>
      </c>
      <c r="P21" s="85" t="s">
        <v>263</v>
      </c>
      <c r="Q21" s="105">
        <v>14</v>
      </c>
      <c r="R21" s="96">
        <v>15</v>
      </c>
      <c r="S21" s="85">
        <v>12</v>
      </c>
      <c r="T21" s="85">
        <f t="shared" si="30"/>
        <v>348</v>
      </c>
      <c r="U21" s="85">
        <f t="shared" si="31"/>
        <v>5.8</v>
      </c>
      <c r="W21" s="97" t="s">
        <v>263</v>
      </c>
      <c r="X21" s="107">
        <v>14</v>
      </c>
      <c r="Y21" s="87">
        <v>15</v>
      </c>
      <c r="Z21" s="87">
        <v>45</v>
      </c>
      <c r="AA21" s="93">
        <f t="shared" si="32"/>
        <v>1305</v>
      </c>
      <c r="AB21" s="87">
        <f t="shared" si="33"/>
        <v>21.75</v>
      </c>
      <c r="AC21" s="12"/>
      <c r="AD21" s="4">
        <f t="shared" si="34"/>
        <v>3603</v>
      </c>
      <c r="AE21" s="119">
        <f t="shared" ref="AE21" si="47">AD21/60</f>
        <v>60.05</v>
      </c>
      <c r="AF21" s="4">
        <f t="shared" si="36"/>
        <v>3255</v>
      </c>
      <c r="AG21" s="25">
        <f t="shared" ref="AG21" si="48">AF21/60</f>
        <v>54.25</v>
      </c>
      <c r="AH21" s="12"/>
      <c r="AI21" s="90" t="s">
        <v>263</v>
      </c>
      <c r="AJ21" s="109">
        <v>12960</v>
      </c>
      <c r="AK21" s="109"/>
      <c r="AL21" s="90">
        <v>1440</v>
      </c>
      <c r="AM21" s="94"/>
      <c r="AN21" s="90">
        <f t="shared" si="38"/>
        <v>14400</v>
      </c>
      <c r="AO21" s="123">
        <f t="shared" si="39"/>
        <v>240</v>
      </c>
      <c r="AP21" s="58">
        <f t="shared" si="40"/>
        <v>12960</v>
      </c>
      <c r="AQ21" s="22">
        <f t="shared" si="41"/>
        <v>216</v>
      </c>
      <c r="AR21" s="133">
        <f t="shared" si="42"/>
        <v>9</v>
      </c>
      <c r="AS21" s="12"/>
    </row>
    <row r="22" spans="1:45" x14ac:dyDescent="0.25">
      <c r="B22" s="95" t="s">
        <v>264</v>
      </c>
      <c r="C22" s="101">
        <v>21</v>
      </c>
      <c r="D22" s="95">
        <v>21</v>
      </c>
      <c r="E22" s="81">
        <v>60</v>
      </c>
      <c r="F22" s="81">
        <f t="shared" si="26"/>
        <v>2520</v>
      </c>
      <c r="G22" s="81">
        <f t="shared" si="27"/>
        <v>42</v>
      </c>
      <c r="I22" s="83" t="s">
        <v>264</v>
      </c>
      <c r="J22" s="19">
        <v>4</v>
      </c>
      <c r="K22" s="83">
        <v>4</v>
      </c>
      <c r="L22" s="83">
        <v>30</v>
      </c>
      <c r="M22" s="83">
        <f t="shared" si="28"/>
        <v>240</v>
      </c>
      <c r="N22" s="83">
        <f t="shared" si="29"/>
        <v>4</v>
      </c>
      <c r="P22" s="85" t="s">
        <v>264</v>
      </c>
      <c r="Q22" s="105">
        <v>21</v>
      </c>
      <c r="R22" s="96">
        <v>21</v>
      </c>
      <c r="S22" s="85">
        <v>12</v>
      </c>
      <c r="T22" s="85">
        <f t="shared" si="30"/>
        <v>504</v>
      </c>
      <c r="U22" s="85">
        <f t="shared" si="31"/>
        <v>8.4</v>
      </c>
      <c r="W22" s="97" t="s">
        <v>264</v>
      </c>
      <c r="X22" s="107">
        <v>21</v>
      </c>
      <c r="Y22" s="87">
        <v>21</v>
      </c>
      <c r="Z22" s="87">
        <v>45</v>
      </c>
      <c r="AA22" s="93">
        <f t="shared" si="32"/>
        <v>1890</v>
      </c>
      <c r="AB22" s="87">
        <f t="shared" si="33"/>
        <v>31.5</v>
      </c>
      <c r="AC22" s="12"/>
      <c r="AD22" s="4">
        <f t="shared" si="34"/>
        <v>5154</v>
      </c>
      <c r="AE22" s="119">
        <f t="shared" ref="AE22" si="49">AD22/60</f>
        <v>85.9</v>
      </c>
      <c r="AF22" s="4">
        <f t="shared" si="36"/>
        <v>4650</v>
      </c>
      <c r="AG22" s="25">
        <f t="shared" ref="AG22" si="50">AF22/60</f>
        <v>77.5</v>
      </c>
      <c r="AH22" s="12"/>
      <c r="AI22" s="90" t="s">
        <v>264</v>
      </c>
      <c r="AJ22" s="109"/>
      <c r="AK22" s="109"/>
      <c r="AL22" s="90"/>
      <c r="AM22" s="90">
        <v>2880</v>
      </c>
      <c r="AN22" s="90">
        <f t="shared" si="38"/>
        <v>2880</v>
      </c>
      <c r="AO22" s="123">
        <f t="shared" si="39"/>
        <v>48</v>
      </c>
      <c r="AP22" s="58">
        <f t="shared" si="40"/>
        <v>0</v>
      </c>
      <c r="AQ22" s="22">
        <f t="shared" si="41"/>
        <v>0</v>
      </c>
      <c r="AR22" s="133">
        <f t="shared" si="42"/>
        <v>0</v>
      </c>
      <c r="AS22" s="12"/>
    </row>
    <row r="23" spans="1:45" x14ac:dyDescent="0.25">
      <c r="B23" s="95" t="s">
        <v>265</v>
      </c>
      <c r="C23" s="101">
        <v>21</v>
      </c>
      <c r="D23" s="95">
        <v>21</v>
      </c>
      <c r="E23" s="81">
        <v>60</v>
      </c>
      <c r="F23" s="81">
        <f t="shared" si="26"/>
        <v>2520</v>
      </c>
      <c r="G23" s="81">
        <f t="shared" si="27"/>
        <v>42</v>
      </c>
      <c r="I23" s="83" t="s">
        <v>265</v>
      </c>
      <c r="J23" s="19">
        <v>5</v>
      </c>
      <c r="K23" s="83">
        <v>5</v>
      </c>
      <c r="L23" s="83">
        <v>30</v>
      </c>
      <c r="M23" s="83">
        <f t="shared" si="28"/>
        <v>300</v>
      </c>
      <c r="N23" s="83">
        <f t="shared" si="29"/>
        <v>5</v>
      </c>
      <c r="P23" s="85" t="s">
        <v>265</v>
      </c>
      <c r="Q23" s="105">
        <v>21</v>
      </c>
      <c r="R23" s="96">
        <v>21</v>
      </c>
      <c r="S23" s="85">
        <v>12</v>
      </c>
      <c r="T23" s="85">
        <f t="shared" si="30"/>
        <v>504</v>
      </c>
      <c r="U23" s="85">
        <f t="shared" si="31"/>
        <v>8.4</v>
      </c>
      <c r="W23" s="97" t="s">
        <v>265</v>
      </c>
      <c r="X23" s="107">
        <v>21</v>
      </c>
      <c r="Y23" s="87">
        <v>21</v>
      </c>
      <c r="Z23" s="87">
        <v>45</v>
      </c>
      <c r="AA23" s="93">
        <f t="shared" si="32"/>
        <v>1890</v>
      </c>
      <c r="AB23" s="87">
        <f t="shared" si="33"/>
        <v>31.5</v>
      </c>
      <c r="AC23" s="12"/>
      <c r="AD23" s="4">
        <f t="shared" si="34"/>
        <v>5214</v>
      </c>
      <c r="AE23" s="119">
        <f t="shared" ref="AE23" si="51">AD23/60</f>
        <v>86.9</v>
      </c>
      <c r="AF23" s="4">
        <f t="shared" si="36"/>
        <v>4710</v>
      </c>
      <c r="AG23" s="25">
        <f t="shared" ref="AG23" si="52">AF23/60</f>
        <v>78.5</v>
      </c>
      <c r="AH23" s="12"/>
      <c r="AI23" s="90" t="s">
        <v>265</v>
      </c>
      <c r="AJ23" s="109"/>
      <c r="AK23" s="109"/>
      <c r="AL23" s="90">
        <v>60</v>
      </c>
      <c r="AM23" s="90">
        <v>75</v>
      </c>
      <c r="AN23" s="90">
        <f t="shared" si="38"/>
        <v>135</v>
      </c>
      <c r="AO23" s="123">
        <f t="shared" si="39"/>
        <v>2.25</v>
      </c>
      <c r="AP23" s="58">
        <f t="shared" si="40"/>
        <v>0</v>
      </c>
      <c r="AQ23" s="22">
        <f t="shared" si="41"/>
        <v>0</v>
      </c>
      <c r="AR23" s="133">
        <f t="shared" si="42"/>
        <v>0</v>
      </c>
      <c r="AS23" s="12"/>
    </row>
    <row r="24" spans="1:45" x14ac:dyDescent="0.25">
      <c r="B24" s="95" t="s">
        <v>266</v>
      </c>
      <c r="C24" s="101">
        <v>20</v>
      </c>
      <c r="D24" s="95">
        <v>22</v>
      </c>
      <c r="E24" s="81">
        <v>60</v>
      </c>
      <c r="F24" s="81">
        <f t="shared" si="26"/>
        <v>2520</v>
      </c>
      <c r="G24" s="81">
        <f t="shared" si="27"/>
        <v>42</v>
      </c>
      <c r="I24" s="83" t="s">
        <v>266</v>
      </c>
      <c r="J24" s="19">
        <v>4</v>
      </c>
      <c r="K24" s="83">
        <v>4</v>
      </c>
      <c r="L24" s="83">
        <v>30</v>
      </c>
      <c r="M24" s="83">
        <f t="shared" si="28"/>
        <v>240</v>
      </c>
      <c r="N24" s="83">
        <f t="shared" si="29"/>
        <v>4</v>
      </c>
      <c r="P24" s="85" t="s">
        <v>266</v>
      </c>
      <c r="Q24" s="105">
        <v>20</v>
      </c>
      <c r="R24" s="96">
        <v>22</v>
      </c>
      <c r="S24" s="85">
        <v>12</v>
      </c>
      <c r="T24" s="85">
        <f t="shared" si="30"/>
        <v>504</v>
      </c>
      <c r="U24" s="85">
        <f t="shared" si="31"/>
        <v>8.4</v>
      </c>
      <c r="W24" s="97" t="s">
        <v>266</v>
      </c>
      <c r="X24" s="107">
        <v>20</v>
      </c>
      <c r="Y24" s="87">
        <v>22</v>
      </c>
      <c r="Z24" s="87">
        <v>45</v>
      </c>
      <c r="AA24" s="93">
        <f t="shared" si="32"/>
        <v>1890</v>
      </c>
      <c r="AB24" s="87">
        <f t="shared" si="33"/>
        <v>31.5</v>
      </c>
      <c r="AC24" s="12"/>
      <c r="AD24" s="4">
        <f t="shared" si="34"/>
        <v>5154</v>
      </c>
      <c r="AE24" s="119">
        <f t="shared" ref="AE24" si="53">AD24/60</f>
        <v>85.9</v>
      </c>
      <c r="AF24" s="4">
        <f t="shared" si="36"/>
        <v>4650</v>
      </c>
      <c r="AG24" s="25">
        <f t="shared" ref="AG24" si="54">AF24/60</f>
        <v>77.5</v>
      </c>
      <c r="AH24" s="12"/>
      <c r="AI24" s="90" t="s">
        <v>266</v>
      </c>
      <c r="AJ24" s="109"/>
      <c r="AK24" s="109">
        <v>240</v>
      </c>
      <c r="AL24" s="90">
        <v>1440</v>
      </c>
      <c r="AM24" s="94"/>
      <c r="AN24" s="90">
        <f t="shared" si="38"/>
        <v>1680</v>
      </c>
      <c r="AO24" s="123">
        <f t="shared" si="39"/>
        <v>28</v>
      </c>
      <c r="AP24" s="58">
        <f t="shared" si="40"/>
        <v>240</v>
      </c>
      <c r="AQ24" s="22">
        <f t="shared" si="41"/>
        <v>4</v>
      </c>
      <c r="AR24" s="133">
        <f t="shared" si="42"/>
        <v>0.16666666666666666</v>
      </c>
      <c r="AS24" s="12"/>
    </row>
    <row r="25" spans="1:45" x14ac:dyDescent="0.25">
      <c r="B25" s="95" t="s">
        <v>267</v>
      </c>
      <c r="C25" s="101">
        <v>22</v>
      </c>
      <c r="D25" s="95">
        <v>22</v>
      </c>
      <c r="E25" s="81">
        <v>60</v>
      </c>
      <c r="F25" s="81">
        <f t="shared" si="26"/>
        <v>2640</v>
      </c>
      <c r="G25" s="81">
        <f t="shared" si="27"/>
        <v>44</v>
      </c>
      <c r="I25" s="83" t="s">
        <v>267</v>
      </c>
      <c r="J25" s="19">
        <v>4</v>
      </c>
      <c r="K25" s="83">
        <v>5</v>
      </c>
      <c r="L25" s="83">
        <v>30</v>
      </c>
      <c r="M25" s="83">
        <f t="shared" si="28"/>
        <v>270</v>
      </c>
      <c r="N25" s="83">
        <f t="shared" si="29"/>
        <v>4.5</v>
      </c>
      <c r="P25" s="85" t="s">
        <v>267</v>
      </c>
      <c r="Q25" s="105">
        <v>22</v>
      </c>
      <c r="R25" s="96">
        <v>22</v>
      </c>
      <c r="S25" s="85">
        <v>12</v>
      </c>
      <c r="T25" s="85">
        <f t="shared" si="30"/>
        <v>528</v>
      </c>
      <c r="U25" s="85">
        <f t="shared" si="31"/>
        <v>8.8000000000000007</v>
      </c>
      <c r="W25" s="97" t="s">
        <v>267</v>
      </c>
      <c r="X25" s="107">
        <v>22</v>
      </c>
      <c r="Y25" s="87">
        <v>22</v>
      </c>
      <c r="Z25" s="87">
        <v>45</v>
      </c>
      <c r="AA25" s="93">
        <f t="shared" si="32"/>
        <v>1980</v>
      </c>
      <c r="AB25" s="87">
        <f t="shared" si="33"/>
        <v>33</v>
      </c>
      <c r="AC25" s="12"/>
      <c r="AD25" s="4">
        <f t="shared" si="34"/>
        <v>5418</v>
      </c>
      <c r="AE25" s="119">
        <f t="shared" ref="AE25" si="55">AD25/60</f>
        <v>90.3</v>
      </c>
      <c r="AF25" s="4">
        <f t="shared" si="36"/>
        <v>4890</v>
      </c>
      <c r="AG25" s="25">
        <f t="shared" ref="AG25" si="56">AF25/60</f>
        <v>81.5</v>
      </c>
      <c r="AH25" s="12"/>
      <c r="AI25" s="90" t="s">
        <v>267</v>
      </c>
      <c r="AJ25" s="109"/>
      <c r="AK25" s="109"/>
      <c r="AL25" s="90"/>
      <c r="AM25" s="94"/>
      <c r="AN25" s="90">
        <f t="shared" si="38"/>
        <v>0</v>
      </c>
      <c r="AO25" s="123">
        <f t="shared" si="39"/>
        <v>0</v>
      </c>
      <c r="AP25" s="58">
        <f t="shared" si="40"/>
        <v>0</v>
      </c>
      <c r="AQ25" s="22">
        <f t="shared" si="41"/>
        <v>0</v>
      </c>
      <c r="AR25" s="133">
        <f t="shared" si="42"/>
        <v>0</v>
      </c>
      <c r="AS25" s="98"/>
    </row>
    <row r="26" spans="1:45" x14ac:dyDescent="0.25">
      <c r="B26" s="95" t="s">
        <v>268</v>
      </c>
      <c r="C26" s="101">
        <v>20</v>
      </c>
      <c r="D26" s="95">
        <v>22</v>
      </c>
      <c r="E26" s="81">
        <v>60</v>
      </c>
      <c r="F26" s="81">
        <f t="shared" si="26"/>
        <v>2520</v>
      </c>
      <c r="G26" s="81">
        <f t="shared" si="27"/>
        <v>42</v>
      </c>
      <c r="I26" s="83" t="s">
        <v>268</v>
      </c>
      <c r="J26" s="19">
        <v>5</v>
      </c>
      <c r="K26" s="83">
        <v>4</v>
      </c>
      <c r="L26" s="83">
        <v>30</v>
      </c>
      <c r="M26" s="83">
        <f t="shared" si="28"/>
        <v>270</v>
      </c>
      <c r="N26" s="83">
        <f t="shared" si="29"/>
        <v>4.5</v>
      </c>
      <c r="P26" s="85" t="s">
        <v>268</v>
      </c>
      <c r="Q26" s="105">
        <v>20</v>
      </c>
      <c r="R26" s="96">
        <v>22</v>
      </c>
      <c r="S26" s="85">
        <v>12</v>
      </c>
      <c r="T26" s="85">
        <f t="shared" si="30"/>
        <v>504</v>
      </c>
      <c r="U26" s="85">
        <f t="shared" si="31"/>
        <v>8.4</v>
      </c>
      <c r="W26" s="97" t="s">
        <v>268</v>
      </c>
      <c r="X26" s="107">
        <v>20</v>
      </c>
      <c r="Y26" s="87">
        <v>22</v>
      </c>
      <c r="Z26" s="87">
        <v>45</v>
      </c>
      <c r="AA26" s="93">
        <f t="shared" si="32"/>
        <v>1890</v>
      </c>
      <c r="AB26" s="87">
        <f t="shared" si="33"/>
        <v>31.5</v>
      </c>
      <c r="AC26" s="12"/>
      <c r="AD26" s="4">
        <f t="shared" si="34"/>
        <v>5184</v>
      </c>
      <c r="AE26" s="119">
        <f t="shared" ref="AE26" si="57">AD26/60</f>
        <v>86.4</v>
      </c>
      <c r="AF26" s="4">
        <f t="shared" si="36"/>
        <v>4680</v>
      </c>
      <c r="AG26" s="25">
        <f t="shared" ref="AG26" si="58">AF26/60</f>
        <v>78</v>
      </c>
      <c r="AH26" s="12"/>
      <c r="AI26" s="90" t="s">
        <v>268</v>
      </c>
      <c r="AJ26" s="109"/>
      <c r="AK26" s="109"/>
      <c r="AL26" s="90"/>
      <c r="AM26" s="94"/>
      <c r="AN26" s="90">
        <f t="shared" si="38"/>
        <v>0</v>
      </c>
      <c r="AO26" s="123">
        <f t="shared" si="39"/>
        <v>0</v>
      </c>
      <c r="AP26" s="58">
        <f t="shared" si="40"/>
        <v>0</v>
      </c>
      <c r="AQ26" s="22">
        <f t="shared" si="41"/>
        <v>0</v>
      </c>
      <c r="AR26" s="133">
        <f t="shared" si="42"/>
        <v>0</v>
      </c>
      <c r="AS26" s="98"/>
    </row>
    <row r="27" spans="1:45" x14ac:dyDescent="0.25">
      <c r="B27" s="95" t="s">
        <v>269</v>
      </c>
      <c r="C27" s="101">
        <v>22</v>
      </c>
      <c r="D27" s="95">
        <v>22</v>
      </c>
      <c r="E27" s="81">
        <v>60</v>
      </c>
      <c r="F27" s="81">
        <f t="shared" si="26"/>
        <v>2640</v>
      </c>
      <c r="G27" s="81">
        <f t="shared" si="27"/>
        <v>44</v>
      </c>
      <c r="I27" s="83" t="s">
        <v>269</v>
      </c>
      <c r="J27" s="19">
        <v>4</v>
      </c>
      <c r="K27" s="83">
        <v>4</v>
      </c>
      <c r="L27" s="83">
        <v>30</v>
      </c>
      <c r="M27" s="83">
        <f t="shared" si="28"/>
        <v>240</v>
      </c>
      <c r="N27" s="83">
        <f t="shared" si="29"/>
        <v>4</v>
      </c>
      <c r="P27" s="85" t="s">
        <v>269</v>
      </c>
      <c r="Q27" s="105">
        <v>22</v>
      </c>
      <c r="R27" s="96">
        <v>22</v>
      </c>
      <c r="S27" s="85">
        <v>12</v>
      </c>
      <c r="T27" s="85">
        <f t="shared" si="30"/>
        <v>528</v>
      </c>
      <c r="U27" s="85">
        <f t="shared" si="31"/>
        <v>8.8000000000000007</v>
      </c>
      <c r="W27" s="97" t="s">
        <v>269</v>
      </c>
      <c r="X27" s="107">
        <v>22</v>
      </c>
      <c r="Y27" s="87">
        <v>22</v>
      </c>
      <c r="Z27" s="87">
        <v>45</v>
      </c>
      <c r="AA27" s="93">
        <f t="shared" si="32"/>
        <v>1980</v>
      </c>
      <c r="AB27" s="87">
        <f t="shared" si="33"/>
        <v>33</v>
      </c>
      <c r="AC27" s="12"/>
      <c r="AD27" s="4">
        <f t="shared" si="34"/>
        <v>5388</v>
      </c>
      <c r="AE27" s="119">
        <f t="shared" ref="AE27" si="59">AD27/60</f>
        <v>89.8</v>
      </c>
      <c r="AF27" s="4">
        <f t="shared" si="36"/>
        <v>4860</v>
      </c>
      <c r="AG27" s="25">
        <f t="shared" ref="AG27" si="60">AF27/60</f>
        <v>81</v>
      </c>
      <c r="AH27" s="12"/>
      <c r="AI27" s="90" t="s">
        <v>269</v>
      </c>
      <c r="AJ27" s="109"/>
      <c r="AK27" s="109"/>
      <c r="AL27" s="90"/>
      <c r="AM27" s="94"/>
      <c r="AN27" s="90">
        <f t="shared" si="38"/>
        <v>0</v>
      </c>
      <c r="AO27" s="123">
        <f t="shared" si="39"/>
        <v>0</v>
      </c>
      <c r="AP27" s="58">
        <f t="shared" si="40"/>
        <v>0</v>
      </c>
      <c r="AQ27" s="22">
        <f t="shared" si="41"/>
        <v>0</v>
      </c>
      <c r="AR27" s="133">
        <f t="shared" si="42"/>
        <v>0</v>
      </c>
      <c r="AS27" s="98"/>
    </row>
    <row r="28" spans="1:45" x14ac:dyDescent="0.25">
      <c r="B28" s="95" t="s">
        <v>270</v>
      </c>
      <c r="C28" s="101">
        <v>23</v>
      </c>
      <c r="D28" s="95">
        <v>22</v>
      </c>
      <c r="E28" s="81">
        <v>60</v>
      </c>
      <c r="F28" s="81">
        <f t="shared" si="26"/>
        <v>2700</v>
      </c>
      <c r="G28" s="81">
        <f t="shared" si="27"/>
        <v>45</v>
      </c>
      <c r="I28" s="83" t="s">
        <v>270</v>
      </c>
      <c r="J28" s="19">
        <v>5</v>
      </c>
      <c r="K28" s="83">
        <v>5</v>
      </c>
      <c r="L28" s="83">
        <v>30</v>
      </c>
      <c r="M28" s="83">
        <f t="shared" si="28"/>
        <v>300</v>
      </c>
      <c r="N28" s="83">
        <f t="shared" si="29"/>
        <v>5</v>
      </c>
      <c r="P28" s="85" t="s">
        <v>270</v>
      </c>
      <c r="Q28" s="105">
        <v>23</v>
      </c>
      <c r="R28" s="96">
        <v>22</v>
      </c>
      <c r="S28" s="85">
        <v>12</v>
      </c>
      <c r="T28" s="85">
        <f t="shared" si="30"/>
        <v>540</v>
      </c>
      <c r="U28" s="85">
        <f t="shared" si="31"/>
        <v>9</v>
      </c>
      <c r="W28" s="97" t="s">
        <v>270</v>
      </c>
      <c r="X28" s="107">
        <v>23</v>
      </c>
      <c r="Y28" s="87">
        <v>22</v>
      </c>
      <c r="Z28" s="87">
        <v>45</v>
      </c>
      <c r="AA28" s="93">
        <f t="shared" si="32"/>
        <v>2025</v>
      </c>
      <c r="AB28" s="87">
        <f t="shared" si="33"/>
        <v>33.75</v>
      </c>
      <c r="AC28" s="12"/>
      <c r="AD28" s="4">
        <f t="shared" si="34"/>
        <v>5565</v>
      </c>
      <c r="AE28" s="119">
        <f t="shared" ref="AE28" si="61">AD28/60</f>
        <v>92.75</v>
      </c>
      <c r="AF28" s="4">
        <f t="shared" si="36"/>
        <v>5025</v>
      </c>
      <c r="AG28" s="25">
        <f t="shared" ref="AG28" si="62">AF28/60</f>
        <v>83.75</v>
      </c>
      <c r="AH28" s="12"/>
      <c r="AI28" s="90" t="s">
        <v>270</v>
      </c>
      <c r="AJ28" s="109">
        <v>1440</v>
      </c>
      <c r="AK28" s="109"/>
      <c r="AL28" s="90"/>
      <c r="AM28" s="94"/>
      <c r="AN28" s="90">
        <f t="shared" si="38"/>
        <v>1440</v>
      </c>
      <c r="AO28" s="123">
        <f t="shared" si="39"/>
        <v>24</v>
      </c>
      <c r="AP28" s="58">
        <f t="shared" si="40"/>
        <v>1440</v>
      </c>
      <c r="AQ28" s="22">
        <f t="shared" si="41"/>
        <v>24</v>
      </c>
      <c r="AR28" s="133">
        <f t="shared" si="42"/>
        <v>1</v>
      </c>
      <c r="AS28" s="98"/>
    </row>
    <row r="29" spans="1:45" x14ac:dyDescent="0.25">
      <c r="B29" s="98"/>
      <c r="C29" s="98"/>
      <c r="D29" s="98"/>
      <c r="E29" s="98"/>
      <c r="F29" s="98"/>
      <c r="G29" s="98"/>
      <c r="I29" s="98"/>
      <c r="J29" s="98"/>
      <c r="K29" s="98"/>
      <c r="L29" s="98"/>
      <c r="M29" s="98"/>
      <c r="N29" s="98"/>
      <c r="P29" s="98"/>
      <c r="Q29" s="98"/>
      <c r="R29" s="98"/>
      <c r="S29" s="98"/>
      <c r="T29" s="98"/>
      <c r="U29" s="98"/>
      <c r="W29" s="98"/>
      <c r="X29" s="98"/>
      <c r="Y29" s="98"/>
      <c r="Z29" s="98"/>
      <c r="AA29" s="98"/>
      <c r="AB29" s="98"/>
      <c r="AC29" s="98"/>
      <c r="AD29" s="12"/>
      <c r="AE29" s="12"/>
      <c r="AF29" s="12"/>
      <c r="AG29" s="12"/>
      <c r="AH29" s="98"/>
      <c r="AM29" s="98"/>
      <c r="AN29" s="12"/>
      <c r="AO29" s="98"/>
    </row>
    <row r="30" spans="1:45" x14ac:dyDescent="0.25">
      <c r="B30" s="98"/>
      <c r="C30" s="98"/>
      <c r="D30" s="98"/>
      <c r="E30" s="98"/>
      <c r="F30" s="98"/>
      <c r="G30" s="98"/>
      <c r="I30" s="98"/>
      <c r="J30" s="98"/>
      <c r="K30" s="98"/>
      <c r="L30" s="98"/>
      <c r="M30" s="98"/>
      <c r="N30" s="98"/>
      <c r="P30" s="98"/>
      <c r="Q30" s="98"/>
      <c r="R30" s="98"/>
      <c r="S30" s="98"/>
      <c r="T30" s="98"/>
      <c r="U30" s="98"/>
      <c r="W30" s="98"/>
      <c r="X30" s="98"/>
      <c r="Y30" s="98"/>
      <c r="Z30" s="98"/>
      <c r="AA30" s="98"/>
      <c r="AB30" s="98"/>
      <c r="AC30" s="98"/>
      <c r="AH30" s="98"/>
    </row>
    <row r="31" spans="1:45" ht="63" x14ac:dyDescent="0.25">
      <c r="B31" s="81" t="s">
        <v>247</v>
      </c>
      <c r="C31" s="99" t="s">
        <v>274</v>
      </c>
      <c r="D31" s="81" t="s">
        <v>248</v>
      </c>
      <c r="E31" s="82" t="s">
        <v>249</v>
      </c>
      <c r="F31" s="82" t="s">
        <v>250</v>
      </c>
      <c r="G31" s="82" t="s">
        <v>285</v>
      </c>
      <c r="I31" s="83" t="s">
        <v>247</v>
      </c>
      <c r="J31" s="102" t="s">
        <v>276</v>
      </c>
      <c r="K31" s="84" t="s">
        <v>275</v>
      </c>
      <c r="L31" s="84" t="s">
        <v>251</v>
      </c>
      <c r="M31" s="84" t="s">
        <v>250</v>
      </c>
      <c r="N31" s="84" t="s">
        <v>285</v>
      </c>
      <c r="P31" s="85" t="s">
        <v>247</v>
      </c>
      <c r="Q31" s="103" t="s">
        <v>274</v>
      </c>
      <c r="R31" s="85" t="s">
        <v>248</v>
      </c>
      <c r="S31" s="86" t="s">
        <v>252</v>
      </c>
      <c r="T31" s="86" t="s">
        <v>250</v>
      </c>
      <c r="U31" s="86" t="s">
        <v>285</v>
      </c>
      <c r="W31" s="87" t="s">
        <v>247</v>
      </c>
      <c r="X31" s="106" t="s">
        <v>274</v>
      </c>
      <c r="Y31" s="88" t="s">
        <v>248</v>
      </c>
      <c r="Z31" s="88" t="s">
        <v>253</v>
      </c>
      <c r="AA31" s="89" t="s">
        <v>250</v>
      </c>
      <c r="AB31" s="88" t="s">
        <v>285</v>
      </c>
      <c r="AC31" s="22"/>
      <c r="AD31" s="21" t="s">
        <v>254</v>
      </c>
      <c r="AE31" s="118" t="s">
        <v>286</v>
      </c>
      <c r="AF31" s="110" t="s">
        <v>255</v>
      </c>
      <c r="AG31" s="121" t="s">
        <v>288</v>
      </c>
      <c r="AH31" s="22"/>
      <c r="AI31" s="90" t="s">
        <v>247</v>
      </c>
      <c r="AJ31" s="108" t="s">
        <v>277</v>
      </c>
      <c r="AK31" s="108" t="s">
        <v>278</v>
      </c>
      <c r="AL31" s="91" t="s">
        <v>256</v>
      </c>
      <c r="AM31" s="91" t="s">
        <v>257</v>
      </c>
      <c r="AN31" s="91" t="s">
        <v>258</v>
      </c>
      <c r="AO31" s="122" t="s">
        <v>290</v>
      </c>
      <c r="AP31" s="58">
        <v>2021</v>
      </c>
      <c r="AQ31" s="92" t="s">
        <v>304</v>
      </c>
      <c r="AR31" s="92" t="s">
        <v>305</v>
      </c>
      <c r="AS31" s="92"/>
    </row>
    <row r="32" spans="1:45" x14ac:dyDescent="0.25">
      <c r="A32" s="9" t="s">
        <v>116</v>
      </c>
      <c r="B32" s="95" t="s">
        <v>259</v>
      </c>
      <c r="C32" s="100">
        <v>20</v>
      </c>
      <c r="D32" s="95">
        <v>21</v>
      </c>
      <c r="E32" s="81">
        <v>60</v>
      </c>
      <c r="F32" s="81">
        <f>(C32+D32)*E32</f>
        <v>2460</v>
      </c>
      <c r="G32" s="81">
        <f>F32/60</f>
        <v>41</v>
      </c>
      <c r="I32" s="83" t="s">
        <v>259</v>
      </c>
      <c r="J32" s="19">
        <v>4</v>
      </c>
      <c r="K32" s="83">
        <v>4</v>
      </c>
      <c r="L32" s="83">
        <v>30</v>
      </c>
      <c r="M32" s="83">
        <f>(J32+K32)*L32</f>
        <v>240</v>
      </c>
      <c r="N32" s="83">
        <f>M32/60</f>
        <v>4</v>
      </c>
      <c r="P32" s="85" t="s">
        <v>259</v>
      </c>
      <c r="Q32" s="104">
        <v>20</v>
      </c>
      <c r="R32" s="96">
        <v>21</v>
      </c>
      <c r="S32" s="85">
        <v>5</v>
      </c>
      <c r="T32" s="85">
        <f>(Q32+R32)*S32</f>
        <v>205</v>
      </c>
      <c r="U32" s="117">
        <f>T32/60</f>
        <v>3.4166666666666665</v>
      </c>
      <c r="W32" s="97" t="s">
        <v>259</v>
      </c>
      <c r="X32" s="13">
        <v>20</v>
      </c>
      <c r="Y32" s="87">
        <v>21</v>
      </c>
      <c r="Z32" s="87">
        <v>45</v>
      </c>
      <c r="AA32" s="93">
        <f>(X32+Y32)*Z32</f>
        <v>1845</v>
      </c>
      <c r="AB32" s="87">
        <f>AA32/60</f>
        <v>30.75</v>
      </c>
      <c r="AC32" s="12"/>
      <c r="AD32" s="4">
        <f>AA32+T32+M32+F32</f>
        <v>4750</v>
      </c>
      <c r="AE32" s="120">
        <f>AD32/60</f>
        <v>79.166666666666671</v>
      </c>
      <c r="AF32" s="23">
        <f>F32+M32+AA32</f>
        <v>4545</v>
      </c>
      <c r="AG32" s="25">
        <f>AF32/60</f>
        <v>75.75</v>
      </c>
      <c r="AH32" s="12"/>
      <c r="AI32" s="90" t="s">
        <v>259</v>
      </c>
      <c r="AJ32" s="109"/>
      <c r="AK32" s="109">
        <v>1440</v>
      </c>
      <c r="AL32" s="90"/>
      <c r="AM32" s="94"/>
      <c r="AN32" s="90">
        <f>AJ32+AK32+AL32+AM32</f>
        <v>1440</v>
      </c>
      <c r="AO32" s="123">
        <f>AN32/60</f>
        <v>24</v>
      </c>
      <c r="AP32" s="58">
        <f>AJ32+AK32</f>
        <v>1440</v>
      </c>
      <c r="AQ32" s="22">
        <f>AP32/60</f>
        <v>24</v>
      </c>
      <c r="AR32" s="133">
        <f>AQ32/24</f>
        <v>1</v>
      </c>
      <c r="AS32" s="92"/>
    </row>
    <row r="33" spans="1:45" x14ac:dyDescent="0.25">
      <c r="B33" s="95" t="s">
        <v>260</v>
      </c>
      <c r="C33" s="101">
        <v>19</v>
      </c>
      <c r="D33" s="95">
        <v>18</v>
      </c>
      <c r="E33" s="81">
        <v>60</v>
      </c>
      <c r="F33" s="81">
        <f t="shared" ref="F33:F43" si="63">(C33+D33)*E33</f>
        <v>2220</v>
      </c>
      <c r="G33" s="81">
        <f t="shared" ref="G33:G43" si="64">F33/60</f>
        <v>37</v>
      </c>
      <c r="I33" s="83" t="s">
        <v>260</v>
      </c>
      <c r="J33" s="19">
        <v>3</v>
      </c>
      <c r="K33" s="83">
        <v>4</v>
      </c>
      <c r="L33" s="83">
        <v>30</v>
      </c>
      <c r="M33" s="83">
        <f t="shared" ref="M33:M43" si="65">(J33+K33)*L33</f>
        <v>210</v>
      </c>
      <c r="N33" s="83">
        <f t="shared" ref="N33:N43" si="66">M33/60</f>
        <v>3.5</v>
      </c>
      <c r="P33" s="85" t="s">
        <v>260</v>
      </c>
      <c r="Q33" s="105">
        <v>19</v>
      </c>
      <c r="R33" s="96">
        <v>18</v>
      </c>
      <c r="S33" s="85">
        <v>5</v>
      </c>
      <c r="T33" s="85">
        <f t="shared" ref="T33:T43" si="67">(Q33+R33)*S33</f>
        <v>185</v>
      </c>
      <c r="U33" s="117">
        <f t="shared" ref="U33:U43" si="68">T33/60</f>
        <v>3.0833333333333335</v>
      </c>
      <c r="W33" s="97" t="s">
        <v>260</v>
      </c>
      <c r="X33" s="107">
        <v>19</v>
      </c>
      <c r="Y33" s="87">
        <v>18</v>
      </c>
      <c r="Z33" s="87">
        <v>45</v>
      </c>
      <c r="AA33" s="93">
        <f t="shared" ref="AA33:AA43" si="69">(X33+Y33)*Z33</f>
        <v>1665</v>
      </c>
      <c r="AB33" s="87">
        <f t="shared" ref="AB33:AB43" si="70">AA33/60</f>
        <v>27.75</v>
      </c>
      <c r="AC33" s="12"/>
      <c r="AD33" s="4">
        <f t="shared" ref="AD33:AD43" si="71">AA33+T33+M33+F33</f>
        <v>4280</v>
      </c>
      <c r="AE33" s="120">
        <f t="shared" ref="AE33" si="72">AD33/60</f>
        <v>71.333333333333329</v>
      </c>
      <c r="AF33" s="23">
        <f t="shared" ref="AF33:AF43" si="73">F33+M33+AA33</f>
        <v>4095</v>
      </c>
      <c r="AG33" s="25">
        <f t="shared" ref="AG33" si="74">AF33/60</f>
        <v>68.25</v>
      </c>
      <c r="AH33" s="12"/>
      <c r="AI33" s="90" t="s">
        <v>260</v>
      </c>
      <c r="AJ33" s="109"/>
      <c r="AK33" s="109">
        <v>120</v>
      </c>
      <c r="AL33" s="90"/>
      <c r="AM33" s="94"/>
      <c r="AN33" s="90">
        <f t="shared" ref="AN33:AN43" si="75">AJ33+AK33+AL33+AM33</f>
        <v>120</v>
      </c>
      <c r="AO33" s="123">
        <f t="shared" ref="AO33:AO43" si="76">AN33/60</f>
        <v>2</v>
      </c>
      <c r="AP33" s="58">
        <f t="shared" ref="AP33:AP43" si="77">AJ33+AK33</f>
        <v>120</v>
      </c>
      <c r="AQ33" s="22">
        <f t="shared" ref="AQ33:AQ43" si="78">AP33/60</f>
        <v>2</v>
      </c>
      <c r="AR33" s="133">
        <f t="shared" ref="AR33:AR43" si="79">AQ33/24</f>
        <v>8.3333333333333329E-2</v>
      </c>
      <c r="AS33" s="12"/>
    </row>
    <row r="34" spans="1:45" x14ac:dyDescent="0.25">
      <c r="B34" s="95" t="s">
        <v>261</v>
      </c>
      <c r="C34" s="101">
        <v>22</v>
      </c>
      <c r="D34" s="95">
        <v>22</v>
      </c>
      <c r="E34" s="81">
        <v>60</v>
      </c>
      <c r="F34" s="81">
        <f t="shared" si="63"/>
        <v>2640</v>
      </c>
      <c r="G34" s="81">
        <f t="shared" si="64"/>
        <v>44</v>
      </c>
      <c r="I34" s="83" t="s">
        <v>261</v>
      </c>
      <c r="J34" s="19">
        <v>4</v>
      </c>
      <c r="K34" s="83">
        <v>4</v>
      </c>
      <c r="L34" s="83">
        <v>30</v>
      </c>
      <c r="M34" s="83">
        <f t="shared" si="65"/>
        <v>240</v>
      </c>
      <c r="N34" s="83">
        <f t="shared" si="66"/>
        <v>4</v>
      </c>
      <c r="P34" s="85" t="s">
        <v>261</v>
      </c>
      <c r="Q34" s="105">
        <v>22</v>
      </c>
      <c r="R34" s="96">
        <v>22</v>
      </c>
      <c r="S34" s="85">
        <v>5</v>
      </c>
      <c r="T34" s="85">
        <f t="shared" si="67"/>
        <v>220</v>
      </c>
      <c r="U34" s="117">
        <f t="shared" si="68"/>
        <v>3.6666666666666665</v>
      </c>
      <c r="W34" s="97" t="s">
        <v>261</v>
      </c>
      <c r="X34" s="107">
        <v>22</v>
      </c>
      <c r="Y34" s="87">
        <v>22</v>
      </c>
      <c r="Z34" s="87">
        <v>45</v>
      </c>
      <c r="AA34" s="93">
        <f t="shared" si="69"/>
        <v>1980</v>
      </c>
      <c r="AB34" s="87">
        <f t="shared" si="70"/>
        <v>33</v>
      </c>
      <c r="AC34" s="12"/>
      <c r="AD34" s="4">
        <f t="shared" si="71"/>
        <v>5080</v>
      </c>
      <c r="AE34" s="120">
        <f t="shared" ref="AE34" si="80">AD34/60</f>
        <v>84.666666666666671</v>
      </c>
      <c r="AF34" s="23">
        <f t="shared" si="73"/>
        <v>4860</v>
      </c>
      <c r="AG34" s="25">
        <f t="shared" ref="AG34" si="81">AF34/60</f>
        <v>81</v>
      </c>
      <c r="AH34" s="12"/>
      <c r="AI34" s="90" t="s">
        <v>261</v>
      </c>
      <c r="AJ34" s="109"/>
      <c r="AK34" s="109"/>
      <c r="AL34" s="90"/>
      <c r="AM34" s="94"/>
      <c r="AN34" s="90">
        <f t="shared" si="75"/>
        <v>0</v>
      </c>
      <c r="AO34" s="123">
        <f t="shared" si="76"/>
        <v>0</v>
      </c>
      <c r="AP34" s="58">
        <f t="shared" si="77"/>
        <v>0</v>
      </c>
      <c r="AQ34" s="22">
        <f t="shared" si="78"/>
        <v>0</v>
      </c>
      <c r="AR34" s="133">
        <f t="shared" si="79"/>
        <v>0</v>
      </c>
      <c r="AS34" s="12"/>
    </row>
    <row r="35" spans="1:45" x14ac:dyDescent="0.25">
      <c r="B35" s="95" t="s">
        <v>262</v>
      </c>
      <c r="C35" s="101">
        <v>21</v>
      </c>
      <c r="D35" s="95">
        <v>19</v>
      </c>
      <c r="E35" s="81">
        <v>60</v>
      </c>
      <c r="F35" s="81">
        <f t="shared" si="63"/>
        <v>2400</v>
      </c>
      <c r="G35" s="81">
        <f t="shared" si="64"/>
        <v>40</v>
      </c>
      <c r="I35" s="83" t="s">
        <v>262</v>
      </c>
      <c r="J35" s="19">
        <v>4</v>
      </c>
      <c r="K35" s="83">
        <v>4</v>
      </c>
      <c r="L35" s="83">
        <v>30</v>
      </c>
      <c r="M35" s="83">
        <f t="shared" si="65"/>
        <v>240</v>
      </c>
      <c r="N35" s="83">
        <f t="shared" si="66"/>
        <v>4</v>
      </c>
      <c r="P35" s="85" t="s">
        <v>262</v>
      </c>
      <c r="Q35" s="105">
        <v>21</v>
      </c>
      <c r="R35" s="96">
        <v>19</v>
      </c>
      <c r="S35" s="85">
        <v>5</v>
      </c>
      <c r="T35" s="85">
        <f t="shared" si="67"/>
        <v>200</v>
      </c>
      <c r="U35" s="117">
        <f t="shared" si="68"/>
        <v>3.3333333333333335</v>
      </c>
      <c r="W35" s="97" t="s">
        <v>262</v>
      </c>
      <c r="X35" s="107">
        <v>21</v>
      </c>
      <c r="Y35" s="87">
        <v>19</v>
      </c>
      <c r="Z35" s="87">
        <v>45</v>
      </c>
      <c r="AA35" s="93">
        <f t="shared" si="69"/>
        <v>1800</v>
      </c>
      <c r="AB35" s="87">
        <f t="shared" si="70"/>
        <v>30</v>
      </c>
      <c r="AC35" s="12"/>
      <c r="AD35" s="4">
        <f t="shared" si="71"/>
        <v>4640</v>
      </c>
      <c r="AE35" s="120">
        <f t="shared" ref="AE35" si="82">AD35/60</f>
        <v>77.333333333333329</v>
      </c>
      <c r="AF35" s="23">
        <f t="shared" si="73"/>
        <v>4440</v>
      </c>
      <c r="AG35" s="25">
        <f t="shared" ref="AG35" si="83">AF35/60</f>
        <v>74</v>
      </c>
      <c r="AH35" s="12"/>
      <c r="AI35" s="90" t="s">
        <v>262</v>
      </c>
      <c r="AJ35" s="109"/>
      <c r="AK35" s="109"/>
      <c r="AL35" s="90"/>
      <c r="AM35" s="90">
        <v>2880</v>
      </c>
      <c r="AN35" s="90">
        <f t="shared" si="75"/>
        <v>2880</v>
      </c>
      <c r="AO35" s="123">
        <f t="shared" si="76"/>
        <v>48</v>
      </c>
      <c r="AP35" s="58">
        <f t="shared" si="77"/>
        <v>0</v>
      </c>
      <c r="AQ35" s="22">
        <f t="shared" si="78"/>
        <v>0</v>
      </c>
      <c r="AR35" s="133">
        <f t="shared" si="79"/>
        <v>0</v>
      </c>
      <c r="AS35" s="12"/>
    </row>
    <row r="36" spans="1:45" x14ac:dyDescent="0.25">
      <c r="B36" s="95" t="s">
        <v>263</v>
      </c>
      <c r="C36" s="101">
        <v>14</v>
      </c>
      <c r="D36" s="95">
        <v>15</v>
      </c>
      <c r="E36" s="81">
        <v>60</v>
      </c>
      <c r="F36" s="81">
        <f t="shared" si="63"/>
        <v>1740</v>
      </c>
      <c r="G36" s="81">
        <f t="shared" si="64"/>
        <v>29</v>
      </c>
      <c r="I36" s="83" t="s">
        <v>263</v>
      </c>
      <c r="J36" s="19">
        <v>3</v>
      </c>
      <c r="K36" s="83">
        <v>4</v>
      </c>
      <c r="L36" s="83">
        <v>30</v>
      </c>
      <c r="M36" s="83">
        <f t="shared" si="65"/>
        <v>210</v>
      </c>
      <c r="N36" s="83">
        <f t="shared" si="66"/>
        <v>3.5</v>
      </c>
      <c r="P36" s="85" t="s">
        <v>263</v>
      </c>
      <c r="Q36" s="105">
        <v>14</v>
      </c>
      <c r="R36" s="96">
        <v>15</v>
      </c>
      <c r="S36" s="85">
        <v>5</v>
      </c>
      <c r="T36" s="85">
        <f t="shared" si="67"/>
        <v>145</v>
      </c>
      <c r="U36" s="117">
        <f t="shared" si="68"/>
        <v>2.4166666666666665</v>
      </c>
      <c r="W36" s="97" t="s">
        <v>263</v>
      </c>
      <c r="X36" s="107">
        <v>14</v>
      </c>
      <c r="Y36" s="87">
        <v>15</v>
      </c>
      <c r="Z36" s="87">
        <v>45</v>
      </c>
      <c r="AA36" s="93">
        <f t="shared" si="69"/>
        <v>1305</v>
      </c>
      <c r="AB36" s="87">
        <f t="shared" si="70"/>
        <v>21.75</v>
      </c>
      <c r="AC36" s="12"/>
      <c r="AD36" s="4">
        <f t="shared" si="71"/>
        <v>3400</v>
      </c>
      <c r="AE36" s="120">
        <f t="shared" ref="AE36" si="84">AD36/60</f>
        <v>56.666666666666664</v>
      </c>
      <c r="AF36" s="23">
        <f t="shared" si="73"/>
        <v>3255</v>
      </c>
      <c r="AG36" s="25">
        <f t="shared" ref="AG36" si="85">AF36/60</f>
        <v>54.25</v>
      </c>
      <c r="AH36" s="12"/>
      <c r="AI36" s="90" t="s">
        <v>263</v>
      </c>
      <c r="AJ36" s="109">
        <v>15840</v>
      </c>
      <c r="AK36" s="109">
        <v>1440</v>
      </c>
      <c r="AL36" s="90"/>
      <c r="AM36" s="90"/>
      <c r="AN36" s="90">
        <f t="shared" si="75"/>
        <v>17280</v>
      </c>
      <c r="AO36" s="123">
        <f t="shared" si="76"/>
        <v>288</v>
      </c>
      <c r="AP36" s="58">
        <f t="shared" si="77"/>
        <v>17280</v>
      </c>
      <c r="AQ36" s="22">
        <f t="shared" si="78"/>
        <v>288</v>
      </c>
      <c r="AR36" s="133">
        <f t="shared" si="79"/>
        <v>12</v>
      </c>
      <c r="AS36" s="12"/>
    </row>
    <row r="37" spans="1:45" x14ac:dyDescent="0.25">
      <c r="B37" s="95" t="s">
        <v>264</v>
      </c>
      <c r="C37" s="101">
        <v>21</v>
      </c>
      <c r="D37" s="95">
        <v>21</v>
      </c>
      <c r="E37" s="81">
        <v>60</v>
      </c>
      <c r="F37" s="81">
        <f t="shared" si="63"/>
        <v>2520</v>
      </c>
      <c r="G37" s="81">
        <f t="shared" si="64"/>
        <v>42</v>
      </c>
      <c r="I37" s="83" t="s">
        <v>264</v>
      </c>
      <c r="J37" s="19">
        <v>4</v>
      </c>
      <c r="K37" s="83">
        <v>4</v>
      </c>
      <c r="L37" s="83">
        <v>30</v>
      </c>
      <c r="M37" s="83">
        <f t="shared" si="65"/>
        <v>240</v>
      </c>
      <c r="N37" s="83">
        <f t="shared" si="66"/>
        <v>4</v>
      </c>
      <c r="P37" s="85" t="s">
        <v>264</v>
      </c>
      <c r="Q37" s="105">
        <v>21</v>
      </c>
      <c r="R37" s="96">
        <v>21</v>
      </c>
      <c r="S37" s="85">
        <v>5</v>
      </c>
      <c r="T37" s="85">
        <f t="shared" si="67"/>
        <v>210</v>
      </c>
      <c r="U37" s="117">
        <f t="shared" si="68"/>
        <v>3.5</v>
      </c>
      <c r="W37" s="97" t="s">
        <v>264</v>
      </c>
      <c r="X37" s="107">
        <v>21</v>
      </c>
      <c r="Y37" s="87">
        <v>21</v>
      </c>
      <c r="Z37" s="87">
        <v>45</v>
      </c>
      <c r="AA37" s="93">
        <f t="shared" si="69"/>
        <v>1890</v>
      </c>
      <c r="AB37" s="87">
        <f t="shared" si="70"/>
        <v>31.5</v>
      </c>
      <c r="AC37" s="12"/>
      <c r="AD37" s="4">
        <f t="shared" si="71"/>
        <v>4860</v>
      </c>
      <c r="AE37" s="120">
        <f t="shared" ref="AE37" si="86">AD37/60</f>
        <v>81</v>
      </c>
      <c r="AF37" s="23">
        <f t="shared" si="73"/>
        <v>4650</v>
      </c>
      <c r="AG37" s="25">
        <f t="shared" ref="AG37" si="87">AF37/60</f>
        <v>77.5</v>
      </c>
      <c r="AH37" s="12"/>
      <c r="AI37" s="90" t="s">
        <v>264</v>
      </c>
      <c r="AJ37" s="109"/>
      <c r="AK37" s="109">
        <v>1440</v>
      </c>
      <c r="AL37" s="90"/>
      <c r="AM37" s="94"/>
      <c r="AN37" s="90">
        <f t="shared" si="75"/>
        <v>1440</v>
      </c>
      <c r="AO37" s="123">
        <f t="shared" si="76"/>
        <v>24</v>
      </c>
      <c r="AP37" s="58">
        <f t="shared" si="77"/>
        <v>1440</v>
      </c>
      <c r="AQ37" s="22">
        <f t="shared" si="78"/>
        <v>24</v>
      </c>
      <c r="AR37" s="133">
        <f t="shared" si="79"/>
        <v>1</v>
      </c>
      <c r="AS37" s="12"/>
    </row>
    <row r="38" spans="1:45" x14ac:dyDescent="0.25">
      <c r="B38" s="95" t="s">
        <v>265</v>
      </c>
      <c r="C38" s="101">
        <v>21</v>
      </c>
      <c r="D38" s="95">
        <v>21</v>
      </c>
      <c r="E38" s="81">
        <v>60</v>
      </c>
      <c r="F38" s="81">
        <f t="shared" si="63"/>
        <v>2520</v>
      </c>
      <c r="G38" s="81">
        <f t="shared" si="64"/>
        <v>42</v>
      </c>
      <c r="I38" s="83" t="s">
        <v>265</v>
      </c>
      <c r="J38" s="19">
        <v>5</v>
      </c>
      <c r="K38" s="83">
        <v>5</v>
      </c>
      <c r="L38" s="83">
        <v>30</v>
      </c>
      <c r="M38" s="83">
        <f t="shared" si="65"/>
        <v>300</v>
      </c>
      <c r="N38" s="83">
        <f t="shared" si="66"/>
        <v>5</v>
      </c>
      <c r="P38" s="85" t="s">
        <v>265</v>
      </c>
      <c r="Q38" s="105">
        <v>21</v>
      </c>
      <c r="R38" s="96">
        <v>21</v>
      </c>
      <c r="S38" s="85">
        <v>5</v>
      </c>
      <c r="T38" s="85">
        <f t="shared" si="67"/>
        <v>210</v>
      </c>
      <c r="U38" s="117">
        <f t="shared" si="68"/>
        <v>3.5</v>
      </c>
      <c r="W38" s="97" t="s">
        <v>265</v>
      </c>
      <c r="X38" s="107">
        <v>21</v>
      </c>
      <c r="Y38" s="87">
        <v>21</v>
      </c>
      <c r="Z38" s="87">
        <v>45</v>
      </c>
      <c r="AA38" s="93">
        <f t="shared" si="69"/>
        <v>1890</v>
      </c>
      <c r="AB38" s="87">
        <f t="shared" si="70"/>
        <v>31.5</v>
      </c>
      <c r="AC38" s="12"/>
      <c r="AD38" s="4">
        <f t="shared" si="71"/>
        <v>4920</v>
      </c>
      <c r="AE38" s="120">
        <f t="shared" ref="AE38" si="88">AD38/60</f>
        <v>82</v>
      </c>
      <c r="AF38" s="23">
        <f t="shared" si="73"/>
        <v>4710</v>
      </c>
      <c r="AG38" s="25">
        <f t="shared" ref="AG38" si="89">AF38/60</f>
        <v>78.5</v>
      </c>
      <c r="AH38" s="12"/>
      <c r="AI38" s="90" t="s">
        <v>265</v>
      </c>
      <c r="AJ38" s="109"/>
      <c r="AK38" s="109"/>
      <c r="AL38" s="90"/>
      <c r="AM38" s="94"/>
      <c r="AN38" s="90">
        <f t="shared" si="75"/>
        <v>0</v>
      </c>
      <c r="AO38" s="123">
        <f t="shared" si="76"/>
        <v>0</v>
      </c>
      <c r="AP38" s="58">
        <f t="shared" si="77"/>
        <v>0</v>
      </c>
      <c r="AQ38" s="22">
        <f t="shared" si="78"/>
        <v>0</v>
      </c>
      <c r="AR38" s="133">
        <f t="shared" si="79"/>
        <v>0</v>
      </c>
      <c r="AS38" s="12"/>
    </row>
    <row r="39" spans="1:45" x14ac:dyDescent="0.25">
      <c r="B39" s="95" t="s">
        <v>266</v>
      </c>
      <c r="C39" s="101">
        <v>20</v>
      </c>
      <c r="D39" s="95">
        <v>22</v>
      </c>
      <c r="E39" s="81">
        <v>60</v>
      </c>
      <c r="F39" s="81">
        <f t="shared" si="63"/>
        <v>2520</v>
      </c>
      <c r="G39" s="81">
        <f t="shared" si="64"/>
        <v>42</v>
      </c>
      <c r="I39" s="83" t="s">
        <v>266</v>
      </c>
      <c r="J39" s="19">
        <v>4</v>
      </c>
      <c r="K39" s="83">
        <v>4</v>
      </c>
      <c r="L39" s="83">
        <v>30</v>
      </c>
      <c r="M39" s="83">
        <f t="shared" si="65"/>
        <v>240</v>
      </c>
      <c r="N39" s="83">
        <f t="shared" si="66"/>
        <v>4</v>
      </c>
      <c r="P39" s="85" t="s">
        <v>266</v>
      </c>
      <c r="Q39" s="105">
        <v>20</v>
      </c>
      <c r="R39" s="96">
        <v>22</v>
      </c>
      <c r="S39" s="85">
        <v>5</v>
      </c>
      <c r="T39" s="85">
        <f t="shared" si="67"/>
        <v>210</v>
      </c>
      <c r="U39" s="117">
        <f t="shared" si="68"/>
        <v>3.5</v>
      </c>
      <c r="W39" s="97" t="s">
        <v>266</v>
      </c>
      <c r="X39" s="107">
        <v>20</v>
      </c>
      <c r="Y39" s="87">
        <v>22</v>
      </c>
      <c r="Z39" s="87">
        <v>45</v>
      </c>
      <c r="AA39" s="93">
        <f t="shared" si="69"/>
        <v>1890</v>
      </c>
      <c r="AB39" s="87">
        <f t="shared" si="70"/>
        <v>31.5</v>
      </c>
      <c r="AC39" s="12"/>
      <c r="AD39" s="4">
        <f t="shared" si="71"/>
        <v>4860</v>
      </c>
      <c r="AE39" s="120">
        <f t="shared" ref="AE39" si="90">AD39/60</f>
        <v>81</v>
      </c>
      <c r="AF39" s="23">
        <f t="shared" si="73"/>
        <v>4650</v>
      </c>
      <c r="AG39" s="25">
        <f t="shared" ref="AG39" si="91">AF39/60</f>
        <v>77.5</v>
      </c>
      <c r="AH39" s="12"/>
      <c r="AI39" s="90" t="s">
        <v>266</v>
      </c>
      <c r="AJ39" s="109"/>
      <c r="AK39" s="109"/>
      <c r="AL39" s="90"/>
      <c r="AM39" s="94"/>
      <c r="AN39" s="90">
        <f t="shared" si="75"/>
        <v>0</v>
      </c>
      <c r="AO39" s="123">
        <f t="shared" si="76"/>
        <v>0</v>
      </c>
      <c r="AP39" s="58">
        <f t="shared" si="77"/>
        <v>0</v>
      </c>
      <c r="AQ39" s="22">
        <f t="shared" si="78"/>
        <v>0</v>
      </c>
      <c r="AR39" s="133">
        <f t="shared" si="79"/>
        <v>0</v>
      </c>
      <c r="AS39" s="12"/>
    </row>
    <row r="40" spans="1:45" x14ac:dyDescent="0.25">
      <c r="B40" s="95" t="s">
        <v>267</v>
      </c>
      <c r="C40" s="101">
        <v>22</v>
      </c>
      <c r="D40" s="95">
        <v>22</v>
      </c>
      <c r="E40" s="81">
        <v>60</v>
      </c>
      <c r="F40" s="81">
        <f t="shared" si="63"/>
        <v>2640</v>
      </c>
      <c r="G40" s="81">
        <f t="shared" si="64"/>
        <v>44</v>
      </c>
      <c r="I40" s="83" t="s">
        <v>267</v>
      </c>
      <c r="J40" s="19">
        <v>4</v>
      </c>
      <c r="K40" s="83">
        <v>5</v>
      </c>
      <c r="L40" s="83">
        <v>30</v>
      </c>
      <c r="M40" s="83">
        <f t="shared" si="65"/>
        <v>270</v>
      </c>
      <c r="N40" s="83">
        <f t="shared" si="66"/>
        <v>4.5</v>
      </c>
      <c r="P40" s="85" t="s">
        <v>267</v>
      </c>
      <c r="Q40" s="105">
        <v>22</v>
      </c>
      <c r="R40" s="96">
        <v>22</v>
      </c>
      <c r="S40" s="85">
        <v>5</v>
      </c>
      <c r="T40" s="85">
        <f t="shared" si="67"/>
        <v>220</v>
      </c>
      <c r="U40" s="117">
        <f t="shared" si="68"/>
        <v>3.6666666666666665</v>
      </c>
      <c r="W40" s="97" t="s">
        <v>267</v>
      </c>
      <c r="X40" s="107">
        <v>22</v>
      </c>
      <c r="Y40" s="87">
        <v>22</v>
      </c>
      <c r="Z40" s="87">
        <v>45</v>
      </c>
      <c r="AA40" s="93">
        <f t="shared" si="69"/>
        <v>1980</v>
      </c>
      <c r="AB40" s="87">
        <f t="shared" si="70"/>
        <v>33</v>
      </c>
      <c r="AC40" s="12"/>
      <c r="AD40" s="4">
        <f t="shared" si="71"/>
        <v>5110</v>
      </c>
      <c r="AE40" s="120">
        <f t="shared" ref="AE40" si="92">AD40/60</f>
        <v>85.166666666666671</v>
      </c>
      <c r="AF40" s="23">
        <f t="shared" si="73"/>
        <v>4890</v>
      </c>
      <c r="AG40" s="25">
        <f t="shared" ref="AG40" si="93">AF40/60</f>
        <v>81.5</v>
      </c>
      <c r="AH40" s="12"/>
      <c r="AI40" s="90" t="s">
        <v>267</v>
      </c>
      <c r="AJ40" s="109"/>
      <c r="AK40" s="109">
        <v>180</v>
      </c>
      <c r="AL40" s="90"/>
      <c r="AM40" s="94"/>
      <c r="AN40" s="90">
        <f t="shared" si="75"/>
        <v>180</v>
      </c>
      <c r="AO40" s="123">
        <f t="shared" si="76"/>
        <v>3</v>
      </c>
      <c r="AP40" s="58">
        <f t="shared" si="77"/>
        <v>180</v>
      </c>
      <c r="AQ40" s="22">
        <f t="shared" si="78"/>
        <v>3</v>
      </c>
      <c r="AR40" s="133">
        <f t="shared" si="79"/>
        <v>0.125</v>
      </c>
      <c r="AS40" s="98"/>
    </row>
    <row r="41" spans="1:45" x14ac:dyDescent="0.25">
      <c r="B41" s="95" t="s">
        <v>268</v>
      </c>
      <c r="C41" s="101">
        <v>20</v>
      </c>
      <c r="D41" s="95">
        <v>22</v>
      </c>
      <c r="E41" s="81">
        <v>60</v>
      </c>
      <c r="F41" s="81">
        <f t="shared" si="63"/>
        <v>2520</v>
      </c>
      <c r="G41" s="81">
        <f t="shared" si="64"/>
        <v>42</v>
      </c>
      <c r="I41" s="83" t="s">
        <v>268</v>
      </c>
      <c r="J41" s="19">
        <v>5</v>
      </c>
      <c r="K41" s="83">
        <v>4</v>
      </c>
      <c r="L41" s="83">
        <v>30</v>
      </c>
      <c r="M41" s="83">
        <f t="shared" si="65"/>
        <v>270</v>
      </c>
      <c r="N41" s="83">
        <f t="shared" si="66"/>
        <v>4.5</v>
      </c>
      <c r="P41" s="85" t="s">
        <v>268</v>
      </c>
      <c r="Q41" s="105">
        <v>20</v>
      </c>
      <c r="R41" s="96">
        <v>22</v>
      </c>
      <c r="S41" s="85">
        <v>5</v>
      </c>
      <c r="T41" s="85">
        <f t="shared" si="67"/>
        <v>210</v>
      </c>
      <c r="U41" s="117">
        <f t="shared" si="68"/>
        <v>3.5</v>
      </c>
      <c r="W41" s="97" t="s">
        <v>268</v>
      </c>
      <c r="X41" s="107">
        <v>20</v>
      </c>
      <c r="Y41" s="87">
        <v>22</v>
      </c>
      <c r="Z41" s="87">
        <v>45</v>
      </c>
      <c r="AA41" s="93">
        <f t="shared" si="69"/>
        <v>1890</v>
      </c>
      <c r="AB41" s="87">
        <f t="shared" si="70"/>
        <v>31.5</v>
      </c>
      <c r="AC41" s="12"/>
      <c r="AD41" s="4">
        <f t="shared" si="71"/>
        <v>4890</v>
      </c>
      <c r="AE41" s="120">
        <f t="shared" ref="AE41" si="94">AD41/60</f>
        <v>81.5</v>
      </c>
      <c r="AF41" s="23">
        <f t="shared" si="73"/>
        <v>4680</v>
      </c>
      <c r="AG41" s="25">
        <f t="shared" ref="AG41" si="95">AF41/60</f>
        <v>78</v>
      </c>
      <c r="AH41" s="12"/>
      <c r="AI41" s="90" t="s">
        <v>268</v>
      </c>
      <c r="AJ41" s="109"/>
      <c r="AK41" s="109">
        <v>1440</v>
      </c>
      <c r="AL41" s="90"/>
      <c r="AM41" s="94"/>
      <c r="AN41" s="90">
        <f t="shared" si="75"/>
        <v>1440</v>
      </c>
      <c r="AO41" s="123">
        <f t="shared" si="76"/>
        <v>24</v>
      </c>
      <c r="AP41" s="58">
        <f t="shared" si="77"/>
        <v>1440</v>
      </c>
      <c r="AQ41" s="22">
        <f t="shared" si="78"/>
        <v>24</v>
      </c>
      <c r="AR41" s="133">
        <f t="shared" si="79"/>
        <v>1</v>
      </c>
      <c r="AS41" s="98"/>
    </row>
    <row r="42" spans="1:45" x14ac:dyDescent="0.25">
      <c r="B42" s="95" t="s">
        <v>269</v>
      </c>
      <c r="C42" s="101">
        <v>22</v>
      </c>
      <c r="D42" s="95">
        <v>22</v>
      </c>
      <c r="E42" s="81">
        <v>60</v>
      </c>
      <c r="F42" s="81">
        <f t="shared" si="63"/>
        <v>2640</v>
      </c>
      <c r="G42" s="81">
        <f t="shared" si="64"/>
        <v>44</v>
      </c>
      <c r="I42" s="83" t="s">
        <v>269</v>
      </c>
      <c r="J42" s="19">
        <v>4</v>
      </c>
      <c r="K42" s="83">
        <v>4</v>
      </c>
      <c r="L42" s="83">
        <v>30</v>
      </c>
      <c r="M42" s="83">
        <f t="shared" si="65"/>
        <v>240</v>
      </c>
      <c r="N42" s="83">
        <f t="shared" si="66"/>
        <v>4</v>
      </c>
      <c r="P42" s="85" t="s">
        <v>269</v>
      </c>
      <c r="Q42" s="105">
        <v>22</v>
      </c>
      <c r="R42" s="96">
        <v>22</v>
      </c>
      <c r="S42" s="85">
        <v>5</v>
      </c>
      <c r="T42" s="85">
        <f t="shared" si="67"/>
        <v>220</v>
      </c>
      <c r="U42" s="117">
        <f t="shared" si="68"/>
        <v>3.6666666666666665</v>
      </c>
      <c r="W42" s="97" t="s">
        <v>269</v>
      </c>
      <c r="X42" s="107">
        <v>22</v>
      </c>
      <c r="Y42" s="87">
        <v>22</v>
      </c>
      <c r="Z42" s="87">
        <v>45</v>
      </c>
      <c r="AA42" s="93">
        <f t="shared" si="69"/>
        <v>1980</v>
      </c>
      <c r="AB42" s="87">
        <f t="shared" si="70"/>
        <v>33</v>
      </c>
      <c r="AC42" s="12"/>
      <c r="AD42" s="4">
        <f t="shared" si="71"/>
        <v>5080</v>
      </c>
      <c r="AE42" s="120">
        <f t="shared" ref="AE42" si="96">AD42/60</f>
        <v>84.666666666666671</v>
      </c>
      <c r="AF42" s="23">
        <f t="shared" si="73"/>
        <v>4860</v>
      </c>
      <c r="AG42" s="25">
        <f t="shared" ref="AG42" si="97">AF42/60</f>
        <v>81</v>
      </c>
      <c r="AH42" s="12"/>
      <c r="AI42" s="90" t="s">
        <v>269</v>
      </c>
      <c r="AJ42" s="109"/>
      <c r="AK42" s="109"/>
      <c r="AL42" s="90"/>
      <c r="AM42" s="94"/>
      <c r="AN42" s="90">
        <f t="shared" si="75"/>
        <v>0</v>
      </c>
      <c r="AO42" s="123">
        <f t="shared" si="76"/>
        <v>0</v>
      </c>
      <c r="AP42" s="58">
        <f t="shared" si="77"/>
        <v>0</v>
      </c>
      <c r="AQ42" s="22">
        <f t="shared" si="78"/>
        <v>0</v>
      </c>
      <c r="AR42" s="133">
        <f t="shared" si="79"/>
        <v>0</v>
      </c>
      <c r="AS42" s="98"/>
    </row>
    <row r="43" spans="1:45" x14ac:dyDescent="0.25">
      <c r="B43" s="95" t="s">
        <v>270</v>
      </c>
      <c r="C43" s="101">
        <v>23</v>
      </c>
      <c r="D43" s="95">
        <v>22</v>
      </c>
      <c r="E43" s="81">
        <v>60</v>
      </c>
      <c r="F43" s="81">
        <f t="shared" si="63"/>
        <v>2700</v>
      </c>
      <c r="G43" s="81">
        <f t="shared" si="64"/>
        <v>45</v>
      </c>
      <c r="I43" s="83" t="s">
        <v>270</v>
      </c>
      <c r="J43" s="19">
        <v>5</v>
      </c>
      <c r="K43" s="83">
        <v>5</v>
      </c>
      <c r="L43" s="83">
        <v>30</v>
      </c>
      <c r="M43" s="83">
        <f t="shared" si="65"/>
        <v>300</v>
      </c>
      <c r="N43" s="83">
        <f t="shared" si="66"/>
        <v>5</v>
      </c>
      <c r="P43" s="85" t="s">
        <v>270</v>
      </c>
      <c r="Q43" s="105">
        <v>23</v>
      </c>
      <c r="R43" s="96">
        <v>22</v>
      </c>
      <c r="S43" s="85">
        <v>5</v>
      </c>
      <c r="T43" s="85">
        <f t="shared" si="67"/>
        <v>225</v>
      </c>
      <c r="U43" s="117">
        <f t="shared" si="68"/>
        <v>3.75</v>
      </c>
      <c r="W43" s="97" t="s">
        <v>270</v>
      </c>
      <c r="X43" s="107">
        <v>23</v>
      </c>
      <c r="Y43" s="87">
        <v>22</v>
      </c>
      <c r="Z43" s="87">
        <v>45</v>
      </c>
      <c r="AA43" s="93">
        <f t="shared" si="69"/>
        <v>2025</v>
      </c>
      <c r="AB43" s="87">
        <f t="shared" si="70"/>
        <v>33.75</v>
      </c>
      <c r="AC43" s="12"/>
      <c r="AD43" s="4">
        <f t="shared" si="71"/>
        <v>5250</v>
      </c>
      <c r="AE43" s="120">
        <f t="shared" ref="AE43" si="98">AD43/60</f>
        <v>87.5</v>
      </c>
      <c r="AF43" s="23">
        <f t="shared" si="73"/>
        <v>5025</v>
      </c>
      <c r="AG43" s="25">
        <f t="shared" ref="AG43" si="99">AF43/60</f>
        <v>83.75</v>
      </c>
      <c r="AH43" s="12"/>
      <c r="AI43" s="90" t="s">
        <v>270</v>
      </c>
      <c r="AJ43" s="109"/>
      <c r="AK43" s="109"/>
      <c r="AL43" s="90"/>
      <c r="AM43" s="94"/>
      <c r="AN43" s="90">
        <f t="shared" si="75"/>
        <v>0</v>
      </c>
      <c r="AO43" s="123">
        <f t="shared" si="76"/>
        <v>0</v>
      </c>
      <c r="AP43" s="58">
        <f t="shared" si="77"/>
        <v>0</v>
      </c>
      <c r="AQ43" s="22">
        <f t="shared" si="78"/>
        <v>0</v>
      </c>
      <c r="AR43" s="133">
        <f t="shared" si="79"/>
        <v>0</v>
      </c>
      <c r="AS43" s="98"/>
    </row>
    <row r="44" spans="1:45" x14ac:dyDescent="0.25">
      <c r="B44" s="98"/>
      <c r="C44" s="98"/>
      <c r="D44" s="98"/>
      <c r="E44" s="98"/>
      <c r="F44" s="98"/>
      <c r="G44" s="98"/>
      <c r="I44" s="98"/>
      <c r="J44" s="98"/>
      <c r="K44" s="98"/>
      <c r="L44" s="98"/>
      <c r="M44" s="98"/>
      <c r="N44" s="98"/>
      <c r="P44" s="98"/>
      <c r="Q44" s="98"/>
      <c r="R44" s="98"/>
      <c r="S44" s="98"/>
      <c r="T44" s="98"/>
      <c r="U44" s="98"/>
      <c r="W44" s="98"/>
      <c r="X44" s="98"/>
      <c r="Y44" s="98"/>
      <c r="Z44" s="98"/>
      <c r="AA44" s="98"/>
      <c r="AB44" s="98"/>
      <c r="AC44" s="98"/>
      <c r="AD44" s="12"/>
      <c r="AE44" s="12"/>
      <c r="AF44" s="12"/>
      <c r="AG44" s="12"/>
      <c r="AH44" s="98"/>
      <c r="AM44" s="98"/>
      <c r="AN44" s="12"/>
      <c r="AO44" s="98"/>
    </row>
    <row r="45" spans="1:45" x14ac:dyDescent="0.25">
      <c r="B45" s="98"/>
      <c r="C45" s="98"/>
      <c r="D45" s="98"/>
      <c r="E45" s="98"/>
      <c r="F45" s="98"/>
      <c r="G45" s="98"/>
      <c r="I45" s="98"/>
      <c r="J45" s="98"/>
      <c r="K45" s="98"/>
      <c r="L45" s="98"/>
      <c r="M45" s="98"/>
      <c r="N45" s="98"/>
      <c r="P45" s="98"/>
      <c r="Q45" s="98"/>
      <c r="R45" s="98"/>
      <c r="S45" s="98"/>
      <c r="T45" s="98"/>
      <c r="U45" s="98"/>
      <c r="W45" s="98"/>
      <c r="X45" s="98"/>
      <c r="Y45" s="98"/>
      <c r="Z45" s="98"/>
      <c r="AA45" s="98"/>
      <c r="AB45" s="98"/>
      <c r="AC45" s="98"/>
      <c r="AH45" s="98"/>
    </row>
    <row r="46" spans="1:45" ht="63" x14ac:dyDescent="0.25">
      <c r="B46" s="81" t="s">
        <v>247</v>
      </c>
      <c r="C46" s="99" t="s">
        <v>274</v>
      </c>
      <c r="D46" s="81" t="s">
        <v>248</v>
      </c>
      <c r="E46" s="82" t="s">
        <v>249</v>
      </c>
      <c r="F46" s="82" t="s">
        <v>250</v>
      </c>
      <c r="G46" s="82" t="s">
        <v>285</v>
      </c>
      <c r="I46" s="83" t="s">
        <v>247</v>
      </c>
      <c r="J46" s="102" t="s">
        <v>276</v>
      </c>
      <c r="K46" s="84" t="s">
        <v>275</v>
      </c>
      <c r="L46" s="84" t="s">
        <v>251</v>
      </c>
      <c r="M46" s="84" t="s">
        <v>250</v>
      </c>
      <c r="N46" s="84" t="s">
        <v>285</v>
      </c>
      <c r="P46" s="85" t="s">
        <v>247</v>
      </c>
      <c r="Q46" s="103" t="s">
        <v>274</v>
      </c>
      <c r="R46" s="85" t="s">
        <v>248</v>
      </c>
      <c r="S46" s="86" t="s">
        <v>252</v>
      </c>
      <c r="T46" s="86" t="s">
        <v>250</v>
      </c>
      <c r="U46" s="86" t="s">
        <v>285</v>
      </c>
      <c r="W46" s="87" t="s">
        <v>247</v>
      </c>
      <c r="X46" s="106" t="s">
        <v>274</v>
      </c>
      <c r="Y46" s="88" t="s">
        <v>248</v>
      </c>
      <c r="Z46" s="88" t="s">
        <v>253</v>
      </c>
      <c r="AA46" s="89" t="s">
        <v>250</v>
      </c>
      <c r="AB46" s="88" t="s">
        <v>285</v>
      </c>
      <c r="AC46" s="22"/>
      <c r="AD46" s="21" t="s">
        <v>254</v>
      </c>
      <c r="AE46" s="118" t="s">
        <v>286</v>
      </c>
      <c r="AF46" s="21" t="s">
        <v>255</v>
      </c>
      <c r="AG46" s="121" t="s">
        <v>288</v>
      </c>
      <c r="AH46" s="22"/>
      <c r="AI46" s="90" t="s">
        <v>247</v>
      </c>
      <c r="AJ46" s="108" t="s">
        <v>277</v>
      </c>
      <c r="AK46" s="108" t="s">
        <v>278</v>
      </c>
      <c r="AL46" s="91" t="s">
        <v>256</v>
      </c>
      <c r="AM46" s="91" t="s">
        <v>257</v>
      </c>
      <c r="AN46" s="91" t="s">
        <v>258</v>
      </c>
      <c r="AO46" s="122" t="s">
        <v>290</v>
      </c>
      <c r="AP46" s="58">
        <v>2021</v>
      </c>
      <c r="AQ46" s="92" t="s">
        <v>304</v>
      </c>
      <c r="AR46" s="92" t="s">
        <v>305</v>
      </c>
      <c r="AS46" s="92"/>
    </row>
    <row r="47" spans="1:45" x14ac:dyDescent="0.25">
      <c r="A47" s="9" t="s">
        <v>29</v>
      </c>
      <c r="B47" s="95" t="s">
        <v>259</v>
      </c>
      <c r="C47" s="100">
        <v>20</v>
      </c>
      <c r="D47" s="95">
        <v>21</v>
      </c>
      <c r="E47" s="81">
        <v>60</v>
      </c>
      <c r="F47" s="81">
        <f>(C47+D47)*E47</f>
        <v>2460</v>
      </c>
      <c r="G47" s="81">
        <f>F47/60</f>
        <v>41</v>
      </c>
      <c r="I47" s="83" t="s">
        <v>259</v>
      </c>
      <c r="J47" s="19">
        <v>4</v>
      </c>
      <c r="K47" s="83">
        <v>4</v>
      </c>
      <c r="L47" s="83">
        <v>30</v>
      </c>
      <c r="M47" s="83">
        <f>(J47+K47)*L47</f>
        <v>240</v>
      </c>
      <c r="N47" s="83">
        <f>M47/60</f>
        <v>4</v>
      </c>
      <c r="P47" s="85" t="s">
        <v>259</v>
      </c>
      <c r="Q47" s="104">
        <v>20</v>
      </c>
      <c r="R47" s="96">
        <v>21</v>
      </c>
      <c r="S47" s="85">
        <v>5</v>
      </c>
      <c r="T47" s="85">
        <f>(Q47+R47)*S47</f>
        <v>205</v>
      </c>
      <c r="U47" s="117">
        <f>T47/60</f>
        <v>3.4166666666666665</v>
      </c>
      <c r="W47" s="97" t="s">
        <v>259</v>
      </c>
      <c r="X47" s="13">
        <v>20</v>
      </c>
      <c r="Y47" s="87">
        <v>21</v>
      </c>
      <c r="Z47" s="87">
        <v>45</v>
      </c>
      <c r="AA47" s="93">
        <f>(X47+Y47)*Z47</f>
        <v>1845</v>
      </c>
      <c r="AB47" s="87">
        <f>AA47/60</f>
        <v>30.75</v>
      </c>
      <c r="AC47" s="12"/>
      <c r="AD47" s="4">
        <f>AA47+T47+M47+F47</f>
        <v>4750</v>
      </c>
      <c r="AE47" s="120">
        <f>AD47/60</f>
        <v>79.166666666666671</v>
      </c>
      <c r="AF47" s="4">
        <f>F47+M47+AA47</f>
        <v>4545</v>
      </c>
      <c r="AG47" s="25">
        <f>AF47/60</f>
        <v>75.75</v>
      </c>
      <c r="AH47" s="12"/>
      <c r="AI47" s="90" t="s">
        <v>259</v>
      </c>
      <c r="AJ47" s="109"/>
      <c r="AK47" s="109"/>
      <c r="AL47" s="90"/>
      <c r="AM47" s="94"/>
      <c r="AN47" s="90">
        <f>AJ47+AK47+AL47+AM47</f>
        <v>0</v>
      </c>
      <c r="AO47" s="123">
        <f>AN47/60</f>
        <v>0</v>
      </c>
      <c r="AP47" s="58">
        <f>AJ47+AK47</f>
        <v>0</v>
      </c>
      <c r="AQ47" s="22">
        <f>AP47/60</f>
        <v>0</v>
      </c>
      <c r="AR47" s="133">
        <f>AQ47/24</f>
        <v>0</v>
      </c>
      <c r="AS47" s="92"/>
    </row>
    <row r="48" spans="1:45" x14ac:dyDescent="0.25">
      <c r="B48" s="95" t="s">
        <v>260</v>
      </c>
      <c r="C48" s="101">
        <v>19</v>
      </c>
      <c r="D48" s="95">
        <v>18</v>
      </c>
      <c r="E48" s="81">
        <v>60</v>
      </c>
      <c r="F48" s="81">
        <f t="shared" ref="F48:F58" si="100">(C48+D48)*E48</f>
        <v>2220</v>
      </c>
      <c r="G48" s="81">
        <f t="shared" ref="G48:G58" si="101">F48/60</f>
        <v>37</v>
      </c>
      <c r="I48" s="83" t="s">
        <v>260</v>
      </c>
      <c r="J48" s="19">
        <v>3</v>
      </c>
      <c r="K48" s="83">
        <v>4</v>
      </c>
      <c r="L48" s="83">
        <v>30</v>
      </c>
      <c r="M48" s="83">
        <f t="shared" ref="M48:M58" si="102">(J48+K48)*L48</f>
        <v>210</v>
      </c>
      <c r="N48" s="83">
        <f t="shared" ref="N48:N58" si="103">M48/60</f>
        <v>3.5</v>
      </c>
      <c r="P48" s="85" t="s">
        <v>260</v>
      </c>
      <c r="Q48" s="105">
        <v>19</v>
      </c>
      <c r="R48" s="96">
        <v>18</v>
      </c>
      <c r="S48" s="85">
        <v>5</v>
      </c>
      <c r="T48" s="85">
        <f t="shared" ref="T48:T58" si="104">(Q48+R48)*S48</f>
        <v>185</v>
      </c>
      <c r="U48" s="117">
        <f t="shared" ref="U48:U58" si="105">T48/60</f>
        <v>3.0833333333333335</v>
      </c>
      <c r="W48" s="97" t="s">
        <v>260</v>
      </c>
      <c r="X48" s="107">
        <v>19</v>
      </c>
      <c r="Y48" s="87">
        <v>18</v>
      </c>
      <c r="Z48" s="87">
        <v>45</v>
      </c>
      <c r="AA48" s="93">
        <f t="shared" ref="AA48:AA58" si="106">(X48+Y48)*Z48</f>
        <v>1665</v>
      </c>
      <c r="AB48" s="87">
        <f t="shared" ref="AB48:AB58" si="107">AA48/60</f>
        <v>27.75</v>
      </c>
      <c r="AC48" s="12"/>
      <c r="AD48" s="4">
        <f t="shared" ref="AD48:AD58" si="108">AA48+T48+M48+F48</f>
        <v>4280</v>
      </c>
      <c r="AE48" s="120">
        <f t="shared" ref="AE48" si="109">AD48/60</f>
        <v>71.333333333333329</v>
      </c>
      <c r="AF48" s="4">
        <f t="shared" ref="AF48:AF58" si="110">F48+M48+AA48</f>
        <v>4095</v>
      </c>
      <c r="AG48" s="25">
        <f t="shared" ref="AG48" si="111">AF48/60</f>
        <v>68.25</v>
      </c>
      <c r="AH48" s="12"/>
      <c r="AI48" s="90" t="s">
        <v>260</v>
      </c>
      <c r="AJ48" s="109"/>
      <c r="AK48" s="109"/>
      <c r="AL48" s="90"/>
      <c r="AM48" s="94"/>
      <c r="AN48" s="90">
        <f t="shared" ref="AN48:AN58" si="112">AJ48+AK48+AL48+AM48</f>
        <v>0</v>
      </c>
      <c r="AO48" s="123">
        <f t="shared" ref="AO48:AO58" si="113">AN48/60</f>
        <v>0</v>
      </c>
      <c r="AP48" s="58">
        <f t="shared" ref="AP48:AP58" si="114">AJ48+AK48</f>
        <v>0</v>
      </c>
      <c r="AQ48" s="22">
        <f t="shared" ref="AQ48:AQ58" si="115">AP48/60</f>
        <v>0</v>
      </c>
      <c r="AR48" s="133">
        <f t="shared" ref="AR48:AR58" si="116">AQ48/24</f>
        <v>0</v>
      </c>
      <c r="AS48" s="12"/>
    </row>
    <row r="49" spans="1:45" x14ac:dyDescent="0.25">
      <c r="B49" s="95" t="s">
        <v>261</v>
      </c>
      <c r="C49" s="101">
        <v>22</v>
      </c>
      <c r="D49" s="95">
        <v>22</v>
      </c>
      <c r="E49" s="81">
        <v>60</v>
      </c>
      <c r="F49" s="81">
        <f t="shared" si="100"/>
        <v>2640</v>
      </c>
      <c r="G49" s="81">
        <f t="shared" si="101"/>
        <v>44</v>
      </c>
      <c r="I49" s="83" t="s">
        <v>261</v>
      </c>
      <c r="J49" s="19">
        <v>4</v>
      </c>
      <c r="K49" s="83">
        <v>4</v>
      </c>
      <c r="L49" s="83">
        <v>30</v>
      </c>
      <c r="M49" s="83">
        <f t="shared" si="102"/>
        <v>240</v>
      </c>
      <c r="N49" s="83">
        <f t="shared" si="103"/>
        <v>4</v>
      </c>
      <c r="P49" s="85" t="s">
        <v>261</v>
      </c>
      <c r="Q49" s="105">
        <v>22</v>
      </c>
      <c r="R49" s="96">
        <v>22</v>
      </c>
      <c r="S49" s="85">
        <v>5</v>
      </c>
      <c r="T49" s="85">
        <f t="shared" si="104"/>
        <v>220</v>
      </c>
      <c r="U49" s="117">
        <f t="shared" si="105"/>
        <v>3.6666666666666665</v>
      </c>
      <c r="W49" s="97" t="s">
        <v>261</v>
      </c>
      <c r="X49" s="107">
        <v>22</v>
      </c>
      <c r="Y49" s="87">
        <v>22</v>
      </c>
      <c r="Z49" s="87">
        <v>45</v>
      </c>
      <c r="AA49" s="93">
        <f t="shared" si="106"/>
        <v>1980</v>
      </c>
      <c r="AB49" s="87">
        <f t="shared" si="107"/>
        <v>33</v>
      </c>
      <c r="AC49" s="12"/>
      <c r="AD49" s="4">
        <f t="shared" si="108"/>
        <v>5080</v>
      </c>
      <c r="AE49" s="120">
        <f t="shared" ref="AE49" si="117">AD49/60</f>
        <v>84.666666666666671</v>
      </c>
      <c r="AF49" s="4">
        <f t="shared" si="110"/>
        <v>4860</v>
      </c>
      <c r="AG49" s="25">
        <f t="shared" ref="AG49" si="118">AF49/60</f>
        <v>81</v>
      </c>
      <c r="AH49" s="12"/>
      <c r="AI49" s="90" t="s">
        <v>261</v>
      </c>
      <c r="AJ49" s="109"/>
      <c r="AK49" s="109"/>
      <c r="AL49" s="90"/>
      <c r="AM49" s="94"/>
      <c r="AN49" s="90">
        <f t="shared" si="112"/>
        <v>0</v>
      </c>
      <c r="AO49" s="123">
        <f t="shared" si="113"/>
        <v>0</v>
      </c>
      <c r="AP49" s="58">
        <f t="shared" si="114"/>
        <v>0</v>
      </c>
      <c r="AQ49" s="22">
        <f t="shared" si="115"/>
        <v>0</v>
      </c>
      <c r="AR49" s="133">
        <f t="shared" si="116"/>
        <v>0</v>
      </c>
      <c r="AS49" s="12"/>
    </row>
    <row r="50" spans="1:45" x14ac:dyDescent="0.25">
      <c r="B50" s="95" t="s">
        <v>262</v>
      </c>
      <c r="C50" s="101">
        <v>21</v>
      </c>
      <c r="D50" s="95">
        <v>19</v>
      </c>
      <c r="E50" s="81">
        <v>60</v>
      </c>
      <c r="F50" s="81">
        <f t="shared" si="100"/>
        <v>2400</v>
      </c>
      <c r="G50" s="81">
        <f t="shared" si="101"/>
        <v>40</v>
      </c>
      <c r="I50" s="83" t="s">
        <v>262</v>
      </c>
      <c r="J50" s="19">
        <v>4</v>
      </c>
      <c r="K50" s="83">
        <v>4</v>
      </c>
      <c r="L50" s="83">
        <v>30</v>
      </c>
      <c r="M50" s="83">
        <f t="shared" si="102"/>
        <v>240</v>
      </c>
      <c r="N50" s="83">
        <f t="shared" si="103"/>
        <v>4</v>
      </c>
      <c r="P50" s="85" t="s">
        <v>262</v>
      </c>
      <c r="Q50" s="105">
        <v>21</v>
      </c>
      <c r="R50" s="96">
        <v>19</v>
      </c>
      <c r="S50" s="85">
        <v>5</v>
      </c>
      <c r="T50" s="85">
        <f t="shared" si="104"/>
        <v>200</v>
      </c>
      <c r="U50" s="117">
        <f t="shared" si="105"/>
        <v>3.3333333333333335</v>
      </c>
      <c r="W50" s="97" t="s">
        <v>262</v>
      </c>
      <c r="X50" s="107">
        <v>21</v>
      </c>
      <c r="Y50" s="87">
        <v>19</v>
      </c>
      <c r="Z50" s="87">
        <v>45</v>
      </c>
      <c r="AA50" s="93">
        <f t="shared" si="106"/>
        <v>1800</v>
      </c>
      <c r="AB50" s="87">
        <f t="shared" si="107"/>
        <v>30</v>
      </c>
      <c r="AC50" s="12"/>
      <c r="AD50" s="4">
        <f t="shared" si="108"/>
        <v>4640</v>
      </c>
      <c r="AE50" s="120">
        <f t="shared" ref="AE50" si="119">AD50/60</f>
        <v>77.333333333333329</v>
      </c>
      <c r="AF50" s="4">
        <f t="shared" si="110"/>
        <v>4440</v>
      </c>
      <c r="AG50" s="25">
        <f t="shared" ref="AG50" si="120">AF50/60</f>
        <v>74</v>
      </c>
      <c r="AH50" s="12"/>
      <c r="AI50" s="90" t="s">
        <v>262</v>
      </c>
      <c r="AJ50" s="109"/>
      <c r="AK50" s="109"/>
      <c r="AL50" s="90"/>
      <c r="AM50" s="94"/>
      <c r="AN50" s="90">
        <f t="shared" si="112"/>
        <v>0</v>
      </c>
      <c r="AO50" s="123">
        <f t="shared" si="113"/>
        <v>0</v>
      </c>
      <c r="AP50" s="58">
        <f t="shared" si="114"/>
        <v>0</v>
      </c>
      <c r="AQ50" s="22">
        <f t="shared" si="115"/>
        <v>0</v>
      </c>
      <c r="AR50" s="133">
        <f t="shared" si="116"/>
        <v>0</v>
      </c>
      <c r="AS50" s="12"/>
    </row>
    <row r="51" spans="1:45" x14ac:dyDescent="0.25">
      <c r="B51" s="95" t="s">
        <v>263</v>
      </c>
      <c r="C51" s="101">
        <v>14</v>
      </c>
      <c r="D51" s="95">
        <v>15</v>
      </c>
      <c r="E51" s="81">
        <v>60</v>
      </c>
      <c r="F51" s="81">
        <f t="shared" si="100"/>
        <v>1740</v>
      </c>
      <c r="G51" s="81">
        <f t="shared" si="101"/>
        <v>29</v>
      </c>
      <c r="I51" s="83" t="s">
        <v>263</v>
      </c>
      <c r="J51" s="19">
        <v>3</v>
      </c>
      <c r="K51" s="83">
        <v>4</v>
      </c>
      <c r="L51" s="83">
        <v>30</v>
      </c>
      <c r="M51" s="83">
        <f t="shared" si="102"/>
        <v>210</v>
      </c>
      <c r="N51" s="83">
        <f t="shared" si="103"/>
        <v>3.5</v>
      </c>
      <c r="P51" s="85" t="s">
        <v>263</v>
      </c>
      <c r="Q51" s="105">
        <v>14</v>
      </c>
      <c r="R51" s="96">
        <v>15</v>
      </c>
      <c r="S51" s="85">
        <v>5</v>
      </c>
      <c r="T51" s="85">
        <f t="shared" si="104"/>
        <v>145</v>
      </c>
      <c r="U51" s="117">
        <f t="shared" si="105"/>
        <v>2.4166666666666665</v>
      </c>
      <c r="W51" s="97" t="s">
        <v>263</v>
      </c>
      <c r="X51" s="107">
        <v>14</v>
      </c>
      <c r="Y51" s="87">
        <v>15</v>
      </c>
      <c r="Z51" s="87">
        <v>45</v>
      </c>
      <c r="AA51" s="93">
        <f t="shared" si="106"/>
        <v>1305</v>
      </c>
      <c r="AB51" s="87">
        <f t="shared" si="107"/>
        <v>21.75</v>
      </c>
      <c r="AC51" s="12"/>
      <c r="AD51" s="4">
        <f t="shared" si="108"/>
        <v>3400</v>
      </c>
      <c r="AE51" s="120">
        <f t="shared" ref="AE51" si="121">AD51/60</f>
        <v>56.666666666666664</v>
      </c>
      <c r="AF51" s="4">
        <f t="shared" si="110"/>
        <v>3255</v>
      </c>
      <c r="AG51" s="25">
        <f t="shared" ref="AG51" si="122">AF51/60</f>
        <v>54.25</v>
      </c>
      <c r="AH51" s="12"/>
      <c r="AI51" s="90" t="s">
        <v>263</v>
      </c>
      <c r="AJ51" s="109"/>
      <c r="AK51" s="109"/>
      <c r="AL51" s="90"/>
      <c r="AM51" s="94"/>
      <c r="AN51" s="90">
        <f t="shared" si="112"/>
        <v>0</v>
      </c>
      <c r="AO51" s="123">
        <f t="shared" si="113"/>
        <v>0</v>
      </c>
      <c r="AP51" s="58">
        <f t="shared" si="114"/>
        <v>0</v>
      </c>
      <c r="AQ51" s="22">
        <f t="shared" si="115"/>
        <v>0</v>
      </c>
      <c r="AR51" s="133">
        <f t="shared" si="116"/>
        <v>0</v>
      </c>
      <c r="AS51" s="12"/>
    </row>
    <row r="52" spans="1:45" x14ac:dyDescent="0.25">
      <c r="B52" s="95" t="s">
        <v>264</v>
      </c>
      <c r="C52" s="101">
        <v>21</v>
      </c>
      <c r="D52" s="95">
        <v>21</v>
      </c>
      <c r="E52" s="81">
        <v>60</v>
      </c>
      <c r="F52" s="81">
        <f t="shared" si="100"/>
        <v>2520</v>
      </c>
      <c r="G52" s="81">
        <f t="shared" si="101"/>
        <v>42</v>
      </c>
      <c r="I52" s="83" t="s">
        <v>264</v>
      </c>
      <c r="J52" s="19">
        <v>4</v>
      </c>
      <c r="K52" s="83">
        <v>4</v>
      </c>
      <c r="L52" s="83">
        <v>30</v>
      </c>
      <c r="M52" s="83">
        <f t="shared" si="102"/>
        <v>240</v>
      </c>
      <c r="N52" s="83">
        <f t="shared" si="103"/>
        <v>4</v>
      </c>
      <c r="P52" s="85" t="s">
        <v>264</v>
      </c>
      <c r="Q52" s="105">
        <v>21</v>
      </c>
      <c r="R52" s="96">
        <v>21</v>
      </c>
      <c r="S52" s="85">
        <v>5</v>
      </c>
      <c r="T52" s="85">
        <f t="shared" si="104"/>
        <v>210</v>
      </c>
      <c r="U52" s="117">
        <f t="shared" si="105"/>
        <v>3.5</v>
      </c>
      <c r="W52" s="97" t="s">
        <v>264</v>
      </c>
      <c r="X52" s="107">
        <v>21</v>
      </c>
      <c r="Y52" s="87">
        <v>21</v>
      </c>
      <c r="Z52" s="87">
        <v>45</v>
      </c>
      <c r="AA52" s="93">
        <f t="shared" si="106"/>
        <v>1890</v>
      </c>
      <c r="AB52" s="87">
        <f t="shared" si="107"/>
        <v>31.5</v>
      </c>
      <c r="AC52" s="12"/>
      <c r="AD52" s="4">
        <f t="shared" si="108"/>
        <v>4860</v>
      </c>
      <c r="AE52" s="120">
        <f t="shared" ref="AE52" si="123">AD52/60</f>
        <v>81</v>
      </c>
      <c r="AF52" s="4">
        <f t="shared" si="110"/>
        <v>4650</v>
      </c>
      <c r="AG52" s="25">
        <f t="shared" ref="AG52" si="124">AF52/60</f>
        <v>77.5</v>
      </c>
      <c r="AH52" s="12"/>
      <c r="AI52" s="90" t="s">
        <v>264</v>
      </c>
      <c r="AJ52" s="109"/>
      <c r="AK52" s="109">
        <v>1440</v>
      </c>
      <c r="AL52" s="90"/>
      <c r="AM52" s="94">
        <v>12960</v>
      </c>
      <c r="AN52" s="90">
        <f t="shared" si="112"/>
        <v>14400</v>
      </c>
      <c r="AO52" s="123">
        <f t="shared" si="113"/>
        <v>240</v>
      </c>
      <c r="AP52" s="58">
        <f t="shared" si="114"/>
        <v>1440</v>
      </c>
      <c r="AQ52" s="22">
        <f t="shared" si="115"/>
        <v>24</v>
      </c>
      <c r="AR52" s="133">
        <f t="shared" si="116"/>
        <v>1</v>
      </c>
      <c r="AS52" s="12"/>
    </row>
    <row r="53" spans="1:45" x14ac:dyDescent="0.25">
      <c r="B53" s="95" t="s">
        <v>265</v>
      </c>
      <c r="C53" s="101">
        <v>21</v>
      </c>
      <c r="D53" s="95">
        <v>21</v>
      </c>
      <c r="E53" s="81">
        <v>60</v>
      </c>
      <c r="F53" s="81">
        <f t="shared" si="100"/>
        <v>2520</v>
      </c>
      <c r="G53" s="81">
        <f t="shared" si="101"/>
        <v>42</v>
      </c>
      <c r="I53" s="83" t="s">
        <v>265</v>
      </c>
      <c r="J53" s="19">
        <v>5</v>
      </c>
      <c r="K53" s="83">
        <v>5</v>
      </c>
      <c r="L53" s="83">
        <v>30</v>
      </c>
      <c r="M53" s="83">
        <f t="shared" si="102"/>
        <v>300</v>
      </c>
      <c r="N53" s="83">
        <f t="shared" si="103"/>
        <v>5</v>
      </c>
      <c r="P53" s="85" t="s">
        <v>265</v>
      </c>
      <c r="Q53" s="105">
        <v>21</v>
      </c>
      <c r="R53" s="96">
        <v>21</v>
      </c>
      <c r="S53" s="85">
        <v>5</v>
      </c>
      <c r="T53" s="85">
        <f t="shared" si="104"/>
        <v>210</v>
      </c>
      <c r="U53" s="117">
        <f t="shared" si="105"/>
        <v>3.5</v>
      </c>
      <c r="W53" s="97" t="s">
        <v>265</v>
      </c>
      <c r="X53" s="107">
        <v>21</v>
      </c>
      <c r="Y53" s="87">
        <v>21</v>
      </c>
      <c r="Z53" s="87">
        <v>45</v>
      </c>
      <c r="AA53" s="93">
        <f t="shared" si="106"/>
        <v>1890</v>
      </c>
      <c r="AB53" s="87">
        <f t="shared" si="107"/>
        <v>31.5</v>
      </c>
      <c r="AC53" s="12"/>
      <c r="AD53" s="4">
        <f t="shared" si="108"/>
        <v>4920</v>
      </c>
      <c r="AE53" s="120">
        <f t="shared" ref="AE53" si="125">AD53/60</f>
        <v>82</v>
      </c>
      <c r="AF53" s="4">
        <f t="shared" si="110"/>
        <v>4710</v>
      </c>
      <c r="AG53" s="25">
        <f t="shared" ref="AG53" si="126">AF53/60</f>
        <v>78.5</v>
      </c>
      <c r="AH53" s="12"/>
      <c r="AI53" s="90" t="s">
        <v>265</v>
      </c>
      <c r="AJ53" s="109"/>
      <c r="AK53" s="109"/>
      <c r="AL53" s="90"/>
      <c r="AM53" s="94">
        <v>11520</v>
      </c>
      <c r="AN53" s="90">
        <f t="shared" si="112"/>
        <v>11520</v>
      </c>
      <c r="AO53" s="123">
        <f t="shared" si="113"/>
        <v>192</v>
      </c>
      <c r="AP53" s="58">
        <f t="shared" si="114"/>
        <v>0</v>
      </c>
      <c r="AQ53" s="22">
        <f t="shared" si="115"/>
        <v>0</v>
      </c>
      <c r="AR53" s="133">
        <f t="shared" si="116"/>
        <v>0</v>
      </c>
      <c r="AS53" s="12"/>
    </row>
    <row r="54" spans="1:45" x14ac:dyDescent="0.25">
      <c r="B54" s="95" t="s">
        <v>266</v>
      </c>
      <c r="C54" s="101">
        <v>20</v>
      </c>
      <c r="D54" s="95">
        <v>22</v>
      </c>
      <c r="E54" s="81">
        <v>60</v>
      </c>
      <c r="F54" s="81">
        <f t="shared" si="100"/>
        <v>2520</v>
      </c>
      <c r="G54" s="81">
        <f t="shared" si="101"/>
        <v>42</v>
      </c>
      <c r="I54" s="83" t="s">
        <v>266</v>
      </c>
      <c r="J54" s="19">
        <v>4</v>
      </c>
      <c r="K54" s="83">
        <v>4</v>
      </c>
      <c r="L54" s="83">
        <v>30</v>
      </c>
      <c r="M54" s="83">
        <f t="shared" si="102"/>
        <v>240</v>
      </c>
      <c r="N54" s="83">
        <f t="shared" si="103"/>
        <v>4</v>
      </c>
      <c r="P54" s="85" t="s">
        <v>266</v>
      </c>
      <c r="Q54" s="105">
        <v>20</v>
      </c>
      <c r="R54" s="96">
        <v>22</v>
      </c>
      <c r="S54" s="85">
        <v>5</v>
      </c>
      <c r="T54" s="85">
        <f t="shared" si="104"/>
        <v>210</v>
      </c>
      <c r="U54" s="117">
        <f t="shared" si="105"/>
        <v>3.5</v>
      </c>
      <c r="W54" s="97" t="s">
        <v>266</v>
      </c>
      <c r="X54" s="107">
        <v>20</v>
      </c>
      <c r="Y54" s="87">
        <v>22</v>
      </c>
      <c r="Z54" s="87">
        <v>45</v>
      </c>
      <c r="AA54" s="93">
        <f t="shared" si="106"/>
        <v>1890</v>
      </c>
      <c r="AB54" s="87">
        <f t="shared" si="107"/>
        <v>31.5</v>
      </c>
      <c r="AC54" s="12"/>
      <c r="AD54" s="4">
        <f t="shared" si="108"/>
        <v>4860</v>
      </c>
      <c r="AE54" s="120">
        <f t="shared" ref="AE54" si="127">AD54/60</f>
        <v>81</v>
      </c>
      <c r="AF54" s="4">
        <f t="shared" si="110"/>
        <v>4650</v>
      </c>
      <c r="AG54" s="25">
        <f t="shared" ref="AG54" si="128">AF54/60</f>
        <v>77.5</v>
      </c>
      <c r="AH54" s="12"/>
      <c r="AI54" s="90" t="s">
        <v>266</v>
      </c>
      <c r="AJ54" s="109"/>
      <c r="AK54" s="109"/>
      <c r="AL54" s="90"/>
      <c r="AM54" s="94"/>
      <c r="AN54" s="90">
        <f t="shared" si="112"/>
        <v>0</v>
      </c>
      <c r="AO54" s="123">
        <f t="shared" si="113"/>
        <v>0</v>
      </c>
      <c r="AP54" s="58">
        <f t="shared" si="114"/>
        <v>0</v>
      </c>
      <c r="AQ54" s="22">
        <f t="shared" si="115"/>
        <v>0</v>
      </c>
      <c r="AR54" s="133">
        <f t="shared" si="116"/>
        <v>0</v>
      </c>
      <c r="AS54" s="12"/>
    </row>
    <row r="55" spans="1:45" x14ac:dyDescent="0.25">
      <c r="B55" s="95" t="s">
        <v>267</v>
      </c>
      <c r="C55" s="101">
        <v>22</v>
      </c>
      <c r="D55" s="95">
        <v>22</v>
      </c>
      <c r="E55" s="81">
        <v>60</v>
      </c>
      <c r="F55" s="81">
        <f t="shared" si="100"/>
        <v>2640</v>
      </c>
      <c r="G55" s="81">
        <f t="shared" si="101"/>
        <v>44</v>
      </c>
      <c r="I55" s="83" t="s">
        <v>267</v>
      </c>
      <c r="J55" s="19">
        <v>4</v>
      </c>
      <c r="K55" s="83">
        <v>5</v>
      </c>
      <c r="L55" s="83">
        <v>30</v>
      </c>
      <c r="M55" s="83">
        <f t="shared" si="102"/>
        <v>270</v>
      </c>
      <c r="N55" s="83">
        <f t="shared" si="103"/>
        <v>4.5</v>
      </c>
      <c r="P55" s="85" t="s">
        <v>267</v>
      </c>
      <c r="Q55" s="105">
        <v>22</v>
      </c>
      <c r="R55" s="96">
        <v>22</v>
      </c>
      <c r="S55" s="85">
        <v>5</v>
      </c>
      <c r="T55" s="85">
        <f t="shared" si="104"/>
        <v>220</v>
      </c>
      <c r="U55" s="117">
        <f t="shared" si="105"/>
        <v>3.6666666666666665</v>
      </c>
      <c r="W55" s="97" t="s">
        <v>267</v>
      </c>
      <c r="X55" s="107">
        <v>22</v>
      </c>
      <c r="Y55" s="87">
        <v>22</v>
      </c>
      <c r="Z55" s="87">
        <v>45</v>
      </c>
      <c r="AA55" s="93">
        <f t="shared" si="106"/>
        <v>1980</v>
      </c>
      <c r="AB55" s="87">
        <f t="shared" si="107"/>
        <v>33</v>
      </c>
      <c r="AC55" s="12"/>
      <c r="AD55" s="4">
        <f t="shared" si="108"/>
        <v>5110</v>
      </c>
      <c r="AE55" s="120">
        <f t="shared" ref="AE55" si="129">AD55/60</f>
        <v>85.166666666666671</v>
      </c>
      <c r="AF55" s="4">
        <f t="shared" si="110"/>
        <v>4890</v>
      </c>
      <c r="AG55" s="25">
        <f t="shared" ref="AG55" si="130">AF55/60</f>
        <v>81.5</v>
      </c>
      <c r="AH55" s="12"/>
      <c r="AI55" s="90" t="s">
        <v>267</v>
      </c>
      <c r="AJ55" s="109"/>
      <c r="AK55" s="109">
        <v>10080</v>
      </c>
      <c r="AL55" s="90"/>
      <c r="AM55" s="94"/>
      <c r="AN55" s="90">
        <f t="shared" si="112"/>
        <v>10080</v>
      </c>
      <c r="AO55" s="123">
        <f t="shared" si="113"/>
        <v>168</v>
      </c>
      <c r="AP55" s="58">
        <f t="shared" si="114"/>
        <v>10080</v>
      </c>
      <c r="AQ55" s="22">
        <f t="shared" si="115"/>
        <v>168</v>
      </c>
      <c r="AR55" s="133">
        <f t="shared" si="116"/>
        <v>7</v>
      </c>
      <c r="AS55" s="98"/>
    </row>
    <row r="56" spans="1:45" x14ac:dyDescent="0.25">
      <c r="B56" s="95" t="s">
        <v>268</v>
      </c>
      <c r="C56" s="101">
        <v>20</v>
      </c>
      <c r="D56" s="95">
        <v>22</v>
      </c>
      <c r="E56" s="81">
        <v>60</v>
      </c>
      <c r="F56" s="81">
        <f t="shared" si="100"/>
        <v>2520</v>
      </c>
      <c r="G56" s="81">
        <f t="shared" si="101"/>
        <v>42</v>
      </c>
      <c r="I56" s="83" t="s">
        <v>268</v>
      </c>
      <c r="J56" s="19">
        <v>5</v>
      </c>
      <c r="K56" s="83">
        <v>4</v>
      </c>
      <c r="L56" s="83">
        <v>30</v>
      </c>
      <c r="M56" s="83">
        <f t="shared" si="102"/>
        <v>270</v>
      </c>
      <c r="N56" s="83">
        <f t="shared" si="103"/>
        <v>4.5</v>
      </c>
      <c r="P56" s="85" t="s">
        <v>268</v>
      </c>
      <c r="Q56" s="105">
        <v>20</v>
      </c>
      <c r="R56" s="96">
        <v>22</v>
      </c>
      <c r="S56" s="85">
        <v>5</v>
      </c>
      <c r="T56" s="85">
        <f t="shared" si="104"/>
        <v>210</v>
      </c>
      <c r="U56" s="117">
        <f t="shared" si="105"/>
        <v>3.5</v>
      </c>
      <c r="W56" s="97" t="s">
        <v>268</v>
      </c>
      <c r="X56" s="107">
        <v>20</v>
      </c>
      <c r="Y56" s="87">
        <v>22</v>
      </c>
      <c r="Z56" s="87">
        <v>45</v>
      </c>
      <c r="AA56" s="93">
        <f t="shared" si="106"/>
        <v>1890</v>
      </c>
      <c r="AB56" s="87">
        <f t="shared" si="107"/>
        <v>31.5</v>
      </c>
      <c r="AC56" s="12"/>
      <c r="AD56" s="4">
        <f t="shared" si="108"/>
        <v>4890</v>
      </c>
      <c r="AE56" s="120">
        <f t="shared" ref="AE56" si="131">AD56/60</f>
        <v>81.5</v>
      </c>
      <c r="AF56" s="4">
        <f t="shared" si="110"/>
        <v>4680</v>
      </c>
      <c r="AG56" s="25">
        <f t="shared" ref="AG56" si="132">AF56/60</f>
        <v>78</v>
      </c>
      <c r="AH56" s="12"/>
      <c r="AI56" s="90" t="s">
        <v>268</v>
      </c>
      <c r="AJ56" s="109"/>
      <c r="AK56" s="109"/>
      <c r="AL56" s="90">
        <v>120</v>
      </c>
      <c r="AM56" s="94"/>
      <c r="AN56" s="90">
        <f t="shared" si="112"/>
        <v>120</v>
      </c>
      <c r="AO56" s="123">
        <f t="shared" si="113"/>
        <v>2</v>
      </c>
      <c r="AP56" s="58">
        <f t="shared" si="114"/>
        <v>0</v>
      </c>
      <c r="AQ56" s="22">
        <f t="shared" si="115"/>
        <v>0</v>
      </c>
      <c r="AR56" s="133">
        <f t="shared" si="116"/>
        <v>0</v>
      </c>
      <c r="AS56" s="98"/>
    </row>
    <row r="57" spans="1:45" x14ac:dyDescent="0.25">
      <c r="B57" s="95" t="s">
        <v>269</v>
      </c>
      <c r="C57" s="101">
        <v>22</v>
      </c>
      <c r="D57" s="95">
        <v>22</v>
      </c>
      <c r="E57" s="81">
        <v>60</v>
      </c>
      <c r="F57" s="81">
        <f t="shared" si="100"/>
        <v>2640</v>
      </c>
      <c r="G57" s="81">
        <f t="shared" si="101"/>
        <v>44</v>
      </c>
      <c r="I57" s="83" t="s">
        <v>269</v>
      </c>
      <c r="J57" s="19">
        <v>4</v>
      </c>
      <c r="K57" s="83">
        <v>4</v>
      </c>
      <c r="L57" s="83">
        <v>30</v>
      </c>
      <c r="M57" s="83">
        <f t="shared" si="102"/>
        <v>240</v>
      </c>
      <c r="N57" s="83">
        <f t="shared" si="103"/>
        <v>4</v>
      </c>
      <c r="P57" s="85" t="s">
        <v>269</v>
      </c>
      <c r="Q57" s="105">
        <v>22</v>
      </c>
      <c r="R57" s="96">
        <v>22</v>
      </c>
      <c r="S57" s="85">
        <v>5</v>
      </c>
      <c r="T57" s="85">
        <f t="shared" si="104"/>
        <v>220</v>
      </c>
      <c r="U57" s="117">
        <f t="shared" si="105"/>
        <v>3.6666666666666665</v>
      </c>
      <c r="W57" s="97" t="s">
        <v>269</v>
      </c>
      <c r="X57" s="107">
        <v>22</v>
      </c>
      <c r="Y57" s="87">
        <v>22</v>
      </c>
      <c r="Z57" s="87">
        <v>45</v>
      </c>
      <c r="AA57" s="93">
        <f t="shared" si="106"/>
        <v>1980</v>
      </c>
      <c r="AB57" s="87">
        <f t="shared" si="107"/>
        <v>33</v>
      </c>
      <c r="AC57" s="12"/>
      <c r="AD57" s="4">
        <f t="shared" si="108"/>
        <v>5080</v>
      </c>
      <c r="AE57" s="120">
        <f t="shared" ref="AE57" si="133">AD57/60</f>
        <v>84.666666666666671</v>
      </c>
      <c r="AF57" s="4">
        <f t="shared" si="110"/>
        <v>4860</v>
      </c>
      <c r="AG57" s="25">
        <f t="shared" ref="AG57" si="134">AF57/60</f>
        <v>81</v>
      </c>
      <c r="AH57" s="12"/>
      <c r="AI57" s="90" t="s">
        <v>269</v>
      </c>
      <c r="AJ57" s="109"/>
      <c r="AK57" s="109"/>
      <c r="AL57" s="90"/>
      <c r="AM57" s="94"/>
      <c r="AN57" s="90">
        <f t="shared" si="112"/>
        <v>0</v>
      </c>
      <c r="AO57" s="123">
        <f t="shared" si="113"/>
        <v>0</v>
      </c>
      <c r="AP57" s="58">
        <f t="shared" si="114"/>
        <v>0</v>
      </c>
      <c r="AQ57" s="22">
        <f t="shared" si="115"/>
        <v>0</v>
      </c>
      <c r="AR57" s="133">
        <f t="shared" si="116"/>
        <v>0</v>
      </c>
      <c r="AS57" s="98"/>
    </row>
    <row r="58" spans="1:45" x14ac:dyDescent="0.25">
      <c r="B58" s="95" t="s">
        <v>270</v>
      </c>
      <c r="C58" s="101">
        <v>23</v>
      </c>
      <c r="D58" s="95">
        <v>22</v>
      </c>
      <c r="E58" s="81">
        <v>60</v>
      </c>
      <c r="F58" s="81">
        <f t="shared" si="100"/>
        <v>2700</v>
      </c>
      <c r="G58" s="81">
        <f t="shared" si="101"/>
        <v>45</v>
      </c>
      <c r="I58" s="83" t="s">
        <v>270</v>
      </c>
      <c r="J58" s="19">
        <v>5</v>
      </c>
      <c r="K58" s="83">
        <v>5</v>
      </c>
      <c r="L58" s="83">
        <v>30</v>
      </c>
      <c r="M58" s="83">
        <f t="shared" si="102"/>
        <v>300</v>
      </c>
      <c r="N58" s="83">
        <f t="shared" si="103"/>
        <v>5</v>
      </c>
      <c r="P58" s="85" t="s">
        <v>270</v>
      </c>
      <c r="Q58" s="105">
        <v>23</v>
      </c>
      <c r="R58" s="96">
        <v>22</v>
      </c>
      <c r="S58" s="85">
        <v>5</v>
      </c>
      <c r="T58" s="85">
        <f t="shared" si="104"/>
        <v>225</v>
      </c>
      <c r="U58" s="117">
        <f t="shared" si="105"/>
        <v>3.75</v>
      </c>
      <c r="W58" s="97" t="s">
        <v>270</v>
      </c>
      <c r="X58" s="107">
        <v>23</v>
      </c>
      <c r="Y58" s="87">
        <v>22</v>
      </c>
      <c r="Z58" s="87">
        <v>45</v>
      </c>
      <c r="AA58" s="93">
        <f t="shared" si="106"/>
        <v>2025</v>
      </c>
      <c r="AB58" s="87">
        <f t="shared" si="107"/>
        <v>33.75</v>
      </c>
      <c r="AC58" s="12"/>
      <c r="AD58" s="4">
        <f t="shared" si="108"/>
        <v>5250</v>
      </c>
      <c r="AE58" s="120">
        <f t="shared" ref="AE58" si="135">AD58/60</f>
        <v>87.5</v>
      </c>
      <c r="AF58" s="4">
        <f t="shared" si="110"/>
        <v>5025</v>
      </c>
      <c r="AG58" s="25">
        <f t="shared" ref="AG58" si="136">AF58/60</f>
        <v>83.75</v>
      </c>
      <c r="AH58" s="12"/>
      <c r="AI58" s="90" t="s">
        <v>270</v>
      </c>
      <c r="AJ58" s="109"/>
      <c r="AK58" s="109"/>
      <c r="AL58" s="90"/>
      <c r="AM58" s="94"/>
      <c r="AN58" s="90">
        <f t="shared" si="112"/>
        <v>0</v>
      </c>
      <c r="AO58" s="123">
        <f t="shared" si="113"/>
        <v>0</v>
      </c>
      <c r="AP58" s="58">
        <f t="shared" si="114"/>
        <v>0</v>
      </c>
      <c r="AQ58" s="22">
        <f t="shared" si="115"/>
        <v>0</v>
      </c>
      <c r="AR58" s="133">
        <f t="shared" si="116"/>
        <v>0</v>
      </c>
      <c r="AS58" s="98"/>
    </row>
    <row r="59" spans="1:45" x14ac:dyDescent="0.25">
      <c r="B59" s="98"/>
      <c r="C59" s="98"/>
      <c r="D59" s="98"/>
      <c r="E59" s="98"/>
      <c r="F59" s="98"/>
      <c r="G59" s="98"/>
      <c r="I59" s="98"/>
      <c r="J59" s="98"/>
      <c r="K59" s="98"/>
      <c r="L59" s="98"/>
      <c r="M59" s="98"/>
      <c r="N59" s="98"/>
      <c r="P59" s="98"/>
      <c r="Q59" s="98"/>
      <c r="R59" s="98"/>
      <c r="S59" s="98"/>
      <c r="T59" s="98"/>
      <c r="U59" s="98"/>
      <c r="W59" s="98"/>
      <c r="X59" s="98"/>
      <c r="Y59" s="98"/>
      <c r="Z59" s="98"/>
      <c r="AA59" s="98"/>
      <c r="AB59" s="98"/>
      <c r="AC59" s="98"/>
      <c r="AD59" s="12"/>
      <c r="AE59" s="12"/>
      <c r="AF59" s="12"/>
      <c r="AG59" s="12"/>
      <c r="AH59" s="98"/>
      <c r="AM59" s="98"/>
      <c r="AN59" s="12"/>
      <c r="AO59" s="98"/>
    </row>
    <row r="60" spans="1:45" x14ac:dyDescent="0.25">
      <c r="B60" s="98"/>
      <c r="C60" s="98"/>
      <c r="D60" s="98"/>
      <c r="E60" s="98"/>
      <c r="F60" s="98"/>
      <c r="G60" s="98"/>
      <c r="I60" s="98"/>
      <c r="J60" s="98"/>
      <c r="K60" s="98"/>
      <c r="L60" s="98"/>
      <c r="M60" s="98"/>
      <c r="N60" s="98"/>
      <c r="P60" s="98"/>
      <c r="Q60" s="98"/>
      <c r="R60" s="98"/>
      <c r="S60" s="98"/>
      <c r="T60" s="98"/>
      <c r="U60" s="98"/>
      <c r="W60" s="98"/>
      <c r="X60" s="98"/>
      <c r="Y60" s="98"/>
      <c r="Z60" s="98"/>
      <c r="AA60" s="98"/>
      <c r="AB60" s="98"/>
      <c r="AC60" s="98"/>
      <c r="AH60" s="98"/>
    </row>
    <row r="61" spans="1:45" ht="63" x14ac:dyDescent="0.25">
      <c r="B61" s="81" t="s">
        <v>247</v>
      </c>
      <c r="C61" s="99" t="s">
        <v>274</v>
      </c>
      <c r="D61" s="81" t="s">
        <v>248</v>
      </c>
      <c r="E61" s="82" t="s">
        <v>249</v>
      </c>
      <c r="F61" s="82" t="s">
        <v>250</v>
      </c>
      <c r="G61" s="82" t="s">
        <v>285</v>
      </c>
      <c r="I61" s="83" t="s">
        <v>247</v>
      </c>
      <c r="J61" s="102" t="s">
        <v>276</v>
      </c>
      <c r="K61" s="84" t="s">
        <v>275</v>
      </c>
      <c r="L61" s="84" t="s">
        <v>251</v>
      </c>
      <c r="M61" s="84" t="s">
        <v>250</v>
      </c>
      <c r="N61" s="84" t="s">
        <v>285</v>
      </c>
      <c r="P61" s="85" t="s">
        <v>247</v>
      </c>
      <c r="Q61" s="103" t="s">
        <v>274</v>
      </c>
      <c r="R61" s="85" t="s">
        <v>248</v>
      </c>
      <c r="S61" s="86" t="s">
        <v>252</v>
      </c>
      <c r="T61" s="86" t="s">
        <v>250</v>
      </c>
      <c r="U61" s="86" t="s">
        <v>285</v>
      </c>
      <c r="W61" s="87" t="s">
        <v>247</v>
      </c>
      <c r="X61" s="106" t="s">
        <v>274</v>
      </c>
      <c r="Y61" s="88" t="s">
        <v>248</v>
      </c>
      <c r="Z61" s="88" t="s">
        <v>253</v>
      </c>
      <c r="AA61" s="89" t="s">
        <v>250</v>
      </c>
      <c r="AB61" s="88" t="s">
        <v>285</v>
      </c>
      <c r="AC61" s="22"/>
      <c r="AD61" s="21" t="s">
        <v>254</v>
      </c>
      <c r="AE61" s="118" t="s">
        <v>286</v>
      </c>
      <c r="AF61" s="21" t="s">
        <v>255</v>
      </c>
      <c r="AG61" s="121" t="s">
        <v>288</v>
      </c>
      <c r="AH61" s="22"/>
      <c r="AI61" s="90" t="s">
        <v>247</v>
      </c>
      <c r="AJ61" s="108" t="s">
        <v>277</v>
      </c>
      <c r="AK61" s="108" t="s">
        <v>278</v>
      </c>
      <c r="AL61" s="91" t="s">
        <v>256</v>
      </c>
      <c r="AM61" s="91" t="s">
        <v>257</v>
      </c>
      <c r="AN61" s="91" t="s">
        <v>258</v>
      </c>
      <c r="AO61" s="122" t="s">
        <v>290</v>
      </c>
      <c r="AP61" s="58">
        <v>2021</v>
      </c>
      <c r="AQ61" s="92" t="s">
        <v>304</v>
      </c>
      <c r="AR61" s="92" t="s">
        <v>305</v>
      </c>
      <c r="AS61" s="92"/>
    </row>
    <row r="62" spans="1:45" x14ac:dyDescent="0.25">
      <c r="A62" s="9" t="s">
        <v>271</v>
      </c>
      <c r="B62" s="95" t="s">
        <v>259</v>
      </c>
      <c r="C62" s="100">
        <v>20</v>
      </c>
      <c r="D62" s="95">
        <v>21</v>
      </c>
      <c r="E62" s="81">
        <v>60</v>
      </c>
      <c r="F62" s="81">
        <f>(C62+D62)*E62</f>
        <v>2460</v>
      </c>
      <c r="G62" s="81">
        <f>F62/60</f>
        <v>41</v>
      </c>
      <c r="I62" s="83" t="s">
        <v>259</v>
      </c>
      <c r="J62" s="19">
        <v>4</v>
      </c>
      <c r="K62" s="83">
        <v>4</v>
      </c>
      <c r="L62" s="83">
        <v>30</v>
      </c>
      <c r="M62" s="83">
        <f>(J62+K62)*L62</f>
        <v>240</v>
      </c>
      <c r="N62" s="83">
        <f>M62/60</f>
        <v>4</v>
      </c>
      <c r="P62" s="85" t="s">
        <v>259</v>
      </c>
      <c r="Q62" s="104">
        <v>20</v>
      </c>
      <c r="R62" s="96">
        <v>21</v>
      </c>
      <c r="S62" s="85">
        <v>5</v>
      </c>
      <c r="T62" s="85">
        <f>(Q62+R62)*S62</f>
        <v>205</v>
      </c>
      <c r="U62" s="117">
        <f>T62/60</f>
        <v>3.4166666666666665</v>
      </c>
      <c r="W62" s="97" t="s">
        <v>259</v>
      </c>
      <c r="X62" s="13">
        <v>20</v>
      </c>
      <c r="Y62" s="87">
        <v>21</v>
      </c>
      <c r="Z62" s="87">
        <v>45</v>
      </c>
      <c r="AA62" s="93">
        <f>(X62+Y62)*Z62</f>
        <v>1845</v>
      </c>
      <c r="AB62" s="87">
        <f>AA62/60</f>
        <v>30.75</v>
      </c>
      <c r="AC62" s="12"/>
      <c r="AD62" s="4">
        <f>AA62+T62+M62+F62</f>
        <v>4750</v>
      </c>
      <c r="AE62" s="120">
        <f>AD62/60</f>
        <v>79.166666666666671</v>
      </c>
      <c r="AF62" s="4">
        <f>F62+M62+AA62</f>
        <v>4545</v>
      </c>
      <c r="AG62" s="25">
        <f>AF62/60</f>
        <v>75.75</v>
      </c>
      <c r="AH62" s="12"/>
      <c r="AI62" s="90" t="s">
        <v>259</v>
      </c>
      <c r="AJ62" s="109"/>
      <c r="AK62" s="109"/>
      <c r="AL62" s="90"/>
      <c r="AM62" s="94"/>
      <c r="AN62" s="90">
        <f>AJ62+AK62+AL62+AM62</f>
        <v>0</v>
      </c>
      <c r="AO62" s="123">
        <f>AN62/60</f>
        <v>0</v>
      </c>
      <c r="AP62" s="58">
        <f>AJ62+AK62</f>
        <v>0</v>
      </c>
      <c r="AQ62" s="22">
        <f>AP62/60</f>
        <v>0</v>
      </c>
      <c r="AR62" s="133">
        <f>AQ62/24</f>
        <v>0</v>
      </c>
      <c r="AS62" s="92"/>
    </row>
    <row r="63" spans="1:45" x14ac:dyDescent="0.25">
      <c r="B63" s="95" t="s">
        <v>260</v>
      </c>
      <c r="C63" s="101">
        <v>19</v>
      </c>
      <c r="D63" s="95">
        <v>18</v>
      </c>
      <c r="E63" s="81">
        <v>60</v>
      </c>
      <c r="F63" s="81">
        <f t="shared" ref="F63:F73" si="137">(C63+D63)*E63</f>
        <v>2220</v>
      </c>
      <c r="G63" s="81">
        <f t="shared" ref="G63:G73" si="138">F63/60</f>
        <v>37</v>
      </c>
      <c r="I63" s="83" t="s">
        <v>260</v>
      </c>
      <c r="J63" s="19">
        <v>3</v>
      </c>
      <c r="K63" s="83">
        <v>4</v>
      </c>
      <c r="L63" s="83">
        <v>30</v>
      </c>
      <c r="M63" s="83">
        <f t="shared" ref="M63:M73" si="139">(J63+K63)*L63</f>
        <v>210</v>
      </c>
      <c r="N63" s="83">
        <f t="shared" ref="N63:N73" si="140">M63/60</f>
        <v>3.5</v>
      </c>
      <c r="P63" s="85" t="s">
        <v>260</v>
      </c>
      <c r="Q63" s="105">
        <v>19</v>
      </c>
      <c r="R63" s="96">
        <v>18</v>
      </c>
      <c r="S63" s="85">
        <v>5</v>
      </c>
      <c r="T63" s="85">
        <f t="shared" ref="T63:T73" si="141">(Q63+R63)*S63</f>
        <v>185</v>
      </c>
      <c r="U63" s="117">
        <f t="shared" ref="U63:U73" si="142">T63/60</f>
        <v>3.0833333333333335</v>
      </c>
      <c r="W63" s="97" t="s">
        <v>260</v>
      </c>
      <c r="X63" s="107">
        <v>19</v>
      </c>
      <c r="Y63" s="87">
        <v>18</v>
      </c>
      <c r="Z63" s="87">
        <v>45</v>
      </c>
      <c r="AA63" s="93">
        <f t="shared" ref="AA63:AA73" si="143">(X63+Y63)*Z63</f>
        <v>1665</v>
      </c>
      <c r="AB63" s="87">
        <f t="shared" ref="AB63:AB73" si="144">AA63/60</f>
        <v>27.75</v>
      </c>
      <c r="AC63" s="12"/>
      <c r="AD63" s="4">
        <f t="shared" ref="AD63:AD73" si="145">AA63+T63+M63+F63</f>
        <v>4280</v>
      </c>
      <c r="AE63" s="120">
        <f t="shared" ref="AE63" si="146">AD63/60</f>
        <v>71.333333333333329</v>
      </c>
      <c r="AF63" s="4">
        <f t="shared" ref="AF63:AF73" si="147">F63+M63+AA63</f>
        <v>4095</v>
      </c>
      <c r="AG63" s="25">
        <f t="shared" ref="AG63" si="148">AF63/60</f>
        <v>68.25</v>
      </c>
      <c r="AH63" s="12"/>
      <c r="AI63" s="90" t="s">
        <v>260</v>
      </c>
      <c r="AJ63" s="109"/>
      <c r="AK63" s="109"/>
      <c r="AL63" s="90"/>
      <c r="AM63" s="94"/>
      <c r="AN63" s="90">
        <f t="shared" ref="AN63:AN73" si="149">AJ63+AK63+AL63+AM63</f>
        <v>0</v>
      </c>
      <c r="AO63" s="123">
        <f t="shared" ref="AO63:AO73" si="150">AN63/60</f>
        <v>0</v>
      </c>
      <c r="AP63" s="58">
        <f t="shared" ref="AP63:AP73" si="151">AJ63+AK63</f>
        <v>0</v>
      </c>
      <c r="AQ63" s="22">
        <f t="shared" ref="AQ63:AQ73" si="152">AP63/60</f>
        <v>0</v>
      </c>
      <c r="AR63" s="133">
        <f t="shared" ref="AR63:AR73" si="153">AQ63/24</f>
        <v>0</v>
      </c>
      <c r="AS63" s="12"/>
    </row>
    <row r="64" spans="1:45" x14ac:dyDescent="0.25">
      <c r="B64" s="95" t="s">
        <v>261</v>
      </c>
      <c r="C64" s="101">
        <v>22</v>
      </c>
      <c r="D64" s="95">
        <v>22</v>
      </c>
      <c r="E64" s="81">
        <v>60</v>
      </c>
      <c r="F64" s="81">
        <f t="shared" si="137"/>
        <v>2640</v>
      </c>
      <c r="G64" s="81">
        <f t="shared" si="138"/>
        <v>44</v>
      </c>
      <c r="I64" s="83" t="s">
        <v>261</v>
      </c>
      <c r="J64" s="19">
        <v>4</v>
      </c>
      <c r="K64" s="83">
        <v>4</v>
      </c>
      <c r="L64" s="83">
        <v>30</v>
      </c>
      <c r="M64" s="83">
        <f t="shared" si="139"/>
        <v>240</v>
      </c>
      <c r="N64" s="83">
        <f t="shared" si="140"/>
        <v>4</v>
      </c>
      <c r="P64" s="85" t="s">
        <v>261</v>
      </c>
      <c r="Q64" s="105">
        <v>22</v>
      </c>
      <c r="R64" s="96">
        <v>22</v>
      </c>
      <c r="S64" s="85">
        <v>5</v>
      </c>
      <c r="T64" s="85">
        <f t="shared" si="141"/>
        <v>220</v>
      </c>
      <c r="U64" s="117">
        <f t="shared" si="142"/>
        <v>3.6666666666666665</v>
      </c>
      <c r="W64" s="97" t="s">
        <v>261</v>
      </c>
      <c r="X64" s="107">
        <v>22</v>
      </c>
      <c r="Y64" s="87">
        <v>22</v>
      </c>
      <c r="Z64" s="87">
        <v>45</v>
      </c>
      <c r="AA64" s="93">
        <f t="shared" si="143"/>
        <v>1980</v>
      </c>
      <c r="AB64" s="87">
        <f t="shared" si="144"/>
        <v>33</v>
      </c>
      <c r="AC64" s="12"/>
      <c r="AD64" s="4">
        <f t="shared" si="145"/>
        <v>5080</v>
      </c>
      <c r="AE64" s="120">
        <f t="shared" ref="AE64" si="154">AD64/60</f>
        <v>84.666666666666671</v>
      </c>
      <c r="AF64" s="4">
        <f t="shared" si="147"/>
        <v>4860</v>
      </c>
      <c r="AG64" s="25">
        <f t="shared" ref="AG64" si="155">AF64/60</f>
        <v>81</v>
      </c>
      <c r="AH64" s="12"/>
      <c r="AI64" s="90" t="s">
        <v>261</v>
      </c>
      <c r="AJ64" s="109"/>
      <c r="AK64" s="109"/>
      <c r="AL64" s="90"/>
      <c r="AM64" s="94"/>
      <c r="AN64" s="90">
        <f t="shared" si="149"/>
        <v>0</v>
      </c>
      <c r="AO64" s="123">
        <f t="shared" si="150"/>
        <v>0</v>
      </c>
      <c r="AP64" s="58">
        <f t="shared" si="151"/>
        <v>0</v>
      </c>
      <c r="AQ64" s="22">
        <f t="shared" si="152"/>
        <v>0</v>
      </c>
      <c r="AR64" s="133">
        <f t="shared" si="153"/>
        <v>0</v>
      </c>
      <c r="AS64" s="12"/>
    </row>
    <row r="65" spans="1:45" x14ac:dyDescent="0.25">
      <c r="B65" s="95" t="s">
        <v>262</v>
      </c>
      <c r="C65" s="101">
        <v>21</v>
      </c>
      <c r="D65" s="95">
        <v>19</v>
      </c>
      <c r="E65" s="81">
        <v>60</v>
      </c>
      <c r="F65" s="81">
        <f t="shared" si="137"/>
        <v>2400</v>
      </c>
      <c r="G65" s="81">
        <f t="shared" si="138"/>
        <v>40</v>
      </c>
      <c r="I65" s="83" t="s">
        <v>262</v>
      </c>
      <c r="J65" s="19">
        <v>4</v>
      </c>
      <c r="K65" s="83">
        <v>4</v>
      </c>
      <c r="L65" s="83">
        <v>30</v>
      </c>
      <c r="M65" s="83">
        <f t="shared" si="139"/>
        <v>240</v>
      </c>
      <c r="N65" s="83">
        <f t="shared" si="140"/>
        <v>4</v>
      </c>
      <c r="P65" s="85" t="s">
        <v>262</v>
      </c>
      <c r="Q65" s="105">
        <v>21</v>
      </c>
      <c r="R65" s="96">
        <v>19</v>
      </c>
      <c r="S65" s="85">
        <v>5</v>
      </c>
      <c r="T65" s="85">
        <f t="shared" si="141"/>
        <v>200</v>
      </c>
      <c r="U65" s="117">
        <f t="shared" si="142"/>
        <v>3.3333333333333335</v>
      </c>
      <c r="W65" s="97" t="s">
        <v>262</v>
      </c>
      <c r="X65" s="107">
        <v>21</v>
      </c>
      <c r="Y65" s="87">
        <v>19</v>
      </c>
      <c r="Z65" s="87">
        <v>45</v>
      </c>
      <c r="AA65" s="93">
        <f t="shared" si="143"/>
        <v>1800</v>
      </c>
      <c r="AB65" s="87">
        <f t="shared" si="144"/>
        <v>30</v>
      </c>
      <c r="AC65" s="12"/>
      <c r="AD65" s="4">
        <f t="shared" si="145"/>
        <v>4640</v>
      </c>
      <c r="AE65" s="120">
        <f t="shared" ref="AE65" si="156">AD65/60</f>
        <v>77.333333333333329</v>
      </c>
      <c r="AF65" s="4">
        <f t="shared" si="147"/>
        <v>4440</v>
      </c>
      <c r="AG65" s="25">
        <f t="shared" ref="AG65" si="157">AF65/60</f>
        <v>74</v>
      </c>
      <c r="AH65" s="12"/>
      <c r="AI65" s="90" t="s">
        <v>262</v>
      </c>
      <c r="AJ65" s="109"/>
      <c r="AK65" s="109"/>
      <c r="AL65" s="90"/>
      <c r="AM65" s="94"/>
      <c r="AN65" s="90">
        <f t="shared" si="149"/>
        <v>0</v>
      </c>
      <c r="AO65" s="123">
        <f t="shared" si="150"/>
        <v>0</v>
      </c>
      <c r="AP65" s="58">
        <f t="shared" si="151"/>
        <v>0</v>
      </c>
      <c r="AQ65" s="22">
        <f t="shared" si="152"/>
        <v>0</v>
      </c>
      <c r="AR65" s="133">
        <f t="shared" si="153"/>
        <v>0</v>
      </c>
      <c r="AS65" s="12"/>
    </row>
    <row r="66" spans="1:45" x14ac:dyDescent="0.25">
      <c r="B66" s="95" t="s">
        <v>263</v>
      </c>
      <c r="C66" s="101">
        <v>14</v>
      </c>
      <c r="D66" s="95">
        <v>15</v>
      </c>
      <c r="E66" s="81">
        <v>60</v>
      </c>
      <c r="F66" s="81">
        <f t="shared" si="137"/>
        <v>1740</v>
      </c>
      <c r="G66" s="81">
        <f t="shared" si="138"/>
        <v>29</v>
      </c>
      <c r="I66" s="83" t="s">
        <v>263</v>
      </c>
      <c r="J66" s="19">
        <v>3</v>
      </c>
      <c r="K66" s="83">
        <v>4</v>
      </c>
      <c r="L66" s="83">
        <v>30</v>
      </c>
      <c r="M66" s="83">
        <f t="shared" si="139"/>
        <v>210</v>
      </c>
      <c r="N66" s="83">
        <f t="shared" si="140"/>
        <v>3.5</v>
      </c>
      <c r="P66" s="85" t="s">
        <v>263</v>
      </c>
      <c r="Q66" s="105">
        <v>14</v>
      </c>
      <c r="R66" s="96">
        <v>15</v>
      </c>
      <c r="S66" s="85">
        <v>5</v>
      </c>
      <c r="T66" s="85">
        <f t="shared" si="141"/>
        <v>145</v>
      </c>
      <c r="U66" s="117">
        <f t="shared" si="142"/>
        <v>2.4166666666666665</v>
      </c>
      <c r="W66" s="97" t="s">
        <v>263</v>
      </c>
      <c r="X66" s="107">
        <v>14</v>
      </c>
      <c r="Y66" s="87">
        <v>15</v>
      </c>
      <c r="Z66" s="87">
        <v>45</v>
      </c>
      <c r="AA66" s="93">
        <f t="shared" si="143"/>
        <v>1305</v>
      </c>
      <c r="AB66" s="87">
        <f t="shared" si="144"/>
        <v>21.75</v>
      </c>
      <c r="AC66" s="12"/>
      <c r="AD66" s="4">
        <f t="shared" si="145"/>
        <v>3400</v>
      </c>
      <c r="AE66" s="120">
        <f t="shared" ref="AE66" si="158">AD66/60</f>
        <v>56.666666666666664</v>
      </c>
      <c r="AF66" s="4">
        <f t="shared" si="147"/>
        <v>3255</v>
      </c>
      <c r="AG66" s="25">
        <f t="shared" ref="AG66" si="159">AF66/60</f>
        <v>54.25</v>
      </c>
      <c r="AH66" s="12"/>
      <c r="AI66" s="90" t="s">
        <v>263</v>
      </c>
      <c r="AJ66" s="109"/>
      <c r="AK66" s="109">
        <v>8640</v>
      </c>
      <c r="AL66" s="90"/>
      <c r="AM66" s="94"/>
      <c r="AN66" s="90">
        <f t="shared" si="149"/>
        <v>8640</v>
      </c>
      <c r="AO66" s="123">
        <f t="shared" si="150"/>
        <v>144</v>
      </c>
      <c r="AP66" s="58">
        <f t="shared" si="151"/>
        <v>8640</v>
      </c>
      <c r="AQ66" s="22">
        <f t="shared" si="152"/>
        <v>144</v>
      </c>
      <c r="AR66" s="133">
        <f t="shared" si="153"/>
        <v>6</v>
      </c>
      <c r="AS66" s="12"/>
    </row>
    <row r="67" spans="1:45" x14ac:dyDescent="0.25">
      <c r="B67" s="95" t="s">
        <v>264</v>
      </c>
      <c r="C67" s="101">
        <v>21</v>
      </c>
      <c r="D67" s="95">
        <v>21</v>
      </c>
      <c r="E67" s="81">
        <v>60</v>
      </c>
      <c r="F67" s="81">
        <f t="shared" si="137"/>
        <v>2520</v>
      </c>
      <c r="G67" s="81">
        <f t="shared" si="138"/>
        <v>42</v>
      </c>
      <c r="I67" s="83" t="s">
        <v>264</v>
      </c>
      <c r="J67" s="19">
        <v>4</v>
      </c>
      <c r="K67" s="83">
        <v>4</v>
      </c>
      <c r="L67" s="83">
        <v>30</v>
      </c>
      <c r="M67" s="83">
        <f t="shared" si="139"/>
        <v>240</v>
      </c>
      <c r="N67" s="83">
        <f t="shared" si="140"/>
        <v>4</v>
      </c>
      <c r="P67" s="85" t="s">
        <v>264</v>
      </c>
      <c r="Q67" s="105">
        <v>21</v>
      </c>
      <c r="R67" s="96">
        <v>21</v>
      </c>
      <c r="S67" s="85">
        <v>5</v>
      </c>
      <c r="T67" s="85">
        <f t="shared" si="141"/>
        <v>210</v>
      </c>
      <c r="U67" s="117">
        <f t="shared" si="142"/>
        <v>3.5</v>
      </c>
      <c r="W67" s="97" t="s">
        <v>264</v>
      </c>
      <c r="X67" s="107">
        <v>21</v>
      </c>
      <c r="Y67" s="87">
        <v>21</v>
      </c>
      <c r="Z67" s="87">
        <v>45</v>
      </c>
      <c r="AA67" s="93">
        <f t="shared" si="143"/>
        <v>1890</v>
      </c>
      <c r="AB67" s="87">
        <f t="shared" si="144"/>
        <v>31.5</v>
      </c>
      <c r="AC67" s="12"/>
      <c r="AD67" s="4">
        <f t="shared" si="145"/>
        <v>4860</v>
      </c>
      <c r="AE67" s="120">
        <f t="shared" ref="AE67" si="160">AD67/60</f>
        <v>81</v>
      </c>
      <c r="AF67" s="4">
        <f t="shared" si="147"/>
        <v>4650</v>
      </c>
      <c r="AG67" s="25">
        <f t="shared" ref="AG67" si="161">AF67/60</f>
        <v>77.5</v>
      </c>
      <c r="AH67" s="12"/>
      <c r="AI67" s="90" t="s">
        <v>264</v>
      </c>
      <c r="AJ67" s="109"/>
      <c r="AK67" s="109">
        <v>10080</v>
      </c>
      <c r="AL67" s="90"/>
      <c r="AM67" s="94">
        <v>12960</v>
      </c>
      <c r="AN67" s="90">
        <f t="shared" si="149"/>
        <v>23040</v>
      </c>
      <c r="AO67" s="123">
        <f t="shared" si="150"/>
        <v>384</v>
      </c>
      <c r="AP67" s="58">
        <f t="shared" si="151"/>
        <v>10080</v>
      </c>
      <c r="AQ67" s="22">
        <f t="shared" si="152"/>
        <v>168</v>
      </c>
      <c r="AR67" s="133">
        <f t="shared" si="153"/>
        <v>7</v>
      </c>
      <c r="AS67" s="12"/>
    </row>
    <row r="68" spans="1:45" x14ac:dyDescent="0.25">
      <c r="B68" s="95" t="s">
        <v>265</v>
      </c>
      <c r="C68" s="101">
        <v>21</v>
      </c>
      <c r="D68" s="95">
        <v>21</v>
      </c>
      <c r="E68" s="81">
        <v>60</v>
      </c>
      <c r="F68" s="81">
        <f t="shared" si="137"/>
        <v>2520</v>
      </c>
      <c r="G68" s="81">
        <f t="shared" si="138"/>
        <v>42</v>
      </c>
      <c r="I68" s="83" t="s">
        <v>265</v>
      </c>
      <c r="J68" s="19">
        <v>5</v>
      </c>
      <c r="K68" s="83">
        <v>5</v>
      </c>
      <c r="L68" s="83">
        <v>30</v>
      </c>
      <c r="M68" s="83">
        <f t="shared" si="139"/>
        <v>300</v>
      </c>
      <c r="N68" s="83">
        <f t="shared" si="140"/>
        <v>5</v>
      </c>
      <c r="P68" s="85" t="s">
        <v>265</v>
      </c>
      <c r="Q68" s="105">
        <v>21</v>
      </c>
      <c r="R68" s="96">
        <v>21</v>
      </c>
      <c r="S68" s="85">
        <v>5</v>
      </c>
      <c r="T68" s="85">
        <f t="shared" si="141"/>
        <v>210</v>
      </c>
      <c r="U68" s="117">
        <f t="shared" si="142"/>
        <v>3.5</v>
      </c>
      <c r="W68" s="97" t="s">
        <v>265</v>
      </c>
      <c r="X68" s="107">
        <v>21</v>
      </c>
      <c r="Y68" s="87">
        <v>21</v>
      </c>
      <c r="Z68" s="87">
        <v>45</v>
      </c>
      <c r="AA68" s="93">
        <f t="shared" si="143"/>
        <v>1890</v>
      </c>
      <c r="AB68" s="87">
        <f t="shared" si="144"/>
        <v>31.5</v>
      </c>
      <c r="AC68" s="12"/>
      <c r="AD68" s="4">
        <f t="shared" si="145"/>
        <v>4920</v>
      </c>
      <c r="AE68" s="120">
        <f t="shared" ref="AE68" si="162">AD68/60</f>
        <v>82</v>
      </c>
      <c r="AF68" s="4">
        <f t="shared" si="147"/>
        <v>4710</v>
      </c>
      <c r="AG68" s="25">
        <f t="shared" ref="AG68" si="163">AF68/60</f>
        <v>78.5</v>
      </c>
      <c r="AH68" s="12"/>
      <c r="AI68" s="90" t="s">
        <v>265</v>
      </c>
      <c r="AJ68" s="109"/>
      <c r="AK68" s="109">
        <v>180</v>
      </c>
      <c r="AL68" s="90"/>
      <c r="AM68" s="94">
        <v>4320</v>
      </c>
      <c r="AN68" s="90">
        <f t="shared" si="149"/>
        <v>4500</v>
      </c>
      <c r="AO68" s="123">
        <f t="shared" si="150"/>
        <v>75</v>
      </c>
      <c r="AP68" s="58">
        <f t="shared" si="151"/>
        <v>180</v>
      </c>
      <c r="AQ68" s="22">
        <f t="shared" si="152"/>
        <v>3</v>
      </c>
      <c r="AR68" s="133">
        <f t="shared" si="153"/>
        <v>0.125</v>
      </c>
      <c r="AS68" s="12"/>
    </row>
    <row r="69" spans="1:45" x14ac:dyDescent="0.25">
      <c r="B69" s="95" t="s">
        <v>266</v>
      </c>
      <c r="C69" s="101">
        <v>20</v>
      </c>
      <c r="D69" s="95">
        <v>22</v>
      </c>
      <c r="E69" s="81">
        <v>60</v>
      </c>
      <c r="F69" s="81">
        <f t="shared" si="137"/>
        <v>2520</v>
      </c>
      <c r="G69" s="81">
        <f t="shared" si="138"/>
        <v>42</v>
      </c>
      <c r="I69" s="83" t="s">
        <v>266</v>
      </c>
      <c r="J69" s="19">
        <v>4</v>
      </c>
      <c r="K69" s="83">
        <v>4</v>
      </c>
      <c r="L69" s="83">
        <v>30</v>
      </c>
      <c r="M69" s="83">
        <f t="shared" si="139"/>
        <v>240</v>
      </c>
      <c r="N69" s="83">
        <f t="shared" si="140"/>
        <v>4</v>
      </c>
      <c r="P69" s="85" t="s">
        <v>266</v>
      </c>
      <c r="Q69" s="105">
        <v>20</v>
      </c>
      <c r="R69" s="96">
        <v>22</v>
      </c>
      <c r="S69" s="85">
        <v>5</v>
      </c>
      <c r="T69" s="85">
        <f t="shared" si="141"/>
        <v>210</v>
      </c>
      <c r="U69" s="117">
        <f t="shared" si="142"/>
        <v>3.5</v>
      </c>
      <c r="W69" s="97" t="s">
        <v>266</v>
      </c>
      <c r="X69" s="107">
        <v>20</v>
      </c>
      <c r="Y69" s="87">
        <v>22</v>
      </c>
      <c r="Z69" s="87">
        <v>45</v>
      </c>
      <c r="AA69" s="93">
        <f t="shared" si="143"/>
        <v>1890</v>
      </c>
      <c r="AB69" s="87">
        <f t="shared" si="144"/>
        <v>31.5</v>
      </c>
      <c r="AC69" s="12"/>
      <c r="AD69" s="4">
        <f t="shared" si="145"/>
        <v>4860</v>
      </c>
      <c r="AE69" s="120">
        <f t="shared" ref="AE69" si="164">AD69/60</f>
        <v>81</v>
      </c>
      <c r="AF69" s="4">
        <f t="shared" si="147"/>
        <v>4650</v>
      </c>
      <c r="AG69" s="25">
        <f t="shared" ref="AG69" si="165">AF69/60</f>
        <v>77.5</v>
      </c>
      <c r="AH69" s="12"/>
      <c r="AI69" s="90" t="s">
        <v>266</v>
      </c>
      <c r="AJ69" s="109"/>
      <c r="AK69" s="109"/>
      <c r="AL69" s="90"/>
      <c r="AM69" s="94">
        <v>240</v>
      </c>
      <c r="AN69" s="90">
        <f t="shared" si="149"/>
        <v>240</v>
      </c>
      <c r="AO69" s="123">
        <f t="shared" si="150"/>
        <v>4</v>
      </c>
      <c r="AP69" s="58">
        <f t="shared" si="151"/>
        <v>0</v>
      </c>
      <c r="AQ69" s="22">
        <f t="shared" si="152"/>
        <v>0</v>
      </c>
      <c r="AR69" s="133">
        <f t="shared" si="153"/>
        <v>0</v>
      </c>
      <c r="AS69" s="12"/>
    </row>
    <row r="70" spans="1:45" x14ac:dyDescent="0.25">
      <c r="B70" s="95" t="s">
        <v>267</v>
      </c>
      <c r="C70" s="101">
        <v>22</v>
      </c>
      <c r="D70" s="95">
        <v>22</v>
      </c>
      <c r="E70" s="81">
        <v>60</v>
      </c>
      <c r="F70" s="81">
        <f t="shared" si="137"/>
        <v>2640</v>
      </c>
      <c r="G70" s="81">
        <f t="shared" si="138"/>
        <v>44</v>
      </c>
      <c r="I70" s="83" t="s">
        <v>267</v>
      </c>
      <c r="J70" s="19">
        <v>4</v>
      </c>
      <c r="K70" s="83">
        <v>5</v>
      </c>
      <c r="L70" s="83">
        <v>30</v>
      </c>
      <c r="M70" s="83">
        <f t="shared" si="139"/>
        <v>270</v>
      </c>
      <c r="N70" s="83">
        <f t="shared" si="140"/>
        <v>4.5</v>
      </c>
      <c r="P70" s="85" t="s">
        <v>267</v>
      </c>
      <c r="Q70" s="105">
        <v>22</v>
      </c>
      <c r="R70" s="96">
        <v>22</v>
      </c>
      <c r="S70" s="85">
        <v>5</v>
      </c>
      <c r="T70" s="85">
        <f t="shared" si="141"/>
        <v>220</v>
      </c>
      <c r="U70" s="117">
        <f t="shared" si="142"/>
        <v>3.6666666666666665</v>
      </c>
      <c r="W70" s="97" t="s">
        <v>267</v>
      </c>
      <c r="X70" s="107">
        <v>22</v>
      </c>
      <c r="Y70" s="87">
        <v>22</v>
      </c>
      <c r="Z70" s="87">
        <v>45</v>
      </c>
      <c r="AA70" s="93">
        <f t="shared" si="143"/>
        <v>1980</v>
      </c>
      <c r="AB70" s="87">
        <f t="shared" si="144"/>
        <v>33</v>
      </c>
      <c r="AC70" s="12"/>
      <c r="AD70" s="4">
        <f t="shared" si="145"/>
        <v>5110</v>
      </c>
      <c r="AE70" s="120">
        <f t="shared" ref="AE70" si="166">AD70/60</f>
        <v>85.166666666666671</v>
      </c>
      <c r="AF70" s="4">
        <f t="shared" si="147"/>
        <v>4890</v>
      </c>
      <c r="AG70" s="25">
        <f t="shared" ref="AG70" si="167">AF70/60</f>
        <v>81.5</v>
      </c>
      <c r="AH70" s="12"/>
      <c r="AI70" s="90" t="s">
        <v>267</v>
      </c>
      <c r="AJ70" s="109"/>
      <c r="AK70" s="109">
        <v>8640</v>
      </c>
      <c r="AL70" s="90"/>
      <c r="AM70" s="94"/>
      <c r="AN70" s="90">
        <f t="shared" si="149"/>
        <v>8640</v>
      </c>
      <c r="AO70" s="123">
        <f t="shared" si="150"/>
        <v>144</v>
      </c>
      <c r="AP70" s="58">
        <f t="shared" si="151"/>
        <v>8640</v>
      </c>
      <c r="AQ70" s="22">
        <f t="shared" si="152"/>
        <v>144</v>
      </c>
      <c r="AR70" s="133">
        <f t="shared" si="153"/>
        <v>6</v>
      </c>
      <c r="AS70" s="98"/>
    </row>
    <row r="71" spans="1:45" x14ac:dyDescent="0.25">
      <c r="B71" s="95" t="s">
        <v>268</v>
      </c>
      <c r="C71" s="101">
        <v>20</v>
      </c>
      <c r="D71" s="95">
        <v>22</v>
      </c>
      <c r="E71" s="81">
        <v>60</v>
      </c>
      <c r="F71" s="81">
        <f t="shared" si="137"/>
        <v>2520</v>
      </c>
      <c r="G71" s="81">
        <f t="shared" si="138"/>
        <v>42</v>
      </c>
      <c r="I71" s="83" t="s">
        <v>268</v>
      </c>
      <c r="J71" s="19">
        <v>5</v>
      </c>
      <c r="K71" s="83">
        <v>4</v>
      </c>
      <c r="L71" s="83">
        <v>30</v>
      </c>
      <c r="M71" s="83">
        <f t="shared" si="139"/>
        <v>270</v>
      </c>
      <c r="N71" s="83">
        <f t="shared" si="140"/>
        <v>4.5</v>
      </c>
      <c r="P71" s="85" t="s">
        <v>268</v>
      </c>
      <c r="Q71" s="105">
        <v>20</v>
      </c>
      <c r="R71" s="96">
        <v>22</v>
      </c>
      <c r="S71" s="85">
        <v>5</v>
      </c>
      <c r="T71" s="85">
        <f t="shared" si="141"/>
        <v>210</v>
      </c>
      <c r="U71" s="117">
        <f t="shared" si="142"/>
        <v>3.5</v>
      </c>
      <c r="W71" s="97" t="s">
        <v>268</v>
      </c>
      <c r="X71" s="107">
        <v>20</v>
      </c>
      <c r="Y71" s="87">
        <v>22</v>
      </c>
      <c r="Z71" s="87">
        <v>45</v>
      </c>
      <c r="AA71" s="93">
        <f t="shared" si="143"/>
        <v>1890</v>
      </c>
      <c r="AB71" s="87">
        <f t="shared" si="144"/>
        <v>31.5</v>
      </c>
      <c r="AC71" s="12"/>
      <c r="AD71" s="4">
        <f t="shared" si="145"/>
        <v>4890</v>
      </c>
      <c r="AE71" s="120">
        <f t="shared" ref="AE71" si="168">AD71/60</f>
        <v>81.5</v>
      </c>
      <c r="AF71" s="4">
        <f t="shared" si="147"/>
        <v>4680</v>
      </c>
      <c r="AG71" s="25">
        <f t="shared" ref="AG71" si="169">AF71/60</f>
        <v>78</v>
      </c>
      <c r="AH71" s="12"/>
      <c r="AI71" s="90" t="s">
        <v>268</v>
      </c>
      <c r="AJ71" s="109"/>
      <c r="AK71" s="109"/>
      <c r="AL71" s="90"/>
      <c r="AM71" s="94">
        <v>120</v>
      </c>
      <c r="AN71" s="90">
        <f t="shared" si="149"/>
        <v>120</v>
      </c>
      <c r="AO71" s="123">
        <f t="shared" si="150"/>
        <v>2</v>
      </c>
      <c r="AP71" s="58">
        <f t="shared" si="151"/>
        <v>0</v>
      </c>
      <c r="AQ71" s="22">
        <f t="shared" si="152"/>
        <v>0</v>
      </c>
      <c r="AR71" s="133">
        <f t="shared" si="153"/>
        <v>0</v>
      </c>
      <c r="AS71" s="98"/>
    </row>
    <row r="72" spans="1:45" x14ac:dyDescent="0.25">
      <c r="B72" s="95" t="s">
        <v>269</v>
      </c>
      <c r="C72" s="101">
        <v>22</v>
      </c>
      <c r="D72" s="95">
        <v>22</v>
      </c>
      <c r="E72" s="81">
        <v>60</v>
      </c>
      <c r="F72" s="81">
        <f t="shared" si="137"/>
        <v>2640</v>
      </c>
      <c r="G72" s="81">
        <f t="shared" si="138"/>
        <v>44</v>
      </c>
      <c r="I72" s="83" t="s">
        <v>269</v>
      </c>
      <c r="J72" s="19">
        <v>4</v>
      </c>
      <c r="K72" s="83">
        <v>4</v>
      </c>
      <c r="L72" s="83">
        <v>30</v>
      </c>
      <c r="M72" s="83">
        <f t="shared" si="139"/>
        <v>240</v>
      </c>
      <c r="N72" s="83">
        <f t="shared" si="140"/>
        <v>4</v>
      </c>
      <c r="P72" s="85" t="s">
        <v>269</v>
      </c>
      <c r="Q72" s="105">
        <v>22</v>
      </c>
      <c r="R72" s="96">
        <v>22</v>
      </c>
      <c r="S72" s="85">
        <v>5</v>
      </c>
      <c r="T72" s="85">
        <f t="shared" si="141"/>
        <v>220</v>
      </c>
      <c r="U72" s="117">
        <f t="shared" si="142"/>
        <v>3.6666666666666665</v>
      </c>
      <c r="W72" s="97" t="s">
        <v>269</v>
      </c>
      <c r="X72" s="107">
        <v>22</v>
      </c>
      <c r="Y72" s="87">
        <v>22</v>
      </c>
      <c r="Z72" s="87">
        <v>45</v>
      </c>
      <c r="AA72" s="93">
        <f t="shared" si="143"/>
        <v>1980</v>
      </c>
      <c r="AB72" s="87">
        <f t="shared" si="144"/>
        <v>33</v>
      </c>
      <c r="AC72" s="12"/>
      <c r="AD72" s="4">
        <f t="shared" si="145"/>
        <v>5080</v>
      </c>
      <c r="AE72" s="120">
        <f t="shared" ref="AE72" si="170">AD72/60</f>
        <v>84.666666666666671</v>
      </c>
      <c r="AF72" s="4">
        <f t="shared" si="147"/>
        <v>4860</v>
      </c>
      <c r="AG72" s="25">
        <f t="shared" ref="AG72" si="171">AF72/60</f>
        <v>81</v>
      </c>
      <c r="AH72" s="12"/>
      <c r="AI72" s="90" t="s">
        <v>269</v>
      </c>
      <c r="AJ72" s="109"/>
      <c r="AK72" s="109">
        <v>4320</v>
      </c>
      <c r="AL72" s="90"/>
      <c r="AM72" s="94"/>
      <c r="AN72" s="90">
        <f t="shared" si="149"/>
        <v>4320</v>
      </c>
      <c r="AO72" s="123">
        <f t="shared" si="150"/>
        <v>72</v>
      </c>
      <c r="AP72" s="58">
        <f t="shared" si="151"/>
        <v>4320</v>
      </c>
      <c r="AQ72" s="22">
        <f t="shared" si="152"/>
        <v>72</v>
      </c>
      <c r="AR72" s="133">
        <f t="shared" si="153"/>
        <v>3</v>
      </c>
      <c r="AS72" s="98"/>
    </row>
    <row r="73" spans="1:45" x14ac:dyDescent="0.25">
      <c r="B73" s="95" t="s">
        <v>270</v>
      </c>
      <c r="C73" s="101">
        <v>23</v>
      </c>
      <c r="D73" s="95">
        <v>22</v>
      </c>
      <c r="E73" s="81">
        <v>60</v>
      </c>
      <c r="F73" s="81">
        <f t="shared" si="137"/>
        <v>2700</v>
      </c>
      <c r="G73" s="81">
        <f t="shared" si="138"/>
        <v>45</v>
      </c>
      <c r="I73" s="83" t="s">
        <v>270</v>
      </c>
      <c r="J73" s="19">
        <v>5</v>
      </c>
      <c r="K73" s="83">
        <v>5</v>
      </c>
      <c r="L73" s="83">
        <v>30</v>
      </c>
      <c r="M73" s="83">
        <f t="shared" si="139"/>
        <v>300</v>
      </c>
      <c r="N73" s="83">
        <f t="shared" si="140"/>
        <v>5</v>
      </c>
      <c r="P73" s="85" t="s">
        <v>270</v>
      </c>
      <c r="Q73" s="105">
        <v>23</v>
      </c>
      <c r="R73" s="96">
        <v>22</v>
      </c>
      <c r="S73" s="85">
        <v>5</v>
      </c>
      <c r="T73" s="85">
        <f t="shared" si="141"/>
        <v>225</v>
      </c>
      <c r="U73" s="117">
        <f t="shared" si="142"/>
        <v>3.75</v>
      </c>
      <c r="W73" s="97" t="s">
        <v>270</v>
      </c>
      <c r="X73" s="107">
        <v>23</v>
      </c>
      <c r="Y73" s="87">
        <v>22</v>
      </c>
      <c r="Z73" s="87">
        <v>45</v>
      </c>
      <c r="AA73" s="93">
        <f t="shared" si="143"/>
        <v>2025</v>
      </c>
      <c r="AB73" s="87">
        <f t="shared" si="144"/>
        <v>33.75</v>
      </c>
      <c r="AC73" s="12"/>
      <c r="AD73" s="4">
        <f t="shared" si="145"/>
        <v>5250</v>
      </c>
      <c r="AE73" s="120">
        <f t="shared" ref="AE73" si="172">AD73/60</f>
        <v>87.5</v>
      </c>
      <c r="AF73" s="4">
        <f t="shared" si="147"/>
        <v>5025</v>
      </c>
      <c r="AG73" s="25">
        <f t="shared" ref="AG73" si="173">AF73/60</f>
        <v>83.75</v>
      </c>
      <c r="AH73" s="12"/>
      <c r="AI73" s="90" t="s">
        <v>270</v>
      </c>
      <c r="AJ73" s="109"/>
      <c r="AK73" s="109">
        <v>840</v>
      </c>
      <c r="AL73" s="90"/>
      <c r="AM73" s="94"/>
      <c r="AN73" s="90">
        <f t="shared" si="149"/>
        <v>840</v>
      </c>
      <c r="AO73" s="123">
        <f t="shared" si="150"/>
        <v>14</v>
      </c>
      <c r="AP73" s="58">
        <f t="shared" si="151"/>
        <v>840</v>
      </c>
      <c r="AQ73" s="22">
        <f t="shared" si="152"/>
        <v>14</v>
      </c>
      <c r="AR73" s="133">
        <f t="shared" si="153"/>
        <v>0.58333333333333337</v>
      </c>
      <c r="AS73" s="98"/>
    </row>
    <row r="74" spans="1:45" x14ac:dyDescent="0.25">
      <c r="B74" s="98"/>
      <c r="C74" s="98"/>
      <c r="D74" s="98"/>
      <c r="E74" s="98"/>
      <c r="F74" s="98"/>
      <c r="G74" s="98"/>
      <c r="I74" s="98"/>
      <c r="J74" s="98"/>
      <c r="K74" s="98"/>
      <c r="L74" s="98"/>
      <c r="M74" s="98"/>
      <c r="N74" s="98"/>
      <c r="P74" s="98"/>
      <c r="Q74" s="98"/>
      <c r="R74" s="98"/>
      <c r="S74" s="98"/>
      <c r="T74" s="98"/>
      <c r="U74" s="98"/>
      <c r="W74" s="98"/>
      <c r="X74" s="98"/>
      <c r="Y74" s="98"/>
      <c r="Z74" s="98"/>
      <c r="AA74" s="98"/>
      <c r="AB74" s="98"/>
      <c r="AC74" s="98"/>
      <c r="AD74" s="12"/>
      <c r="AE74" s="12"/>
      <c r="AF74" s="12"/>
      <c r="AG74" s="12"/>
      <c r="AH74" s="98"/>
      <c r="AM74" s="98"/>
      <c r="AN74" s="12"/>
      <c r="AO74" s="98"/>
    </row>
    <row r="75" spans="1:45" x14ac:dyDescent="0.25">
      <c r="B75" s="98"/>
      <c r="C75" s="98"/>
      <c r="D75" s="98"/>
      <c r="E75" s="98"/>
      <c r="F75" s="98"/>
      <c r="G75" s="98"/>
      <c r="I75" s="98"/>
      <c r="J75" s="98"/>
      <c r="K75" s="98"/>
      <c r="L75" s="98"/>
      <c r="M75" s="98"/>
      <c r="N75" s="98"/>
      <c r="P75" s="98"/>
      <c r="Q75" s="98"/>
      <c r="R75" s="98"/>
      <c r="S75" s="98"/>
      <c r="T75" s="98"/>
      <c r="U75" s="98"/>
      <c r="W75" s="98"/>
      <c r="X75" s="98"/>
      <c r="Y75" s="98"/>
      <c r="Z75" s="98"/>
      <c r="AA75" s="98"/>
      <c r="AB75" s="98"/>
      <c r="AC75" s="98"/>
      <c r="AH75" s="98"/>
    </row>
    <row r="76" spans="1:45" ht="63" x14ac:dyDescent="0.25">
      <c r="B76" s="81" t="s">
        <v>247</v>
      </c>
      <c r="C76" s="99" t="s">
        <v>274</v>
      </c>
      <c r="D76" s="81" t="s">
        <v>248</v>
      </c>
      <c r="E76" s="82" t="s">
        <v>249</v>
      </c>
      <c r="F76" s="82" t="s">
        <v>250</v>
      </c>
      <c r="G76" s="82" t="s">
        <v>285</v>
      </c>
      <c r="I76" s="83" t="s">
        <v>247</v>
      </c>
      <c r="J76" s="102" t="s">
        <v>276</v>
      </c>
      <c r="K76" s="84" t="s">
        <v>275</v>
      </c>
      <c r="L76" s="84" t="s">
        <v>251</v>
      </c>
      <c r="M76" s="84" t="s">
        <v>250</v>
      </c>
      <c r="N76" s="84" t="s">
        <v>285</v>
      </c>
      <c r="P76" s="85" t="s">
        <v>247</v>
      </c>
      <c r="Q76" s="103" t="s">
        <v>274</v>
      </c>
      <c r="R76" s="85" t="s">
        <v>248</v>
      </c>
      <c r="S76" s="86" t="s">
        <v>252</v>
      </c>
      <c r="T76" s="86" t="s">
        <v>250</v>
      </c>
      <c r="U76" s="86" t="s">
        <v>285</v>
      </c>
      <c r="W76" s="87" t="s">
        <v>247</v>
      </c>
      <c r="X76" s="106" t="s">
        <v>274</v>
      </c>
      <c r="Y76" s="88" t="s">
        <v>248</v>
      </c>
      <c r="Z76" s="88" t="s">
        <v>253</v>
      </c>
      <c r="AA76" s="89" t="s">
        <v>250</v>
      </c>
      <c r="AB76" s="88" t="s">
        <v>285</v>
      </c>
      <c r="AC76" s="22"/>
      <c r="AD76" s="21" t="s">
        <v>254</v>
      </c>
      <c r="AE76" s="118" t="s">
        <v>286</v>
      </c>
      <c r="AF76" s="21" t="s">
        <v>255</v>
      </c>
      <c r="AG76" s="121" t="s">
        <v>288</v>
      </c>
      <c r="AH76" s="22"/>
      <c r="AI76" s="90" t="s">
        <v>247</v>
      </c>
      <c r="AJ76" s="108" t="s">
        <v>277</v>
      </c>
      <c r="AK76" s="108" t="s">
        <v>278</v>
      </c>
      <c r="AL76" s="91" t="s">
        <v>256</v>
      </c>
      <c r="AM76" s="91" t="s">
        <v>257</v>
      </c>
      <c r="AN76" s="91" t="s">
        <v>258</v>
      </c>
      <c r="AO76" s="122" t="s">
        <v>290</v>
      </c>
      <c r="AP76" s="58">
        <v>2021</v>
      </c>
      <c r="AQ76" s="92" t="s">
        <v>304</v>
      </c>
      <c r="AR76" s="92" t="s">
        <v>305</v>
      </c>
      <c r="AS76" s="92"/>
    </row>
    <row r="77" spans="1:45" x14ac:dyDescent="0.25">
      <c r="A77" s="9" t="s">
        <v>272</v>
      </c>
      <c r="B77" s="95" t="s">
        <v>259</v>
      </c>
      <c r="C77" s="100">
        <v>20</v>
      </c>
      <c r="D77" s="95">
        <v>21</v>
      </c>
      <c r="E77" s="81">
        <v>60</v>
      </c>
      <c r="F77" s="81">
        <f>(C77+D77)*E77</f>
        <v>2460</v>
      </c>
      <c r="G77" s="81">
        <f>F77/60</f>
        <v>41</v>
      </c>
      <c r="I77" s="83" t="s">
        <v>259</v>
      </c>
      <c r="J77" s="19">
        <v>4</v>
      </c>
      <c r="K77" s="83">
        <v>4</v>
      </c>
      <c r="L77" s="83">
        <v>30</v>
      </c>
      <c r="M77" s="83">
        <f>(J77+K77)*L77</f>
        <v>240</v>
      </c>
      <c r="N77" s="83">
        <f>M77/60</f>
        <v>4</v>
      </c>
      <c r="P77" s="85" t="s">
        <v>259</v>
      </c>
      <c r="Q77" s="104">
        <v>20</v>
      </c>
      <c r="R77" s="96">
        <v>21</v>
      </c>
      <c r="S77" s="85">
        <v>5</v>
      </c>
      <c r="T77" s="85">
        <f>(Q77+R77)*S77</f>
        <v>205</v>
      </c>
      <c r="U77" s="117">
        <f>T77/60</f>
        <v>3.4166666666666665</v>
      </c>
      <c r="W77" s="97" t="s">
        <v>259</v>
      </c>
      <c r="X77" s="13">
        <v>20</v>
      </c>
      <c r="Y77" s="87">
        <v>21</v>
      </c>
      <c r="Z77" s="87">
        <v>45</v>
      </c>
      <c r="AA77" s="93">
        <f>(X77+Y77)*Z77</f>
        <v>1845</v>
      </c>
      <c r="AB77" s="87">
        <f>AA77/60</f>
        <v>30.75</v>
      </c>
      <c r="AC77" s="12"/>
      <c r="AD77" s="4">
        <f>AA77+T77+M77+F77</f>
        <v>4750</v>
      </c>
      <c r="AE77" s="120">
        <f>AD77/60</f>
        <v>79.166666666666671</v>
      </c>
      <c r="AF77" s="4">
        <f>F77+M77+AA77</f>
        <v>4545</v>
      </c>
      <c r="AG77" s="25">
        <f>AF77/60</f>
        <v>75.75</v>
      </c>
      <c r="AH77" s="12"/>
      <c r="AI77" s="90" t="s">
        <v>259</v>
      </c>
      <c r="AJ77" s="109"/>
      <c r="AK77" s="109"/>
      <c r="AL77" s="90"/>
      <c r="AM77" s="94"/>
      <c r="AN77" s="90">
        <f>AJ77+AK77+AL77+AM77</f>
        <v>0</v>
      </c>
      <c r="AO77" s="123">
        <f>AN77/60</f>
        <v>0</v>
      </c>
      <c r="AP77" s="58">
        <f>AJ77+AK77</f>
        <v>0</v>
      </c>
      <c r="AQ77" s="22">
        <f>AP77/60</f>
        <v>0</v>
      </c>
      <c r="AR77" s="133">
        <f>AQ77/24</f>
        <v>0</v>
      </c>
      <c r="AS77" s="92"/>
    </row>
    <row r="78" spans="1:45" x14ac:dyDescent="0.25">
      <c r="B78" s="95" t="s">
        <v>260</v>
      </c>
      <c r="C78" s="101">
        <v>19</v>
      </c>
      <c r="D78" s="95">
        <v>18</v>
      </c>
      <c r="E78" s="81">
        <v>60</v>
      </c>
      <c r="F78" s="81">
        <f t="shared" ref="F78:F88" si="174">(C78+D78)*E78</f>
        <v>2220</v>
      </c>
      <c r="G78" s="81">
        <f t="shared" ref="G78:G88" si="175">F78/60</f>
        <v>37</v>
      </c>
      <c r="I78" s="83" t="s">
        <v>260</v>
      </c>
      <c r="J78" s="19">
        <v>3</v>
      </c>
      <c r="K78" s="83">
        <v>4</v>
      </c>
      <c r="L78" s="83">
        <v>30</v>
      </c>
      <c r="M78" s="83">
        <f t="shared" ref="M78:M88" si="176">(J78+K78)*L78</f>
        <v>210</v>
      </c>
      <c r="N78" s="83">
        <f t="shared" ref="N78:N88" si="177">M78/60</f>
        <v>3.5</v>
      </c>
      <c r="P78" s="85" t="s">
        <v>260</v>
      </c>
      <c r="Q78" s="105">
        <v>19</v>
      </c>
      <c r="R78" s="96">
        <v>18</v>
      </c>
      <c r="S78" s="85">
        <v>5</v>
      </c>
      <c r="T78" s="85">
        <f t="shared" ref="T78:T88" si="178">(Q78+R78)*S78</f>
        <v>185</v>
      </c>
      <c r="U78" s="117">
        <f t="shared" ref="U78:U88" si="179">T78/60</f>
        <v>3.0833333333333335</v>
      </c>
      <c r="W78" s="97" t="s">
        <v>260</v>
      </c>
      <c r="X78" s="107">
        <v>19</v>
      </c>
      <c r="Y78" s="87">
        <v>18</v>
      </c>
      <c r="Z78" s="87">
        <v>45</v>
      </c>
      <c r="AA78" s="93">
        <f t="shared" ref="AA78:AA88" si="180">(X78+Y78)*Z78</f>
        <v>1665</v>
      </c>
      <c r="AB78" s="87">
        <f t="shared" ref="AB78:AB88" si="181">AA78/60</f>
        <v>27.75</v>
      </c>
      <c r="AC78" s="12"/>
      <c r="AD78" s="4">
        <f t="shared" ref="AD78:AD88" si="182">AA78+T78+M78+F78</f>
        <v>4280</v>
      </c>
      <c r="AE78" s="120">
        <f t="shared" ref="AE78" si="183">AD78/60</f>
        <v>71.333333333333329</v>
      </c>
      <c r="AF78" s="4">
        <f t="shared" ref="AF78:AF88" si="184">F78+M78+AA78</f>
        <v>4095</v>
      </c>
      <c r="AG78" s="25">
        <f t="shared" ref="AG78" si="185">AF78/60</f>
        <v>68.25</v>
      </c>
      <c r="AH78" s="12"/>
      <c r="AI78" s="90" t="s">
        <v>260</v>
      </c>
      <c r="AJ78" s="109"/>
      <c r="AK78" s="109"/>
      <c r="AL78" s="90"/>
      <c r="AM78" s="94"/>
      <c r="AN78" s="90">
        <f t="shared" ref="AN78:AN88" si="186">AJ78+AK78+AL78+AM78</f>
        <v>0</v>
      </c>
      <c r="AO78" s="123">
        <f t="shared" ref="AO78:AO88" si="187">AN78/60</f>
        <v>0</v>
      </c>
      <c r="AP78" s="58">
        <f t="shared" ref="AP78:AP88" si="188">AJ78+AK78</f>
        <v>0</v>
      </c>
      <c r="AQ78" s="22">
        <f t="shared" ref="AQ78:AQ88" si="189">AP78/60</f>
        <v>0</v>
      </c>
      <c r="AR78" s="133">
        <f t="shared" ref="AR78:AR88" si="190">AQ78/24</f>
        <v>0</v>
      </c>
      <c r="AS78" s="12"/>
    </row>
    <row r="79" spans="1:45" x14ac:dyDescent="0.25">
      <c r="B79" s="95" t="s">
        <v>261</v>
      </c>
      <c r="C79" s="101">
        <v>22</v>
      </c>
      <c r="D79" s="95">
        <v>22</v>
      </c>
      <c r="E79" s="81">
        <v>60</v>
      </c>
      <c r="F79" s="81">
        <f t="shared" si="174"/>
        <v>2640</v>
      </c>
      <c r="G79" s="81">
        <f t="shared" si="175"/>
        <v>44</v>
      </c>
      <c r="I79" s="83" t="s">
        <v>261</v>
      </c>
      <c r="J79" s="19">
        <v>4</v>
      </c>
      <c r="K79" s="83">
        <v>4</v>
      </c>
      <c r="L79" s="83">
        <v>30</v>
      </c>
      <c r="M79" s="83">
        <f t="shared" si="176"/>
        <v>240</v>
      </c>
      <c r="N79" s="83">
        <f t="shared" si="177"/>
        <v>4</v>
      </c>
      <c r="P79" s="85" t="s">
        <v>261</v>
      </c>
      <c r="Q79" s="105">
        <v>22</v>
      </c>
      <c r="R79" s="96">
        <v>22</v>
      </c>
      <c r="S79" s="85">
        <v>5</v>
      </c>
      <c r="T79" s="85">
        <f t="shared" si="178"/>
        <v>220</v>
      </c>
      <c r="U79" s="117">
        <f t="shared" si="179"/>
        <v>3.6666666666666665</v>
      </c>
      <c r="W79" s="97" t="s">
        <v>261</v>
      </c>
      <c r="X79" s="107">
        <v>22</v>
      </c>
      <c r="Y79" s="87">
        <v>22</v>
      </c>
      <c r="Z79" s="87">
        <v>45</v>
      </c>
      <c r="AA79" s="93">
        <f t="shared" si="180"/>
        <v>1980</v>
      </c>
      <c r="AB79" s="87">
        <f t="shared" si="181"/>
        <v>33</v>
      </c>
      <c r="AC79" s="12"/>
      <c r="AD79" s="4">
        <f t="shared" si="182"/>
        <v>5080</v>
      </c>
      <c r="AE79" s="120">
        <f t="shared" ref="AE79" si="191">AD79/60</f>
        <v>84.666666666666671</v>
      </c>
      <c r="AF79" s="4">
        <f t="shared" si="184"/>
        <v>4860</v>
      </c>
      <c r="AG79" s="25">
        <f t="shared" ref="AG79" si="192">AF79/60</f>
        <v>81</v>
      </c>
      <c r="AH79" s="12"/>
      <c r="AI79" s="90" t="s">
        <v>261</v>
      </c>
      <c r="AJ79" s="109"/>
      <c r="AK79" s="109">
        <v>7200</v>
      </c>
      <c r="AL79" s="90"/>
      <c r="AM79" s="94">
        <v>12960</v>
      </c>
      <c r="AN79" s="90">
        <f t="shared" si="186"/>
        <v>20160</v>
      </c>
      <c r="AO79" s="123">
        <f t="shared" si="187"/>
        <v>336</v>
      </c>
      <c r="AP79" s="58">
        <f t="shared" si="188"/>
        <v>7200</v>
      </c>
      <c r="AQ79" s="22">
        <f t="shared" si="189"/>
        <v>120</v>
      </c>
      <c r="AR79" s="133">
        <f t="shared" si="190"/>
        <v>5</v>
      </c>
      <c r="AS79" s="12"/>
    </row>
    <row r="80" spans="1:45" x14ac:dyDescent="0.25">
      <c r="B80" s="95" t="s">
        <v>262</v>
      </c>
      <c r="C80" s="101">
        <v>21</v>
      </c>
      <c r="D80" s="95">
        <v>19</v>
      </c>
      <c r="E80" s="81">
        <v>60</v>
      </c>
      <c r="F80" s="81">
        <f t="shared" si="174"/>
        <v>2400</v>
      </c>
      <c r="G80" s="81">
        <f t="shared" si="175"/>
        <v>40</v>
      </c>
      <c r="I80" s="83" t="s">
        <v>262</v>
      </c>
      <c r="J80" s="19">
        <v>4</v>
      </c>
      <c r="K80" s="83">
        <v>4</v>
      </c>
      <c r="L80" s="83">
        <v>30</v>
      </c>
      <c r="M80" s="83">
        <f t="shared" si="176"/>
        <v>240</v>
      </c>
      <c r="N80" s="83">
        <f t="shared" si="177"/>
        <v>4</v>
      </c>
      <c r="P80" s="85" t="s">
        <v>262</v>
      </c>
      <c r="Q80" s="105">
        <v>21</v>
      </c>
      <c r="R80" s="96">
        <v>19</v>
      </c>
      <c r="S80" s="85">
        <v>5</v>
      </c>
      <c r="T80" s="85">
        <f t="shared" si="178"/>
        <v>200</v>
      </c>
      <c r="U80" s="117">
        <f t="shared" si="179"/>
        <v>3.3333333333333335</v>
      </c>
      <c r="W80" s="97" t="s">
        <v>262</v>
      </c>
      <c r="X80" s="107">
        <v>21</v>
      </c>
      <c r="Y80" s="87">
        <v>19</v>
      </c>
      <c r="Z80" s="87">
        <v>45</v>
      </c>
      <c r="AA80" s="93">
        <f t="shared" si="180"/>
        <v>1800</v>
      </c>
      <c r="AB80" s="87">
        <f t="shared" si="181"/>
        <v>30</v>
      </c>
      <c r="AC80" s="12"/>
      <c r="AD80" s="4">
        <f t="shared" si="182"/>
        <v>4640</v>
      </c>
      <c r="AE80" s="120">
        <f t="shared" ref="AE80" si="193">AD80/60</f>
        <v>77.333333333333329</v>
      </c>
      <c r="AF80" s="4">
        <f t="shared" si="184"/>
        <v>4440</v>
      </c>
      <c r="AG80" s="25">
        <f t="shared" ref="AG80" si="194">AF80/60</f>
        <v>74</v>
      </c>
      <c r="AH80" s="12"/>
      <c r="AI80" s="90" t="s">
        <v>262</v>
      </c>
      <c r="AJ80" s="109"/>
      <c r="AK80" s="109">
        <v>7200</v>
      </c>
      <c r="AL80" s="90"/>
      <c r="AM80" s="94">
        <v>15840</v>
      </c>
      <c r="AN80" s="90">
        <f t="shared" si="186"/>
        <v>23040</v>
      </c>
      <c r="AO80" s="123">
        <f t="shared" si="187"/>
        <v>384</v>
      </c>
      <c r="AP80" s="58">
        <f t="shared" si="188"/>
        <v>7200</v>
      </c>
      <c r="AQ80" s="22">
        <f t="shared" si="189"/>
        <v>120</v>
      </c>
      <c r="AR80" s="133">
        <f t="shared" si="190"/>
        <v>5</v>
      </c>
      <c r="AS80" s="12"/>
    </row>
    <row r="81" spans="2:45" x14ac:dyDescent="0.25">
      <c r="B81" s="95" t="s">
        <v>263</v>
      </c>
      <c r="C81" s="101">
        <v>14</v>
      </c>
      <c r="D81" s="95">
        <v>15</v>
      </c>
      <c r="E81" s="81">
        <v>60</v>
      </c>
      <c r="F81" s="81">
        <f t="shared" si="174"/>
        <v>1740</v>
      </c>
      <c r="G81" s="81">
        <f t="shared" si="175"/>
        <v>29</v>
      </c>
      <c r="I81" s="83" t="s">
        <v>263</v>
      </c>
      <c r="J81" s="19">
        <v>3</v>
      </c>
      <c r="K81" s="83">
        <v>4</v>
      </c>
      <c r="L81" s="83">
        <v>30</v>
      </c>
      <c r="M81" s="83">
        <f t="shared" si="176"/>
        <v>210</v>
      </c>
      <c r="N81" s="83">
        <f t="shared" si="177"/>
        <v>3.5</v>
      </c>
      <c r="P81" s="85" t="s">
        <v>263</v>
      </c>
      <c r="Q81" s="105">
        <v>14</v>
      </c>
      <c r="R81" s="96">
        <v>15</v>
      </c>
      <c r="S81" s="85">
        <v>5</v>
      </c>
      <c r="T81" s="85">
        <f t="shared" si="178"/>
        <v>145</v>
      </c>
      <c r="U81" s="117">
        <f t="shared" si="179"/>
        <v>2.4166666666666665</v>
      </c>
      <c r="W81" s="97" t="s">
        <v>263</v>
      </c>
      <c r="X81" s="107">
        <v>14</v>
      </c>
      <c r="Y81" s="87">
        <v>15</v>
      </c>
      <c r="Z81" s="87">
        <v>45</v>
      </c>
      <c r="AA81" s="93">
        <f t="shared" si="180"/>
        <v>1305</v>
      </c>
      <c r="AB81" s="87">
        <f t="shared" si="181"/>
        <v>21.75</v>
      </c>
      <c r="AC81" s="12"/>
      <c r="AD81" s="4">
        <f t="shared" si="182"/>
        <v>3400</v>
      </c>
      <c r="AE81" s="120">
        <f t="shared" ref="AE81" si="195">AD81/60</f>
        <v>56.666666666666664</v>
      </c>
      <c r="AF81" s="4">
        <f t="shared" si="184"/>
        <v>3255</v>
      </c>
      <c r="AG81" s="25">
        <f t="shared" ref="AG81" si="196">AF81/60</f>
        <v>54.25</v>
      </c>
      <c r="AH81" s="12"/>
      <c r="AI81" s="90" t="s">
        <v>263</v>
      </c>
      <c r="AJ81" s="109"/>
      <c r="AK81" s="109"/>
      <c r="AL81" s="90"/>
      <c r="AM81" s="94"/>
      <c r="AN81" s="90">
        <f t="shared" si="186"/>
        <v>0</v>
      </c>
      <c r="AO81" s="123">
        <f t="shared" si="187"/>
        <v>0</v>
      </c>
      <c r="AP81" s="58">
        <f t="shared" si="188"/>
        <v>0</v>
      </c>
      <c r="AQ81" s="22">
        <f t="shared" si="189"/>
        <v>0</v>
      </c>
      <c r="AR81" s="133">
        <f t="shared" si="190"/>
        <v>0</v>
      </c>
      <c r="AS81" s="12"/>
    </row>
    <row r="82" spans="2:45" x14ac:dyDescent="0.25">
      <c r="B82" s="95" t="s">
        <v>264</v>
      </c>
      <c r="C82" s="101">
        <v>21</v>
      </c>
      <c r="D82" s="95">
        <v>21</v>
      </c>
      <c r="E82" s="81">
        <v>60</v>
      </c>
      <c r="F82" s="81">
        <f t="shared" si="174"/>
        <v>2520</v>
      </c>
      <c r="G82" s="81">
        <f t="shared" si="175"/>
        <v>42</v>
      </c>
      <c r="I82" s="83" t="s">
        <v>264</v>
      </c>
      <c r="J82" s="19">
        <v>4</v>
      </c>
      <c r="K82" s="83">
        <v>4</v>
      </c>
      <c r="L82" s="83">
        <v>30</v>
      </c>
      <c r="M82" s="83">
        <f t="shared" si="176"/>
        <v>240</v>
      </c>
      <c r="N82" s="83">
        <f t="shared" si="177"/>
        <v>4</v>
      </c>
      <c r="P82" s="85" t="s">
        <v>264</v>
      </c>
      <c r="Q82" s="105">
        <v>21</v>
      </c>
      <c r="R82" s="96">
        <v>21</v>
      </c>
      <c r="S82" s="85">
        <v>5</v>
      </c>
      <c r="T82" s="85">
        <f t="shared" si="178"/>
        <v>210</v>
      </c>
      <c r="U82" s="117">
        <f t="shared" si="179"/>
        <v>3.5</v>
      </c>
      <c r="W82" s="97" t="s">
        <v>264</v>
      </c>
      <c r="X82" s="107">
        <v>21</v>
      </c>
      <c r="Y82" s="87">
        <v>21</v>
      </c>
      <c r="Z82" s="87">
        <v>45</v>
      </c>
      <c r="AA82" s="93">
        <f t="shared" si="180"/>
        <v>1890</v>
      </c>
      <c r="AB82" s="87">
        <f t="shared" si="181"/>
        <v>31.5</v>
      </c>
      <c r="AC82" s="12"/>
      <c r="AD82" s="4">
        <f t="shared" si="182"/>
        <v>4860</v>
      </c>
      <c r="AE82" s="120">
        <f t="shared" ref="AE82" si="197">AD82/60</f>
        <v>81</v>
      </c>
      <c r="AF82" s="4">
        <f t="shared" si="184"/>
        <v>4650</v>
      </c>
      <c r="AG82" s="25">
        <f t="shared" ref="AG82" si="198">AF82/60</f>
        <v>77.5</v>
      </c>
      <c r="AH82" s="12"/>
      <c r="AI82" s="90" t="s">
        <v>264</v>
      </c>
      <c r="AJ82" s="109"/>
      <c r="AK82" s="109"/>
      <c r="AL82" s="90"/>
      <c r="AM82" s="94">
        <v>14400</v>
      </c>
      <c r="AN82" s="90">
        <f t="shared" si="186"/>
        <v>14400</v>
      </c>
      <c r="AO82" s="123">
        <f t="shared" si="187"/>
        <v>240</v>
      </c>
      <c r="AP82" s="58">
        <f t="shared" si="188"/>
        <v>0</v>
      </c>
      <c r="AQ82" s="22">
        <f t="shared" si="189"/>
        <v>0</v>
      </c>
      <c r="AR82" s="133">
        <f t="shared" si="190"/>
        <v>0</v>
      </c>
      <c r="AS82" s="12"/>
    </row>
    <row r="83" spans="2:45" x14ac:dyDescent="0.25">
      <c r="B83" s="95" t="s">
        <v>265</v>
      </c>
      <c r="C83" s="101">
        <v>21</v>
      </c>
      <c r="D83" s="95">
        <v>21</v>
      </c>
      <c r="E83" s="81">
        <v>60</v>
      </c>
      <c r="F83" s="81">
        <f t="shared" si="174"/>
        <v>2520</v>
      </c>
      <c r="G83" s="81">
        <f t="shared" si="175"/>
        <v>42</v>
      </c>
      <c r="I83" s="83" t="s">
        <v>265</v>
      </c>
      <c r="J83" s="19">
        <v>5</v>
      </c>
      <c r="K83" s="83">
        <v>5</v>
      </c>
      <c r="L83" s="83">
        <v>30</v>
      </c>
      <c r="M83" s="83">
        <f t="shared" si="176"/>
        <v>300</v>
      </c>
      <c r="N83" s="83">
        <f t="shared" si="177"/>
        <v>5</v>
      </c>
      <c r="P83" s="85" t="s">
        <v>265</v>
      </c>
      <c r="Q83" s="105">
        <v>21</v>
      </c>
      <c r="R83" s="96">
        <v>21</v>
      </c>
      <c r="S83" s="85">
        <v>5</v>
      </c>
      <c r="T83" s="85">
        <f t="shared" si="178"/>
        <v>210</v>
      </c>
      <c r="U83" s="117">
        <f t="shared" si="179"/>
        <v>3.5</v>
      </c>
      <c r="W83" s="97" t="s">
        <v>265</v>
      </c>
      <c r="X83" s="107">
        <v>21</v>
      </c>
      <c r="Y83" s="87">
        <v>21</v>
      </c>
      <c r="Z83" s="87">
        <v>45</v>
      </c>
      <c r="AA83" s="93">
        <f t="shared" si="180"/>
        <v>1890</v>
      </c>
      <c r="AB83" s="87">
        <f t="shared" si="181"/>
        <v>31.5</v>
      </c>
      <c r="AC83" s="12"/>
      <c r="AD83" s="4">
        <f t="shared" si="182"/>
        <v>4920</v>
      </c>
      <c r="AE83" s="120">
        <f t="shared" ref="AE83" si="199">AD83/60</f>
        <v>82</v>
      </c>
      <c r="AF83" s="4">
        <f t="shared" si="184"/>
        <v>4710</v>
      </c>
      <c r="AG83" s="25">
        <f t="shared" ref="AG83" si="200">AF83/60</f>
        <v>78.5</v>
      </c>
      <c r="AH83" s="12"/>
      <c r="AI83" s="90" t="s">
        <v>265</v>
      </c>
      <c r="AJ83" s="109"/>
      <c r="AK83" s="109"/>
      <c r="AL83" s="90"/>
      <c r="AM83" s="94">
        <v>14400</v>
      </c>
      <c r="AN83" s="90">
        <f t="shared" si="186"/>
        <v>14400</v>
      </c>
      <c r="AO83" s="123">
        <f t="shared" si="187"/>
        <v>240</v>
      </c>
      <c r="AP83" s="58">
        <f t="shared" si="188"/>
        <v>0</v>
      </c>
      <c r="AQ83" s="22">
        <f t="shared" si="189"/>
        <v>0</v>
      </c>
      <c r="AR83" s="133">
        <f t="shared" si="190"/>
        <v>0</v>
      </c>
      <c r="AS83" s="12"/>
    </row>
    <row r="84" spans="2:45" x14ac:dyDescent="0.25">
      <c r="B84" s="95" t="s">
        <v>266</v>
      </c>
      <c r="C84" s="101">
        <v>20</v>
      </c>
      <c r="D84" s="95">
        <v>22</v>
      </c>
      <c r="E84" s="81">
        <v>60</v>
      </c>
      <c r="F84" s="81">
        <f t="shared" si="174"/>
        <v>2520</v>
      </c>
      <c r="G84" s="81">
        <f t="shared" si="175"/>
        <v>42</v>
      </c>
      <c r="I84" s="83" t="s">
        <v>266</v>
      </c>
      <c r="J84" s="19">
        <v>4</v>
      </c>
      <c r="K84" s="83">
        <v>4</v>
      </c>
      <c r="L84" s="83">
        <v>30</v>
      </c>
      <c r="M84" s="83">
        <f t="shared" si="176"/>
        <v>240</v>
      </c>
      <c r="N84" s="83">
        <f t="shared" si="177"/>
        <v>4</v>
      </c>
      <c r="P84" s="85" t="s">
        <v>266</v>
      </c>
      <c r="Q84" s="105">
        <v>20</v>
      </c>
      <c r="R84" s="96">
        <v>22</v>
      </c>
      <c r="S84" s="85">
        <v>5</v>
      </c>
      <c r="T84" s="85">
        <f t="shared" si="178"/>
        <v>210</v>
      </c>
      <c r="U84" s="117">
        <f t="shared" si="179"/>
        <v>3.5</v>
      </c>
      <c r="W84" s="97" t="s">
        <v>266</v>
      </c>
      <c r="X84" s="107">
        <v>20</v>
      </c>
      <c r="Y84" s="87">
        <v>22</v>
      </c>
      <c r="Z84" s="87">
        <v>45</v>
      </c>
      <c r="AA84" s="93">
        <f t="shared" si="180"/>
        <v>1890</v>
      </c>
      <c r="AB84" s="87">
        <f t="shared" si="181"/>
        <v>31.5</v>
      </c>
      <c r="AC84" s="98"/>
      <c r="AD84" s="4">
        <f t="shared" si="182"/>
        <v>4860</v>
      </c>
      <c r="AE84" s="120">
        <f t="shared" ref="AE84" si="201">AD84/60</f>
        <v>81</v>
      </c>
      <c r="AF84" s="4">
        <f t="shared" si="184"/>
        <v>4650</v>
      </c>
      <c r="AG84" s="25">
        <f t="shared" ref="AG84" si="202">AF84/60</f>
        <v>77.5</v>
      </c>
      <c r="AH84" s="98"/>
      <c r="AI84" s="90" t="s">
        <v>266</v>
      </c>
      <c r="AJ84" s="109"/>
      <c r="AK84" s="109">
        <v>11520</v>
      </c>
      <c r="AL84" s="90"/>
      <c r="AM84" s="94">
        <v>120</v>
      </c>
      <c r="AN84" s="90">
        <f t="shared" si="186"/>
        <v>11640</v>
      </c>
      <c r="AO84" s="123">
        <f t="shared" si="187"/>
        <v>194</v>
      </c>
      <c r="AP84" s="58">
        <f t="shared" si="188"/>
        <v>11520</v>
      </c>
      <c r="AQ84" s="22">
        <f t="shared" si="189"/>
        <v>192</v>
      </c>
      <c r="AR84" s="133">
        <f t="shared" si="190"/>
        <v>8</v>
      </c>
      <c r="AS84" s="12"/>
    </row>
    <row r="85" spans="2:45" x14ac:dyDescent="0.25">
      <c r="B85" s="95" t="s">
        <v>267</v>
      </c>
      <c r="C85" s="101">
        <v>22</v>
      </c>
      <c r="D85" s="95">
        <v>22</v>
      </c>
      <c r="E85" s="81">
        <v>60</v>
      </c>
      <c r="F85" s="81">
        <f t="shared" si="174"/>
        <v>2640</v>
      </c>
      <c r="G85" s="81">
        <f t="shared" si="175"/>
        <v>44</v>
      </c>
      <c r="I85" s="83" t="s">
        <v>267</v>
      </c>
      <c r="J85" s="19">
        <v>4</v>
      </c>
      <c r="K85" s="83">
        <v>5</v>
      </c>
      <c r="L85" s="83">
        <v>30</v>
      </c>
      <c r="M85" s="83">
        <f t="shared" si="176"/>
        <v>270</v>
      </c>
      <c r="N85" s="83">
        <f t="shared" si="177"/>
        <v>4.5</v>
      </c>
      <c r="P85" s="85" t="s">
        <v>267</v>
      </c>
      <c r="Q85" s="105">
        <v>22</v>
      </c>
      <c r="R85" s="96">
        <v>22</v>
      </c>
      <c r="S85" s="85">
        <v>5</v>
      </c>
      <c r="T85" s="85">
        <f t="shared" si="178"/>
        <v>220</v>
      </c>
      <c r="U85" s="117">
        <f t="shared" si="179"/>
        <v>3.6666666666666665</v>
      </c>
      <c r="W85" s="97" t="s">
        <v>267</v>
      </c>
      <c r="X85" s="107">
        <v>22</v>
      </c>
      <c r="Y85" s="87">
        <v>22</v>
      </c>
      <c r="Z85" s="87">
        <v>45</v>
      </c>
      <c r="AA85" s="93">
        <f t="shared" si="180"/>
        <v>1980</v>
      </c>
      <c r="AB85" s="87">
        <f t="shared" si="181"/>
        <v>33</v>
      </c>
      <c r="AC85" s="98"/>
      <c r="AD85" s="4">
        <f t="shared" si="182"/>
        <v>5110</v>
      </c>
      <c r="AE85" s="120">
        <f t="shared" ref="AE85" si="203">AD85/60</f>
        <v>85.166666666666671</v>
      </c>
      <c r="AF85" s="4">
        <f t="shared" si="184"/>
        <v>4890</v>
      </c>
      <c r="AG85" s="25">
        <f t="shared" ref="AG85" si="204">AF85/60</f>
        <v>81.5</v>
      </c>
      <c r="AH85" s="98"/>
      <c r="AI85" s="90" t="s">
        <v>267</v>
      </c>
      <c r="AJ85" s="109"/>
      <c r="AK85" s="109">
        <v>2880</v>
      </c>
      <c r="AL85" s="90"/>
      <c r="AM85" s="94"/>
      <c r="AN85" s="90">
        <f t="shared" si="186"/>
        <v>2880</v>
      </c>
      <c r="AO85" s="123">
        <f t="shared" si="187"/>
        <v>48</v>
      </c>
      <c r="AP85" s="58">
        <f t="shared" si="188"/>
        <v>2880</v>
      </c>
      <c r="AQ85" s="22">
        <f t="shared" si="189"/>
        <v>48</v>
      </c>
      <c r="AR85" s="133">
        <f t="shared" si="190"/>
        <v>2</v>
      </c>
      <c r="AS85" s="98"/>
    </row>
    <row r="86" spans="2:45" x14ac:dyDescent="0.25">
      <c r="B86" s="95" t="s">
        <v>268</v>
      </c>
      <c r="C86" s="101">
        <v>20</v>
      </c>
      <c r="D86" s="95">
        <v>22</v>
      </c>
      <c r="E86" s="81">
        <v>60</v>
      </c>
      <c r="F86" s="81">
        <f t="shared" si="174"/>
        <v>2520</v>
      </c>
      <c r="G86" s="81">
        <f t="shared" si="175"/>
        <v>42</v>
      </c>
      <c r="I86" s="83" t="s">
        <v>268</v>
      </c>
      <c r="J86" s="19">
        <v>5</v>
      </c>
      <c r="K86" s="83">
        <v>4</v>
      </c>
      <c r="L86" s="83">
        <v>30</v>
      </c>
      <c r="M86" s="83">
        <f t="shared" si="176"/>
        <v>270</v>
      </c>
      <c r="N86" s="83">
        <f t="shared" si="177"/>
        <v>4.5</v>
      </c>
      <c r="P86" s="85" t="s">
        <v>268</v>
      </c>
      <c r="Q86" s="105">
        <v>20</v>
      </c>
      <c r="R86" s="96">
        <v>22</v>
      </c>
      <c r="S86" s="85">
        <v>5</v>
      </c>
      <c r="T86" s="85">
        <f t="shared" si="178"/>
        <v>210</v>
      </c>
      <c r="U86" s="117">
        <f t="shared" si="179"/>
        <v>3.5</v>
      </c>
      <c r="W86" s="97" t="s">
        <v>268</v>
      </c>
      <c r="X86" s="107">
        <v>20</v>
      </c>
      <c r="Y86" s="87">
        <v>22</v>
      </c>
      <c r="Z86" s="87">
        <v>45</v>
      </c>
      <c r="AA86" s="93">
        <f t="shared" si="180"/>
        <v>1890</v>
      </c>
      <c r="AB86" s="87">
        <f t="shared" si="181"/>
        <v>31.5</v>
      </c>
      <c r="AC86" s="98"/>
      <c r="AD86" s="4">
        <f t="shared" si="182"/>
        <v>4890</v>
      </c>
      <c r="AE86" s="120">
        <f t="shared" ref="AE86" si="205">AD86/60</f>
        <v>81.5</v>
      </c>
      <c r="AF86" s="4">
        <f t="shared" si="184"/>
        <v>4680</v>
      </c>
      <c r="AG86" s="25">
        <f t="shared" ref="AG86" si="206">AF86/60</f>
        <v>78</v>
      </c>
      <c r="AH86" s="98"/>
      <c r="AI86" s="90" t="s">
        <v>268</v>
      </c>
      <c r="AJ86" s="109"/>
      <c r="AK86" s="109"/>
      <c r="AL86" s="90">
        <v>120</v>
      </c>
      <c r="AM86" s="94"/>
      <c r="AN86" s="90">
        <f t="shared" si="186"/>
        <v>120</v>
      </c>
      <c r="AO86" s="123">
        <f t="shared" si="187"/>
        <v>2</v>
      </c>
      <c r="AP86" s="58">
        <f t="shared" si="188"/>
        <v>0</v>
      </c>
      <c r="AQ86" s="22">
        <f t="shared" si="189"/>
        <v>0</v>
      </c>
      <c r="AR86" s="133">
        <f t="shared" si="190"/>
        <v>0</v>
      </c>
      <c r="AS86" s="98"/>
    </row>
    <row r="87" spans="2:45" x14ac:dyDescent="0.25">
      <c r="B87" s="95" t="s">
        <v>269</v>
      </c>
      <c r="C87" s="101">
        <v>22</v>
      </c>
      <c r="D87" s="95">
        <v>22</v>
      </c>
      <c r="E87" s="81">
        <v>60</v>
      </c>
      <c r="F87" s="81">
        <f t="shared" si="174"/>
        <v>2640</v>
      </c>
      <c r="G87" s="81">
        <f t="shared" si="175"/>
        <v>44</v>
      </c>
      <c r="I87" s="83" t="s">
        <v>269</v>
      </c>
      <c r="J87" s="19">
        <v>4</v>
      </c>
      <c r="K87" s="83">
        <v>4</v>
      </c>
      <c r="L87" s="83">
        <v>30</v>
      </c>
      <c r="M87" s="83">
        <f t="shared" si="176"/>
        <v>240</v>
      </c>
      <c r="N87" s="83">
        <f t="shared" si="177"/>
        <v>4</v>
      </c>
      <c r="P87" s="85" t="s">
        <v>269</v>
      </c>
      <c r="Q87" s="105">
        <v>22</v>
      </c>
      <c r="R87" s="96">
        <v>22</v>
      </c>
      <c r="S87" s="85">
        <v>5</v>
      </c>
      <c r="T87" s="85">
        <f t="shared" si="178"/>
        <v>220</v>
      </c>
      <c r="U87" s="117">
        <f t="shared" si="179"/>
        <v>3.6666666666666665</v>
      </c>
      <c r="W87" s="97" t="s">
        <v>269</v>
      </c>
      <c r="X87" s="107">
        <v>22</v>
      </c>
      <c r="Y87" s="87">
        <v>22</v>
      </c>
      <c r="Z87" s="87">
        <v>45</v>
      </c>
      <c r="AA87" s="93">
        <f t="shared" si="180"/>
        <v>1980</v>
      </c>
      <c r="AB87" s="87">
        <f t="shared" si="181"/>
        <v>33</v>
      </c>
      <c r="AC87" s="98"/>
      <c r="AD87" s="4">
        <f t="shared" si="182"/>
        <v>5080</v>
      </c>
      <c r="AE87" s="120">
        <f t="shared" ref="AE87" si="207">AD87/60</f>
        <v>84.666666666666671</v>
      </c>
      <c r="AF87" s="4">
        <f t="shared" si="184"/>
        <v>4860</v>
      </c>
      <c r="AG87" s="25">
        <f t="shared" ref="AG87" si="208">AF87/60</f>
        <v>81</v>
      </c>
      <c r="AH87" s="98"/>
      <c r="AI87" s="90" t="s">
        <v>269</v>
      </c>
      <c r="AJ87" s="109"/>
      <c r="AK87" s="109"/>
      <c r="AL87" s="90"/>
      <c r="AM87" s="94"/>
      <c r="AN87" s="90">
        <f t="shared" si="186"/>
        <v>0</v>
      </c>
      <c r="AO87" s="123">
        <f t="shared" si="187"/>
        <v>0</v>
      </c>
      <c r="AP87" s="58">
        <f t="shared" si="188"/>
        <v>0</v>
      </c>
      <c r="AQ87" s="22">
        <f t="shared" si="189"/>
        <v>0</v>
      </c>
      <c r="AR87" s="133">
        <f t="shared" si="190"/>
        <v>0</v>
      </c>
      <c r="AS87" s="98"/>
    </row>
    <row r="88" spans="2:45" x14ac:dyDescent="0.25">
      <c r="B88" s="95" t="s">
        <v>270</v>
      </c>
      <c r="C88" s="101">
        <v>23</v>
      </c>
      <c r="D88" s="95">
        <v>22</v>
      </c>
      <c r="E88" s="81">
        <v>60</v>
      </c>
      <c r="F88" s="81">
        <f t="shared" si="174"/>
        <v>2700</v>
      </c>
      <c r="G88" s="81">
        <f t="shared" si="175"/>
        <v>45</v>
      </c>
      <c r="I88" s="83" t="s">
        <v>270</v>
      </c>
      <c r="J88" s="19">
        <v>5</v>
      </c>
      <c r="K88" s="83">
        <v>5</v>
      </c>
      <c r="L88" s="83">
        <v>30</v>
      </c>
      <c r="M88" s="83">
        <f t="shared" si="176"/>
        <v>300</v>
      </c>
      <c r="N88" s="83">
        <f t="shared" si="177"/>
        <v>5</v>
      </c>
      <c r="P88" s="85" t="s">
        <v>270</v>
      </c>
      <c r="Q88" s="105">
        <v>23</v>
      </c>
      <c r="R88" s="96">
        <v>22</v>
      </c>
      <c r="S88" s="85">
        <v>5</v>
      </c>
      <c r="T88" s="85">
        <f t="shared" si="178"/>
        <v>225</v>
      </c>
      <c r="U88" s="117">
        <f t="shared" si="179"/>
        <v>3.75</v>
      </c>
      <c r="W88" s="97" t="s">
        <v>270</v>
      </c>
      <c r="X88" s="107">
        <v>23</v>
      </c>
      <c r="Y88" s="87">
        <v>22</v>
      </c>
      <c r="Z88" s="87">
        <v>45</v>
      </c>
      <c r="AA88" s="93">
        <f t="shared" si="180"/>
        <v>2025</v>
      </c>
      <c r="AB88" s="87">
        <f t="shared" si="181"/>
        <v>33.75</v>
      </c>
      <c r="AC88" s="98"/>
      <c r="AD88" s="4">
        <f t="shared" si="182"/>
        <v>5250</v>
      </c>
      <c r="AE88" s="120">
        <f t="shared" ref="AE88" si="209">AD88/60</f>
        <v>87.5</v>
      </c>
      <c r="AF88" s="4">
        <f t="shared" si="184"/>
        <v>5025</v>
      </c>
      <c r="AG88" s="25">
        <f t="shared" ref="AG88" si="210">AF88/60</f>
        <v>83.75</v>
      </c>
      <c r="AH88" s="98"/>
      <c r="AI88" s="90" t="s">
        <v>270</v>
      </c>
      <c r="AJ88" s="109"/>
      <c r="AK88" s="109"/>
      <c r="AL88" s="90"/>
      <c r="AM88" s="94"/>
      <c r="AN88" s="90">
        <f t="shared" si="186"/>
        <v>0</v>
      </c>
      <c r="AO88" s="123">
        <f t="shared" si="187"/>
        <v>0</v>
      </c>
      <c r="AP88" s="58">
        <f t="shared" si="188"/>
        <v>0</v>
      </c>
      <c r="AQ88" s="22">
        <f t="shared" si="189"/>
        <v>0</v>
      </c>
      <c r="AR88" s="133">
        <f t="shared" si="190"/>
        <v>0</v>
      </c>
      <c r="AS88" s="98"/>
    </row>
    <row r="89" spans="2:45" x14ac:dyDescent="0.25">
      <c r="AD89" s="9">
        <f>SUM(AD77:AD88)</f>
        <v>57120</v>
      </c>
      <c r="AF89" s="9">
        <f>SUM(AF77:AF88)</f>
        <v>54660</v>
      </c>
      <c r="AL89" s="98"/>
      <c r="AM89" s="12"/>
      <c r="AN89" s="9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702DE-3125-4230-9766-4AB5C4ADC1EF}">
  <dimension ref="A1:AN57"/>
  <sheetViews>
    <sheetView zoomScale="75" zoomScaleNormal="75" workbookViewId="0">
      <pane xSplit="1" topLeftCell="I1" activePane="topRight" state="frozen"/>
      <selection pane="topRight" activeCell="Y15" sqref="Y15"/>
    </sheetView>
  </sheetViews>
  <sheetFormatPr defaultRowHeight="15" x14ac:dyDescent="0.25"/>
  <cols>
    <col min="1" max="1" width="10.85546875" bestFit="1" customWidth="1"/>
    <col min="2" max="2" width="18.7109375" customWidth="1"/>
    <col min="3" max="5" width="19" customWidth="1"/>
    <col min="6" max="6" width="20.140625" customWidth="1"/>
    <col min="7" max="7" width="19.85546875" customWidth="1"/>
    <col min="8" max="8" width="20" customWidth="1"/>
    <col min="9" max="9" width="19.5703125" customWidth="1"/>
    <col min="10" max="10" width="12.140625" customWidth="1"/>
    <col min="11" max="11" width="21" customWidth="1"/>
    <col min="12" max="12" width="23.7109375" customWidth="1"/>
    <col min="13" max="13" width="14.5703125" customWidth="1"/>
    <col min="14" max="14" width="22.28515625" customWidth="1"/>
    <col min="15" max="15" width="23.42578125" customWidth="1"/>
    <col min="16" max="16" width="14.5703125" customWidth="1"/>
    <col min="17" max="17" width="26.28515625" hidden="1" customWidth="1"/>
    <col min="18" max="18" width="18.140625" customWidth="1"/>
    <col min="19" max="19" width="12.85546875" customWidth="1"/>
    <col min="21" max="21" width="3.85546875" style="213" bestFit="1" customWidth="1"/>
    <col min="22" max="22" width="10.7109375" bestFit="1" customWidth="1"/>
    <col min="23" max="26" width="12" customWidth="1"/>
    <col min="27" max="29" width="14.140625" customWidth="1"/>
    <col min="30" max="32" width="12.7109375" customWidth="1"/>
    <col min="33" max="35" width="13.85546875" customWidth="1"/>
    <col min="36" max="38" width="14.85546875" customWidth="1"/>
    <col min="39" max="40" width="15.5703125" customWidth="1"/>
  </cols>
  <sheetData>
    <row r="1" spans="1:40" ht="15.75" x14ac:dyDescent="0.25">
      <c r="A1" s="57" t="s">
        <v>306</v>
      </c>
      <c r="B1" s="57"/>
    </row>
    <row r="2" spans="1:40" ht="15.75" x14ac:dyDescent="0.25">
      <c r="A2" s="57" t="s">
        <v>279</v>
      </c>
      <c r="B2" s="57" t="s">
        <v>280</v>
      </c>
      <c r="C2" s="10"/>
      <c r="D2" s="10"/>
      <c r="E2" s="10"/>
    </row>
    <row r="3" spans="1:40" ht="15.75" x14ac:dyDescent="0.25">
      <c r="A3" s="57"/>
      <c r="B3" s="57" t="s">
        <v>307</v>
      </c>
    </row>
    <row r="4" spans="1:40" ht="15.75" x14ac:dyDescent="0.25">
      <c r="A4" s="57"/>
      <c r="B4" s="57" t="s">
        <v>308</v>
      </c>
    </row>
    <row r="5" spans="1:40" ht="15.75" x14ac:dyDescent="0.25">
      <c r="A5" s="57"/>
      <c r="B5" s="57" t="s">
        <v>309</v>
      </c>
      <c r="T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</row>
    <row r="6" spans="1:40" ht="15.75" x14ac:dyDescent="0.25">
      <c r="A6" s="57"/>
      <c r="B6" s="57" t="s">
        <v>310</v>
      </c>
      <c r="C6" t="s">
        <v>311</v>
      </c>
      <c r="T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</row>
    <row r="7" spans="1:40" x14ac:dyDescent="0.25">
      <c r="T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</row>
    <row r="8" spans="1:40" ht="15.75" x14ac:dyDescent="0.25">
      <c r="A8" s="308" t="s">
        <v>247</v>
      </c>
      <c r="B8" s="309" t="s">
        <v>281</v>
      </c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213"/>
      <c r="U8" s="211"/>
      <c r="V8" s="211"/>
      <c r="W8" s="208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08"/>
    </row>
    <row r="9" spans="1:40" ht="31.5" x14ac:dyDescent="0.25">
      <c r="A9" s="308"/>
      <c r="B9" s="127" t="s">
        <v>297</v>
      </c>
      <c r="C9" s="128" t="s">
        <v>291</v>
      </c>
      <c r="D9" s="111" t="s">
        <v>298</v>
      </c>
      <c r="E9" s="125" t="s">
        <v>299</v>
      </c>
      <c r="F9" s="125" t="s">
        <v>292</v>
      </c>
      <c r="G9" s="111" t="s">
        <v>298</v>
      </c>
      <c r="H9" s="129" t="s">
        <v>300</v>
      </c>
      <c r="I9" s="129" t="s">
        <v>293</v>
      </c>
      <c r="J9" s="111" t="s">
        <v>298</v>
      </c>
      <c r="K9" s="118" t="s">
        <v>301</v>
      </c>
      <c r="L9" s="118" t="s">
        <v>294</v>
      </c>
      <c r="M9" s="111" t="s">
        <v>298</v>
      </c>
      <c r="N9" s="121" t="s">
        <v>302</v>
      </c>
      <c r="O9" s="121" t="s">
        <v>295</v>
      </c>
      <c r="P9" s="111" t="s">
        <v>298</v>
      </c>
      <c r="Q9" s="134" t="s">
        <v>303</v>
      </c>
      <c r="R9" s="134" t="s">
        <v>296</v>
      </c>
      <c r="S9" s="217" t="s">
        <v>298</v>
      </c>
      <c r="T9" s="213"/>
      <c r="U9" s="211"/>
      <c r="V9" s="211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</row>
    <row r="10" spans="1:40" ht="15.75" x14ac:dyDescent="0.25">
      <c r="A10" s="26" t="s">
        <v>259</v>
      </c>
      <c r="B10" s="115">
        <v>240</v>
      </c>
      <c r="C10" s="113">
        <v>240</v>
      </c>
      <c r="D10" s="4">
        <f>SUM(B10:C10)</f>
        <v>480</v>
      </c>
      <c r="E10" s="126">
        <v>240</v>
      </c>
      <c r="F10" s="126">
        <v>240</v>
      </c>
      <c r="G10" s="4">
        <f>SUM(E10:F10)</f>
        <v>480</v>
      </c>
      <c r="H10" s="114">
        <v>238</v>
      </c>
      <c r="I10" s="114">
        <v>240</v>
      </c>
      <c r="J10" s="4">
        <f>SUM(H10:I10)</f>
        <v>478</v>
      </c>
      <c r="K10" s="119">
        <v>240</v>
      </c>
      <c r="L10" s="119">
        <v>240</v>
      </c>
      <c r="M10" s="4">
        <f>SUM(K10:L10)</f>
        <v>480</v>
      </c>
      <c r="N10" s="25">
        <v>240</v>
      </c>
      <c r="O10" s="25">
        <v>240</v>
      </c>
      <c r="P10" s="4">
        <f>SUM(N10:O10)</f>
        <v>480</v>
      </c>
      <c r="Q10" s="135">
        <v>240</v>
      </c>
      <c r="R10" s="135">
        <v>240</v>
      </c>
      <c r="S10" s="218">
        <f>SUM(Q10:R10)</f>
        <v>480</v>
      </c>
      <c r="T10" s="213"/>
      <c r="U10" s="208"/>
      <c r="V10" s="210"/>
      <c r="W10" s="210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</row>
    <row r="11" spans="1:40" ht="15.75" x14ac:dyDescent="0.25">
      <c r="A11" s="26" t="s">
        <v>260</v>
      </c>
      <c r="B11" s="115">
        <v>238</v>
      </c>
      <c r="C11" s="113">
        <v>216</v>
      </c>
      <c r="D11" s="4">
        <f t="shared" ref="D11:D21" si="0">SUM(B11:C11)</f>
        <v>454</v>
      </c>
      <c r="E11" s="126">
        <v>240</v>
      </c>
      <c r="F11" s="126">
        <v>216</v>
      </c>
      <c r="G11" s="4">
        <f t="shared" ref="G11:G22" si="1">SUM(E11:F11)</f>
        <v>456</v>
      </c>
      <c r="H11" s="114">
        <v>238</v>
      </c>
      <c r="I11" s="114">
        <v>216</v>
      </c>
      <c r="J11" s="4">
        <f t="shared" ref="J11:J22" si="2">SUM(H11:I11)</f>
        <v>454</v>
      </c>
      <c r="K11" s="119">
        <v>238</v>
      </c>
      <c r="L11" s="119">
        <v>216</v>
      </c>
      <c r="M11" s="4">
        <f t="shared" ref="M11:M22" si="3">SUM(K11:L11)</f>
        <v>454</v>
      </c>
      <c r="N11" s="25">
        <v>238</v>
      </c>
      <c r="O11" s="25">
        <v>216</v>
      </c>
      <c r="P11" s="4">
        <f t="shared" ref="P11:P22" si="4">SUM(N11:O11)</f>
        <v>454</v>
      </c>
      <c r="Q11" s="135">
        <v>238</v>
      </c>
      <c r="R11" s="135">
        <v>216</v>
      </c>
      <c r="S11" s="218">
        <f t="shared" ref="S11:S22" si="5">SUM(Q11:R11)</f>
        <v>454</v>
      </c>
      <c r="T11" s="213"/>
      <c r="U11" s="208"/>
      <c r="V11" s="210"/>
      <c r="W11" s="210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</row>
    <row r="12" spans="1:40" ht="15.75" x14ac:dyDescent="0.25">
      <c r="A12" s="26" t="s">
        <v>261</v>
      </c>
      <c r="B12" s="115">
        <v>240</v>
      </c>
      <c r="C12" s="113">
        <v>228</v>
      </c>
      <c r="D12" s="4">
        <f t="shared" si="0"/>
        <v>468</v>
      </c>
      <c r="E12" s="126">
        <v>238</v>
      </c>
      <c r="F12" s="126">
        <v>228</v>
      </c>
      <c r="G12" s="4">
        <f t="shared" si="1"/>
        <v>466</v>
      </c>
      <c r="H12" s="114">
        <v>240</v>
      </c>
      <c r="I12" s="114">
        <v>228</v>
      </c>
      <c r="J12" s="4">
        <f t="shared" si="2"/>
        <v>468</v>
      </c>
      <c r="K12" s="119">
        <v>240</v>
      </c>
      <c r="L12" s="119">
        <v>228</v>
      </c>
      <c r="M12" s="4">
        <f t="shared" si="3"/>
        <v>468</v>
      </c>
      <c r="N12" s="25">
        <v>240</v>
      </c>
      <c r="O12" s="25">
        <v>228</v>
      </c>
      <c r="P12" s="4">
        <f t="shared" si="4"/>
        <v>468</v>
      </c>
      <c r="Q12" s="135">
        <v>230</v>
      </c>
      <c r="R12" s="135">
        <v>120</v>
      </c>
      <c r="S12" s="218">
        <f t="shared" si="5"/>
        <v>350</v>
      </c>
      <c r="T12" s="213"/>
      <c r="U12" s="208"/>
      <c r="V12" s="210"/>
      <c r="W12" s="210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</row>
    <row r="13" spans="1:40" ht="15.75" x14ac:dyDescent="0.25">
      <c r="A13" s="26" t="s">
        <v>262</v>
      </c>
      <c r="B13" s="115">
        <v>50</v>
      </c>
      <c r="C13" s="113">
        <v>214</v>
      </c>
      <c r="D13" s="4">
        <f t="shared" si="0"/>
        <v>264</v>
      </c>
      <c r="E13" s="126">
        <v>238</v>
      </c>
      <c r="F13" s="126">
        <v>216</v>
      </c>
      <c r="G13" s="4">
        <f t="shared" si="1"/>
        <v>454</v>
      </c>
      <c r="H13" s="114">
        <v>240</v>
      </c>
      <c r="I13" s="114">
        <v>192</v>
      </c>
      <c r="J13" s="4">
        <f t="shared" si="2"/>
        <v>432</v>
      </c>
      <c r="K13" s="119">
        <v>240</v>
      </c>
      <c r="L13" s="119">
        <v>216</v>
      </c>
      <c r="M13" s="4">
        <f t="shared" si="3"/>
        <v>456</v>
      </c>
      <c r="N13" s="25">
        <v>240</v>
      </c>
      <c r="O13" s="25">
        <v>216</v>
      </c>
      <c r="P13" s="4">
        <f t="shared" si="4"/>
        <v>456</v>
      </c>
      <c r="Q13" s="135">
        <v>230</v>
      </c>
      <c r="R13" s="135">
        <v>96</v>
      </c>
      <c r="S13" s="218">
        <f t="shared" si="5"/>
        <v>326</v>
      </c>
      <c r="T13" s="213"/>
      <c r="U13" s="208"/>
      <c r="V13" s="210"/>
      <c r="W13" s="210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</row>
    <row r="14" spans="1:40" ht="15.75" x14ac:dyDescent="0.25">
      <c r="A14" s="26" t="s">
        <v>263</v>
      </c>
      <c r="B14" s="115">
        <v>100</v>
      </c>
      <c r="C14" s="113">
        <v>154</v>
      </c>
      <c r="D14" s="4">
        <f t="shared" si="0"/>
        <v>254</v>
      </c>
      <c r="E14" s="126">
        <v>226</v>
      </c>
      <c r="F14" s="126">
        <v>154</v>
      </c>
      <c r="G14" s="4">
        <f t="shared" si="1"/>
        <v>380</v>
      </c>
      <c r="H14" s="114">
        <v>90</v>
      </c>
      <c r="I14" s="114">
        <v>156</v>
      </c>
      <c r="J14" s="4">
        <f t="shared" si="2"/>
        <v>246</v>
      </c>
      <c r="K14" s="119">
        <v>228</v>
      </c>
      <c r="L14" s="119">
        <v>156</v>
      </c>
      <c r="M14" s="4">
        <f t="shared" si="3"/>
        <v>384</v>
      </c>
      <c r="N14" s="25">
        <v>216</v>
      </c>
      <c r="O14" s="25">
        <v>156</v>
      </c>
      <c r="P14" s="4">
        <f t="shared" si="4"/>
        <v>372</v>
      </c>
      <c r="Q14" s="135">
        <v>228</v>
      </c>
      <c r="R14" s="135">
        <v>156</v>
      </c>
      <c r="S14" s="218">
        <f t="shared" si="5"/>
        <v>384</v>
      </c>
      <c r="T14" s="213"/>
      <c r="U14" s="208"/>
      <c r="V14" s="210"/>
      <c r="W14" s="210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</row>
    <row r="15" spans="1:40" ht="15.75" x14ac:dyDescent="0.25">
      <c r="A15" s="26" t="s">
        <v>264</v>
      </c>
      <c r="B15" s="115">
        <v>234</v>
      </c>
      <c r="C15" s="113">
        <v>166</v>
      </c>
      <c r="D15" s="4">
        <f t="shared" si="0"/>
        <v>400</v>
      </c>
      <c r="E15" s="126">
        <v>240</v>
      </c>
      <c r="F15" s="126">
        <v>204</v>
      </c>
      <c r="G15" s="4">
        <f t="shared" si="1"/>
        <v>444</v>
      </c>
      <c r="H15" s="114">
        <v>238</v>
      </c>
      <c r="I15" s="114">
        <v>228</v>
      </c>
      <c r="J15" s="4">
        <f t="shared" si="2"/>
        <v>466</v>
      </c>
      <c r="K15" s="119">
        <v>234</v>
      </c>
      <c r="L15" s="119">
        <v>120</v>
      </c>
      <c r="M15" s="4">
        <f t="shared" si="3"/>
        <v>354</v>
      </c>
      <c r="N15" s="25">
        <v>216</v>
      </c>
      <c r="O15" s="25">
        <v>120</v>
      </c>
      <c r="P15" s="4">
        <f t="shared" si="4"/>
        <v>336</v>
      </c>
      <c r="Q15" s="135">
        <v>240</v>
      </c>
      <c r="R15" s="135">
        <v>108</v>
      </c>
      <c r="S15" s="218">
        <f t="shared" si="5"/>
        <v>348</v>
      </c>
      <c r="T15" s="213"/>
      <c r="U15" s="208"/>
      <c r="V15" s="210"/>
      <c r="W15" s="210"/>
      <c r="X15" s="208"/>
      <c r="Y15" s="208"/>
      <c r="Z15" s="208"/>
      <c r="AA15" s="208"/>
      <c r="AB15" s="208"/>
      <c r="AC15" s="208"/>
      <c r="AD15" s="208"/>
      <c r="AE15" s="208"/>
      <c r="AF15" s="208"/>
      <c r="AG15" s="208"/>
      <c r="AH15" s="208"/>
      <c r="AI15" s="208"/>
      <c r="AJ15" s="208"/>
      <c r="AK15" s="208"/>
      <c r="AL15" s="208"/>
      <c r="AM15" s="208"/>
      <c r="AN15" s="208"/>
    </row>
    <row r="16" spans="1:40" ht="15.75" x14ac:dyDescent="0.25">
      <c r="A16" s="26" t="s">
        <v>265</v>
      </c>
      <c r="B16" s="115">
        <v>240</v>
      </c>
      <c r="C16" s="113">
        <v>214</v>
      </c>
      <c r="D16" s="4">
        <f t="shared" si="0"/>
        <v>454</v>
      </c>
      <c r="E16" s="126">
        <v>240</v>
      </c>
      <c r="F16" s="126">
        <v>236</v>
      </c>
      <c r="G16" s="4">
        <f t="shared" si="1"/>
        <v>476</v>
      </c>
      <c r="H16" s="114">
        <v>240</v>
      </c>
      <c r="I16" s="114">
        <v>240</v>
      </c>
      <c r="J16" s="4">
        <f t="shared" si="2"/>
        <v>480</v>
      </c>
      <c r="K16" s="119">
        <v>240</v>
      </c>
      <c r="L16" s="119">
        <v>144</v>
      </c>
      <c r="M16" s="4">
        <f t="shared" si="3"/>
        <v>384</v>
      </c>
      <c r="N16" s="25">
        <v>226</v>
      </c>
      <c r="O16" s="25">
        <v>204</v>
      </c>
      <c r="P16" s="4">
        <f t="shared" si="4"/>
        <v>430</v>
      </c>
      <c r="Q16" s="135">
        <v>240</v>
      </c>
      <c r="R16" s="135">
        <v>120</v>
      </c>
      <c r="S16" s="218">
        <f t="shared" si="5"/>
        <v>360</v>
      </c>
      <c r="T16" s="213"/>
      <c r="U16" s="208"/>
      <c r="V16" s="210"/>
      <c r="W16" s="210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</row>
    <row r="17" spans="1:40" ht="15.75" x14ac:dyDescent="0.25">
      <c r="A17" s="26" t="s">
        <v>266</v>
      </c>
      <c r="B17" s="115">
        <v>238</v>
      </c>
      <c r="C17" s="113">
        <v>226</v>
      </c>
      <c r="D17" s="4">
        <f t="shared" si="0"/>
        <v>464</v>
      </c>
      <c r="E17" s="126">
        <v>240</v>
      </c>
      <c r="F17" s="126">
        <v>226</v>
      </c>
      <c r="G17" s="4">
        <f t="shared" si="1"/>
        <v>466</v>
      </c>
      <c r="H17" s="114">
        <v>240</v>
      </c>
      <c r="I17" s="114">
        <v>228</v>
      </c>
      <c r="J17" s="4">
        <f t="shared" si="2"/>
        <v>468</v>
      </c>
      <c r="K17" s="119">
        <v>240</v>
      </c>
      <c r="L17" s="119">
        <v>228</v>
      </c>
      <c r="M17" s="4">
        <f t="shared" si="3"/>
        <v>468</v>
      </c>
      <c r="N17" s="25">
        <v>240</v>
      </c>
      <c r="O17" s="25">
        <v>226</v>
      </c>
      <c r="P17" s="4">
        <f t="shared" si="4"/>
        <v>466</v>
      </c>
      <c r="Q17" s="135">
        <v>224</v>
      </c>
      <c r="R17" s="135">
        <v>226</v>
      </c>
      <c r="S17" s="218">
        <f t="shared" si="5"/>
        <v>450</v>
      </c>
      <c r="T17" s="213"/>
      <c r="U17" s="208"/>
      <c r="V17" s="210"/>
      <c r="W17" s="210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</row>
    <row r="18" spans="1:40" ht="15.75" x14ac:dyDescent="0.25">
      <c r="A18" s="26" t="s">
        <v>267</v>
      </c>
      <c r="B18" s="115">
        <v>240</v>
      </c>
      <c r="C18" s="113">
        <v>238</v>
      </c>
      <c r="D18" s="4">
        <f t="shared" si="0"/>
        <v>478</v>
      </c>
      <c r="E18" s="126">
        <v>240</v>
      </c>
      <c r="F18" s="126">
        <v>240</v>
      </c>
      <c r="G18" s="4">
        <f t="shared" si="1"/>
        <v>480</v>
      </c>
      <c r="H18" s="114">
        <v>240</v>
      </c>
      <c r="I18" s="114">
        <v>240</v>
      </c>
      <c r="J18" s="4">
        <f t="shared" si="2"/>
        <v>480</v>
      </c>
      <c r="K18" s="119">
        <v>226</v>
      </c>
      <c r="L18" s="119">
        <v>240</v>
      </c>
      <c r="M18" s="4">
        <f t="shared" si="3"/>
        <v>466</v>
      </c>
      <c r="N18" s="25">
        <v>228</v>
      </c>
      <c r="O18" s="25">
        <v>240</v>
      </c>
      <c r="P18" s="4">
        <f t="shared" si="4"/>
        <v>468</v>
      </c>
      <c r="Q18" s="135">
        <v>236</v>
      </c>
      <c r="R18" s="135">
        <v>240</v>
      </c>
      <c r="S18" s="218">
        <f t="shared" si="5"/>
        <v>476</v>
      </c>
      <c r="T18" s="213"/>
      <c r="U18" s="208"/>
      <c r="V18" s="210"/>
      <c r="W18" s="210"/>
      <c r="X18" s="208"/>
      <c r="Y18" s="208"/>
      <c r="Z18" s="208"/>
      <c r="AA18" s="208"/>
      <c r="AB18" s="208"/>
      <c r="AC18" s="208"/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</row>
    <row r="19" spans="1:40" ht="15.75" x14ac:dyDescent="0.25">
      <c r="A19" s="26" t="s">
        <v>268</v>
      </c>
      <c r="B19" s="115">
        <v>240</v>
      </c>
      <c r="C19" s="113">
        <v>238</v>
      </c>
      <c r="D19" s="4">
        <f t="shared" si="0"/>
        <v>478</v>
      </c>
      <c r="E19" s="126">
        <v>240</v>
      </c>
      <c r="F19" s="126">
        <v>240</v>
      </c>
      <c r="G19" s="4">
        <f t="shared" si="1"/>
        <v>480</v>
      </c>
      <c r="H19" s="114">
        <v>238</v>
      </c>
      <c r="I19" s="114">
        <v>240</v>
      </c>
      <c r="J19" s="4">
        <f t="shared" si="2"/>
        <v>478</v>
      </c>
      <c r="K19" s="119">
        <v>240</v>
      </c>
      <c r="L19" s="119">
        <v>238</v>
      </c>
      <c r="M19" s="4">
        <f t="shared" si="3"/>
        <v>478</v>
      </c>
      <c r="N19" s="25">
        <v>240</v>
      </c>
      <c r="O19" s="25">
        <v>238</v>
      </c>
      <c r="P19" s="4">
        <f t="shared" si="4"/>
        <v>478</v>
      </c>
      <c r="Q19" s="135">
        <v>240</v>
      </c>
      <c r="R19" s="135">
        <v>240</v>
      </c>
      <c r="S19" s="218">
        <f t="shared" si="5"/>
        <v>480</v>
      </c>
      <c r="T19" s="213"/>
      <c r="U19" s="208"/>
      <c r="V19" s="210"/>
      <c r="W19" s="210"/>
      <c r="X19" s="208"/>
      <c r="Y19" s="208"/>
      <c r="Z19" s="208"/>
      <c r="AA19" s="208"/>
      <c r="AB19" s="208"/>
      <c r="AC19" s="208"/>
      <c r="AD19" s="208"/>
      <c r="AE19" s="208"/>
      <c r="AF19" s="208"/>
      <c r="AG19" s="208"/>
      <c r="AH19" s="208"/>
      <c r="AI19" s="208"/>
      <c r="AJ19" s="208"/>
      <c r="AK19" s="208"/>
      <c r="AL19" s="208"/>
      <c r="AM19" s="208"/>
      <c r="AN19" s="208"/>
    </row>
    <row r="20" spans="1:40" ht="15.75" x14ac:dyDescent="0.25">
      <c r="A20" s="26" t="s">
        <v>269</v>
      </c>
      <c r="B20" s="115">
        <v>240</v>
      </c>
      <c r="C20" s="113">
        <v>238</v>
      </c>
      <c r="D20" s="4">
        <f t="shared" si="0"/>
        <v>478</v>
      </c>
      <c r="E20" s="126">
        <v>240</v>
      </c>
      <c r="F20" s="126">
        <v>240</v>
      </c>
      <c r="G20" s="4">
        <f t="shared" si="1"/>
        <v>480</v>
      </c>
      <c r="H20" s="114">
        <v>240</v>
      </c>
      <c r="I20" s="114">
        <v>240</v>
      </c>
      <c r="J20" s="4">
        <f t="shared" si="2"/>
        <v>480</v>
      </c>
      <c r="K20" s="119">
        <v>240</v>
      </c>
      <c r="L20" s="119">
        <v>240</v>
      </c>
      <c r="M20" s="4">
        <f t="shared" si="3"/>
        <v>480</v>
      </c>
      <c r="N20" s="25">
        <v>234</v>
      </c>
      <c r="O20" s="25">
        <v>240</v>
      </c>
      <c r="P20" s="4">
        <f t="shared" si="4"/>
        <v>474</v>
      </c>
      <c r="Q20" s="135">
        <v>240</v>
      </c>
      <c r="R20" s="135">
        <v>240</v>
      </c>
      <c r="S20" s="218">
        <f t="shared" si="5"/>
        <v>480</v>
      </c>
      <c r="T20" s="213"/>
      <c r="U20" s="208"/>
      <c r="V20" s="210"/>
      <c r="W20" s="210"/>
      <c r="X20" s="208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</row>
    <row r="21" spans="1:40" ht="15.75" x14ac:dyDescent="0.25">
      <c r="A21" s="26" t="s">
        <v>270</v>
      </c>
      <c r="B21" s="115">
        <v>232</v>
      </c>
      <c r="C21" s="113">
        <v>240</v>
      </c>
      <c r="D21" s="4">
        <f t="shared" si="0"/>
        <v>472</v>
      </c>
      <c r="E21" s="126">
        <v>238</v>
      </c>
      <c r="F21" s="126">
        <v>240</v>
      </c>
      <c r="G21" s="4">
        <f t="shared" si="1"/>
        <v>478</v>
      </c>
      <c r="H21" s="114">
        <v>240</v>
      </c>
      <c r="I21" s="114">
        <v>240</v>
      </c>
      <c r="J21" s="4">
        <f t="shared" si="2"/>
        <v>480</v>
      </c>
      <c r="K21" s="119">
        <v>240</v>
      </c>
      <c r="L21" s="119">
        <v>240</v>
      </c>
      <c r="M21" s="4">
        <f t="shared" si="3"/>
        <v>480</v>
      </c>
      <c r="N21" s="25">
        <v>240</v>
      </c>
      <c r="O21" s="25">
        <v>240</v>
      </c>
      <c r="P21" s="4">
        <f t="shared" si="4"/>
        <v>480</v>
      </c>
      <c r="Q21" s="135">
        <v>240</v>
      </c>
      <c r="R21" s="135">
        <v>240</v>
      </c>
      <c r="S21" s="218">
        <f t="shared" si="5"/>
        <v>480</v>
      </c>
      <c r="T21" s="213"/>
      <c r="U21" s="208"/>
      <c r="V21" s="210"/>
      <c r="W21" s="210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</row>
    <row r="22" spans="1:40" s="130" customFormat="1" ht="15.75" x14ac:dyDescent="0.25">
      <c r="A22" s="112" t="s">
        <v>283</v>
      </c>
      <c r="B22" s="124">
        <f>SUM(B10:B21)</f>
        <v>2532</v>
      </c>
      <c r="C22" s="35">
        <f>SUM(C10:C21)</f>
        <v>2612</v>
      </c>
      <c r="D22" s="4">
        <f>SUM(B22:C22)</f>
        <v>5144</v>
      </c>
      <c r="E22" s="35">
        <f>SUM(E10:E21)</f>
        <v>2860</v>
      </c>
      <c r="F22" s="35">
        <f>SUM(F10:F21)</f>
        <v>2680</v>
      </c>
      <c r="G22" s="4">
        <f t="shared" si="1"/>
        <v>5540</v>
      </c>
      <c r="H22" s="35">
        <f>SUM(H10:H21)</f>
        <v>2722</v>
      </c>
      <c r="I22" s="35">
        <f t="shared" ref="I22:R22" si="6">SUM(I10:I21)</f>
        <v>2688</v>
      </c>
      <c r="J22" s="4">
        <f t="shared" si="2"/>
        <v>5410</v>
      </c>
      <c r="K22" s="35">
        <f>SUM(K10:K21)</f>
        <v>2846</v>
      </c>
      <c r="L22" s="35">
        <f t="shared" si="6"/>
        <v>2506</v>
      </c>
      <c r="M22" s="4">
        <f t="shared" si="3"/>
        <v>5352</v>
      </c>
      <c r="N22" s="35">
        <f>SUM(N10:N21)</f>
        <v>2798</v>
      </c>
      <c r="O22" s="35">
        <f t="shared" si="6"/>
        <v>2564</v>
      </c>
      <c r="P22" s="4">
        <f t="shared" si="4"/>
        <v>5362</v>
      </c>
      <c r="Q22" s="135">
        <f>SUM(Q10:Q21)</f>
        <v>2826</v>
      </c>
      <c r="R22" s="135">
        <f t="shared" si="6"/>
        <v>2242</v>
      </c>
      <c r="S22" s="218">
        <f t="shared" si="5"/>
        <v>5068</v>
      </c>
      <c r="T22" s="213"/>
      <c r="U22" s="211"/>
      <c r="V22" s="211"/>
      <c r="W22" s="208"/>
      <c r="X22" s="208"/>
      <c r="Y22" s="208"/>
      <c r="Z22" s="208"/>
      <c r="AA22" s="208"/>
      <c r="AB22" s="208"/>
      <c r="AC22" s="208"/>
      <c r="AD22" s="208"/>
      <c r="AE22" s="208"/>
      <c r="AF22" s="208"/>
      <c r="AG22" s="208"/>
      <c r="AH22" s="208"/>
      <c r="AI22" s="208"/>
      <c r="AJ22" s="208"/>
      <c r="AK22" s="208"/>
      <c r="AL22" s="208"/>
      <c r="AM22" s="208"/>
      <c r="AN22" s="208"/>
    </row>
    <row r="23" spans="1:40" s="188" customFormat="1" ht="15.75" x14ac:dyDescent="0.25">
      <c r="A23" s="208"/>
      <c r="B23" s="208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13"/>
      <c r="U23" s="211"/>
      <c r="V23" s="211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</row>
    <row r="24" spans="1:40" ht="15.75" x14ac:dyDescent="0.25">
      <c r="T24" s="213"/>
      <c r="U24" s="211"/>
      <c r="V24" s="211"/>
      <c r="W24" s="208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</row>
    <row r="25" spans="1:40" ht="15.75" x14ac:dyDescent="0.25">
      <c r="A25" s="307" t="s">
        <v>247</v>
      </c>
      <c r="B25" s="206"/>
      <c r="C25" s="308" t="s">
        <v>282</v>
      </c>
      <c r="D25" s="308"/>
      <c r="E25" s="308"/>
      <c r="F25" s="30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206"/>
    </row>
    <row r="26" spans="1:40" ht="31.5" x14ac:dyDescent="0.25">
      <c r="A26" s="307"/>
      <c r="B26" s="111" t="s">
        <v>385</v>
      </c>
      <c r="C26" s="111" t="s">
        <v>386</v>
      </c>
      <c r="D26" s="111" t="s">
        <v>298</v>
      </c>
      <c r="E26" s="111" t="s">
        <v>388</v>
      </c>
      <c r="F26" s="111" t="s">
        <v>387</v>
      </c>
      <c r="G26" s="111" t="s">
        <v>298</v>
      </c>
      <c r="H26" s="111" t="s">
        <v>389</v>
      </c>
      <c r="I26" s="111" t="s">
        <v>390</v>
      </c>
      <c r="J26" s="111" t="s">
        <v>298</v>
      </c>
      <c r="K26" s="111" t="s">
        <v>391</v>
      </c>
      <c r="L26" s="111" t="s">
        <v>392</v>
      </c>
      <c r="M26" s="111" t="s">
        <v>298</v>
      </c>
      <c r="N26" s="111" t="s">
        <v>393</v>
      </c>
      <c r="O26" s="111" t="s">
        <v>394</v>
      </c>
      <c r="P26" s="111" t="s">
        <v>298</v>
      </c>
      <c r="Q26" s="111" t="s">
        <v>395</v>
      </c>
      <c r="R26" s="111" t="s">
        <v>396</v>
      </c>
      <c r="S26" s="111" t="s">
        <v>298</v>
      </c>
    </row>
    <row r="27" spans="1:40" ht="15.75" customHeight="1" x14ac:dyDescent="0.25">
      <c r="A27" s="212" t="s">
        <v>259</v>
      </c>
      <c r="B27" s="207">
        <v>2</v>
      </c>
      <c r="C27" s="207">
        <v>2</v>
      </c>
      <c r="D27" s="207">
        <f>B27+C27</f>
        <v>4</v>
      </c>
      <c r="E27" s="207">
        <v>3</v>
      </c>
      <c r="F27" s="207">
        <v>3</v>
      </c>
      <c r="G27" s="207">
        <f>E27+F27</f>
        <v>6</v>
      </c>
      <c r="H27" s="207">
        <v>1</v>
      </c>
      <c r="I27" s="207">
        <v>1</v>
      </c>
      <c r="J27" s="207">
        <f>H27+I27</f>
        <v>2</v>
      </c>
      <c r="K27" s="207">
        <v>3</v>
      </c>
      <c r="L27" s="207">
        <v>3</v>
      </c>
      <c r="M27" s="207">
        <f>K27+L27</f>
        <v>6</v>
      </c>
      <c r="N27" s="207">
        <v>2</v>
      </c>
      <c r="O27" s="207">
        <v>2</v>
      </c>
      <c r="P27" s="207">
        <f>N27+O27</f>
        <v>4</v>
      </c>
      <c r="Q27" s="207">
        <v>2</v>
      </c>
      <c r="R27" s="207">
        <v>2</v>
      </c>
      <c r="S27" s="207">
        <f>Q27+R27</f>
        <v>4</v>
      </c>
    </row>
    <row r="28" spans="1:40" ht="15.75" x14ac:dyDescent="0.25">
      <c r="A28" s="212" t="s">
        <v>260</v>
      </c>
      <c r="B28" s="207">
        <v>5</v>
      </c>
      <c r="C28" s="207">
        <v>5</v>
      </c>
      <c r="D28" s="207">
        <f t="shared" ref="D28:D38" si="7">B28+C28</f>
        <v>10</v>
      </c>
      <c r="E28" s="207">
        <v>3</v>
      </c>
      <c r="F28" s="207">
        <v>3</v>
      </c>
      <c r="G28" s="207">
        <f t="shared" ref="G28:G38" si="8">E28+F28</f>
        <v>6</v>
      </c>
      <c r="H28" s="207">
        <v>5</v>
      </c>
      <c r="I28" s="207">
        <v>5</v>
      </c>
      <c r="J28" s="207">
        <f t="shared" ref="J28:J38" si="9">H28+I28</f>
        <v>10</v>
      </c>
      <c r="K28" s="207">
        <v>1</v>
      </c>
      <c r="L28" s="207">
        <v>1</v>
      </c>
      <c r="M28" s="207">
        <f t="shared" ref="M28:M38" si="10">K28+L28</f>
        <v>2</v>
      </c>
      <c r="N28" s="207">
        <v>3</v>
      </c>
      <c r="O28" s="207">
        <v>3</v>
      </c>
      <c r="P28" s="207">
        <f t="shared" ref="P28:P38" si="11">N28+O28</f>
        <v>6</v>
      </c>
      <c r="Q28" s="207">
        <v>1</v>
      </c>
      <c r="R28" s="207">
        <v>1</v>
      </c>
      <c r="S28" s="207">
        <f t="shared" ref="S28:S38" si="12">Q28+R28</f>
        <v>2</v>
      </c>
    </row>
    <row r="29" spans="1:40" ht="15.75" x14ac:dyDescent="0.25">
      <c r="A29" s="212" t="s">
        <v>261</v>
      </c>
      <c r="B29" s="207">
        <v>4</v>
      </c>
      <c r="C29" s="207">
        <v>4</v>
      </c>
      <c r="D29" s="207">
        <f t="shared" si="7"/>
        <v>8</v>
      </c>
      <c r="E29" s="207">
        <v>2</v>
      </c>
      <c r="F29" s="207">
        <v>2</v>
      </c>
      <c r="G29" s="207">
        <f t="shared" si="8"/>
        <v>4</v>
      </c>
      <c r="H29" s="207">
        <v>3</v>
      </c>
      <c r="I29" s="207">
        <v>3</v>
      </c>
      <c r="J29" s="207">
        <f t="shared" si="9"/>
        <v>6</v>
      </c>
      <c r="K29" s="207">
        <v>4</v>
      </c>
      <c r="L29" s="207">
        <v>4</v>
      </c>
      <c r="M29" s="207">
        <f t="shared" si="10"/>
        <v>8</v>
      </c>
      <c r="N29" s="207">
        <v>5</v>
      </c>
      <c r="O29" s="207">
        <v>5</v>
      </c>
      <c r="P29" s="207">
        <f t="shared" si="11"/>
        <v>10</v>
      </c>
      <c r="Q29" s="207">
        <v>5</v>
      </c>
      <c r="R29" s="207">
        <v>5</v>
      </c>
      <c r="S29" s="207">
        <f t="shared" si="12"/>
        <v>10</v>
      </c>
    </row>
    <row r="30" spans="1:40" ht="15.75" x14ac:dyDescent="0.25">
      <c r="A30" s="212" t="s">
        <v>262</v>
      </c>
      <c r="B30" s="207">
        <v>1</v>
      </c>
      <c r="C30" s="207">
        <v>1</v>
      </c>
      <c r="D30" s="207">
        <f t="shared" si="7"/>
        <v>2</v>
      </c>
      <c r="E30" s="207">
        <v>3</v>
      </c>
      <c r="F30" s="207">
        <v>3</v>
      </c>
      <c r="G30" s="207">
        <f t="shared" si="8"/>
        <v>6</v>
      </c>
      <c r="H30" s="207">
        <v>5</v>
      </c>
      <c r="I30" s="207">
        <v>5</v>
      </c>
      <c r="J30" s="207">
        <f t="shared" si="9"/>
        <v>10</v>
      </c>
      <c r="K30" s="207">
        <v>1</v>
      </c>
      <c r="L30" s="207">
        <v>1</v>
      </c>
      <c r="M30" s="207">
        <f t="shared" si="10"/>
        <v>2</v>
      </c>
      <c r="N30" s="207">
        <v>1</v>
      </c>
      <c r="O30" s="207">
        <v>1</v>
      </c>
      <c r="P30" s="207">
        <f t="shared" si="11"/>
        <v>2</v>
      </c>
      <c r="Q30" s="207">
        <v>3</v>
      </c>
      <c r="R30" s="207">
        <v>3</v>
      </c>
      <c r="S30" s="207">
        <f t="shared" si="12"/>
        <v>6</v>
      </c>
    </row>
    <row r="31" spans="1:40" ht="15.75" x14ac:dyDescent="0.25">
      <c r="A31" s="212" t="s">
        <v>263</v>
      </c>
      <c r="B31" s="207">
        <v>4</v>
      </c>
      <c r="C31" s="207">
        <v>4</v>
      </c>
      <c r="D31" s="207">
        <f t="shared" si="7"/>
        <v>8</v>
      </c>
      <c r="E31" s="207">
        <v>3</v>
      </c>
      <c r="F31" s="207">
        <v>3</v>
      </c>
      <c r="G31" s="207">
        <f t="shared" si="8"/>
        <v>6</v>
      </c>
      <c r="H31" s="207">
        <v>3</v>
      </c>
      <c r="I31" s="207">
        <v>3</v>
      </c>
      <c r="J31" s="207">
        <f t="shared" si="9"/>
        <v>6</v>
      </c>
      <c r="K31" s="207">
        <v>5</v>
      </c>
      <c r="L31" s="207">
        <v>5</v>
      </c>
      <c r="M31" s="207">
        <f t="shared" si="10"/>
        <v>10</v>
      </c>
      <c r="N31" s="207">
        <v>4</v>
      </c>
      <c r="O31" s="207">
        <v>4</v>
      </c>
      <c r="P31" s="207">
        <f t="shared" si="11"/>
        <v>8</v>
      </c>
      <c r="Q31" s="207">
        <v>2</v>
      </c>
      <c r="R31" s="207">
        <v>2</v>
      </c>
      <c r="S31" s="207">
        <f t="shared" si="12"/>
        <v>4</v>
      </c>
    </row>
    <row r="32" spans="1:40" ht="15.75" x14ac:dyDescent="0.25">
      <c r="A32" s="212" t="s">
        <v>264</v>
      </c>
      <c r="B32" s="207">
        <v>1</v>
      </c>
      <c r="C32" s="207">
        <v>1</v>
      </c>
      <c r="D32" s="207">
        <f t="shared" si="7"/>
        <v>2</v>
      </c>
      <c r="E32" s="207">
        <v>2</v>
      </c>
      <c r="F32" s="207">
        <v>2</v>
      </c>
      <c r="G32" s="207">
        <f t="shared" si="8"/>
        <v>4</v>
      </c>
      <c r="H32" s="207">
        <v>1</v>
      </c>
      <c r="I32" s="207">
        <v>1</v>
      </c>
      <c r="J32" s="207">
        <f t="shared" si="9"/>
        <v>2</v>
      </c>
      <c r="K32" s="207">
        <v>5</v>
      </c>
      <c r="L32" s="207">
        <v>5</v>
      </c>
      <c r="M32" s="207">
        <f t="shared" si="10"/>
        <v>10</v>
      </c>
      <c r="N32" s="207">
        <v>3</v>
      </c>
      <c r="O32" s="207">
        <v>3</v>
      </c>
      <c r="P32" s="207">
        <f t="shared" si="11"/>
        <v>6</v>
      </c>
      <c r="Q32" s="207">
        <v>2</v>
      </c>
      <c r="R32" s="207">
        <v>2</v>
      </c>
      <c r="S32" s="207">
        <f t="shared" si="12"/>
        <v>4</v>
      </c>
    </row>
    <row r="33" spans="1:19" ht="15.75" x14ac:dyDescent="0.25">
      <c r="A33" s="212" t="s">
        <v>265</v>
      </c>
      <c r="B33" s="207">
        <v>3</v>
      </c>
      <c r="C33" s="207">
        <v>3</v>
      </c>
      <c r="D33" s="207">
        <f t="shared" si="7"/>
        <v>6</v>
      </c>
      <c r="E33" s="207">
        <v>3</v>
      </c>
      <c r="F33" s="207">
        <v>3</v>
      </c>
      <c r="G33" s="207">
        <f t="shared" si="8"/>
        <v>6</v>
      </c>
      <c r="H33" s="207">
        <v>1</v>
      </c>
      <c r="I33" s="207">
        <v>1</v>
      </c>
      <c r="J33" s="207">
        <f t="shared" si="9"/>
        <v>2</v>
      </c>
      <c r="K33" s="207">
        <v>1</v>
      </c>
      <c r="L33" s="207">
        <v>1</v>
      </c>
      <c r="M33" s="207">
        <f t="shared" si="10"/>
        <v>2</v>
      </c>
      <c r="N33" s="207">
        <v>5</v>
      </c>
      <c r="O33" s="207">
        <v>5</v>
      </c>
      <c r="P33" s="207">
        <f t="shared" si="11"/>
        <v>10</v>
      </c>
      <c r="Q33" s="207">
        <v>1</v>
      </c>
      <c r="R33" s="207">
        <v>1</v>
      </c>
      <c r="S33" s="207">
        <f t="shared" si="12"/>
        <v>2</v>
      </c>
    </row>
    <row r="34" spans="1:19" ht="15.75" x14ac:dyDescent="0.25">
      <c r="A34" s="212" t="s">
        <v>266</v>
      </c>
      <c r="B34" s="207">
        <v>1</v>
      </c>
      <c r="C34" s="207">
        <v>1</v>
      </c>
      <c r="D34" s="207">
        <f t="shared" si="7"/>
        <v>2</v>
      </c>
      <c r="E34" s="207">
        <v>4</v>
      </c>
      <c r="F34" s="207">
        <v>4</v>
      </c>
      <c r="G34" s="207">
        <f t="shared" si="8"/>
        <v>8</v>
      </c>
      <c r="H34" s="207">
        <v>4</v>
      </c>
      <c r="I34" s="207">
        <v>4</v>
      </c>
      <c r="J34" s="207">
        <f t="shared" si="9"/>
        <v>8</v>
      </c>
      <c r="K34" s="207">
        <v>3</v>
      </c>
      <c r="L34" s="207">
        <v>3</v>
      </c>
      <c r="M34" s="207">
        <f t="shared" si="10"/>
        <v>6</v>
      </c>
      <c r="N34" s="207">
        <v>5</v>
      </c>
      <c r="O34" s="207">
        <v>5</v>
      </c>
      <c r="P34" s="207">
        <f t="shared" si="11"/>
        <v>10</v>
      </c>
      <c r="Q34" s="207">
        <v>4</v>
      </c>
      <c r="R34" s="207">
        <v>4</v>
      </c>
      <c r="S34" s="207">
        <f t="shared" si="12"/>
        <v>8</v>
      </c>
    </row>
    <row r="35" spans="1:19" ht="15.75" x14ac:dyDescent="0.25">
      <c r="A35" s="212" t="s">
        <v>267</v>
      </c>
      <c r="B35" s="207">
        <v>4</v>
      </c>
      <c r="C35" s="207">
        <v>4</v>
      </c>
      <c r="D35" s="207">
        <f t="shared" si="7"/>
        <v>8</v>
      </c>
      <c r="E35" s="207">
        <v>1</v>
      </c>
      <c r="F35" s="207">
        <v>1</v>
      </c>
      <c r="G35" s="207">
        <f t="shared" si="8"/>
        <v>2</v>
      </c>
      <c r="H35" s="207">
        <v>4</v>
      </c>
      <c r="I35" s="207">
        <v>4</v>
      </c>
      <c r="J35" s="207">
        <f t="shared" si="9"/>
        <v>8</v>
      </c>
      <c r="K35" s="207">
        <v>5</v>
      </c>
      <c r="L35" s="207">
        <v>5</v>
      </c>
      <c r="M35" s="207">
        <f t="shared" si="10"/>
        <v>10</v>
      </c>
      <c r="N35" s="207">
        <v>3</v>
      </c>
      <c r="O35" s="207">
        <v>3</v>
      </c>
      <c r="P35" s="207">
        <f t="shared" si="11"/>
        <v>6</v>
      </c>
      <c r="Q35" s="207">
        <v>3</v>
      </c>
      <c r="R35" s="207">
        <v>3</v>
      </c>
      <c r="S35" s="207">
        <f t="shared" si="12"/>
        <v>6</v>
      </c>
    </row>
    <row r="36" spans="1:19" ht="15.75" x14ac:dyDescent="0.25">
      <c r="A36" s="212" t="s">
        <v>268</v>
      </c>
      <c r="B36" s="207">
        <v>5</v>
      </c>
      <c r="C36" s="207">
        <v>5</v>
      </c>
      <c r="D36" s="207">
        <f t="shared" si="7"/>
        <v>10</v>
      </c>
      <c r="E36" s="207">
        <v>4</v>
      </c>
      <c r="F36" s="207">
        <v>4</v>
      </c>
      <c r="G36" s="207">
        <f t="shared" si="8"/>
        <v>8</v>
      </c>
      <c r="H36" s="207">
        <v>2</v>
      </c>
      <c r="I36" s="207">
        <v>2</v>
      </c>
      <c r="J36" s="207">
        <f t="shared" si="9"/>
        <v>4</v>
      </c>
      <c r="K36" s="207">
        <v>4</v>
      </c>
      <c r="L36" s="207">
        <v>4</v>
      </c>
      <c r="M36" s="207">
        <f t="shared" si="10"/>
        <v>8</v>
      </c>
      <c r="N36" s="207">
        <v>3</v>
      </c>
      <c r="O36" s="207">
        <v>3</v>
      </c>
      <c r="P36" s="207">
        <f t="shared" si="11"/>
        <v>6</v>
      </c>
      <c r="Q36" s="207">
        <v>3</v>
      </c>
      <c r="R36" s="207">
        <v>3</v>
      </c>
      <c r="S36" s="207">
        <f t="shared" si="12"/>
        <v>6</v>
      </c>
    </row>
    <row r="37" spans="1:19" ht="15.75" x14ac:dyDescent="0.25">
      <c r="A37" s="212" t="s">
        <v>269</v>
      </c>
      <c r="B37" s="207">
        <v>5</v>
      </c>
      <c r="C37" s="207">
        <v>5</v>
      </c>
      <c r="D37" s="207">
        <f t="shared" si="7"/>
        <v>10</v>
      </c>
      <c r="E37" s="207">
        <v>3</v>
      </c>
      <c r="F37" s="207">
        <v>3</v>
      </c>
      <c r="G37" s="207">
        <f t="shared" si="8"/>
        <v>6</v>
      </c>
      <c r="H37" s="207">
        <v>3</v>
      </c>
      <c r="I37" s="207">
        <v>3</v>
      </c>
      <c r="J37" s="207">
        <f t="shared" si="9"/>
        <v>6</v>
      </c>
      <c r="K37" s="207">
        <v>2</v>
      </c>
      <c r="L37" s="207">
        <v>2</v>
      </c>
      <c r="M37" s="207">
        <f t="shared" si="10"/>
        <v>4</v>
      </c>
      <c r="N37" s="207">
        <v>5</v>
      </c>
      <c r="O37" s="207">
        <v>5</v>
      </c>
      <c r="P37" s="207">
        <f t="shared" si="11"/>
        <v>10</v>
      </c>
      <c r="Q37" s="207">
        <v>4</v>
      </c>
      <c r="R37" s="207">
        <v>4</v>
      </c>
      <c r="S37" s="207">
        <f t="shared" si="12"/>
        <v>8</v>
      </c>
    </row>
    <row r="38" spans="1:19" ht="15.75" x14ac:dyDescent="0.25">
      <c r="A38" s="212" t="s">
        <v>270</v>
      </c>
      <c r="B38" s="207">
        <v>3</v>
      </c>
      <c r="C38" s="207">
        <v>3</v>
      </c>
      <c r="D38" s="207">
        <f t="shared" si="7"/>
        <v>6</v>
      </c>
      <c r="E38" s="207">
        <v>2</v>
      </c>
      <c r="F38" s="207">
        <v>2</v>
      </c>
      <c r="G38" s="207">
        <f t="shared" si="8"/>
        <v>4</v>
      </c>
      <c r="H38" s="207">
        <v>1</v>
      </c>
      <c r="I38" s="207">
        <v>1</v>
      </c>
      <c r="J38" s="207">
        <f t="shared" si="9"/>
        <v>2</v>
      </c>
      <c r="K38" s="207">
        <v>5</v>
      </c>
      <c r="L38" s="207">
        <v>5</v>
      </c>
      <c r="M38" s="207">
        <f t="shared" si="10"/>
        <v>10</v>
      </c>
      <c r="N38" s="207">
        <v>5</v>
      </c>
      <c r="O38" s="207">
        <v>5</v>
      </c>
      <c r="P38" s="207">
        <f t="shared" si="11"/>
        <v>10</v>
      </c>
      <c r="Q38" s="207">
        <v>1</v>
      </c>
      <c r="R38" s="207">
        <v>1</v>
      </c>
      <c r="S38" s="207">
        <f t="shared" si="12"/>
        <v>2</v>
      </c>
    </row>
    <row r="39" spans="1:19" ht="15.75" x14ac:dyDescent="0.25">
      <c r="A39" s="214" t="s">
        <v>283</v>
      </c>
      <c r="B39" s="215">
        <f>SUM(B27:B38)</f>
        <v>38</v>
      </c>
      <c r="C39" s="215">
        <f t="shared" ref="C39:S39" si="13">SUM(C27:C38)</f>
        <v>38</v>
      </c>
      <c r="D39" s="215">
        <f t="shared" si="13"/>
        <v>76</v>
      </c>
      <c r="E39" s="215">
        <f t="shared" si="13"/>
        <v>33</v>
      </c>
      <c r="F39" s="215">
        <f t="shared" si="13"/>
        <v>33</v>
      </c>
      <c r="G39" s="215">
        <f t="shared" si="13"/>
        <v>66</v>
      </c>
      <c r="H39" s="215">
        <f t="shared" si="13"/>
        <v>33</v>
      </c>
      <c r="I39" s="215">
        <f t="shared" si="13"/>
        <v>33</v>
      </c>
      <c r="J39" s="215">
        <f t="shared" si="13"/>
        <v>66</v>
      </c>
      <c r="K39" s="215">
        <f t="shared" si="13"/>
        <v>39</v>
      </c>
      <c r="L39" s="215">
        <f t="shared" si="13"/>
        <v>39</v>
      </c>
      <c r="M39" s="215">
        <f t="shared" si="13"/>
        <v>78</v>
      </c>
      <c r="N39" s="215">
        <f t="shared" si="13"/>
        <v>44</v>
      </c>
      <c r="O39" s="215">
        <f t="shared" si="13"/>
        <v>44</v>
      </c>
      <c r="P39" s="215">
        <f t="shared" si="13"/>
        <v>88</v>
      </c>
      <c r="Q39" s="215">
        <f t="shared" si="13"/>
        <v>31</v>
      </c>
      <c r="R39" s="215">
        <f t="shared" si="13"/>
        <v>31</v>
      </c>
      <c r="S39" s="215">
        <f t="shared" si="13"/>
        <v>62</v>
      </c>
    </row>
    <row r="40" spans="1:19" ht="15.75" x14ac:dyDescent="0.25">
      <c r="A40" s="211"/>
      <c r="B40" s="208"/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</row>
    <row r="42" spans="1:19" ht="15.75" x14ac:dyDescent="0.25">
      <c r="A42" s="307" t="s">
        <v>247</v>
      </c>
      <c r="B42" s="206"/>
      <c r="C42" s="308" t="s">
        <v>397</v>
      </c>
      <c r="D42" s="308"/>
      <c r="E42" s="308"/>
      <c r="F42" s="308"/>
      <c r="G42" s="308"/>
      <c r="H42" s="308"/>
      <c r="I42" s="308"/>
      <c r="J42" s="308"/>
      <c r="K42" s="308"/>
      <c r="L42" s="308"/>
      <c r="M42" s="308"/>
      <c r="N42" s="308"/>
      <c r="O42" s="308"/>
      <c r="P42" s="308"/>
      <c r="Q42" s="308"/>
      <c r="R42" s="308"/>
      <c r="S42" s="206"/>
    </row>
    <row r="43" spans="1:19" ht="31.5" x14ac:dyDescent="0.25">
      <c r="A43" s="307"/>
      <c r="B43" s="111" t="s">
        <v>385</v>
      </c>
      <c r="C43" s="111" t="s">
        <v>386</v>
      </c>
      <c r="D43" s="111" t="s">
        <v>298</v>
      </c>
      <c r="E43" s="111" t="s">
        <v>388</v>
      </c>
      <c r="F43" s="111" t="s">
        <v>387</v>
      </c>
      <c r="G43" s="111" t="s">
        <v>298</v>
      </c>
      <c r="H43" s="111" t="s">
        <v>389</v>
      </c>
      <c r="I43" s="111" t="s">
        <v>390</v>
      </c>
      <c r="J43" s="111" t="s">
        <v>298</v>
      </c>
      <c r="K43" s="111" t="s">
        <v>391</v>
      </c>
      <c r="L43" s="111" t="s">
        <v>392</v>
      </c>
      <c r="M43" s="111" t="s">
        <v>298</v>
      </c>
      <c r="N43" s="111" t="s">
        <v>393</v>
      </c>
      <c r="O43" s="111" t="s">
        <v>394</v>
      </c>
      <c r="P43" s="111" t="s">
        <v>298</v>
      </c>
      <c r="Q43" s="111" t="s">
        <v>395</v>
      </c>
      <c r="R43" s="111" t="s">
        <v>396</v>
      </c>
      <c r="S43" s="111" t="s">
        <v>298</v>
      </c>
    </row>
    <row r="44" spans="1:19" ht="15.75" x14ac:dyDescent="0.25">
      <c r="A44" s="212" t="s">
        <v>259</v>
      </c>
      <c r="B44" s="207">
        <f>B10-B27</f>
        <v>238</v>
      </c>
      <c r="C44" s="207">
        <f t="shared" ref="C44:E44" si="14">C10-C27</f>
        <v>238</v>
      </c>
      <c r="D44" s="207">
        <f t="shared" si="14"/>
        <v>476</v>
      </c>
      <c r="E44" s="207">
        <f t="shared" si="14"/>
        <v>237</v>
      </c>
      <c r="F44" s="207">
        <f t="shared" ref="F44:S44" si="15">F10-F27</f>
        <v>237</v>
      </c>
      <c r="G44" s="207">
        <f t="shared" si="15"/>
        <v>474</v>
      </c>
      <c r="H44" s="207">
        <f t="shared" si="15"/>
        <v>237</v>
      </c>
      <c r="I44" s="207">
        <f t="shared" si="15"/>
        <v>239</v>
      </c>
      <c r="J44" s="207">
        <f t="shared" si="15"/>
        <v>476</v>
      </c>
      <c r="K44" s="207">
        <f t="shared" si="15"/>
        <v>237</v>
      </c>
      <c r="L44" s="207">
        <f t="shared" si="15"/>
        <v>237</v>
      </c>
      <c r="M44" s="207">
        <f t="shared" si="15"/>
        <v>474</v>
      </c>
      <c r="N44" s="207">
        <f t="shared" si="15"/>
        <v>238</v>
      </c>
      <c r="O44" s="207">
        <f t="shared" si="15"/>
        <v>238</v>
      </c>
      <c r="P44" s="207">
        <f t="shared" si="15"/>
        <v>476</v>
      </c>
      <c r="Q44" s="207">
        <f t="shared" si="15"/>
        <v>238</v>
      </c>
      <c r="R44" s="207">
        <f t="shared" si="15"/>
        <v>238</v>
      </c>
      <c r="S44" s="207">
        <f t="shared" si="15"/>
        <v>476</v>
      </c>
    </row>
    <row r="45" spans="1:19" ht="15.75" x14ac:dyDescent="0.25">
      <c r="A45" s="212" t="s">
        <v>260</v>
      </c>
      <c r="B45" s="207">
        <f t="shared" ref="B45:E45" si="16">B11-B28</f>
        <v>233</v>
      </c>
      <c r="C45" s="207">
        <f t="shared" si="16"/>
        <v>211</v>
      </c>
      <c r="D45" s="207">
        <f t="shared" si="16"/>
        <v>444</v>
      </c>
      <c r="E45" s="207">
        <f t="shared" si="16"/>
        <v>237</v>
      </c>
      <c r="F45" s="207">
        <f t="shared" ref="F45:S45" si="17">F11-F28</f>
        <v>213</v>
      </c>
      <c r="G45" s="207">
        <f t="shared" si="17"/>
        <v>450</v>
      </c>
      <c r="H45" s="207">
        <f t="shared" si="17"/>
        <v>233</v>
      </c>
      <c r="I45" s="207">
        <f t="shared" si="17"/>
        <v>211</v>
      </c>
      <c r="J45" s="207">
        <f t="shared" si="17"/>
        <v>444</v>
      </c>
      <c r="K45" s="207">
        <f t="shared" si="17"/>
        <v>237</v>
      </c>
      <c r="L45" s="207">
        <f t="shared" si="17"/>
        <v>215</v>
      </c>
      <c r="M45" s="207">
        <f t="shared" si="17"/>
        <v>452</v>
      </c>
      <c r="N45" s="207">
        <f t="shared" si="17"/>
        <v>235</v>
      </c>
      <c r="O45" s="207">
        <f t="shared" si="17"/>
        <v>213</v>
      </c>
      <c r="P45" s="207">
        <f t="shared" si="17"/>
        <v>448</v>
      </c>
      <c r="Q45" s="207">
        <f t="shared" si="17"/>
        <v>237</v>
      </c>
      <c r="R45" s="207">
        <f t="shared" si="17"/>
        <v>215</v>
      </c>
      <c r="S45" s="207">
        <f t="shared" si="17"/>
        <v>452</v>
      </c>
    </row>
    <row r="46" spans="1:19" ht="15.75" x14ac:dyDescent="0.25">
      <c r="A46" s="212" t="s">
        <v>261</v>
      </c>
      <c r="B46" s="207">
        <f t="shared" ref="B46:E46" si="18">B12-B29</f>
        <v>236</v>
      </c>
      <c r="C46" s="207">
        <f t="shared" si="18"/>
        <v>224</v>
      </c>
      <c r="D46" s="207">
        <f t="shared" si="18"/>
        <v>460</v>
      </c>
      <c r="E46" s="207">
        <f t="shared" si="18"/>
        <v>236</v>
      </c>
      <c r="F46" s="207">
        <f t="shared" ref="F46:S46" si="19">F12-F29</f>
        <v>226</v>
      </c>
      <c r="G46" s="207">
        <f t="shared" si="19"/>
        <v>462</v>
      </c>
      <c r="H46" s="207">
        <f t="shared" si="19"/>
        <v>237</v>
      </c>
      <c r="I46" s="207">
        <f t="shared" si="19"/>
        <v>225</v>
      </c>
      <c r="J46" s="207">
        <f t="shared" si="19"/>
        <v>462</v>
      </c>
      <c r="K46" s="207">
        <f t="shared" si="19"/>
        <v>236</v>
      </c>
      <c r="L46" s="207">
        <f t="shared" si="19"/>
        <v>224</v>
      </c>
      <c r="M46" s="207">
        <f t="shared" si="19"/>
        <v>460</v>
      </c>
      <c r="N46" s="207">
        <f t="shared" si="19"/>
        <v>235</v>
      </c>
      <c r="O46" s="207">
        <f t="shared" si="19"/>
        <v>223</v>
      </c>
      <c r="P46" s="207">
        <f t="shared" si="19"/>
        <v>458</v>
      </c>
      <c r="Q46" s="207">
        <f t="shared" si="19"/>
        <v>225</v>
      </c>
      <c r="R46" s="207">
        <f t="shared" si="19"/>
        <v>115</v>
      </c>
      <c r="S46" s="207">
        <f t="shared" si="19"/>
        <v>340</v>
      </c>
    </row>
    <row r="47" spans="1:19" ht="15.75" x14ac:dyDescent="0.25">
      <c r="A47" s="212" t="s">
        <v>262</v>
      </c>
      <c r="B47" s="207">
        <f t="shared" ref="B47:E47" si="20">B13-B30</f>
        <v>49</v>
      </c>
      <c r="C47" s="207">
        <f t="shared" si="20"/>
        <v>213</v>
      </c>
      <c r="D47" s="207">
        <f t="shared" si="20"/>
        <v>262</v>
      </c>
      <c r="E47" s="207">
        <f t="shared" si="20"/>
        <v>235</v>
      </c>
      <c r="F47" s="207">
        <f t="shared" ref="F47:S47" si="21">F13-F30</f>
        <v>213</v>
      </c>
      <c r="G47" s="207">
        <f t="shared" si="21"/>
        <v>448</v>
      </c>
      <c r="H47" s="207">
        <f t="shared" si="21"/>
        <v>235</v>
      </c>
      <c r="I47" s="207">
        <f t="shared" si="21"/>
        <v>187</v>
      </c>
      <c r="J47" s="207">
        <f t="shared" si="21"/>
        <v>422</v>
      </c>
      <c r="K47" s="207">
        <f t="shared" si="21"/>
        <v>239</v>
      </c>
      <c r="L47" s="207">
        <f t="shared" si="21"/>
        <v>215</v>
      </c>
      <c r="M47" s="207">
        <f t="shared" si="21"/>
        <v>454</v>
      </c>
      <c r="N47" s="207">
        <f t="shared" si="21"/>
        <v>239</v>
      </c>
      <c r="O47" s="207">
        <f t="shared" si="21"/>
        <v>215</v>
      </c>
      <c r="P47" s="207">
        <f t="shared" si="21"/>
        <v>454</v>
      </c>
      <c r="Q47" s="207">
        <f t="shared" si="21"/>
        <v>227</v>
      </c>
      <c r="R47" s="207">
        <f t="shared" si="21"/>
        <v>93</v>
      </c>
      <c r="S47" s="207">
        <f t="shared" si="21"/>
        <v>320</v>
      </c>
    </row>
    <row r="48" spans="1:19" ht="15.75" x14ac:dyDescent="0.25">
      <c r="A48" s="212" t="s">
        <v>263</v>
      </c>
      <c r="B48" s="207">
        <f t="shared" ref="B48:E48" si="22">B14-B31</f>
        <v>96</v>
      </c>
      <c r="C48" s="207">
        <f t="shared" si="22"/>
        <v>150</v>
      </c>
      <c r="D48" s="207">
        <f t="shared" si="22"/>
        <v>246</v>
      </c>
      <c r="E48" s="207">
        <f t="shared" si="22"/>
        <v>223</v>
      </c>
      <c r="F48" s="207">
        <f t="shared" ref="F48:S48" si="23">F14-F31</f>
        <v>151</v>
      </c>
      <c r="G48" s="207">
        <f t="shared" si="23"/>
        <v>374</v>
      </c>
      <c r="H48" s="207">
        <f t="shared" si="23"/>
        <v>87</v>
      </c>
      <c r="I48" s="207">
        <f t="shared" si="23"/>
        <v>153</v>
      </c>
      <c r="J48" s="207">
        <f t="shared" si="23"/>
        <v>240</v>
      </c>
      <c r="K48" s="207">
        <f t="shared" si="23"/>
        <v>223</v>
      </c>
      <c r="L48" s="207">
        <f t="shared" si="23"/>
        <v>151</v>
      </c>
      <c r="M48" s="207">
        <f t="shared" si="23"/>
        <v>374</v>
      </c>
      <c r="N48" s="207">
        <f t="shared" si="23"/>
        <v>212</v>
      </c>
      <c r="O48" s="207">
        <f t="shared" si="23"/>
        <v>152</v>
      </c>
      <c r="P48" s="207">
        <f t="shared" si="23"/>
        <v>364</v>
      </c>
      <c r="Q48" s="207">
        <f t="shared" si="23"/>
        <v>226</v>
      </c>
      <c r="R48" s="207">
        <f t="shared" si="23"/>
        <v>154</v>
      </c>
      <c r="S48" s="207">
        <f t="shared" si="23"/>
        <v>380</v>
      </c>
    </row>
    <row r="49" spans="1:19" ht="15.75" x14ac:dyDescent="0.25">
      <c r="A49" s="212" t="s">
        <v>264</v>
      </c>
      <c r="B49" s="207">
        <f t="shared" ref="B49:E49" si="24">B15-B32</f>
        <v>233</v>
      </c>
      <c r="C49" s="207">
        <f t="shared" si="24"/>
        <v>165</v>
      </c>
      <c r="D49" s="207">
        <f t="shared" si="24"/>
        <v>398</v>
      </c>
      <c r="E49" s="207">
        <f t="shared" si="24"/>
        <v>238</v>
      </c>
      <c r="F49" s="207">
        <f t="shared" ref="F49:S49" si="25">F15-F32</f>
        <v>202</v>
      </c>
      <c r="G49" s="207">
        <f t="shared" si="25"/>
        <v>440</v>
      </c>
      <c r="H49" s="207">
        <f t="shared" si="25"/>
        <v>237</v>
      </c>
      <c r="I49" s="207">
        <f t="shared" si="25"/>
        <v>227</v>
      </c>
      <c r="J49" s="207">
        <f t="shared" si="25"/>
        <v>464</v>
      </c>
      <c r="K49" s="207">
        <f t="shared" si="25"/>
        <v>229</v>
      </c>
      <c r="L49" s="207">
        <f t="shared" si="25"/>
        <v>115</v>
      </c>
      <c r="M49" s="207">
        <f t="shared" si="25"/>
        <v>344</v>
      </c>
      <c r="N49" s="207">
        <f t="shared" si="25"/>
        <v>213</v>
      </c>
      <c r="O49" s="207">
        <f t="shared" si="25"/>
        <v>117</v>
      </c>
      <c r="P49" s="207">
        <f t="shared" si="25"/>
        <v>330</v>
      </c>
      <c r="Q49" s="207">
        <f t="shared" si="25"/>
        <v>238</v>
      </c>
      <c r="R49" s="207">
        <f t="shared" si="25"/>
        <v>106</v>
      </c>
      <c r="S49" s="207">
        <f t="shared" si="25"/>
        <v>344</v>
      </c>
    </row>
    <row r="50" spans="1:19" ht="15.75" x14ac:dyDescent="0.25">
      <c r="A50" s="212" t="s">
        <v>265</v>
      </c>
      <c r="B50" s="207">
        <f t="shared" ref="B50:E50" si="26">B16-B33</f>
        <v>237</v>
      </c>
      <c r="C50" s="207">
        <f t="shared" si="26"/>
        <v>211</v>
      </c>
      <c r="D50" s="207">
        <f t="shared" si="26"/>
        <v>448</v>
      </c>
      <c r="E50" s="207">
        <f t="shared" si="26"/>
        <v>237</v>
      </c>
      <c r="F50" s="207">
        <f t="shared" ref="F50:S50" si="27">F16-F33</f>
        <v>233</v>
      </c>
      <c r="G50" s="207">
        <f t="shared" si="27"/>
        <v>470</v>
      </c>
      <c r="H50" s="207">
        <f t="shared" si="27"/>
        <v>239</v>
      </c>
      <c r="I50" s="207">
        <f t="shared" si="27"/>
        <v>239</v>
      </c>
      <c r="J50" s="207">
        <f t="shared" si="27"/>
        <v>478</v>
      </c>
      <c r="K50" s="207">
        <f t="shared" si="27"/>
        <v>239</v>
      </c>
      <c r="L50" s="207">
        <f t="shared" si="27"/>
        <v>143</v>
      </c>
      <c r="M50" s="207">
        <f t="shared" si="27"/>
        <v>382</v>
      </c>
      <c r="N50" s="207">
        <f t="shared" si="27"/>
        <v>221</v>
      </c>
      <c r="O50" s="207">
        <f t="shared" si="27"/>
        <v>199</v>
      </c>
      <c r="P50" s="207">
        <f t="shared" si="27"/>
        <v>420</v>
      </c>
      <c r="Q50" s="207">
        <f t="shared" si="27"/>
        <v>239</v>
      </c>
      <c r="R50" s="207">
        <f t="shared" si="27"/>
        <v>119</v>
      </c>
      <c r="S50" s="207">
        <f t="shared" si="27"/>
        <v>358</v>
      </c>
    </row>
    <row r="51" spans="1:19" ht="15.75" x14ac:dyDescent="0.25">
      <c r="A51" s="212" t="s">
        <v>266</v>
      </c>
      <c r="B51" s="207">
        <f t="shared" ref="B51:E51" si="28">B17-B34</f>
        <v>237</v>
      </c>
      <c r="C51" s="207">
        <f t="shared" si="28"/>
        <v>225</v>
      </c>
      <c r="D51" s="207">
        <f t="shared" si="28"/>
        <v>462</v>
      </c>
      <c r="E51" s="207">
        <f t="shared" si="28"/>
        <v>236</v>
      </c>
      <c r="F51" s="207">
        <f t="shared" ref="F51:S51" si="29">F17-F34</f>
        <v>222</v>
      </c>
      <c r="G51" s="207">
        <f t="shared" si="29"/>
        <v>458</v>
      </c>
      <c r="H51" s="207">
        <f t="shared" si="29"/>
        <v>236</v>
      </c>
      <c r="I51" s="207">
        <f t="shared" si="29"/>
        <v>224</v>
      </c>
      <c r="J51" s="207">
        <f t="shared" si="29"/>
        <v>460</v>
      </c>
      <c r="K51" s="207">
        <f t="shared" si="29"/>
        <v>237</v>
      </c>
      <c r="L51" s="207">
        <f t="shared" si="29"/>
        <v>225</v>
      </c>
      <c r="M51" s="207">
        <f t="shared" si="29"/>
        <v>462</v>
      </c>
      <c r="N51" s="207">
        <f t="shared" si="29"/>
        <v>235</v>
      </c>
      <c r="O51" s="207">
        <f t="shared" si="29"/>
        <v>221</v>
      </c>
      <c r="P51" s="207">
        <f t="shared" si="29"/>
        <v>456</v>
      </c>
      <c r="Q51" s="207">
        <f t="shared" si="29"/>
        <v>220</v>
      </c>
      <c r="R51" s="207">
        <f t="shared" si="29"/>
        <v>222</v>
      </c>
      <c r="S51" s="207">
        <f t="shared" si="29"/>
        <v>442</v>
      </c>
    </row>
    <row r="52" spans="1:19" ht="15.75" x14ac:dyDescent="0.25">
      <c r="A52" s="212" t="s">
        <v>267</v>
      </c>
      <c r="B52" s="207">
        <f t="shared" ref="B52:E52" si="30">B18-B35</f>
        <v>236</v>
      </c>
      <c r="C52" s="207">
        <f t="shared" si="30"/>
        <v>234</v>
      </c>
      <c r="D52" s="207">
        <f t="shared" si="30"/>
        <v>470</v>
      </c>
      <c r="E52" s="207">
        <f t="shared" si="30"/>
        <v>239</v>
      </c>
      <c r="F52" s="207">
        <f t="shared" ref="F52:S52" si="31">F18-F35</f>
        <v>239</v>
      </c>
      <c r="G52" s="207">
        <f t="shared" si="31"/>
        <v>478</v>
      </c>
      <c r="H52" s="207">
        <f t="shared" si="31"/>
        <v>236</v>
      </c>
      <c r="I52" s="207">
        <f t="shared" si="31"/>
        <v>236</v>
      </c>
      <c r="J52" s="207">
        <f t="shared" si="31"/>
        <v>472</v>
      </c>
      <c r="K52" s="207">
        <f t="shared" si="31"/>
        <v>221</v>
      </c>
      <c r="L52" s="207">
        <f t="shared" si="31"/>
        <v>235</v>
      </c>
      <c r="M52" s="207">
        <f t="shared" si="31"/>
        <v>456</v>
      </c>
      <c r="N52" s="207">
        <f t="shared" si="31"/>
        <v>225</v>
      </c>
      <c r="O52" s="207">
        <f t="shared" si="31"/>
        <v>237</v>
      </c>
      <c r="P52" s="207">
        <f t="shared" si="31"/>
        <v>462</v>
      </c>
      <c r="Q52" s="207">
        <f t="shared" si="31"/>
        <v>233</v>
      </c>
      <c r="R52" s="207">
        <f t="shared" si="31"/>
        <v>237</v>
      </c>
      <c r="S52" s="207">
        <f t="shared" si="31"/>
        <v>470</v>
      </c>
    </row>
    <row r="53" spans="1:19" ht="15.75" x14ac:dyDescent="0.25">
      <c r="A53" s="212" t="s">
        <v>268</v>
      </c>
      <c r="B53" s="207">
        <f t="shared" ref="B53:E53" si="32">B19-B36</f>
        <v>235</v>
      </c>
      <c r="C53" s="207">
        <f t="shared" si="32"/>
        <v>233</v>
      </c>
      <c r="D53" s="207">
        <f t="shared" si="32"/>
        <v>468</v>
      </c>
      <c r="E53" s="207">
        <f t="shared" si="32"/>
        <v>236</v>
      </c>
      <c r="F53" s="207">
        <f t="shared" ref="F53:S53" si="33">F19-F36</f>
        <v>236</v>
      </c>
      <c r="G53" s="207">
        <f t="shared" si="33"/>
        <v>472</v>
      </c>
      <c r="H53" s="207">
        <f t="shared" si="33"/>
        <v>236</v>
      </c>
      <c r="I53" s="207">
        <f t="shared" si="33"/>
        <v>238</v>
      </c>
      <c r="J53" s="207">
        <f t="shared" si="33"/>
        <v>474</v>
      </c>
      <c r="K53" s="207">
        <f t="shared" si="33"/>
        <v>236</v>
      </c>
      <c r="L53" s="207">
        <f t="shared" si="33"/>
        <v>234</v>
      </c>
      <c r="M53" s="207">
        <f t="shared" si="33"/>
        <v>470</v>
      </c>
      <c r="N53" s="207">
        <f t="shared" si="33"/>
        <v>237</v>
      </c>
      <c r="O53" s="207">
        <f t="shared" si="33"/>
        <v>235</v>
      </c>
      <c r="P53" s="207">
        <f t="shared" si="33"/>
        <v>472</v>
      </c>
      <c r="Q53" s="207">
        <f t="shared" si="33"/>
        <v>237</v>
      </c>
      <c r="R53" s="207">
        <f t="shared" si="33"/>
        <v>237</v>
      </c>
      <c r="S53" s="207">
        <f t="shared" si="33"/>
        <v>474</v>
      </c>
    </row>
    <row r="54" spans="1:19" ht="15.75" x14ac:dyDescent="0.25">
      <c r="A54" s="212" t="s">
        <v>269</v>
      </c>
      <c r="B54" s="207">
        <f t="shared" ref="B54:E54" si="34">B20-B37</f>
        <v>235</v>
      </c>
      <c r="C54" s="207">
        <f t="shared" si="34"/>
        <v>233</v>
      </c>
      <c r="D54" s="207">
        <f t="shared" si="34"/>
        <v>468</v>
      </c>
      <c r="E54" s="207">
        <f t="shared" si="34"/>
        <v>237</v>
      </c>
      <c r="F54" s="207">
        <f t="shared" ref="F54:S54" si="35">F20-F37</f>
        <v>237</v>
      </c>
      <c r="G54" s="207">
        <f t="shared" si="35"/>
        <v>474</v>
      </c>
      <c r="H54" s="207">
        <f t="shared" si="35"/>
        <v>237</v>
      </c>
      <c r="I54" s="207">
        <f t="shared" si="35"/>
        <v>237</v>
      </c>
      <c r="J54" s="207">
        <f t="shared" si="35"/>
        <v>474</v>
      </c>
      <c r="K54" s="207">
        <f t="shared" si="35"/>
        <v>238</v>
      </c>
      <c r="L54" s="207">
        <f t="shared" si="35"/>
        <v>238</v>
      </c>
      <c r="M54" s="207">
        <f t="shared" si="35"/>
        <v>476</v>
      </c>
      <c r="N54" s="207">
        <f t="shared" si="35"/>
        <v>229</v>
      </c>
      <c r="O54" s="207">
        <f t="shared" si="35"/>
        <v>235</v>
      </c>
      <c r="P54" s="207">
        <f t="shared" si="35"/>
        <v>464</v>
      </c>
      <c r="Q54" s="207">
        <f t="shared" si="35"/>
        <v>236</v>
      </c>
      <c r="R54" s="207">
        <f t="shared" si="35"/>
        <v>236</v>
      </c>
      <c r="S54" s="207">
        <f t="shared" si="35"/>
        <v>472</v>
      </c>
    </row>
    <row r="55" spans="1:19" ht="15.75" x14ac:dyDescent="0.25">
      <c r="A55" s="212" t="s">
        <v>270</v>
      </c>
      <c r="B55" s="207">
        <f t="shared" ref="B55:E55" si="36">B21-B38</f>
        <v>229</v>
      </c>
      <c r="C55" s="207">
        <f t="shared" si="36"/>
        <v>237</v>
      </c>
      <c r="D55" s="207">
        <f t="shared" si="36"/>
        <v>466</v>
      </c>
      <c r="E55" s="207">
        <f t="shared" si="36"/>
        <v>236</v>
      </c>
      <c r="F55" s="207">
        <f t="shared" ref="F55:S55" si="37">F21-F38</f>
        <v>238</v>
      </c>
      <c r="G55" s="207">
        <f t="shared" si="37"/>
        <v>474</v>
      </c>
      <c r="H55" s="207">
        <f t="shared" si="37"/>
        <v>239</v>
      </c>
      <c r="I55" s="207">
        <f t="shared" si="37"/>
        <v>239</v>
      </c>
      <c r="J55" s="207">
        <f t="shared" si="37"/>
        <v>478</v>
      </c>
      <c r="K55" s="207">
        <f t="shared" si="37"/>
        <v>235</v>
      </c>
      <c r="L55" s="207">
        <f t="shared" si="37"/>
        <v>235</v>
      </c>
      <c r="M55" s="207">
        <f t="shared" si="37"/>
        <v>470</v>
      </c>
      <c r="N55" s="207">
        <f t="shared" si="37"/>
        <v>235</v>
      </c>
      <c r="O55" s="207">
        <f t="shared" si="37"/>
        <v>235</v>
      </c>
      <c r="P55" s="207">
        <f t="shared" si="37"/>
        <v>470</v>
      </c>
      <c r="Q55" s="207">
        <f t="shared" si="37"/>
        <v>239</v>
      </c>
      <c r="R55" s="207">
        <f t="shared" si="37"/>
        <v>239</v>
      </c>
      <c r="S55" s="207">
        <f t="shared" si="37"/>
        <v>478</v>
      </c>
    </row>
    <row r="56" spans="1:19" ht="15.75" x14ac:dyDescent="0.25">
      <c r="A56" s="214" t="s">
        <v>283</v>
      </c>
      <c r="B56" s="215">
        <f>SUM(B44:B55)</f>
        <v>2494</v>
      </c>
      <c r="C56" s="215">
        <f t="shared" ref="C56" si="38">SUM(C44:C55)</f>
        <v>2574</v>
      </c>
      <c r="D56" s="215">
        <f t="shared" ref="D56" si="39">SUM(D44:D55)</f>
        <v>5068</v>
      </c>
      <c r="E56" s="215">
        <f t="shared" ref="E56" si="40">SUM(E44:E55)</f>
        <v>2827</v>
      </c>
      <c r="F56" s="215">
        <f t="shared" ref="F56" si="41">SUM(F44:F55)</f>
        <v>2647</v>
      </c>
      <c r="G56" s="215">
        <f t="shared" ref="G56" si="42">SUM(G44:G55)</f>
        <v>5474</v>
      </c>
      <c r="H56" s="215">
        <f t="shared" ref="H56" si="43">SUM(H44:H55)</f>
        <v>2689</v>
      </c>
      <c r="I56" s="215">
        <f t="shared" ref="I56" si="44">SUM(I44:I55)</f>
        <v>2655</v>
      </c>
      <c r="J56" s="215">
        <f t="shared" ref="J56" si="45">SUM(J44:J55)</f>
        <v>5344</v>
      </c>
      <c r="K56" s="215">
        <f t="shared" ref="K56" si="46">SUM(K44:K55)</f>
        <v>2807</v>
      </c>
      <c r="L56" s="215">
        <f t="shared" ref="L56" si="47">SUM(L44:L55)</f>
        <v>2467</v>
      </c>
      <c r="M56" s="215">
        <f t="shared" ref="M56" si="48">SUM(M44:M55)</f>
        <v>5274</v>
      </c>
      <c r="N56" s="215">
        <f t="shared" ref="N56" si="49">SUM(N44:N55)</f>
        <v>2754</v>
      </c>
      <c r="O56" s="215">
        <f t="shared" ref="O56" si="50">SUM(O44:O55)</f>
        <v>2520</v>
      </c>
      <c r="P56" s="215">
        <f t="shared" ref="P56" si="51">SUM(P44:P55)</f>
        <v>5274</v>
      </c>
      <c r="Q56" s="215">
        <f t="shared" ref="Q56" si="52">SUM(Q44:Q55)</f>
        <v>2795</v>
      </c>
      <c r="R56" s="215">
        <f t="shared" ref="R56" si="53">SUM(R44:R55)</f>
        <v>2211</v>
      </c>
      <c r="S56" s="215">
        <f t="shared" ref="S56" si="54">SUM(S44:S55)</f>
        <v>5006</v>
      </c>
    </row>
    <row r="57" spans="1:19" ht="15.75" x14ac:dyDescent="0.25">
      <c r="A57" s="58"/>
      <c r="B57" s="5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</row>
  </sheetData>
  <mergeCells count="6">
    <mergeCell ref="A42:A43"/>
    <mergeCell ref="C42:R42"/>
    <mergeCell ref="A8:A9"/>
    <mergeCell ref="B8:S8"/>
    <mergeCell ref="A25:A26"/>
    <mergeCell ref="C25:R2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2422-7DF2-4594-80C2-C2FDBE53DCDF}">
  <dimension ref="A1:L99"/>
  <sheetViews>
    <sheetView zoomScale="71" zoomScaleNormal="71" workbookViewId="0">
      <pane xSplit="1" topLeftCell="B1" activePane="topRight" state="frozen"/>
      <selection pane="topRight" activeCell="G7" sqref="G7"/>
    </sheetView>
  </sheetViews>
  <sheetFormatPr defaultRowHeight="15" x14ac:dyDescent="0.25"/>
  <cols>
    <col min="1" max="1" width="15.42578125" customWidth="1"/>
    <col min="2" max="2" width="10.85546875" bestFit="1" customWidth="1"/>
    <col min="3" max="3" width="10.85546875" customWidth="1"/>
    <col min="4" max="5" width="11.140625" customWidth="1"/>
    <col min="6" max="6" width="21.42578125" customWidth="1"/>
    <col min="7" max="7" width="15" customWidth="1"/>
    <col min="8" max="8" width="20.85546875" customWidth="1"/>
    <col min="9" max="9" width="20" customWidth="1"/>
    <col min="10" max="10" width="17" customWidth="1"/>
    <col min="11" max="11" width="16.85546875" customWidth="1"/>
    <col min="12" max="12" width="17" customWidth="1"/>
  </cols>
  <sheetData>
    <row r="1" spans="1:12" x14ac:dyDescent="0.25">
      <c r="B1" t="s">
        <v>306</v>
      </c>
    </row>
    <row r="2" spans="1:12" x14ac:dyDescent="0.25">
      <c r="B2" t="s">
        <v>335</v>
      </c>
      <c r="D2" t="s">
        <v>383</v>
      </c>
      <c r="F2" t="s">
        <v>384</v>
      </c>
    </row>
    <row r="3" spans="1:12" x14ac:dyDescent="0.25">
      <c r="A3" s="79"/>
      <c r="B3" t="s">
        <v>336</v>
      </c>
    </row>
    <row r="4" spans="1:12" x14ac:dyDescent="0.25">
      <c r="J4" t="s">
        <v>323</v>
      </c>
      <c r="K4" t="s">
        <v>324</v>
      </c>
    </row>
    <row r="5" spans="1:12" ht="31.5" x14ac:dyDescent="0.25">
      <c r="A5" s="312" t="s">
        <v>11</v>
      </c>
      <c r="B5" s="131" t="s">
        <v>247</v>
      </c>
      <c r="C5" s="111" t="s">
        <v>274</v>
      </c>
      <c r="D5" s="111" t="s">
        <v>334</v>
      </c>
      <c r="E5" s="111" t="s">
        <v>283</v>
      </c>
      <c r="F5" s="111" t="s">
        <v>326</v>
      </c>
      <c r="G5" s="173" t="s">
        <v>327</v>
      </c>
      <c r="H5" s="173" t="s">
        <v>328</v>
      </c>
      <c r="I5" s="173" t="s">
        <v>329</v>
      </c>
      <c r="J5" s="173" t="s">
        <v>330</v>
      </c>
      <c r="K5" s="173" t="s">
        <v>331</v>
      </c>
      <c r="L5" s="174" t="s">
        <v>332</v>
      </c>
    </row>
    <row r="6" spans="1:12" ht="15.75" x14ac:dyDescent="0.25">
      <c r="A6" s="312"/>
      <c r="B6" s="26" t="s">
        <v>259</v>
      </c>
      <c r="C6" s="4">
        <v>20</v>
      </c>
      <c r="D6" s="4">
        <v>21</v>
      </c>
      <c r="E6" s="205">
        <f>C6+D6</f>
        <v>41</v>
      </c>
      <c r="F6" s="4" t="s">
        <v>337</v>
      </c>
      <c r="G6" s="4">
        <f>1920*(21+20)</f>
        <v>78720</v>
      </c>
      <c r="H6" s="6">
        <v>0</v>
      </c>
      <c r="I6" s="6">
        <v>5037</v>
      </c>
      <c r="J6" s="6">
        <f>G6-I6</f>
        <v>73683</v>
      </c>
      <c r="K6" s="6">
        <f>J6-H6</f>
        <v>73683</v>
      </c>
      <c r="L6" s="139">
        <f>K6/J6</f>
        <v>1</v>
      </c>
    </row>
    <row r="7" spans="1:12" ht="15.75" x14ac:dyDescent="0.25">
      <c r="A7" s="312"/>
      <c r="B7" s="26" t="s">
        <v>260</v>
      </c>
      <c r="C7" s="4">
        <v>19</v>
      </c>
      <c r="D7" s="4">
        <v>18</v>
      </c>
      <c r="E7" s="205">
        <f t="shared" ref="E7:E17" si="0">C7+D7</f>
        <v>37</v>
      </c>
      <c r="F7" s="4">
        <v>1920</v>
      </c>
      <c r="G7" s="4">
        <f>F7*(D7+C7)</f>
        <v>71040</v>
      </c>
      <c r="H7" s="6">
        <v>120</v>
      </c>
      <c r="I7" s="6">
        <v>4539</v>
      </c>
      <c r="J7" s="6">
        <f t="shared" ref="J7:J17" si="1">G7-I7</f>
        <v>66501</v>
      </c>
      <c r="K7" s="6">
        <f t="shared" ref="K7:K17" si="2">J7-H7</f>
        <v>66381</v>
      </c>
      <c r="L7" s="139">
        <f t="shared" ref="L7:L17" si="3">K7/J7</f>
        <v>0.99819551585690436</v>
      </c>
    </row>
    <row r="8" spans="1:12" ht="15.75" x14ac:dyDescent="0.25">
      <c r="A8" s="312"/>
      <c r="B8" s="26" t="s">
        <v>261</v>
      </c>
      <c r="C8" s="4">
        <v>22</v>
      </c>
      <c r="D8" s="4">
        <v>22</v>
      </c>
      <c r="E8" s="205">
        <f t="shared" si="0"/>
        <v>44</v>
      </c>
      <c r="F8" s="4">
        <v>1920</v>
      </c>
      <c r="G8" s="4">
        <f t="shared" ref="G8:G17" si="4">F8*(D8+C8)</f>
        <v>84480</v>
      </c>
      <c r="H8" s="6">
        <v>480</v>
      </c>
      <c r="I8" s="6">
        <v>5388</v>
      </c>
      <c r="J8" s="6">
        <f t="shared" si="1"/>
        <v>79092</v>
      </c>
      <c r="K8" s="6">
        <f t="shared" si="2"/>
        <v>78612</v>
      </c>
      <c r="L8" s="139">
        <f t="shared" si="3"/>
        <v>0.99393111819147317</v>
      </c>
    </row>
    <row r="9" spans="1:12" ht="15.75" x14ac:dyDescent="0.25">
      <c r="A9" s="312"/>
      <c r="B9" s="26" t="s">
        <v>262</v>
      </c>
      <c r="C9" s="4">
        <v>21</v>
      </c>
      <c r="D9" s="4">
        <v>19</v>
      </c>
      <c r="E9" s="205">
        <f t="shared" si="0"/>
        <v>40</v>
      </c>
      <c r="F9" s="4">
        <v>1920</v>
      </c>
      <c r="G9" s="4">
        <f t="shared" si="4"/>
        <v>76800</v>
      </c>
      <c r="H9" s="4">
        <v>30300</v>
      </c>
      <c r="I9" s="6">
        <v>4920</v>
      </c>
      <c r="J9" s="6">
        <f t="shared" si="1"/>
        <v>71880</v>
      </c>
      <c r="K9" s="6">
        <f t="shared" si="2"/>
        <v>41580</v>
      </c>
      <c r="L9" s="139">
        <f t="shared" si="3"/>
        <v>0.57846410684474125</v>
      </c>
    </row>
    <row r="10" spans="1:12" ht="15.75" x14ac:dyDescent="0.25">
      <c r="A10" s="312"/>
      <c r="B10" s="26" t="s">
        <v>263</v>
      </c>
      <c r="C10" s="4">
        <v>14</v>
      </c>
      <c r="D10" s="4">
        <v>15</v>
      </c>
      <c r="E10" s="205">
        <f t="shared" si="0"/>
        <v>29</v>
      </c>
      <c r="F10" s="4">
        <v>1920</v>
      </c>
      <c r="G10" s="4">
        <f t="shared" si="4"/>
        <v>55680</v>
      </c>
      <c r="H10" s="4">
        <v>15900</v>
      </c>
      <c r="I10" s="6">
        <v>3603</v>
      </c>
      <c r="J10" s="6">
        <f t="shared" si="1"/>
        <v>52077</v>
      </c>
      <c r="K10" s="6">
        <f t="shared" si="2"/>
        <v>36177</v>
      </c>
      <c r="L10" s="139">
        <f t="shared" si="3"/>
        <v>0.69468287343740998</v>
      </c>
    </row>
    <row r="11" spans="1:12" ht="15.75" x14ac:dyDescent="0.25">
      <c r="A11" s="312"/>
      <c r="B11" s="26" t="s">
        <v>264</v>
      </c>
      <c r="C11" s="4">
        <v>21</v>
      </c>
      <c r="D11" s="4">
        <v>21</v>
      </c>
      <c r="E11" s="205">
        <f t="shared" si="0"/>
        <v>42</v>
      </c>
      <c r="F11" s="4">
        <v>1920</v>
      </c>
      <c r="G11" s="4">
        <f t="shared" si="4"/>
        <v>80640</v>
      </c>
      <c r="H11" s="4">
        <v>11580</v>
      </c>
      <c r="I11" s="6">
        <v>5154</v>
      </c>
      <c r="J11" s="6">
        <f t="shared" si="1"/>
        <v>75486</v>
      </c>
      <c r="K11" s="6">
        <f t="shared" si="2"/>
        <v>63906</v>
      </c>
      <c r="L11" s="139">
        <f t="shared" si="3"/>
        <v>0.84659407042365475</v>
      </c>
    </row>
    <row r="12" spans="1:12" ht="15.75" x14ac:dyDescent="0.25">
      <c r="A12" s="312"/>
      <c r="B12" s="26" t="s">
        <v>265</v>
      </c>
      <c r="C12" s="4">
        <v>21</v>
      </c>
      <c r="D12" s="4">
        <v>21</v>
      </c>
      <c r="E12" s="205">
        <f t="shared" si="0"/>
        <v>42</v>
      </c>
      <c r="F12" s="4">
        <v>1920</v>
      </c>
      <c r="G12" s="4">
        <f t="shared" si="4"/>
        <v>80640</v>
      </c>
      <c r="H12" s="4">
        <v>2940</v>
      </c>
      <c r="I12" s="6">
        <v>5214</v>
      </c>
      <c r="J12" s="6">
        <f t="shared" si="1"/>
        <v>75426</v>
      </c>
      <c r="K12" s="6">
        <f t="shared" si="2"/>
        <v>72486</v>
      </c>
      <c r="L12" s="139">
        <f t="shared" si="3"/>
        <v>0.9610213984567656</v>
      </c>
    </row>
    <row r="13" spans="1:12" ht="15.75" x14ac:dyDescent="0.25">
      <c r="A13" s="312"/>
      <c r="B13" s="26" t="s">
        <v>266</v>
      </c>
      <c r="C13" s="4">
        <v>20</v>
      </c>
      <c r="D13" s="4">
        <v>22</v>
      </c>
      <c r="E13" s="205">
        <f t="shared" si="0"/>
        <v>42</v>
      </c>
      <c r="F13" s="4">
        <v>1920</v>
      </c>
      <c r="G13" s="4">
        <f t="shared" si="4"/>
        <v>80640</v>
      </c>
      <c r="H13" s="4">
        <v>1710</v>
      </c>
      <c r="I13" s="6">
        <v>5154</v>
      </c>
      <c r="J13" s="6">
        <f t="shared" si="1"/>
        <v>75486</v>
      </c>
      <c r="K13" s="6">
        <f t="shared" si="2"/>
        <v>73776</v>
      </c>
      <c r="L13" s="139">
        <f t="shared" si="3"/>
        <v>0.9773467927827677</v>
      </c>
    </row>
    <row r="14" spans="1:12" ht="15.75" x14ac:dyDescent="0.25">
      <c r="A14" s="312"/>
      <c r="B14" s="26" t="s">
        <v>267</v>
      </c>
      <c r="C14" s="4">
        <v>22</v>
      </c>
      <c r="D14" s="4">
        <v>22</v>
      </c>
      <c r="E14" s="205">
        <f t="shared" si="0"/>
        <v>44</v>
      </c>
      <c r="F14" s="4">
        <v>1920</v>
      </c>
      <c r="G14" s="4">
        <f t="shared" si="4"/>
        <v>84480</v>
      </c>
      <c r="H14" s="4">
        <v>540</v>
      </c>
      <c r="I14" s="6">
        <v>5418</v>
      </c>
      <c r="J14" s="6">
        <f t="shared" si="1"/>
        <v>79062</v>
      </c>
      <c r="K14" s="6">
        <f t="shared" si="2"/>
        <v>78522</v>
      </c>
      <c r="L14" s="139">
        <f t="shared" si="3"/>
        <v>0.99316991728010928</v>
      </c>
    </row>
    <row r="15" spans="1:12" ht="15.75" x14ac:dyDescent="0.25">
      <c r="A15" s="312"/>
      <c r="B15" s="26" t="s">
        <v>268</v>
      </c>
      <c r="C15" s="4">
        <v>20</v>
      </c>
      <c r="D15" s="4">
        <v>22</v>
      </c>
      <c r="E15" s="205">
        <f t="shared" si="0"/>
        <v>42</v>
      </c>
      <c r="F15" s="4">
        <v>1920</v>
      </c>
      <c r="G15" s="4">
        <f t="shared" si="4"/>
        <v>80640</v>
      </c>
      <c r="H15" s="4">
        <v>480</v>
      </c>
      <c r="I15" s="6">
        <v>5184</v>
      </c>
      <c r="J15" s="6">
        <f t="shared" si="1"/>
        <v>75456</v>
      </c>
      <c r="K15" s="6">
        <f t="shared" si="2"/>
        <v>74976</v>
      </c>
      <c r="L15" s="139">
        <f t="shared" si="3"/>
        <v>0.99363867684478369</v>
      </c>
    </row>
    <row r="16" spans="1:12" ht="15.75" x14ac:dyDescent="0.25">
      <c r="A16" s="312"/>
      <c r="B16" s="26" t="s">
        <v>269</v>
      </c>
      <c r="C16" s="4">
        <v>22</v>
      </c>
      <c r="D16" s="4">
        <v>22</v>
      </c>
      <c r="E16" s="205">
        <f t="shared" si="0"/>
        <v>44</v>
      </c>
      <c r="F16" s="4">
        <v>1920</v>
      </c>
      <c r="G16" s="4">
        <f t="shared" si="4"/>
        <v>84480</v>
      </c>
      <c r="H16" s="4">
        <v>60</v>
      </c>
      <c r="I16" s="6">
        <v>5388</v>
      </c>
      <c r="J16" s="6">
        <f t="shared" si="1"/>
        <v>79092</v>
      </c>
      <c r="K16" s="6">
        <f t="shared" si="2"/>
        <v>79032</v>
      </c>
      <c r="L16" s="139">
        <f t="shared" si="3"/>
        <v>0.99924138977393417</v>
      </c>
    </row>
    <row r="17" spans="1:12" ht="15.75" x14ac:dyDescent="0.25">
      <c r="A17" s="312"/>
      <c r="B17" s="26" t="s">
        <v>270</v>
      </c>
      <c r="C17" s="4">
        <v>23</v>
      </c>
      <c r="D17" s="4">
        <v>22</v>
      </c>
      <c r="E17" s="205">
        <f t="shared" si="0"/>
        <v>45</v>
      </c>
      <c r="F17" s="4">
        <v>1920</v>
      </c>
      <c r="G17" s="4">
        <f t="shared" si="4"/>
        <v>86400</v>
      </c>
      <c r="H17" s="6">
        <v>6120</v>
      </c>
      <c r="I17" s="6">
        <v>5565</v>
      </c>
      <c r="J17" s="6">
        <f t="shared" si="1"/>
        <v>80835</v>
      </c>
      <c r="K17" s="6">
        <f t="shared" si="2"/>
        <v>74715</v>
      </c>
      <c r="L17" s="139">
        <f t="shared" si="3"/>
        <v>0.9242902208201893</v>
      </c>
    </row>
    <row r="18" spans="1:12" ht="15.75" x14ac:dyDescent="0.25">
      <c r="A18" s="79"/>
      <c r="B18" s="56" t="s">
        <v>283</v>
      </c>
      <c r="C18" s="56"/>
      <c r="D18" s="6"/>
      <c r="E18" s="6"/>
      <c r="F18" s="6"/>
      <c r="G18" s="6"/>
      <c r="H18" s="8"/>
      <c r="I18" s="8"/>
      <c r="J18" s="6">
        <f>SUM(J6:J17)</f>
        <v>884076</v>
      </c>
      <c r="K18" s="6">
        <f>SUM(K6:K17)</f>
        <v>813846</v>
      </c>
      <c r="L18" s="142">
        <f>SUM(L6:L17)</f>
        <v>10.960576080712734</v>
      </c>
    </row>
    <row r="19" spans="1:12" ht="15.75" x14ac:dyDescent="0.25">
      <c r="A19" s="79"/>
      <c r="B19" s="56" t="s">
        <v>315</v>
      </c>
      <c r="C19" s="56"/>
      <c r="D19" s="6"/>
      <c r="E19" s="6"/>
      <c r="F19" s="6"/>
      <c r="G19" s="6"/>
      <c r="H19" s="8"/>
      <c r="I19" s="8"/>
      <c r="J19" s="6">
        <f>J18/12</f>
        <v>73673</v>
      </c>
      <c r="K19" s="6">
        <f>K18/12</f>
        <v>67820.5</v>
      </c>
      <c r="L19" s="144">
        <f>L18/12</f>
        <v>0.91338134005939453</v>
      </c>
    </row>
    <row r="20" spans="1:12" x14ac:dyDescent="0.25">
      <c r="A20" s="79"/>
      <c r="B20" s="79"/>
      <c r="C20" s="79"/>
      <c r="D20" s="80"/>
      <c r="E20" s="80"/>
      <c r="F20" s="80"/>
      <c r="G20" s="80"/>
      <c r="L20" s="175"/>
    </row>
    <row r="21" spans="1:12" ht="31.5" x14ac:dyDescent="0.25">
      <c r="A21" s="313" t="s">
        <v>13</v>
      </c>
      <c r="B21" s="131" t="s">
        <v>247</v>
      </c>
      <c r="C21" s="111" t="s">
        <v>274</v>
      </c>
      <c r="D21" s="111" t="s">
        <v>325</v>
      </c>
      <c r="E21" s="111" t="s">
        <v>283</v>
      </c>
      <c r="F21" s="111" t="s">
        <v>326</v>
      </c>
      <c r="G21" s="173" t="s">
        <v>327</v>
      </c>
      <c r="H21" s="173" t="s">
        <v>328</v>
      </c>
      <c r="I21" s="173" t="s">
        <v>329</v>
      </c>
      <c r="J21" s="173" t="s">
        <v>330</v>
      </c>
      <c r="K21" s="173" t="s">
        <v>331</v>
      </c>
      <c r="L21" s="174" t="s">
        <v>333</v>
      </c>
    </row>
    <row r="22" spans="1:12" ht="15.75" x14ac:dyDescent="0.25">
      <c r="A22" s="314"/>
      <c r="B22" s="26" t="s">
        <v>259</v>
      </c>
      <c r="C22" s="21">
        <v>20</v>
      </c>
      <c r="D22" s="4">
        <v>21</v>
      </c>
      <c r="E22" s="205">
        <f>C22+D22</f>
        <v>41</v>
      </c>
      <c r="F22" s="4" t="s">
        <v>337</v>
      </c>
      <c r="G22" s="4">
        <f>1920*(21+20)</f>
        <v>78720</v>
      </c>
      <c r="H22" s="6">
        <v>0</v>
      </c>
      <c r="I22" s="6">
        <v>5037</v>
      </c>
      <c r="J22" s="6">
        <f>G22-I22</f>
        <v>73683</v>
      </c>
      <c r="K22" s="6">
        <f>J22-H22</f>
        <v>73683</v>
      </c>
      <c r="L22" s="139">
        <f>K22/J22</f>
        <v>1</v>
      </c>
    </row>
    <row r="23" spans="1:12" ht="15.75" x14ac:dyDescent="0.25">
      <c r="A23" s="314"/>
      <c r="B23" s="26" t="s">
        <v>260</v>
      </c>
      <c r="C23" s="21">
        <v>19</v>
      </c>
      <c r="D23" s="4">
        <v>18</v>
      </c>
      <c r="E23" s="205">
        <f t="shared" ref="E23:E33" si="5">C23+D23</f>
        <v>37</v>
      </c>
      <c r="F23" s="4">
        <v>1920</v>
      </c>
      <c r="G23" s="4">
        <f>F23*(D23+C23)</f>
        <v>71040</v>
      </c>
      <c r="H23" s="6">
        <v>300</v>
      </c>
      <c r="I23" s="6">
        <v>4539</v>
      </c>
      <c r="J23" s="6">
        <f t="shared" ref="J23:J33" si="6">G23-I23</f>
        <v>66501</v>
      </c>
      <c r="K23" s="6">
        <f t="shared" ref="K23:K33" si="7">J23-H23</f>
        <v>66201</v>
      </c>
      <c r="L23" s="139">
        <f t="shared" ref="L23:L33" si="8">K23/J23</f>
        <v>0.99548878964226106</v>
      </c>
    </row>
    <row r="24" spans="1:12" ht="15.75" x14ac:dyDescent="0.25">
      <c r="A24" s="314"/>
      <c r="B24" s="26" t="s">
        <v>261</v>
      </c>
      <c r="C24" s="21">
        <v>22</v>
      </c>
      <c r="D24" s="4">
        <v>22</v>
      </c>
      <c r="E24" s="205">
        <f t="shared" si="5"/>
        <v>44</v>
      </c>
      <c r="F24" s="4">
        <v>1920</v>
      </c>
      <c r="G24" s="4">
        <f t="shared" ref="G24:G33" si="9">F24*(D24+C24)</f>
        <v>84480</v>
      </c>
      <c r="H24" s="6">
        <v>1680</v>
      </c>
      <c r="I24" s="6">
        <v>5388</v>
      </c>
      <c r="J24" s="6">
        <f t="shared" si="6"/>
        <v>79092</v>
      </c>
      <c r="K24" s="6">
        <f t="shared" si="7"/>
        <v>77412</v>
      </c>
      <c r="L24" s="139">
        <f t="shared" si="8"/>
        <v>0.97875891367015633</v>
      </c>
    </row>
    <row r="25" spans="1:12" ht="15.75" x14ac:dyDescent="0.25">
      <c r="A25" s="314"/>
      <c r="B25" s="26" t="s">
        <v>262</v>
      </c>
      <c r="C25" s="21">
        <v>21</v>
      </c>
      <c r="D25" s="4">
        <v>19</v>
      </c>
      <c r="E25" s="205">
        <f t="shared" si="5"/>
        <v>40</v>
      </c>
      <c r="F25" s="4">
        <v>1920</v>
      </c>
      <c r="G25" s="4">
        <f t="shared" si="9"/>
        <v>76800</v>
      </c>
      <c r="H25" s="6">
        <v>1560</v>
      </c>
      <c r="I25" s="6">
        <v>4920</v>
      </c>
      <c r="J25" s="6">
        <f t="shared" si="6"/>
        <v>71880</v>
      </c>
      <c r="K25" s="6">
        <f t="shared" si="7"/>
        <v>70320</v>
      </c>
      <c r="L25" s="139">
        <f t="shared" si="8"/>
        <v>0.97829716193656091</v>
      </c>
    </row>
    <row r="26" spans="1:12" ht="15.75" x14ac:dyDescent="0.25">
      <c r="A26" s="314"/>
      <c r="B26" s="26" t="s">
        <v>263</v>
      </c>
      <c r="C26" s="21">
        <v>14</v>
      </c>
      <c r="D26" s="4">
        <v>15</v>
      </c>
      <c r="E26" s="205">
        <f t="shared" si="5"/>
        <v>29</v>
      </c>
      <c r="F26" s="4">
        <v>1920</v>
      </c>
      <c r="G26" s="4">
        <f t="shared" si="9"/>
        <v>55680</v>
      </c>
      <c r="H26" s="6">
        <v>14400</v>
      </c>
      <c r="I26" s="6">
        <v>3603</v>
      </c>
      <c r="J26" s="6">
        <f t="shared" si="6"/>
        <v>52077</v>
      </c>
      <c r="K26" s="6">
        <f t="shared" si="7"/>
        <v>37677</v>
      </c>
      <c r="L26" s="139">
        <f t="shared" si="8"/>
        <v>0.72348637594331466</v>
      </c>
    </row>
    <row r="27" spans="1:12" ht="15.75" x14ac:dyDescent="0.25">
      <c r="A27" s="314"/>
      <c r="B27" s="26" t="s">
        <v>264</v>
      </c>
      <c r="C27" s="21">
        <v>21</v>
      </c>
      <c r="D27" s="4">
        <v>21</v>
      </c>
      <c r="E27" s="205">
        <f t="shared" si="5"/>
        <v>42</v>
      </c>
      <c r="F27" s="4">
        <v>1920</v>
      </c>
      <c r="G27" s="4">
        <f t="shared" si="9"/>
        <v>80640</v>
      </c>
      <c r="H27" s="6">
        <v>2880</v>
      </c>
      <c r="I27" s="6">
        <v>5154</v>
      </c>
      <c r="J27" s="6">
        <f t="shared" si="6"/>
        <v>75486</v>
      </c>
      <c r="K27" s="6">
        <f t="shared" si="7"/>
        <v>72606</v>
      </c>
      <c r="L27" s="139">
        <f t="shared" si="8"/>
        <v>0.96184722994992444</v>
      </c>
    </row>
    <row r="28" spans="1:12" ht="15.75" x14ac:dyDescent="0.25">
      <c r="A28" s="314"/>
      <c r="B28" s="26" t="s">
        <v>265</v>
      </c>
      <c r="C28" s="21">
        <v>21</v>
      </c>
      <c r="D28" s="4">
        <v>21</v>
      </c>
      <c r="E28" s="205">
        <f t="shared" si="5"/>
        <v>42</v>
      </c>
      <c r="F28" s="4">
        <v>1920</v>
      </c>
      <c r="G28" s="4">
        <f t="shared" si="9"/>
        <v>80640</v>
      </c>
      <c r="H28" s="6">
        <v>135</v>
      </c>
      <c r="I28" s="6">
        <v>5214</v>
      </c>
      <c r="J28" s="6">
        <f t="shared" si="6"/>
        <v>75426</v>
      </c>
      <c r="K28" s="6">
        <f t="shared" si="7"/>
        <v>75291</v>
      </c>
      <c r="L28" s="139">
        <f t="shared" si="8"/>
        <v>0.99821016625566783</v>
      </c>
    </row>
    <row r="29" spans="1:12" ht="15.75" x14ac:dyDescent="0.25">
      <c r="A29" s="314"/>
      <c r="B29" s="26" t="s">
        <v>266</v>
      </c>
      <c r="C29" s="21">
        <v>20</v>
      </c>
      <c r="D29" s="4">
        <v>22</v>
      </c>
      <c r="E29" s="205">
        <f t="shared" si="5"/>
        <v>42</v>
      </c>
      <c r="F29" s="4">
        <v>1920</v>
      </c>
      <c r="G29" s="4">
        <f t="shared" si="9"/>
        <v>80640</v>
      </c>
      <c r="H29" s="6">
        <v>1680</v>
      </c>
      <c r="I29" s="6">
        <v>5154</v>
      </c>
      <c r="J29" s="6">
        <f t="shared" si="6"/>
        <v>75486</v>
      </c>
      <c r="K29" s="6">
        <f t="shared" si="7"/>
        <v>73806</v>
      </c>
      <c r="L29" s="139">
        <f t="shared" si="8"/>
        <v>0.97774421747078932</v>
      </c>
    </row>
    <row r="30" spans="1:12" ht="15.75" x14ac:dyDescent="0.25">
      <c r="A30" s="314"/>
      <c r="B30" s="26" t="s">
        <v>267</v>
      </c>
      <c r="C30" s="21">
        <v>22</v>
      </c>
      <c r="D30" s="4">
        <v>22</v>
      </c>
      <c r="E30" s="205">
        <f t="shared" si="5"/>
        <v>44</v>
      </c>
      <c r="F30" s="4">
        <v>1920</v>
      </c>
      <c r="G30" s="4">
        <f t="shared" si="9"/>
        <v>84480</v>
      </c>
      <c r="H30" s="6">
        <v>0</v>
      </c>
      <c r="I30" s="6">
        <v>5418</v>
      </c>
      <c r="J30" s="6">
        <f t="shared" si="6"/>
        <v>79062</v>
      </c>
      <c r="K30" s="6">
        <f t="shared" si="7"/>
        <v>79062</v>
      </c>
      <c r="L30" s="139">
        <f t="shared" si="8"/>
        <v>1</v>
      </c>
    </row>
    <row r="31" spans="1:12" ht="15.75" x14ac:dyDescent="0.25">
      <c r="A31" s="314"/>
      <c r="B31" s="26" t="s">
        <v>268</v>
      </c>
      <c r="C31" s="21">
        <v>20</v>
      </c>
      <c r="D31" s="4">
        <v>22</v>
      </c>
      <c r="E31" s="205">
        <f t="shared" si="5"/>
        <v>42</v>
      </c>
      <c r="F31" s="4">
        <v>1920</v>
      </c>
      <c r="G31" s="4">
        <f t="shared" si="9"/>
        <v>80640</v>
      </c>
      <c r="H31" s="6">
        <v>0</v>
      </c>
      <c r="I31" s="6">
        <v>5184</v>
      </c>
      <c r="J31" s="6">
        <f t="shared" si="6"/>
        <v>75456</v>
      </c>
      <c r="K31" s="6">
        <f t="shared" si="7"/>
        <v>75456</v>
      </c>
      <c r="L31" s="139">
        <f t="shared" si="8"/>
        <v>1</v>
      </c>
    </row>
    <row r="32" spans="1:12" ht="15.75" x14ac:dyDescent="0.25">
      <c r="A32" s="314"/>
      <c r="B32" s="26" t="s">
        <v>269</v>
      </c>
      <c r="C32" s="21">
        <v>22</v>
      </c>
      <c r="D32" s="4">
        <v>22</v>
      </c>
      <c r="E32" s="205">
        <f t="shared" si="5"/>
        <v>44</v>
      </c>
      <c r="F32" s="4">
        <v>1920</v>
      </c>
      <c r="G32" s="4">
        <f t="shared" si="9"/>
        <v>84480</v>
      </c>
      <c r="H32" s="6">
        <v>0</v>
      </c>
      <c r="I32" s="6">
        <v>5388</v>
      </c>
      <c r="J32" s="6">
        <f t="shared" si="6"/>
        <v>79092</v>
      </c>
      <c r="K32" s="6">
        <f t="shared" si="7"/>
        <v>79092</v>
      </c>
      <c r="L32" s="139">
        <f t="shared" si="8"/>
        <v>1</v>
      </c>
    </row>
    <row r="33" spans="1:12" ht="15.75" x14ac:dyDescent="0.25">
      <c r="A33" s="315"/>
      <c r="B33" s="26" t="s">
        <v>270</v>
      </c>
      <c r="C33" s="21">
        <v>23</v>
      </c>
      <c r="D33" s="4">
        <v>22</v>
      </c>
      <c r="E33" s="205">
        <f t="shared" si="5"/>
        <v>45</v>
      </c>
      <c r="F33" s="4">
        <v>1920</v>
      </c>
      <c r="G33" s="4">
        <f t="shared" si="9"/>
        <v>86400</v>
      </c>
      <c r="H33" s="6">
        <v>1440</v>
      </c>
      <c r="I33" s="6">
        <v>5565</v>
      </c>
      <c r="J33" s="6">
        <f t="shared" si="6"/>
        <v>80835</v>
      </c>
      <c r="K33" s="6">
        <f t="shared" si="7"/>
        <v>79395</v>
      </c>
      <c r="L33" s="139">
        <f t="shared" si="8"/>
        <v>0.98218593431063272</v>
      </c>
    </row>
    <row r="34" spans="1:12" ht="15.75" x14ac:dyDescent="0.25">
      <c r="A34" s="79"/>
      <c r="B34" s="56" t="s">
        <v>283</v>
      </c>
      <c r="C34" s="56"/>
      <c r="D34" s="6"/>
      <c r="E34" s="6"/>
      <c r="F34" s="6"/>
      <c r="G34" s="6"/>
      <c r="H34" s="8"/>
      <c r="I34" s="8"/>
      <c r="J34" s="6">
        <f>SUM(J22:J33)</f>
        <v>884076</v>
      </c>
      <c r="K34" s="6">
        <f>SUM(K22:K33)</f>
        <v>860001</v>
      </c>
      <c r="L34" s="142">
        <f>SUM(L22:L33)</f>
        <v>11.596018789179308</v>
      </c>
    </row>
    <row r="35" spans="1:12" ht="15.75" x14ac:dyDescent="0.25">
      <c r="A35" s="79"/>
      <c r="B35" s="56" t="s">
        <v>315</v>
      </c>
      <c r="C35" s="56"/>
      <c r="D35" s="6"/>
      <c r="E35" s="6"/>
      <c r="F35" s="6"/>
      <c r="G35" s="6"/>
      <c r="H35" s="8"/>
      <c r="I35" s="8"/>
      <c r="J35" s="6">
        <f>J34/12</f>
        <v>73673</v>
      </c>
      <c r="K35" s="6">
        <f>K34/12</f>
        <v>71666.75</v>
      </c>
      <c r="L35" s="144">
        <f>L34/12</f>
        <v>0.96633489909827563</v>
      </c>
    </row>
    <row r="36" spans="1:12" x14ac:dyDescent="0.25">
      <c r="A36" s="79"/>
      <c r="B36" s="79"/>
      <c r="C36" s="79"/>
      <c r="D36" s="80"/>
      <c r="E36" s="80"/>
      <c r="F36" s="80"/>
      <c r="G36" s="80"/>
      <c r="L36" s="176"/>
    </row>
    <row r="37" spans="1:12" ht="31.5" x14ac:dyDescent="0.25">
      <c r="A37" s="313" t="s">
        <v>116</v>
      </c>
      <c r="B37" s="131" t="s">
        <v>247</v>
      </c>
      <c r="C37" s="111" t="s">
        <v>274</v>
      </c>
      <c r="D37" s="111" t="s">
        <v>325</v>
      </c>
      <c r="E37" s="111" t="s">
        <v>283</v>
      </c>
      <c r="F37" s="111" t="s">
        <v>326</v>
      </c>
      <c r="G37" s="173" t="s">
        <v>327</v>
      </c>
      <c r="H37" s="173" t="s">
        <v>328</v>
      </c>
      <c r="I37" s="173" t="s">
        <v>329</v>
      </c>
      <c r="J37" s="173" t="s">
        <v>330</v>
      </c>
      <c r="K37" s="173" t="s">
        <v>331</v>
      </c>
      <c r="L37" s="174" t="s">
        <v>333</v>
      </c>
    </row>
    <row r="38" spans="1:12" ht="15.75" x14ac:dyDescent="0.25">
      <c r="A38" s="314"/>
      <c r="B38" s="26" t="s">
        <v>259</v>
      </c>
      <c r="C38" s="4">
        <v>20</v>
      </c>
      <c r="D38" s="4">
        <v>21</v>
      </c>
      <c r="E38" s="205">
        <f>C38+D38</f>
        <v>41</v>
      </c>
      <c r="F38" s="4" t="s">
        <v>337</v>
      </c>
      <c r="G38" s="4">
        <f>1920*(21+20)</f>
        <v>78720</v>
      </c>
      <c r="H38" s="6">
        <v>1440</v>
      </c>
      <c r="I38" s="6">
        <v>4750</v>
      </c>
      <c r="J38" s="6">
        <f>G38-I38</f>
        <v>73970</v>
      </c>
      <c r="K38" s="6">
        <f>J38-H38</f>
        <v>72530</v>
      </c>
      <c r="L38" s="139">
        <f>K38/J38</f>
        <v>0.98053264837096121</v>
      </c>
    </row>
    <row r="39" spans="1:12" ht="15.75" x14ac:dyDescent="0.25">
      <c r="A39" s="314"/>
      <c r="B39" s="26" t="s">
        <v>260</v>
      </c>
      <c r="C39" s="4">
        <v>19</v>
      </c>
      <c r="D39" s="4">
        <v>18</v>
      </c>
      <c r="E39" s="205">
        <f t="shared" ref="E39:E49" si="10">C39+D39</f>
        <v>37</v>
      </c>
      <c r="F39" s="4">
        <v>1920</v>
      </c>
      <c r="G39" s="4">
        <f>F39*(D39+C39)</f>
        <v>71040</v>
      </c>
      <c r="H39" s="6">
        <v>120</v>
      </c>
      <c r="I39" s="6">
        <v>4280</v>
      </c>
      <c r="J39" s="6">
        <f t="shared" ref="J39:J49" si="11">G39-I39</f>
        <v>66760</v>
      </c>
      <c r="K39" s="6">
        <f t="shared" ref="K39:K49" si="12">J39-H39</f>
        <v>66640</v>
      </c>
      <c r="L39" s="139">
        <f t="shared" ref="L39:L49" si="13">K39/J39</f>
        <v>0.99820251647693226</v>
      </c>
    </row>
    <row r="40" spans="1:12" ht="15.75" x14ac:dyDescent="0.25">
      <c r="A40" s="314"/>
      <c r="B40" s="26" t="s">
        <v>261</v>
      </c>
      <c r="C40" s="4">
        <v>22</v>
      </c>
      <c r="D40" s="4">
        <v>22</v>
      </c>
      <c r="E40" s="205">
        <f t="shared" si="10"/>
        <v>44</v>
      </c>
      <c r="F40" s="4">
        <v>1920</v>
      </c>
      <c r="G40" s="4">
        <f t="shared" ref="G40:G49" si="14">F40*(D40+C40)</f>
        <v>84480</v>
      </c>
      <c r="H40" s="6">
        <v>0</v>
      </c>
      <c r="I40" s="6">
        <v>5080</v>
      </c>
      <c r="J40" s="6">
        <f t="shared" si="11"/>
        <v>79400</v>
      </c>
      <c r="K40" s="6">
        <f t="shared" si="12"/>
        <v>79400</v>
      </c>
      <c r="L40" s="139">
        <f t="shared" si="13"/>
        <v>1</v>
      </c>
    </row>
    <row r="41" spans="1:12" ht="15.75" x14ac:dyDescent="0.25">
      <c r="A41" s="314"/>
      <c r="B41" s="26" t="s">
        <v>262</v>
      </c>
      <c r="C41" s="4">
        <v>21</v>
      </c>
      <c r="D41" s="4">
        <v>19</v>
      </c>
      <c r="E41" s="205">
        <f t="shared" si="10"/>
        <v>40</v>
      </c>
      <c r="F41" s="4">
        <v>1920</v>
      </c>
      <c r="G41" s="4">
        <f t="shared" si="14"/>
        <v>76800</v>
      </c>
      <c r="H41" s="6">
        <v>2880</v>
      </c>
      <c r="I41" s="6">
        <v>4640</v>
      </c>
      <c r="J41" s="6">
        <f t="shared" si="11"/>
        <v>72160</v>
      </c>
      <c r="K41" s="6">
        <f t="shared" si="12"/>
        <v>69280</v>
      </c>
      <c r="L41" s="139">
        <f t="shared" si="13"/>
        <v>0.96008869179600886</v>
      </c>
    </row>
    <row r="42" spans="1:12" ht="15.75" x14ac:dyDescent="0.25">
      <c r="A42" s="314"/>
      <c r="B42" s="26" t="s">
        <v>263</v>
      </c>
      <c r="C42" s="4">
        <v>14</v>
      </c>
      <c r="D42" s="4">
        <v>15</v>
      </c>
      <c r="E42" s="205">
        <f t="shared" si="10"/>
        <v>29</v>
      </c>
      <c r="F42" s="4">
        <v>1920</v>
      </c>
      <c r="G42" s="4">
        <f t="shared" si="14"/>
        <v>55680</v>
      </c>
      <c r="H42" s="6">
        <v>17280</v>
      </c>
      <c r="I42" s="6">
        <v>3400</v>
      </c>
      <c r="J42" s="6">
        <f t="shared" si="11"/>
        <v>52280</v>
      </c>
      <c r="K42" s="6">
        <f t="shared" si="12"/>
        <v>35000</v>
      </c>
      <c r="L42" s="139">
        <f t="shared" si="13"/>
        <v>0.6694720734506503</v>
      </c>
    </row>
    <row r="43" spans="1:12" ht="15.75" x14ac:dyDescent="0.25">
      <c r="A43" s="314"/>
      <c r="B43" s="26" t="s">
        <v>264</v>
      </c>
      <c r="C43" s="4">
        <v>21</v>
      </c>
      <c r="D43" s="4">
        <v>21</v>
      </c>
      <c r="E43" s="205">
        <f t="shared" si="10"/>
        <v>42</v>
      </c>
      <c r="F43" s="4">
        <v>1920</v>
      </c>
      <c r="G43" s="4">
        <f t="shared" si="14"/>
        <v>80640</v>
      </c>
      <c r="H43" s="6">
        <v>1440</v>
      </c>
      <c r="I43" s="6">
        <v>4860</v>
      </c>
      <c r="J43" s="6">
        <f t="shared" si="11"/>
        <v>75780</v>
      </c>
      <c r="K43" s="6">
        <f t="shared" si="12"/>
        <v>74340</v>
      </c>
      <c r="L43" s="139">
        <f t="shared" si="13"/>
        <v>0.98099762470308793</v>
      </c>
    </row>
    <row r="44" spans="1:12" ht="15.75" x14ac:dyDescent="0.25">
      <c r="A44" s="314"/>
      <c r="B44" s="26" t="s">
        <v>265</v>
      </c>
      <c r="C44" s="4">
        <v>21</v>
      </c>
      <c r="D44" s="4">
        <v>21</v>
      </c>
      <c r="E44" s="205">
        <f t="shared" si="10"/>
        <v>42</v>
      </c>
      <c r="F44" s="4">
        <v>1920</v>
      </c>
      <c r="G44" s="4">
        <f t="shared" si="14"/>
        <v>80640</v>
      </c>
      <c r="H44" s="6">
        <v>0</v>
      </c>
      <c r="I44" s="6">
        <v>4920</v>
      </c>
      <c r="J44" s="6">
        <f t="shared" si="11"/>
        <v>75720</v>
      </c>
      <c r="K44" s="6">
        <f t="shared" si="12"/>
        <v>75720</v>
      </c>
      <c r="L44" s="139">
        <f t="shared" si="13"/>
        <v>1</v>
      </c>
    </row>
    <row r="45" spans="1:12" ht="15.75" x14ac:dyDescent="0.25">
      <c r="A45" s="314"/>
      <c r="B45" s="26" t="s">
        <v>266</v>
      </c>
      <c r="C45" s="4">
        <v>20</v>
      </c>
      <c r="D45" s="4">
        <v>22</v>
      </c>
      <c r="E45" s="205">
        <f t="shared" si="10"/>
        <v>42</v>
      </c>
      <c r="F45" s="4">
        <v>1920</v>
      </c>
      <c r="G45" s="4">
        <f t="shared" si="14"/>
        <v>80640</v>
      </c>
      <c r="H45" s="6">
        <v>0</v>
      </c>
      <c r="I45" s="6">
        <v>4860</v>
      </c>
      <c r="J45" s="6">
        <f t="shared" si="11"/>
        <v>75780</v>
      </c>
      <c r="K45" s="6">
        <f t="shared" si="12"/>
        <v>75780</v>
      </c>
      <c r="L45" s="139">
        <f t="shared" si="13"/>
        <v>1</v>
      </c>
    </row>
    <row r="46" spans="1:12" ht="15.75" x14ac:dyDescent="0.25">
      <c r="A46" s="314"/>
      <c r="B46" s="26" t="s">
        <v>267</v>
      </c>
      <c r="C46" s="4">
        <v>22</v>
      </c>
      <c r="D46" s="4">
        <v>22</v>
      </c>
      <c r="E46" s="205">
        <f t="shared" si="10"/>
        <v>44</v>
      </c>
      <c r="F46" s="4">
        <v>1920</v>
      </c>
      <c r="G46" s="4">
        <f t="shared" si="14"/>
        <v>84480</v>
      </c>
      <c r="H46" s="6">
        <v>180</v>
      </c>
      <c r="I46" s="6">
        <v>5110</v>
      </c>
      <c r="J46" s="6">
        <f t="shared" si="11"/>
        <v>79370</v>
      </c>
      <c r="K46" s="6">
        <f t="shared" si="12"/>
        <v>79190</v>
      </c>
      <c r="L46" s="139">
        <f t="shared" si="13"/>
        <v>0.99773214060728233</v>
      </c>
    </row>
    <row r="47" spans="1:12" ht="15.75" x14ac:dyDescent="0.25">
      <c r="A47" s="314"/>
      <c r="B47" s="26" t="s">
        <v>268</v>
      </c>
      <c r="C47" s="4">
        <v>20</v>
      </c>
      <c r="D47" s="4">
        <v>22</v>
      </c>
      <c r="E47" s="205">
        <f t="shared" si="10"/>
        <v>42</v>
      </c>
      <c r="F47" s="4">
        <v>1920</v>
      </c>
      <c r="G47" s="4">
        <f t="shared" si="14"/>
        <v>80640</v>
      </c>
      <c r="H47" s="6">
        <v>1440</v>
      </c>
      <c r="I47" s="6">
        <v>4890</v>
      </c>
      <c r="J47" s="6">
        <f t="shared" si="11"/>
        <v>75750</v>
      </c>
      <c r="K47" s="6">
        <f t="shared" si="12"/>
        <v>74310</v>
      </c>
      <c r="L47" s="139">
        <f t="shared" si="13"/>
        <v>0.98099009900990097</v>
      </c>
    </row>
    <row r="48" spans="1:12" ht="15.75" x14ac:dyDescent="0.25">
      <c r="A48" s="314"/>
      <c r="B48" s="26" t="s">
        <v>269</v>
      </c>
      <c r="C48" s="4">
        <v>22</v>
      </c>
      <c r="D48" s="4">
        <v>22</v>
      </c>
      <c r="E48" s="205">
        <f t="shared" si="10"/>
        <v>44</v>
      </c>
      <c r="F48" s="4">
        <v>1920</v>
      </c>
      <c r="G48" s="4">
        <f t="shared" si="14"/>
        <v>84480</v>
      </c>
      <c r="H48" s="6">
        <v>0</v>
      </c>
      <c r="I48" s="6">
        <v>5080</v>
      </c>
      <c r="J48" s="6">
        <f t="shared" si="11"/>
        <v>79400</v>
      </c>
      <c r="K48" s="6">
        <f t="shared" si="12"/>
        <v>79400</v>
      </c>
      <c r="L48" s="139">
        <f t="shared" si="13"/>
        <v>1</v>
      </c>
    </row>
    <row r="49" spans="1:12" ht="15.75" x14ac:dyDescent="0.25">
      <c r="A49" s="315"/>
      <c r="B49" s="26" t="s">
        <v>270</v>
      </c>
      <c r="C49" s="4">
        <v>23</v>
      </c>
      <c r="D49" s="4">
        <v>22</v>
      </c>
      <c r="E49" s="205">
        <f t="shared" si="10"/>
        <v>45</v>
      </c>
      <c r="F49" s="4">
        <v>1920</v>
      </c>
      <c r="G49" s="4">
        <f t="shared" si="14"/>
        <v>86400</v>
      </c>
      <c r="H49" s="6">
        <v>0</v>
      </c>
      <c r="I49" s="6">
        <v>5250</v>
      </c>
      <c r="J49" s="6">
        <f t="shared" si="11"/>
        <v>81150</v>
      </c>
      <c r="K49" s="6">
        <f t="shared" si="12"/>
        <v>81150</v>
      </c>
      <c r="L49" s="139">
        <f t="shared" si="13"/>
        <v>1</v>
      </c>
    </row>
    <row r="50" spans="1:12" ht="15.75" x14ac:dyDescent="0.25">
      <c r="A50" s="79"/>
      <c r="B50" s="56" t="s">
        <v>283</v>
      </c>
      <c r="C50" s="56"/>
      <c r="D50" s="6"/>
      <c r="E50" s="6"/>
      <c r="F50" s="6"/>
      <c r="G50" s="6"/>
      <c r="H50" s="8"/>
      <c r="I50" s="8"/>
      <c r="J50" s="6">
        <f>SUM(J38:J49)</f>
        <v>887520</v>
      </c>
      <c r="K50" s="6">
        <f>SUM(K38:K49)</f>
        <v>862740</v>
      </c>
      <c r="L50" s="142">
        <f>SUM(L38:L49)</f>
        <v>11.568015794414823</v>
      </c>
    </row>
    <row r="51" spans="1:12" ht="15.75" x14ac:dyDescent="0.25">
      <c r="A51" s="79"/>
      <c r="B51" s="56" t="s">
        <v>315</v>
      </c>
      <c r="C51" s="56"/>
      <c r="D51" s="6"/>
      <c r="E51" s="6"/>
      <c r="F51" s="6"/>
      <c r="G51" s="6"/>
      <c r="H51" s="8"/>
      <c r="I51" s="8"/>
      <c r="J51" s="177">
        <f>J50/12</f>
        <v>73960</v>
      </c>
      <c r="K51" s="177">
        <f>K50/12</f>
        <v>71895</v>
      </c>
      <c r="L51" s="144">
        <f>L50/12</f>
        <v>0.96400131620123519</v>
      </c>
    </row>
    <row r="52" spans="1:12" x14ac:dyDescent="0.25">
      <c r="A52" s="79"/>
      <c r="B52" s="79"/>
      <c r="C52" s="79"/>
      <c r="D52" s="80"/>
      <c r="E52" s="80"/>
      <c r="F52" s="80"/>
      <c r="G52" s="80"/>
      <c r="L52" s="175"/>
    </row>
    <row r="53" spans="1:12" ht="31.5" x14ac:dyDescent="0.25">
      <c r="A53" s="316" t="s">
        <v>29</v>
      </c>
      <c r="B53" s="131" t="s">
        <v>247</v>
      </c>
      <c r="C53" s="111" t="s">
        <v>274</v>
      </c>
      <c r="D53" s="111" t="s">
        <v>325</v>
      </c>
      <c r="E53" s="111" t="s">
        <v>283</v>
      </c>
      <c r="F53" s="111" t="s">
        <v>326</v>
      </c>
      <c r="G53" s="173" t="s">
        <v>327</v>
      </c>
      <c r="H53" s="173" t="s">
        <v>328</v>
      </c>
      <c r="I53" s="173" t="s">
        <v>329</v>
      </c>
      <c r="J53" s="173" t="s">
        <v>330</v>
      </c>
      <c r="K53" s="173" t="s">
        <v>331</v>
      </c>
      <c r="L53" s="174" t="s">
        <v>333</v>
      </c>
    </row>
    <row r="54" spans="1:12" ht="15.75" x14ac:dyDescent="0.25">
      <c r="A54" s="317"/>
      <c r="B54" s="26" t="s">
        <v>259</v>
      </c>
      <c r="C54" s="4">
        <v>20</v>
      </c>
      <c r="D54" s="4">
        <v>21</v>
      </c>
      <c r="E54" s="205">
        <f>C54+D54</f>
        <v>41</v>
      </c>
      <c r="F54" s="4" t="s">
        <v>337</v>
      </c>
      <c r="G54" s="4">
        <f>1920*(21+20)</f>
        <v>78720</v>
      </c>
      <c r="H54" s="6">
        <v>0</v>
      </c>
      <c r="I54" s="6">
        <v>4750</v>
      </c>
      <c r="J54" s="6">
        <f>G54-I54</f>
        <v>73970</v>
      </c>
      <c r="K54" s="6">
        <f>J54-H54</f>
        <v>73970</v>
      </c>
      <c r="L54" s="139">
        <f>K54/J54</f>
        <v>1</v>
      </c>
    </row>
    <row r="55" spans="1:12" ht="15.75" x14ac:dyDescent="0.25">
      <c r="A55" s="317"/>
      <c r="B55" s="26" t="s">
        <v>260</v>
      </c>
      <c r="C55" s="4">
        <v>19</v>
      </c>
      <c r="D55" s="4">
        <v>18</v>
      </c>
      <c r="E55" s="205">
        <f t="shared" ref="E55:E65" si="15">C55+D55</f>
        <v>37</v>
      </c>
      <c r="F55" s="4">
        <v>1920</v>
      </c>
      <c r="G55" s="4">
        <f>F55*(D55+C55)</f>
        <v>71040</v>
      </c>
      <c r="H55" s="6">
        <v>0</v>
      </c>
      <c r="I55" s="6">
        <v>4280</v>
      </c>
      <c r="J55" s="6">
        <f t="shared" ref="J55:J65" si="16">G55-I55</f>
        <v>66760</v>
      </c>
      <c r="K55" s="6">
        <f t="shared" ref="K55:K65" si="17">J55-H55</f>
        <v>66760</v>
      </c>
      <c r="L55" s="139">
        <f t="shared" ref="L55:L65" si="18">K55/J55</f>
        <v>1</v>
      </c>
    </row>
    <row r="56" spans="1:12" ht="15.75" x14ac:dyDescent="0.25">
      <c r="A56" s="317"/>
      <c r="B56" s="26" t="s">
        <v>261</v>
      </c>
      <c r="C56" s="4">
        <v>22</v>
      </c>
      <c r="D56" s="4">
        <v>22</v>
      </c>
      <c r="E56" s="205">
        <f t="shared" si="15"/>
        <v>44</v>
      </c>
      <c r="F56" s="4">
        <v>1920</v>
      </c>
      <c r="G56" s="4">
        <f t="shared" ref="G56:G65" si="19">F56*(D56+C56)</f>
        <v>84480</v>
      </c>
      <c r="H56" s="6">
        <v>0</v>
      </c>
      <c r="I56" s="6">
        <v>5080</v>
      </c>
      <c r="J56" s="6">
        <f t="shared" si="16"/>
        <v>79400</v>
      </c>
      <c r="K56" s="6">
        <f t="shared" si="17"/>
        <v>79400</v>
      </c>
      <c r="L56" s="139">
        <f t="shared" si="18"/>
        <v>1</v>
      </c>
    </row>
    <row r="57" spans="1:12" ht="15.75" x14ac:dyDescent="0.25">
      <c r="A57" s="317"/>
      <c r="B57" s="26" t="s">
        <v>262</v>
      </c>
      <c r="C57" s="4">
        <v>21</v>
      </c>
      <c r="D57" s="4">
        <v>19</v>
      </c>
      <c r="E57" s="205">
        <f t="shared" si="15"/>
        <v>40</v>
      </c>
      <c r="F57" s="4">
        <v>1920</v>
      </c>
      <c r="G57" s="4">
        <f t="shared" si="19"/>
        <v>76800</v>
      </c>
      <c r="H57" s="6">
        <v>0</v>
      </c>
      <c r="I57" s="6">
        <v>4640</v>
      </c>
      <c r="J57" s="6">
        <f t="shared" si="16"/>
        <v>72160</v>
      </c>
      <c r="K57" s="6">
        <f t="shared" si="17"/>
        <v>72160</v>
      </c>
      <c r="L57" s="139">
        <f t="shared" si="18"/>
        <v>1</v>
      </c>
    </row>
    <row r="58" spans="1:12" ht="15.75" x14ac:dyDescent="0.25">
      <c r="A58" s="317"/>
      <c r="B58" s="26" t="s">
        <v>263</v>
      </c>
      <c r="C58" s="4">
        <v>14</v>
      </c>
      <c r="D58" s="4">
        <v>15</v>
      </c>
      <c r="E58" s="205">
        <f t="shared" si="15"/>
        <v>29</v>
      </c>
      <c r="F58" s="4">
        <v>1920</v>
      </c>
      <c r="G58" s="4">
        <f t="shared" si="19"/>
        <v>55680</v>
      </c>
      <c r="H58" s="6">
        <v>0</v>
      </c>
      <c r="I58" s="6">
        <v>3400</v>
      </c>
      <c r="J58" s="6">
        <f t="shared" si="16"/>
        <v>52280</v>
      </c>
      <c r="K58" s="6">
        <f t="shared" si="17"/>
        <v>52280</v>
      </c>
      <c r="L58" s="139">
        <f t="shared" si="18"/>
        <v>1</v>
      </c>
    </row>
    <row r="59" spans="1:12" ht="15.75" x14ac:dyDescent="0.25">
      <c r="A59" s="317"/>
      <c r="B59" s="26" t="s">
        <v>264</v>
      </c>
      <c r="C59" s="4">
        <v>21</v>
      </c>
      <c r="D59" s="4">
        <v>21</v>
      </c>
      <c r="E59" s="205">
        <f t="shared" si="15"/>
        <v>42</v>
      </c>
      <c r="F59" s="4">
        <v>1920</v>
      </c>
      <c r="G59" s="4">
        <f t="shared" si="19"/>
        <v>80640</v>
      </c>
      <c r="H59" s="6">
        <v>14400</v>
      </c>
      <c r="I59" s="6">
        <v>4860</v>
      </c>
      <c r="J59" s="6">
        <f t="shared" si="16"/>
        <v>75780</v>
      </c>
      <c r="K59" s="6">
        <f t="shared" si="17"/>
        <v>61380</v>
      </c>
      <c r="L59" s="178">
        <f t="shared" si="18"/>
        <v>0.80997624703087889</v>
      </c>
    </row>
    <row r="60" spans="1:12" ht="15.75" x14ac:dyDescent="0.25">
      <c r="A60" s="317"/>
      <c r="B60" s="26" t="s">
        <v>265</v>
      </c>
      <c r="C60" s="4">
        <v>21</v>
      </c>
      <c r="D60" s="4">
        <v>21</v>
      </c>
      <c r="E60" s="205">
        <f t="shared" si="15"/>
        <v>42</v>
      </c>
      <c r="F60" s="4">
        <v>1920</v>
      </c>
      <c r="G60" s="4">
        <f t="shared" si="19"/>
        <v>80640</v>
      </c>
      <c r="H60" s="6">
        <v>11520</v>
      </c>
      <c r="I60" s="6">
        <v>4920</v>
      </c>
      <c r="J60" s="6">
        <f t="shared" si="16"/>
        <v>75720</v>
      </c>
      <c r="K60" s="6">
        <f t="shared" si="17"/>
        <v>64200</v>
      </c>
      <c r="L60" s="139">
        <f t="shared" si="18"/>
        <v>0.84786053882725831</v>
      </c>
    </row>
    <row r="61" spans="1:12" ht="15.75" x14ac:dyDescent="0.25">
      <c r="A61" s="317"/>
      <c r="B61" s="26" t="s">
        <v>266</v>
      </c>
      <c r="C61" s="4">
        <v>20</v>
      </c>
      <c r="D61" s="4">
        <v>22</v>
      </c>
      <c r="E61" s="205">
        <f t="shared" si="15"/>
        <v>42</v>
      </c>
      <c r="F61" s="4">
        <v>1920</v>
      </c>
      <c r="G61" s="4">
        <f t="shared" si="19"/>
        <v>80640</v>
      </c>
      <c r="H61" s="6">
        <v>0</v>
      </c>
      <c r="I61" s="6">
        <v>4860</v>
      </c>
      <c r="J61" s="6">
        <f t="shared" si="16"/>
        <v>75780</v>
      </c>
      <c r="K61" s="6">
        <f t="shared" si="17"/>
        <v>75780</v>
      </c>
      <c r="L61" s="139">
        <f t="shared" si="18"/>
        <v>1</v>
      </c>
    </row>
    <row r="62" spans="1:12" ht="15.75" x14ac:dyDescent="0.25">
      <c r="A62" s="317"/>
      <c r="B62" s="26" t="s">
        <v>267</v>
      </c>
      <c r="C62" s="4">
        <v>22</v>
      </c>
      <c r="D62" s="4">
        <v>22</v>
      </c>
      <c r="E62" s="205">
        <f t="shared" si="15"/>
        <v>44</v>
      </c>
      <c r="F62" s="4">
        <v>1920</v>
      </c>
      <c r="G62" s="4">
        <f t="shared" si="19"/>
        <v>84480</v>
      </c>
      <c r="H62" s="6">
        <v>10080</v>
      </c>
      <c r="I62" s="6">
        <v>5110</v>
      </c>
      <c r="J62" s="6">
        <f t="shared" si="16"/>
        <v>79370</v>
      </c>
      <c r="K62" s="6">
        <f t="shared" si="17"/>
        <v>69290</v>
      </c>
      <c r="L62" s="139">
        <f t="shared" si="18"/>
        <v>0.87299987400781154</v>
      </c>
    </row>
    <row r="63" spans="1:12" ht="15.75" x14ac:dyDescent="0.25">
      <c r="A63" s="317"/>
      <c r="B63" s="26" t="s">
        <v>268</v>
      </c>
      <c r="C63" s="4">
        <v>20</v>
      </c>
      <c r="D63" s="4">
        <v>22</v>
      </c>
      <c r="E63" s="205">
        <f t="shared" si="15"/>
        <v>42</v>
      </c>
      <c r="F63" s="4">
        <v>1920</v>
      </c>
      <c r="G63" s="4">
        <f t="shared" si="19"/>
        <v>80640</v>
      </c>
      <c r="H63" s="6">
        <v>120</v>
      </c>
      <c r="I63" s="6">
        <v>4890</v>
      </c>
      <c r="J63" s="6">
        <f t="shared" si="16"/>
        <v>75750</v>
      </c>
      <c r="K63" s="6">
        <f t="shared" si="17"/>
        <v>75630</v>
      </c>
      <c r="L63" s="139">
        <f t="shared" si="18"/>
        <v>0.99841584158415841</v>
      </c>
    </row>
    <row r="64" spans="1:12" ht="15.75" x14ac:dyDescent="0.25">
      <c r="A64" s="317"/>
      <c r="B64" s="26" t="s">
        <v>269</v>
      </c>
      <c r="C64" s="4">
        <v>22</v>
      </c>
      <c r="D64" s="4">
        <v>22</v>
      </c>
      <c r="E64" s="205">
        <f t="shared" si="15"/>
        <v>44</v>
      </c>
      <c r="F64" s="4">
        <v>1920</v>
      </c>
      <c r="G64" s="4">
        <f t="shared" si="19"/>
        <v>84480</v>
      </c>
      <c r="H64" s="6">
        <v>0</v>
      </c>
      <c r="I64" s="6">
        <v>5080</v>
      </c>
      <c r="J64" s="6">
        <f t="shared" si="16"/>
        <v>79400</v>
      </c>
      <c r="K64" s="6">
        <f t="shared" si="17"/>
        <v>79400</v>
      </c>
      <c r="L64" s="139">
        <f t="shared" si="18"/>
        <v>1</v>
      </c>
    </row>
    <row r="65" spans="1:12" ht="15.75" x14ac:dyDescent="0.25">
      <c r="A65" s="318"/>
      <c r="B65" s="26" t="s">
        <v>270</v>
      </c>
      <c r="C65" s="4">
        <v>23</v>
      </c>
      <c r="D65" s="4">
        <v>22</v>
      </c>
      <c r="E65" s="205">
        <f t="shared" si="15"/>
        <v>45</v>
      </c>
      <c r="F65" s="4">
        <v>1920</v>
      </c>
      <c r="G65" s="4">
        <f t="shared" si="19"/>
        <v>86400</v>
      </c>
      <c r="H65" s="6">
        <v>0</v>
      </c>
      <c r="I65" s="6">
        <v>5250</v>
      </c>
      <c r="J65" s="6">
        <f t="shared" si="16"/>
        <v>81150</v>
      </c>
      <c r="K65" s="6">
        <f t="shared" si="17"/>
        <v>81150</v>
      </c>
      <c r="L65" s="139">
        <f t="shared" si="18"/>
        <v>1</v>
      </c>
    </row>
    <row r="66" spans="1:12" ht="15.75" x14ac:dyDescent="0.25">
      <c r="A66" s="79"/>
      <c r="B66" s="56" t="s">
        <v>283</v>
      </c>
      <c r="C66" s="56"/>
      <c r="D66" s="6"/>
      <c r="E66" s="6"/>
      <c r="F66" s="6"/>
      <c r="G66" s="6"/>
      <c r="H66" s="8"/>
      <c r="I66" s="8"/>
      <c r="J66" s="6">
        <f>SUM(J54:J65)</f>
        <v>887520</v>
      </c>
      <c r="K66" s="6">
        <f>SUM(K54:K65)</f>
        <v>851400</v>
      </c>
      <c r="L66" s="142">
        <f>SUM(L54:L65)</f>
        <v>11.529252501450108</v>
      </c>
    </row>
    <row r="67" spans="1:12" ht="15.75" x14ac:dyDescent="0.25">
      <c r="A67" s="79"/>
      <c r="B67" s="56" t="s">
        <v>315</v>
      </c>
      <c r="C67" s="56"/>
      <c r="D67" s="6"/>
      <c r="E67" s="6"/>
      <c r="F67" s="6"/>
      <c r="G67" s="6"/>
      <c r="H67" s="8"/>
      <c r="I67" s="8"/>
      <c r="J67" s="177">
        <f>J66/12</f>
        <v>73960</v>
      </c>
      <c r="K67" s="177">
        <f>K66/12</f>
        <v>70950</v>
      </c>
      <c r="L67" s="144">
        <f>L66/12</f>
        <v>0.96077104178750894</v>
      </c>
    </row>
    <row r="68" spans="1:12" x14ac:dyDescent="0.25">
      <c r="A68" s="79"/>
      <c r="B68" s="79"/>
      <c r="C68" s="79"/>
      <c r="D68" s="80"/>
      <c r="E68" s="80"/>
      <c r="F68" s="80"/>
      <c r="G68" s="80"/>
      <c r="L68" s="175"/>
    </row>
    <row r="69" spans="1:12" ht="31.5" x14ac:dyDescent="0.25">
      <c r="A69" s="311" t="s">
        <v>30</v>
      </c>
      <c r="B69" s="131" t="s">
        <v>247</v>
      </c>
      <c r="C69" s="111" t="s">
        <v>274</v>
      </c>
      <c r="D69" s="111" t="s">
        <v>325</v>
      </c>
      <c r="E69" s="111" t="s">
        <v>283</v>
      </c>
      <c r="F69" s="111" t="s">
        <v>326</v>
      </c>
      <c r="G69" s="173" t="s">
        <v>327</v>
      </c>
      <c r="H69" s="173" t="s">
        <v>328</v>
      </c>
      <c r="I69" s="173" t="s">
        <v>329</v>
      </c>
      <c r="J69" s="173" t="s">
        <v>330</v>
      </c>
      <c r="K69" s="173" t="s">
        <v>331</v>
      </c>
      <c r="L69" s="174" t="s">
        <v>333</v>
      </c>
    </row>
    <row r="70" spans="1:12" ht="15.75" x14ac:dyDescent="0.25">
      <c r="A70" s="311"/>
      <c r="B70" s="26" t="s">
        <v>259</v>
      </c>
      <c r="C70" s="4">
        <v>20</v>
      </c>
      <c r="D70" s="4">
        <v>21</v>
      </c>
      <c r="E70" s="205">
        <f>C70+D70</f>
        <v>41</v>
      </c>
      <c r="F70" s="4" t="s">
        <v>337</v>
      </c>
      <c r="G70" s="4">
        <f>1920*(21+20)</f>
        <v>78720</v>
      </c>
      <c r="H70" s="6">
        <v>0</v>
      </c>
      <c r="I70" s="6">
        <v>4750</v>
      </c>
      <c r="J70" s="6">
        <f>G70-I70</f>
        <v>73970</v>
      </c>
      <c r="K70" s="6">
        <f>J70-H70</f>
        <v>73970</v>
      </c>
      <c r="L70" s="139">
        <f>K70/J70</f>
        <v>1</v>
      </c>
    </row>
    <row r="71" spans="1:12" ht="15.75" x14ac:dyDescent="0.25">
      <c r="A71" s="311"/>
      <c r="B71" s="26" t="s">
        <v>260</v>
      </c>
      <c r="C71" s="4">
        <v>19</v>
      </c>
      <c r="D71" s="4">
        <v>18</v>
      </c>
      <c r="E71" s="205">
        <f t="shared" ref="E71:E81" si="20">C71+D71</f>
        <v>37</v>
      </c>
      <c r="F71" s="4">
        <v>1920</v>
      </c>
      <c r="G71" s="4">
        <f>F71*(D71+C71)</f>
        <v>71040</v>
      </c>
      <c r="H71" s="6">
        <v>0</v>
      </c>
      <c r="I71" s="6">
        <v>4280</v>
      </c>
      <c r="J71" s="6">
        <f t="shared" ref="J71:J81" si="21">G71-I71</f>
        <v>66760</v>
      </c>
      <c r="K71" s="6">
        <f t="shared" ref="K71:K81" si="22">J71-H71</f>
        <v>66760</v>
      </c>
      <c r="L71" s="139">
        <f t="shared" ref="L71:L81" si="23">K71/J71</f>
        <v>1</v>
      </c>
    </row>
    <row r="72" spans="1:12" ht="15.75" x14ac:dyDescent="0.25">
      <c r="A72" s="311"/>
      <c r="B72" s="26" t="s">
        <v>261</v>
      </c>
      <c r="C72" s="4">
        <v>22</v>
      </c>
      <c r="D72" s="4">
        <v>22</v>
      </c>
      <c r="E72" s="205">
        <f t="shared" si="20"/>
        <v>44</v>
      </c>
      <c r="F72" s="4">
        <v>1920</v>
      </c>
      <c r="G72" s="4">
        <f t="shared" ref="G72:G81" si="24">F72*(D72+C72)</f>
        <v>84480</v>
      </c>
      <c r="H72" s="6">
        <v>0</v>
      </c>
      <c r="I72" s="6">
        <v>5080</v>
      </c>
      <c r="J72" s="6">
        <f t="shared" si="21"/>
        <v>79400</v>
      </c>
      <c r="K72" s="6">
        <f t="shared" si="22"/>
        <v>79400</v>
      </c>
      <c r="L72" s="139">
        <f t="shared" si="23"/>
        <v>1</v>
      </c>
    </row>
    <row r="73" spans="1:12" ht="15.75" x14ac:dyDescent="0.25">
      <c r="A73" s="311"/>
      <c r="B73" s="26" t="s">
        <v>262</v>
      </c>
      <c r="C73" s="4">
        <v>21</v>
      </c>
      <c r="D73" s="4">
        <v>19</v>
      </c>
      <c r="E73" s="205">
        <f t="shared" si="20"/>
        <v>40</v>
      </c>
      <c r="F73" s="4">
        <v>1920</v>
      </c>
      <c r="G73" s="4">
        <f t="shared" si="24"/>
        <v>76800</v>
      </c>
      <c r="H73" s="6">
        <v>0</v>
      </c>
      <c r="I73" s="6">
        <v>4640</v>
      </c>
      <c r="J73" s="6">
        <f t="shared" si="21"/>
        <v>72160</v>
      </c>
      <c r="K73" s="6">
        <f t="shared" si="22"/>
        <v>72160</v>
      </c>
      <c r="L73" s="139">
        <f t="shared" si="23"/>
        <v>1</v>
      </c>
    </row>
    <row r="74" spans="1:12" ht="15.75" x14ac:dyDescent="0.25">
      <c r="A74" s="311"/>
      <c r="B74" s="26" t="s">
        <v>263</v>
      </c>
      <c r="C74" s="4">
        <v>14</v>
      </c>
      <c r="D74" s="4">
        <v>15</v>
      </c>
      <c r="E74" s="205">
        <f t="shared" si="20"/>
        <v>29</v>
      </c>
      <c r="F74" s="4">
        <v>1920</v>
      </c>
      <c r="G74" s="4">
        <f t="shared" si="24"/>
        <v>55680</v>
      </c>
      <c r="H74" s="6">
        <v>8640</v>
      </c>
      <c r="I74" s="6">
        <v>3400</v>
      </c>
      <c r="J74" s="6">
        <f t="shared" si="21"/>
        <v>52280</v>
      </c>
      <c r="K74" s="6">
        <f t="shared" si="22"/>
        <v>43640</v>
      </c>
      <c r="L74" s="139">
        <f t="shared" si="23"/>
        <v>0.83473603672532515</v>
      </c>
    </row>
    <row r="75" spans="1:12" ht="15.75" x14ac:dyDescent="0.25">
      <c r="A75" s="311"/>
      <c r="B75" s="26" t="s">
        <v>264</v>
      </c>
      <c r="C75" s="4">
        <v>21</v>
      </c>
      <c r="D75" s="4">
        <v>21</v>
      </c>
      <c r="E75" s="205">
        <f t="shared" si="20"/>
        <v>42</v>
      </c>
      <c r="F75" s="4">
        <v>1920</v>
      </c>
      <c r="G75" s="4">
        <f t="shared" si="24"/>
        <v>80640</v>
      </c>
      <c r="H75" s="6">
        <v>23040</v>
      </c>
      <c r="I75" s="6">
        <v>4860</v>
      </c>
      <c r="J75" s="6">
        <f t="shared" si="21"/>
        <v>75780</v>
      </c>
      <c r="K75" s="6">
        <f t="shared" si="22"/>
        <v>52740</v>
      </c>
      <c r="L75" s="139">
        <f t="shared" si="23"/>
        <v>0.69596199524940616</v>
      </c>
    </row>
    <row r="76" spans="1:12" ht="15.75" x14ac:dyDescent="0.25">
      <c r="A76" s="311"/>
      <c r="B76" s="26" t="s">
        <v>265</v>
      </c>
      <c r="C76" s="4">
        <v>21</v>
      </c>
      <c r="D76" s="4">
        <v>21</v>
      </c>
      <c r="E76" s="205">
        <f t="shared" si="20"/>
        <v>42</v>
      </c>
      <c r="F76" s="4">
        <v>1920</v>
      </c>
      <c r="G76" s="4">
        <f t="shared" si="24"/>
        <v>80640</v>
      </c>
      <c r="H76" s="6">
        <v>4500</v>
      </c>
      <c r="I76" s="6">
        <v>4920</v>
      </c>
      <c r="J76" s="6">
        <f t="shared" si="21"/>
        <v>75720</v>
      </c>
      <c r="K76" s="6">
        <f t="shared" si="22"/>
        <v>71220</v>
      </c>
      <c r="L76" s="139">
        <f t="shared" si="23"/>
        <v>0.94057052297939781</v>
      </c>
    </row>
    <row r="77" spans="1:12" ht="15.75" x14ac:dyDescent="0.25">
      <c r="A77" s="311"/>
      <c r="B77" s="26" t="s">
        <v>266</v>
      </c>
      <c r="C77" s="4">
        <v>20</v>
      </c>
      <c r="D77" s="4">
        <v>22</v>
      </c>
      <c r="E77" s="205">
        <f t="shared" si="20"/>
        <v>42</v>
      </c>
      <c r="F77" s="4">
        <v>1920</v>
      </c>
      <c r="G77" s="4">
        <f t="shared" si="24"/>
        <v>80640</v>
      </c>
      <c r="H77" s="6">
        <v>240</v>
      </c>
      <c r="I77" s="6">
        <v>4860</v>
      </c>
      <c r="J77" s="6">
        <f t="shared" si="21"/>
        <v>75780</v>
      </c>
      <c r="K77" s="6">
        <f t="shared" si="22"/>
        <v>75540</v>
      </c>
      <c r="L77" s="139">
        <f t="shared" si="23"/>
        <v>0.9968329374505146</v>
      </c>
    </row>
    <row r="78" spans="1:12" ht="15.75" x14ac:dyDescent="0.25">
      <c r="A78" s="311"/>
      <c r="B78" s="26" t="s">
        <v>267</v>
      </c>
      <c r="C78" s="4">
        <v>22</v>
      </c>
      <c r="D78" s="4">
        <v>22</v>
      </c>
      <c r="E78" s="205">
        <f t="shared" si="20"/>
        <v>44</v>
      </c>
      <c r="F78" s="4">
        <v>1920</v>
      </c>
      <c r="G78" s="4">
        <f t="shared" si="24"/>
        <v>84480</v>
      </c>
      <c r="H78" s="6">
        <v>8640</v>
      </c>
      <c r="I78" s="6">
        <v>5110</v>
      </c>
      <c r="J78" s="6">
        <f t="shared" si="21"/>
        <v>79370</v>
      </c>
      <c r="K78" s="6">
        <f t="shared" si="22"/>
        <v>70730</v>
      </c>
      <c r="L78" s="139">
        <f t="shared" si="23"/>
        <v>0.89114274914955272</v>
      </c>
    </row>
    <row r="79" spans="1:12" ht="15.75" x14ac:dyDescent="0.25">
      <c r="A79" s="311"/>
      <c r="B79" s="26" t="s">
        <v>268</v>
      </c>
      <c r="C79" s="4">
        <v>20</v>
      </c>
      <c r="D79" s="4">
        <v>22</v>
      </c>
      <c r="E79" s="205">
        <f t="shared" si="20"/>
        <v>42</v>
      </c>
      <c r="F79" s="4">
        <v>1920</v>
      </c>
      <c r="G79" s="4">
        <f t="shared" si="24"/>
        <v>80640</v>
      </c>
      <c r="H79" s="6">
        <v>120</v>
      </c>
      <c r="I79" s="6">
        <v>4890</v>
      </c>
      <c r="J79" s="6">
        <f t="shared" si="21"/>
        <v>75750</v>
      </c>
      <c r="K79" s="6">
        <f t="shared" si="22"/>
        <v>75630</v>
      </c>
      <c r="L79" s="139">
        <f t="shared" si="23"/>
        <v>0.99841584158415841</v>
      </c>
    </row>
    <row r="80" spans="1:12" ht="15.75" x14ac:dyDescent="0.25">
      <c r="A80" s="311"/>
      <c r="B80" s="26" t="s">
        <v>269</v>
      </c>
      <c r="C80" s="4">
        <v>22</v>
      </c>
      <c r="D80" s="4">
        <v>22</v>
      </c>
      <c r="E80" s="205">
        <f t="shared" si="20"/>
        <v>44</v>
      </c>
      <c r="F80" s="4">
        <v>1920</v>
      </c>
      <c r="G80" s="4">
        <f t="shared" si="24"/>
        <v>84480</v>
      </c>
      <c r="H80" s="6">
        <v>4320</v>
      </c>
      <c r="I80" s="6">
        <v>5080</v>
      </c>
      <c r="J80" s="6">
        <f t="shared" si="21"/>
        <v>79400</v>
      </c>
      <c r="K80" s="6">
        <f t="shared" si="22"/>
        <v>75080</v>
      </c>
      <c r="L80" s="139">
        <f t="shared" si="23"/>
        <v>0.94559193954659948</v>
      </c>
    </row>
    <row r="81" spans="1:12" ht="15.75" x14ac:dyDescent="0.25">
      <c r="A81" s="311"/>
      <c r="B81" s="26" t="s">
        <v>270</v>
      </c>
      <c r="C81" s="4">
        <v>23</v>
      </c>
      <c r="D81" s="4">
        <v>22</v>
      </c>
      <c r="E81" s="205">
        <f t="shared" si="20"/>
        <v>45</v>
      </c>
      <c r="F81" s="4">
        <v>1920</v>
      </c>
      <c r="G81" s="4">
        <f t="shared" si="24"/>
        <v>86400</v>
      </c>
      <c r="H81" s="6">
        <v>840</v>
      </c>
      <c r="I81" s="6">
        <v>5250</v>
      </c>
      <c r="J81" s="6">
        <f t="shared" si="21"/>
        <v>81150</v>
      </c>
      <c r="K81" s="6">
        <f t="shared" si="22"/>
        <v>80310</v>
      </c>
      <c r="L81" s="139">
        <f t="shared" si="23"/>
        <v>0.98964879852125698</v>
      </c>
    </row>
    <row r="82" spans="1:12" ht="15.75" x14ac:dyDescent="0.25">
      <c r="A82" s="79"/>
      <c r="B82" s="56" t="s">
        <v>283</v>
      </c>
      <c r="C82" s="56"/>
      <c r="D82" s="6"/>
      <c r="E82" s="6"/>
      <c r="F82" s="6"/>
      <c r="G82" s="6"/>
      <c r="H82" s="8"/>
      <c r="I82" s="8"/>
      <c r="J82" s="6">
        <f>SUM(J70:J81)</f>
        <v>887520</v>
      </c>
      <c r="K82" s="6">
        <f>SUM(K70:K81)</f>
        <v>837180</v>
      </c>
      <c r="L82" s="142">
        <f>SUM(L70:L81)</f>
        <v>11.292900821206212</v>
      </c>
    </row>
    <row r="83" spans="1:12" ht="15.75" x14ac:dyDescent="0.25">
      <c r="A83" s="79"/>
      <c r="B83" s="56" t="s">
        <v>315</v>
      </c>
      <c r="C83" s="56"/>
      <c r="D83" s="6"/>
      <c r="E83" s="6"/>
      <c r="F83" s="6"/>
      <c r="G83" s="6"/>
      <c r="H83" s="8"/>
      <c r="I83" s="8"/>
      <c r="J83" s="177">
        <f>J82/12</f>
        <v>73960</v>
      </c>
      <c r="K83" s="177">
        <f>K82/12</f>
        <v>69765</v>
      </c>
      <c r="L83" s="144">
        <f>L82/12</f>
        <v>0.94107506843385103</v>
      </c>
    </row>
    <row r="84" spans="1:12" x14ac:dyDescent="0.25">
      <c r="A84" s="79"/>
      <c r="B84" s="79"/>
      <c r="C84" s="79"/>
      <c r="D84" s="80"/>
      <c r="E84" s="80"/>
      <c r="F84" s="80"/>
      <c r="G84" s="80"/>
      <c r="L84" s="175"/>
    </row>
    <row r="85" spans="1:12" ht="31.5" x14ac:dyDescent="0.25">
      <c r="A85" s="311" t="s">
        <v>31</v>
      </c>
      <c r="B85" s="131" t="s">
        <v>247</v>
      </c>
      <c r="C85" s="111" t="s">
        <v>274</v>
      </c>
      <c r="D85" s="111" t="s">
        <v>325</v>
      </c>
      <c r="E85" s="111" t="s">
        <v>283</v>
      </c>
      <c r="F85" s="111" t="s">
        <v>326</v>
      </c>
      <c r="G85" s="173" t="s">
        <v>327</v>
      </c>
      <c r="H85" s="173" t="s">
        <v>328</v>
      </c>
      <c r="I85" s="173" t="s">
        <v>329</v>
      </c>
      <c r="J85" s="173" t="s">
        <v>330</v>
      </c>
      <c r="K85" s="173" t="s">
        <v>331</v>
      </c>
      <c r="L85" s="174" t="s">
        <v>333</v>
      </c>
    </row>
    <row r="86" spans="1:12" ht="15.75" x14ac:dyDescent="0.25">
      <c r="A86" s="311"/>
      <c r="B86" s="26" t="s">
        <v>259</v>
      </c>
      <c r="C86" s="4">
        <v>20</v>
      </c>
      <c r="D86" s="4">
        <v>21</v>
      </c>
      <c r="E86" s="205">
        <f>C86+D86</f>
        <v>41</v>
      </c>
      <c r="F86" s="4" t="s">
        <v>337</v>
      </c>
      <c r="G86" s="4">
        <f>1920*(21+20)</f>
        <v>78720</v>
      </c>
      <c r="H86" s="6">
        <v>0</v>
      </c>
      <c r="I86" s="6">
        <v>4750</v>
      </c>
      <c r="J86" s="6">
        <f>G86-I86</f>
        <v>73970</v>
      </c>
      <c r="K86" s="6">
        <f>J86-H86</f>
        <v>73970</v>
      </c>
      <c r="L86" s="139">
        <f>K86/J86</f>
        <v>1</v>
      </c>
    </row>
    <row r="87" spans="1:12" ht="15.75" x14ac:dyDescent="0.25">
      <c r="A87" s="311"/>
      <c r="B87" s="26" t="s">
        <v>260</v>
      </c>
      <c r="C87" s="4">
        <v>19</v>
      </c>
      <c r="D87" s="4">
        <v>18</v>
      </c>
      <c r="E87" s="205">
        <f t="shared" ref="E87:E97" si="25">C87+D87</f>
        <v>37</v>
      </c>
      <c r="F87" s="4">
        <v>1920</v>
      </c>
      <c r="G87" s="4">
        <f>F87*(D87+C87)</f>
        <v>71040</v>
      </c>
      <c r="H87" s="6">
        <v>0</v>
      </c>
      <c r="I87" s="6">
        <v>4280</v>
      </c>
      <c r="J87" s="6">
        <f t="shared" ref="J87:J97" si="26">G87-I87</f>
        <v>66760</v>
      </c>
      <c r="K87" s="6">
        <f t="shared" ref="K87:K97" si="27">J87-H87</f>
        <v>66760</v>
      </c>
      <c r="L87" s="139">
        <f t="shared" ref="L87:L97" si="28">K87/J87</f>
        <v>1</v>
      </c>
    </row>
    <row r="88" spans="1:12" ht="15.75" x14ac:dyDescent="0.25">
      <c r="A88" s="311"/>
      <c r="B88" s="26" t="s">
        <v>261</v>
      </c>
      <c r="C88" s="4">
        <v>22</v>
      </c>
      <c r="D88" s="4">
        <v>22</v>
      </c>
      <c r="E88" s="205">
        <f t="shared" si="25"/>
        <v>44</v>
      </c>
      <c r="F88" s="4">
        <v>1920</v>
      </c>
      <c r="G88" s="4">
        <f t="shared" ref="G88:G97" si="29">F88*(D88+C88)</f>
        <v>84480</v>
      </c>
      <c r="H88" s="6">
        <v>20160</v>
      </c>
      <c r="I88" s="6">
        <v>5080</v>
      </c>
      <c r="J88" s="6">
        <f t="shared" si="26"/>
        <v>79400</v>
      </c>
      <c r="K88" s="6">
        <f t="shared" si="27"/>
        <v>59240</v>
      </c>
      <c r="L88" s="180">
        <f t="shared" si="28"/>
        <v>0.74609571788413098</v>
      </c>
    </row>
    <row r="89" spans="1:12" ht="15.75" x14ac:dyDescent="0.25">
      <c r="A89" s="311"/>
      <c r="B89" s="26" t="s">
        <v>262</v>
      </c>
      <c r="C89" s="4">
        <v>21</v>
      </c>
      <c r="D89" s="4">
        <v>19</v>
      </c>
      <c r="E89" s="205">
        <f t="shared" si="25"/>
        <v>40</v>
      </c>
      <c r="F89" s="4">
        <v>1920</v>
      </c>
      <c r="G89" s="4">
        <f t="shared" si="29"/>
        <v>76800</v>
      </c>
      <c r="H89" s="6">
        <v>23040</v>
      </c>
      <c r="I89" s="6">
        <v>4640</v>
      </c>
      <c r="J89" s="6">
        <f t="shared" si="26"/>
        <v>72160</v>
      </c>
      <c r="K89" s="6">
        <f t="shared" si="27"/>
        <v>49120</v>
      </c>
      <c r="L89" s="180">
        <f t="shared" si="28"/>
        <v>0.68070953436807091</v>
      </c>
    </row>
    <row r="90" spans="1:12" ht="15.75" x14ac:dyDescent="0.25">
      <c r="A90" s="311"/>
      <c r="B90" s="26" t="s">
        <v>263</v>
      </c>
      <c r="C90" s="4">
        <v>14</v>
      </c>
      <c r="D90" s="4">
        <v>15</v>
      </c>
      <c r="E90" s="205">
        <f t="shared" si="25"/>
        <v>29</v>
      </c>
      <c r="F90" s="4">
        <v>1920</v>
      </c>
      <c r="G90" s="4">
        <f t="shared" si="29"/>
        <v>55680</v>
      </c>
      <c r="H90" s="6">
        <v>0</v>
      </c>
      <c r="I90" s="6">
        <v>3400</v>
      </c>
      <c r="J90" s="6">
        <f t="shared" si="26"/>
        <v>52280</v>
      </c>
      <c r="K90" s="6">
        <f t="shared" si="27"/>
        <v>52280</v>
      </c>
      <c r="L90" s="180">
        <f t="shared" si="28"/>
        <v>1</v>
      </c>
    </row>
    <row r="91" spans="1:12" ht="15.75" x14ac:dyDescent="0.25">
      <c r="A91" s="311"/>
      <c r="B91" s="26" t="s">
        <v>264</v>
      </c>
      <c r="C91" s="4">
        <v>21</v>
      </c>
      <c r="D91" s="4">
        <v>21</v>
      </c>
      <c r="E91" s="205">
        <f t="shared" si="25"/>
        <v>42</v>
      </c>
      <c r="F91" s="4">
        <v>1920</v>
      </c>
      <c r="G91" s="4">
        <f t="shared" si="29"/>
        <v>80640</v>
      </c>
      <c r="H91" s="6">
        <v>14400</v>
      </c>
      <c r="I91" s="6">
        <v>4860</v>
      </c>
      <c r="J91" s="6">
        <f t="shared" si="26"/>
        <v>75780</v>
      </c>
      <c r="K91" s="6">
        <f t="shared" si="27"/>
        <v>61380</v>
      </c>
      <c r="L91" s="180">
        <f t="shared" si="28"/>
        <v>0.80997624703087889</v>
      </c>
    </row>
    <row r="92" spans="1:12" ht="15.75" x14ac:dyDescent="0.25">
      <c r="A92" s="311"/>
      <c r="B92" s="26" t="s">
        <v>265</v>
      </c>
      <c r="C92" s="4">
        <v>21</v>
      </c>
      <c r="D92" s="4">
        <v>21</v>
      </c>
      <c r="E92" s="205">
        <f t="shared" si="25"/>
        <v>42</v>
      </c>
      <c r="F92" s="4">
        <v>1920</v>
      </c>
      <c r="G92" s="4">
        <f t="shared" si="29"/>
        <v>80640</v>
      </c>
      <c r="H92" s="6">
        <v>14400</v>
      </c>
      <c r="I92" s="6">
        <v>4920</v>
      </c>
      <c r="J92" s="6">
        <f t="shared" si="26"/>
        <v>75720</v>
      </c>
      <c r="K92" s="6">
        <f t="shared" si="27"/>
        <v>61320</v>
      </c>
      <c r="L92" s="180">
        <f t="shared" si="28"/>
        <v>0.80982567353407287</v>
      </c>
    </row>
    <row r="93" spans="1:12" ht="15.75" x14ac:dyDescent="0.25">
      <c r="A93" s="311"/>
      <c r="B93" s="26" t="s">
        <v>266</v>
      </c>
      <c r="C93" s="4">
        <v>20</v>
      </c>
      <c r="D93" s="4">
        <v>22</v>
      </c>
      <c r="E93" s="205">
        <f t="shared" si="25"/>
        <v>42</v>
      </c>
      <c r="F93" s="4">
        <v>1920</v>
      </c>
      <c r="G93" s="4">
        <f t="shared" si="29"/>
        <v>80640</v>
      </c>
      <c r="H93" s="6">
        <v>11640</v>
      </c>
      <c r="I93" s="6">
        <v>4860</v>
      </c>
      <c r="J93" s="6">
        <f t="shared" si="26"/>
        <v>75780</v>
      </c>
      <c r="K93" s="6">
        <f t="shared" si="27"/>
        <v>64140</v>
      </c>
      <c r="L93" s="139">
        <f t="shared" si="28"/>
        <v>0.84639746634996038</v>
      </c>
    </row>
    <row r="94" spans="1:12" ht="15.75" x14ac:dyDescent="0.25">
      <c r="A94" s="311"/>
      <c r="B94" s="26" t="s">
        <v>267</v>
      </c>
      <c r="C94" s="4">
        <v>22</v>
      </c>
      <c r="D94" s="4">
        <v>22</v>
      </c>
      <c r="E94" s="205">
        <f t="shared" si="25"/>
        <v>44</v>
      </c>
      <c r="F94" s="4">
        <v>1920</v>
      </c>
      <c r="G94" s="4">
        <f t="shared" si="29"/>
        <v>84480</v>
      </c>
      <c r="H94" s="6">
        <v>2880</v>
      </c>
      <c r="I94" s="6">
        <v>5110</v>
      </c>
      <c r="J94" s="6">
        <f t="shared" si="26"/>
        <v>79370</v>
      </c>
      <c r="K94" s="6">
        <f t="shared" si="27"/>
        <v>76490</v>
      </c>
      <c r="L94" s="139">
        <f t="shared" si="28"/>
        <v>0.96371424971651753</v>
      </c>
    </row>
    <row r="95" spans="1:12" ht="15.75" x14ac:dyDescent="0.25">
      <c r="A95" s="311"/>
      <c r="B95" s="26" t="s">
        <v>268</v>
      </c>
      <c r="C95" s="4">
        <v>20</v>
      </c>
      <c r="D95" s="4">
        <v>22</v>
      </c>
      <c r="E95" s="205">
        <f t="shared" si="25"/>
        <v>42</v>
      </c>
      <c r="F95" s="4">
        <v>1920</v>
      </c>
      <c r="G95" s="4">
        <f t="shared" si="29"/>
        <v>80640</v>
      </c>
      <c r="H95" s="6">
        <v>120</v>
      </c>
      <c r="I95" s="6">
        <v>4890</v>
      </c>
      <c r="J95" s="6">
        <f t="shared" si="26"/>
        <v>75750</v>
      </c>
      <c r="K95" s="6">
        <f t="shared" si="27"/>
        <v>75630</v>
      </c>
      <c r="L95" s="139">
        <f t="shared" si="28"/>
        <v>0.99841584158415841</v>
      </c>
    </row>
    <row r="96" spans="1:12" ht="15.75" x14ac:dyDescent="0.25">
      <c r="A96" s="311"/>
      <c r="B96" s="26" t="s">
        <v>269</v>
      </c>
      <c r="C96" s="4">
        <v>22</v>
      </c>
      <c r="D96" s="4">
        <v>22</v>
      </c>
      <c r="E96" s="205">
        <f t="shared" si="25"/>
        <v>44</v>
      </c>
      <c r="F96" s="4">
        <v>1920</v>
      </c>
      <c r="G96" s="4">
        <f t="shared" si="29"/>
        <v>84480</v>
      </c>
      <c r="H96" s="6">
        <v>0</v>
      </c>
      <c r="I96" s="6">
        <v>5080</v>
      </c>
      <c r="J96" s="6">
        <f t="shared" si="26"/>
        <v>79400</v>
      </c>
      <c r="K96" s="6">
        <f t="shared" si="27"/>
        <v>79400</v>
      </c>
      <c r="L96" s="139">
        <f t="shared" si="28"/>
        <v>1</v>
      </c>
    </row>
    <row r="97" spans="1:12" ht="15.75" x14ac:dyDescent="0.25">
      <c r="A97" s="311"/>
      <c r="B97" s="26" t="s">
        <v>270</v>
      </c>
      <c r="C97" s="4">
        <v>23</v>
      </c>
      <c r="D97" s="4">
        <v>22</v>
      </c>
      <c r="E97" s="205">
        <f t="shared" si="25"/>
        <v>45</v>
      </c>
      <c r="F97" s="4">
        <v>1920</v>
      </c>
      <c r="G97" s="4">
        <f t="shared" si="29"/>
        <v>86400</v>
      </c>
      <c r="H97" s="6">
        <v>0</v>
      </c>
      <c r="I97" s="6">
        <v>5250</v>
      </c>
      <c r="J97" s="6">
        <f t="shared" si="26"/>
        <v>81150</v>
      </c>
      <c r="K97" s="6">
        <f t="shared" si="27"/>
        <v>81150</v>
      </c>
      <c r="L97" s="139">
        <f t="shared" si="28"/>
        <v>1</v>
      </c>
    </row>
    <row r="98" spans="1:12" ht="15.75" x14ac:dyDescent="0.25">
      <c r="B98" s="26" t="s">
        <v>283</v>
      </c>
      <c r="C98" s="26"/>
      <c r="D98" s="8"/>
      <c r="E98" s="8"/>
      <c r="F98" s="8"/>
      <c r="G98" s="8"/>
      <c r="H98" s="8"/>
      <c r="I98" s="8"/>
      <c r="J98" s="6">
        <f>SUM(J86:J97)</f>
        <v>887520</v>
      </c>
      <c r="K98" s="6">
        <f>SUM(K86:K97)</f>
        <v>800880</v>
      </c>
      <c r="L98" s="142">
        <f>SUM(L86:L97)</f>
        <v>10.855134730467789</v>
      </c>
    </row>
    <row r="99" spans="1:12" ht="15.75" x14ac:dyDescent="0.25">
      <c r="B99" s="26" t="s">
        <v>315</v>
      </c>
      <c r="C99" s="26"/>
      <c r="D99" s="8"/>
      <c r="E99" s="8"/>
      <c r="F99" s="8"/>
      <c r="G99" s="8"/>
      <c r="H99" s="8"/>
      <c r="I99" s="8"/>
      <c r="J99" s="177">
        <f>J98/12</f>
        <v>73960</v>
      </c>
      <c r="K99" s="177">
        <f>K98/12</f>
        <v>66740</v>
      </c>
      <c r="L99" s="144">
        <f>L98/12</f>
        <v>0.90459456087231571</v>
      </c>
    </row>
  </sheetData>
  <mergeCells count="6">
    <mergeCell ref="A85:A97"/>
    <mergeCell ref="A5:A17"/>
    <mergeCell ref="A21:A33"/>
    <mergeCell ref="A37:A49"/>
    <mergeCell ref="A53:A65"/>
    <mergeCell ref="A69:A8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69CE3-4318-4F59-97AC-70B98CEFE6CA}">
  <dimension ref="A2:M97"/>
  <sheetViews>
    <sheetView topLeftCell="A73" zoomScale="80" zoomScaleNormal="80" workbookViewId="0">
      <pane xSplit="1" topLeftCell="F1" activePane="topRight" state="frozen"/>
      <selection pane="topRight" activeCell="J89" sqref="J89:M95"/>
    </sheetView>
  </sheetViews>
  <sheetFormatPr defaultRowHeight="15.75" x14ac:dyDescent="0.25"/>
  <cols>
    <col min="1" max="1" width="20.42578125" style="9" bestFit="1" customWidth="1"/>
    <col min="2" max="2" width="10.85546875" bestFit="1" customWidth="1"/>
    <col min="3" max="3" width="16.28515625" customWidth="1"/>
    <col min="4" max="4" width="15.140625" customWidth="1"/>
    <col min="5" max="5" width="12.85546875" customWidth="1"/>
    <col min="6" max="6" width="14.140625" customWidth="1"/>
    <col min="7" max="7" width="14.85546875" style="188" customWidth="1"/>
    <col min="8" max="9" width="17.7109375" hidden="1" customWidth="1"/>
    <col min="10" max="10" width="11.7109375" customWidth="1"/>
    <col min="11" max="11" width="16.140625" customWidth="1"/>
    <col min="12" max="12" width="17.42578125" customWidth="1"/>
    <col min="13" max="13" width="17.5703125" bestFit="1" customWidth="1"/>
  </cols>
  <sheetData>
    <row r="2" spans="1:13" x14ac:dyDescent="0.25">
      <c r="E2" t="s">
        <v>338</v>
      </c>
      <c r="L2" t="s">
        <v>339</v>
      </c>
    </row>
    <row r="3" spans="1:13" ht="33" customHeight="1" x14ac:dyDescent="0.25">
      <c r="A3" s="12" t="s">
        <v>11</v>
      </c>
      <c r="B3" s="4" t="s">
        <v>247</v>
      </c>
      <c r="C3" s="181" t="s">
        <v>330</v>
      </c>
      <c r="D3" s="21" t="s">
        <v>312</v>
      </c>
      <c r="E3" s="181" t="s">
        <v>340</v>
      </c>
      <c r="F3" s="181" t="s">
        <v>327</v>
      </c>
      <c r="G3" s="189" t="s">
        <v>331</v>
      </c>
      <c r="H3" s="181" t="s">
        <v>341</v>
      </c>
      <c r="I3" s="181" t="s">
        <v>342</v>
      </c>
      <c r="J3" s="181" t="s">
        <v>343</v>
      </c>
      <c r="K3" s="21" t="s">
        <v>344</v>
      </c>
      <c r="L3" s="181" t="s">
        <v>345</v>
      </c>
      <c r="M3" s="137" t="s">
        <v>346</v>
      </c>
    </row>
    <row r="4" spans="1:13" x14ac:dyDescent="0.25">
      <c r="A4" s="12"/>
      <c r="B4" s="4" t="s">
        <v>259</v>
      </c>
      <c r="C4" s="4">
        <v>73683</v>
      </c>
      <c r="D4" s="4">
        <v>480</v>
      </c>
      <c r="E4" s="182">
        <f>C4/D4</f>
        <v>153.50624999999999</v>
      </c>
      <c r="F4" s="4">
        <v>78720</v>
      </c>
      <c r="G4" s="23">
        <v>73683</v>
      </c>
      <c r="H4" s="4">
        <v>0</v>
      </c>
      <c r="I4" s="4">
        <v>5037</v>
      </c>
      <c r="J4" s="4">
        <f>H4+I4</f>
        <v>5037</v>
      </c>
      <c r="K4" s="16">
        <f>1-(J4/F4)</f>
        <v>0.93601371951219514</v>
      </c>
      <c r="L4" s="182">
        <f>E4*K4</f>
        <v>143.6839560308689</v>
      </c>
      <c r="M4" s="183">
        <f>(D4*L4)/G4</f>
        <v>0.93601371951219503</v>
      </c>
    </row>
    <row r="5" spans="1:13" x14ac:dyDescent="0.25">
      <c r="A5" s="12"/>
      <c r="B5" s="4" t="s">
        <v>260</v>
      </c>
      <c r="C5" s="4">
        <v>66501</v>
      </c>
      <c r="D5" s="4">
        <v>454</v>
      </c>
      <c r="E5" s="182">
        <f t="shared" ref="E5:E15" si="0">C5/D5</f>
        <v>146.47797356828193</v>
      </c>
      <c r="F5" s="4">
        <v>71040</v>
      </c>
      <c r="G5" s="23">
        <v>66381</v>
      </c>
      <c r="H5" s="4">
        <v>120</v>
      </c>
      <c r="I5" s="4">
        <v>4539</v>
      </c>
      <c r="J5" s="4">
        <f t="shared" ref="J5:J15" si="1">H5+I5</f>
        <v>4659</v>
      </c>
      <c r="K5" s="16">
        <f t="shared" ref="K5:K15" si="2">1-(J5/F5)</f>
        <v>0.93441722972972974</v>
      </c>
      <c r="L5" s="182">
        <f t="shared" ref="L5:L15" si="3">E5*K5</f>
        <v>136.87154227809856</v>
      </c>
      <c r="M5" s="183">
        <f t="shared" ref="M5:M15" si="4">(D5*L5)/G5</f>
        <v>0.93610641891891877</v>
      </c>
    </row>
    <row r="6" spans="1:13" x14ac:dyDescent="0.25">
      <c r="A6" s="12"/>
      <c r="B6" s="4" t="s">
        <v>261</v>
      </c>
      <c r="C6" s="4">
        <v>79092</v>
      </c>
      <c r="D6" s="4">
        <v>468</v>
      </c>
      <c r="E6" s="182">
        <f t="shared" si="0"/>
        <v>169</v>
      </c>
      <c r="F6" s="4">
        <v>84480</v>
      </c>
      <c r="G6" s="23">
        <v>78612</v>
      </c>
      <c r="H6" s="4">
        <v>480</v>
      </c>
      <c r="I6" s="4">
        <v>5388</v>
      </c>
      <c r="J6" s="4">
        <f t="shared" si="1"/>
        <v>5868</v>
      </c>
      <c r="K6" s="16">
        <f t="shared" si="2"/>
        <v>0.93053977272727273</v>
      </c>
      <c r="L6" s="182">
        <f t="shared" si="3"/>
        <v>157.26122159090909</v>
      </c>
      <c r="M6" s="183">
        <f t="shared" si="4"/>
        <v>0.93622159090909096</v>
      </c>
    </row>
    <row r="7" spans="1:13" x14ac:dyDescent="0.25">
      <c r="A7" s="12"/>
      <c r="B7" s="4" t="s">
        <v>262</v>
      </c>
      <c r="C7" s="4">
        <v>71880</v>
      </c>
      <c r="D7" s="4">
        <v>264</v>
      </c>
      <c r="E7" s="182">
        <f t="shared" si="0"/>
        <v>272.27272727272725</v>
      </c>
      <c r="F7" s="4">
        <v>76800</v>
      </c>
      <c r="G7" s="23">
        <v>41580</v>
      </c>
      <c r="H7" s="4">
        <v>30300</v>
      </c>
      <c r="I7" s="4">
        <v>4920</v>
      </c>
      <c r="J7" s="4">
        <f t="shared" si="1"/>
        <v>35220</v>
      </c>
      <c r="K7" s="16">
        <f t="shared" si="2"/>
        <v>0.54140624999999998</v>
      </c>
      <c r="L7" s="182">
        <f t="shared" si="3"/>
        <v>147.41015624999997</v>
      </c>
      <c r="M7" s="183">
        <f t="shared" si="4"/>
        <v>0.93593749999999987</v>
      </c>
    </row>
    <row r="8" spans="1:13" x14ac:dyDescent="0.25">
      <c r="A8" s="12"/>
      <c r="B8" s="4" t="s">
        <v>263</v>
      </c>
      <c r="C8" s="4">
        <v>52077</v>
      </c>
      <c r="D8" s="4">
        <v>254</v>
      </c>
      <c r="E8" s="182">
        <f t="shared" si="0"/>
        <v>205.0275590551181</v>
      </c>
      <c r="F8" s="4">
        <v>55680</v>
      </c>
      <c r="G8" s="23">
        <v>36177</v>
      </c>
      <c r="H8" s="4">
        <v>15900</v>
      </c>
      <c r="I8" s="4">
        <v>3603</v>
      </c>
      <c r="J8" s="4">
        <f t="shared" si="1"/>
        <v>19503</v>
      </c>
      <c r="K8" s="16">
        <f t="shared" si="2"/>
        <v>0.64973060344827593</v>
      </c>
      <c r="L8" s="182">
        <f t="shared" si="3"/>
        <v>133.21267966840892</v>
      </c>
      <c r="M8" s="183">
        <f t="shared" si="4"/>
        <v>0.93529094827586212</v>
      </c>
    </row>
    <row r="9" spans="1:13" x14ac:dyDescent="0.25">
      <c r="A9" s="12"/>
      <c r="B9" s="4" t="s">
        <v>264</v>
      </c>
      <c r="C9" s="4">
        <v>75486</v>
      </c>
      <c r="D9" s="4">
        <v>400</v>
      </c>
      <c r="E9" s="182">
        <f t="shared" si="0"/>
        <v>188.715</v>
      </c>
      <c r="F9" s="4">
        <v>80640</v>
      </c>
      <c r="G9" s="23">
        <v>63906</v>
      </c>
      <c r="H9" s="4">
        <v>11580</v>
      </c>
      <c r="I9" s="4">
        <v>5154</v>
      </c>
      <c r="J9" s="4">
        <f t="shared" si="1"/>
        <v>16734</v>
      </c>
      <c r="K9" s="16">
        <f t="shared" si="2"/>
        <v>0.79248511904761898</v>
      </c>
      <c r="L9" s="182">
        <f t="shared" si="3"/>
        <v>149.55382924107141</v>
      </c>
      <c r="M9" s="183">
        <f t="shared" si="4"/>
        <v>0.93608630952380945</v>
      </c>
    </row>
    <row r="10" spans="1:13" x14ac:dyDescent="0.25">
      <c r="A10" s="12"/>
      <c r="B10" s="4" t="s">
        <v>265</v>
      </c>
      <c r="C10" s="4">
        <v>75426</v>
      </c>
      <c r="D10" s="4">
        <v>454</v>
      </c>
      <c r="E10" s="182">
        <f t="shared" si="0"/>
        <v>166.13656387665199</v>
      </c>
      <c r="F10" s="4">
        <v>80640</v>
      </c>
      <c r="G10" s="23">
        <v>72486</v>
      </c>
      <c r="H10" s="4">
        <v>2940</v>
      </c>
      <c r="I10" s="4">
        <v>5214</v>
      </c>
      <c r="J10" s="4">
        <f t="shared" si="1"/>
        <v>8154</v>
      </c>
      <c r="K10" s="16">
        <f t="shared" si="2"/>
        <v>0.89888392857142851</v>
      </c>
      <c r="L10" s="182">
        <f t="shared" si="3"/>
        <v>149.33748721680303</v>
      </c>
      <c r="M10" s="183">
        <f t="shared" si="4"/>
        <v>0.93534226190476188</v>
      </c>
    </row>
    <row r="11" spans="1:13" x14ac:dyDescent="0.25">
      <c r="A11" s="12"/>
      <c r="B11" s="4" t="s">
        <v>266</v>
      </c>
      <c r="C11" s="4">
        <v>75486</v>
      </c>
      <c r="D11" s="4">
        <v>464</v>
      </c>
      <c r="E11" s="182">
        <f t="shared" si="0"/>
        <v>162.68534482758622</v>
      </c>
      <c r="F11" s="4">
        <v>80640</v>
      </c>
      <c r="G11" s="23">
        <v>73776</v>
      </c>
      <c r="H11" s="4">
        <v>1710</v>
      </c>
      <c r="I11" s="4">
        <v>5154</v>
      </c>
      <c r="J11" s="4">
        <f t="shared" si="1"/>
        <v>6864</v>
      </c>
      <c r="K11" s="16">
        <f t="shared" si="2"/>
        <v>0.91488095238095235</v>
      </c>
      <c r="L11" s="182">
        <f t="shared" si="3"/>
        <v>148.83772321428572</v>
      </c>
      <c r="M11" s="183">
        <f t="shared" si="4"/>
        <v>0.93608630952380956</v>
      </c>
    </row>
    <row r="12" spans="1:13" x14ac:dyDescent="0.25">
      <c r="A12" s="12"/>
      <c r="B12" s="4" t="s">
        <v>267</v>
      </c>
      <c r="C12" s="4">
        <v>79062</v>
      </c>
      <c r="D12" s="4">
        <v>478</v>
      </c>
      <c r="E12" s="182">
        <f t="shared" si="0"/>
        <v>165.40167364016736</v>
      </c>
      <c r="F12" s="4">
        <v>84480</v>
      </c>
      <c r="G12" s="23">
        <v>78522</v>
      </c>
      <c r="H12" s="4">
        <v>540</v>
      </c>
      <c r="I12" s="4">
        <v>5418</v>
      </c>
      <c r="J12" s="4">
        <f t="shared" si="1"/>
        <v>5958</v>
      </c>
      <c r="K12" s="16">
        <f t="shared" si="2"/>
        <v>0.92947443181818179</v>
      </c>
      <c r="L12" s="182">
        <f t="shared" si="3"/>
        <v>153.7366266284709</v>
      </c>
      <c r="M12" s="183">
        <f t="shared" si="4"/>
        <v>0.93586647727272732</v>
      </c>
    </row>
    <row r="13" spans="1:13" x14ac:dyDescent="0.25">
      <c r="A13" s="12"/>
      <c r="B13" s="4" t="s">
        <v>268</v>
      </c>
      <c r="C13" s="4">
        <v>75456</v>
      </c>
      <c r="D13" s="4">
        <v>478</v>
      </c>
      <c r="E13" s="182">
        <f t="shared" si="0"/>
        <v>157.85774058577405</v>
      </c>
      <c r="F13" s="4">
        <v>80640</v>
      </c>
      <c r="G13" s="23">
        <v>74976</v>
      </c>
      <c r="H13" s="4">
        <v>480</v>
      </c>
      <c r="I13" s="4">
        <v>5184</v>
      </c>
      <c r="J13" s="4">
        <f t="shared" si="1"/>
        <v>5664</v>
      </c>
      <c r="K13" s="16">
        <f t="shared" si="2"/>
        <v>0.92976190476190479</v>
      </c>
      <c r="L13" s="182">
        <f t="shared" si="3"/>
        <v>146.77011356843994</v>
      </c>
      <c r="M13" s="183">
        <f t="shared" si="4"/>
        <v>0.93571428571428572</v>
      </c>
    </row>
    <row r="14" spans="1:13" x14ac:dyDescent="0.25">
      <c r="A14" s="12"/>
      <c r="B14" s="4" t="s">
        <v>269</v>
      </c>
      <c r="C14" s="4">
        <v>79092</v>
      </c>
      <c r="D14" s="4">
        <v>478</v>
      </c>
      <c r="E14" s="182">
        <f t="shared" si="0"/>
        <v>165.46443514644352</v>
      </c>
      <c r="F14" s="4">
        <v>84480</v>
      </c>
      <c r="G14" s="23">
        <v>79032</v>
      </c>
      <c r="H14" s="4">
        <v>60</v>
      </c>
      <c r="I14" s="4">
        <v>5388</v>
      </c>
      <c r="J14" s="4">
        <f t="shared" si="1"/>
        <v>5448</v>
      </c>
      <c r="K14" s="16">
        <f t="shared" si="2"/>
        <v>0.93551136363636367</v>
      </c>
      <c r="L14" s="182">
        <f t="shared" si="3"/>
        <v>154.79385935717005</v>
      </c>
      <c r="M14" s="183">
        <f t="shared" si="4"/>
        <v>0.93622159090909107</v>
      </c>
    </row>
    <row r="15" spans="1:13" x14ac:dyDescent="0.25">
      <c r="A15" s="12"/>
      <c r="B15" s="4" t="s">
        <v>270</v>
      </c>
      <c r="C15" s="4">
        <v>80835</v>
      </c>
      <c r="D15" s="4">
        <v>472</v>
      </c>
      <c r="E15" s="182">
        <f t="shared" si="0"/>
        <v>171.26059322033899</v>
      </c>
      <c r="F15" s="4">
        <v>86400</v>
      </c>
      <c r="G15" s="23">
        <v>74715</v>
      </c>
      <c r="H15" s="4">
        <v>6120</v>
      </c>
      <c r="I15" s="4">
        <v>5565</v>
      </c>
      <c r="J15" s="4">
        <f t="shared" si="1"/>
        <v>11685</v>
      </c>
      <c r="K15" s="16">
        <f t="shared" si="2"/>
        <v>0.86475694444444451</v>
      </c>
      <c r="L15" s="182">
        <f t="shared" si="3"/>
        <v>148.09878729696328</v>
      </c>
      <c r="M15" s="183">
        <f t="shared" si="4"/>
        <v>0.93559027777777781</v>
      </c>
    </row>
    <row r="16" spans="1:13" x14ac:dyDescent="0.25">
      <c r="B16" s="136"/>
      <c r="C16" s="136"/>
      <c r="D16" s="136"/>
      <c r="E16" s="136"/>
      <c r="F16" s="136"/>
      <c r="G16" s="190"/>
      <c r="H16" s="136"/>
      <c r="I16" s="136"/>
      <c r="J16" s="136"/>
      <c r="K16" s="136"/>
      <c r="L16" s="136"/>
      <c r="M16" s="184">
        <f>SUM(M4:M15)</f>
        <v>11.230477690242328</v>
      </c>
    </row>
    <row r="17" spans="1:13" x14ac:dyDescent="0.25">
      <c r="B17" s="136"/>
      <c r="C17" s="136"/>
      <c r="D17" s="136"/>
      <c r="E17" s="136"/>
      <c r="F17" s="136"/>
      <c r="G17" s="190"/>
      <c r="H17" s="136"/>
      <c r="I17" s="136"/>
      <c r="J17" s="136"/>
      <c r="K17" s="136"/>
      <c r="L17" s="136"/>
      <c r="M17" s="185">
        <f>M16/12</f>
        <v>0.93587314085352735</v>
      </c>
    </row>
    <row r="19" spans="1:13" ht="31.5" x14ac:dyDescent="0.25">
      <c r="A19" s="12" t="s">
        <v>13</v>
      </c>
      <c r="B19" s="4" t="s">
        <v>247</v>
      </c>
      <c r="C19" s="21" t="s">
        <v>347</v>
      </c>
      <c r="D19" s="21" t="s">
        <v>312</v>
      </c>
      <c r="E19" s="181" t="s">
        <v>340</v>
      </c>
      <c r="F19" s="21" t="s">
        <v>348</v>
      </c>
      <c r="G19" s="110" t="s">
        <v>349</v>
      </c>
      <c r="H19" s="21" t="s">
        <v>341</v>
      </c>
      <c r="I19" s="21" t="s">
        <v>342</v>
      </c>
      <c r="J19" s="181" t="s">
        <v>343</v>
      </c>
      <c r="K19" s="21" t="s">
        <v>344</v>
      </c>
      <c r="L19" s="181" t="s">
        <v>345</v>
      </c>
      <c r="M19" s="137" t="s">
        <v>346</v>
      </c>
    </row>
    <row r="20" spans="1:13" x14ac:dyDescent="0.25">
      <c r="A20" s="12"/>
      <c r="B20" s="4" t="s">
        <v>259</v>
      </c>
      <c r="C20" s="4">
        <v>73683</v>
      </c>
      <c r="D20" s="4">
        <v>480</v>
      </c>
      <c r="E20" s="182">
        <f>C20/D20</f>
        <v>153.50624999999999</v>
      </c>
      <c r="F20" s="4">
        <v>78720</v>
      </c>
      <c r="G20" s="23">
        <v>73683</v>
      </c>
      <c r="H20" s="4">
        <v>0</v>
      </c>
      <c r="I20" s="4">
        <v>5037</v>
      </c>
      <c r="J20" s="4">
        <f>H20+I20</f>
        <v>5037</v>
      </c>
      <c r="K20" s="16">
        <f>1-(J20/F20)</f>
        <v>0.93601371951219514</v>
      </c>
      <c r="L20" s="182">
        <f>E20*K20</f>
        <v>143.6839560308689</v>
      </c>
      <c r="M20" s="183">
        <f>(D20*L20)/G20</f>
        <v>0.93601371951219503</v>
      </c>
    </row>
    <row r="21" spans="1:13" x14ac:dyDescent="0.25">
      <c r="A21" s="12"/>
      <c r="B21" s="4" t="s">
        <v>260</v>
      </c>
      <c r="C21" s="4">
        <v>66501</v>
      </c>
      <c r="D21" s="4">
        <v>456</v>
      </c>
      <c r="E21" s="182">
        <f t="shared" ref="E21:E31" si="5">C21/D21</f>
        <v>145.83552631578948</v>
      </c>
      <c r="F21" s="4">
        <v>71040</v>
      </c>
      <c r="G21" s="23">
        <v>66201</v>
      </c>
      <c r="H21" s="4">
        <v>300</v>
      </c>
      <c r="I21" s="4">
        <v>4539</v>
      </c>
      <c r="J21" s="4">
        <f t="shared" ref="J21:J31" si="6">H21+I21</f>
        <v>4839</v>
      </c>
      <c r="K21" s="16">
        <f t="shared" ref="K21:K31" si="7">1-(J21/F21)</f>
        <v>0.93188344594594597</v>
      </c>
      <c r="L21" s="182">
        <f t="shared" ref="L21:L31" si="8">E21*K21</f>
        <v>135.90171280449857</v>
      </c>
      <c r="M21" s="183">
        <f t="shared" ref="M21:M31" si="9">(D21*L21)/G21</f>
        <v>0.93610641891891888</v>
      </c>
    </row>
    <row r="22" spans="1:13" x14ac:dyDescent="0.25">
      <c r="A22" s="12"/>
      <c r="B22" s="4" t="s">
        <v>261</v>
      </c>
      <c r="C22" s="4">
        <v>79092</v>
      </c>
      <c r="D22" s="4">
        <v>466</v>
      </c>
      <c r="E22" s="182">
        <f t="shared" si="5"/>
        <v>169.72532188841203</v>
      </c>
      <c r="F22" s="4">
        <v>84480</v>
      </c>
      <c r="G22" s="23">
        <v>77412</v>
      </c>
      <c r="H22" s="4">
        <v>1680</v>
      </c>
      <c r="I22" s="4">
        <v>5388</v>
      </c>
      <c r="J22" s="4">
        <f t="shared" si="6"/>
        <v>7068</v>
      </c>
      <c r="K22" s="16">
        <f t="shared" si="7"/>
        <v>0.91633522727272732</v>
      </c>
      <c r="L22" s="182">
        <f t="shared" si="8"/>
        <v>155.52529140655483</v>
      </c>
      <c r="M22" s="183">
        <f t="shared" si="9"/>
        <v>0.93622159090909096</v>
      </c>
    </row>
    <row r="23" spans="1:13" x14ac:dyDescent="0.25">
      <c r="A23" s="12"/>
      <c r="B23" s="4" t="s">
        <v>262</v>
      </c>
      <c r="C23" s="4">
        <v>71880</v>
      </c>
      <c r="D23" s="4">
        <v>454</v>
      </c>
      <c r="E23" s="182">
        <f t="shared" si="5"/>
        <v>158.3259911894273</v>
      </c>
      <c r="F23" s="4">
        <v>76800</v>
      </c>
      <c r="G23" s="23">
        <v>70320</v>
      </c>
      <c r="H23" s="4">
        <v>1560</v>
      </c>
      <c r="I23" s="4">
        <v>4920</v>
      </c>
      <c r="J23" s="4">
        <f t="shared" si="6"/>
        <v>6480</v>
      </c>
      <c r="K23" s="16">
        <f t="shared" si="7"/>
        <v>0.91562500000000002</v>
      </c>
      <c r="L23" s="182">
        <f t="shared" si="8"/>
        <v>144.96723568281936</v>
      </c>
      <c r="M23" s="183">
        <f t="shared" si="9"/>
        <v>0.93593749999999976</v>
      </c>
    </row>
    <row r="24" spans="1:13" x14ac:dyDescent="0.25">
      <c r="A24" s="12"/>
      <c r="B24" s="4" t="s">
        <v>263</v>
      </c>
      <c r="C24" s="4">
        <v>52077</v>
      </c>
      <c r="D24" s="4">
        <v>380</v>
      </c>
      <c r="E24" s="182">
        <f t="shared" si="5"/>
        <v>137.04473684210527</v>
      </c>
      <c r="F24" s="4">
        <v>55680</v>
      </c>
      <c r="G24" s="23">
        <v>37677</v>
      </c>
      <c r="H24" s="4">
        <v>14400</v>
      </c>
      <c r="I24" s="4">
        <v>3603</v>
      </c>
      <c r="J24" s="4">
        <f t="shared" si="6"/>
        <v>18003</v>
      </c>
      <c r="K24" s="16">
        <f t="shared" si="7"/>
        <v>0.67667025862068964</v>
      </c>
      <c r="L24" s="182">
        <f t="shared" si="8"/>
        <v>92.734097521551718</v>
      </c>
      <c r="M24" s="183">
        <f t="shared" si="9"/>
        <v>0.93529094827586201</v>
      </c>
    </row>
    <row r="25" spans="1:13" x14ac:dyDescent="0.25">
      <c r="A25" s="12"/>
      <c r="B25" s="4" t="s">
        <v>264</v>
      </c>
      <c r="C25" s="4">
        <v>75486</v>
      </c>
      <c r="D25" s="4">
        <v>444</v>
      </c>
      <c r="E25" s="182">
        <f t="shared" si="5"/>
        <v>170.01351351351352</v>
      </c>
      <c r="F25" s="4">
        <v>80640</v>
      </c>
      <c r="G25" s="23">
        <v>72606</v>
      </c>
      <c r="H25" s="4">
        <v>2880</v>
      </c>
      <c r="I25" s="4">
        <v>5154</v>
      </c>
      <c r="J25" s="4">
        <f t="shared" si="6"/>
        <v>8034</v>
      </c>
      <c r="K25" s="16">
        <f t="shared" si="7"/>
        <v>0.90037202380952386</v>
      </c>
      <c r="L25" s="182">
        <f t="shared" si="8"/>
        <v>153.07541123713</v>
      </c>
      <c r="M25" s="183">
        <f t="shared" si="9"/>
        <v>0.93608630952380956</v>
      </c>
    </row>
    <row r="26" spans="1:13" x14ac:dyDescent="0.25">
      <c r="A26" s="12"/>
      <c r="B26" s="4" t="s">
        <v>265</v>
      </c>
      <c r="C26" s="4">
        <v>75426</v>
      </c>
      <c r="D26" s="4">
        <v>476</v>
      </c>
      <c r="E26" s="182">
        <f t="shared" si="5"/>
        <v>158.4579831932773</v>
      </c>
      <c r="F26" s="4">
        <v>80640</v>
      </c>
      <c r="G26" s="23">
        <v>75291</v>
      </c>
      <c r="H26" s="4">
        <v>135</v>
      </c>
      <c r="I26" s="4">
        <v>5214</v>
      </c>
      <c r="J26" s="4">
        <f t="shared" si="6"/>
        <v>5349</v>
      </c>
      <c r="K26" s="16">
        <f t="shared" si="7"/>
        <v>0.93366815476190479</v>
      </c>
      <c r="L26" s="182">
        <f t="shared" si="8"/>
        <v>147.94717277536014</v>
      </c>
      <c r="M26" s="183">
        <f t="shared" si="9"/>
        <v>0.93534226190476188</v>
      </c>
    </row>
    <row r="27" spans="1:13" x14ac:dyDescent="0.25">
      <c r="A27" s="12"/>
      <c r="B27" s="4" t="s">
        <v>266</v>
      </c>
      <c r="C27" s="4">
        <v>75486</v>
      </c>
      <c r="D27" s="4">
        <v>466</v>
      </c>
      <c r="E27" s="182">
        <f t="shared" si="5"/>
        <v>161.98712446351931</v>
      </c>
      <c r="F27" s="4">
        <v>80640</v>
      </c>
      <c r="G27" s="23">
        <v>73806</v>
      </c>
      <c r="H27" s="4">
        <v>1680</v>
      </c>
      <c r="I27" s="4">
        <v>5154</v>
      </c>
      <c r="J27" s="4">
        <f t="shared" si="6"/>
        <v>6834</v>
      </c>
      <c r="K27" s="16">
        <f t="shared" si="7"/>
        <v>0.91525297619047619</v>
      </c>
      <c r="L27" s="182">
        <f t="shared" si="8"/>
        <v>148.25919776977315</v>
      </c>
      <c r="M27" s="183">
        <f t="shared" si="9"/>
        <v>0.93608630952380956</v>
      </c>
    </row>
    <row r="28" spans="1:13" x14ac:dyDescent="0.25">
      <c r="A28" s="12"/>
      <c r="B28" s="4" t="s">
        <v>267</v>
      </c>
      <c r="C28" s="4">
        <v>79062</v>
      </c>
      <c r="D28" s="4">
        <v>480</v>
      </c>
      <c r="E28" s="182">
        <f t="shared" si="5"/>
        <v>164.71250000000001</v>
      </c>
      <c r="F28" s="4">
        <v>84480</v>
      </c>
      <c r="G28" s="23">
        <v>79062</v>
      </c>
      <c r="H28" s="4">
        <v>0</v>
      </c>
      <c r="I28" s="4">
        <v>5418</v>
      </c>
      <c r="J28" s="4">
        <f t="shared" si="6"/>
        <v>5418</v>
      </c>
      <c r="K28" s="16">
        <f t="shared" si="7"/>
        <v>0.93586647727272732</v>
      </c>
      <c r="L28" s="182">
        <f t="shared" si="8"/>
        <v>154.14890713778411</v>
      </c>
      <c r="M28" s="183">
        <f t="shared" si="9"/>
        <v>0.93586647727272732</v>
      </c>
    </row>
    <row r="29" spans="1:13" x14ac:dyDescent="0.25">
      <c r="A29" s="12"/>
      <c r="B29" s="4" t="s">
        <v>268</v>
      </c>
      <c r="C29" s="4">
        <v>75456</v>
      </c>
      <c r="D29" s="4">
        <v>480</v>
      </c>
      <c r="E29" s="182">
        <f t="shared" si="5"/>
        <v>157.19999999999999</v>
      </c>
      <c r="F29" s="4">
        <v>80640</v>
      </c>
      <c r="G29" s="23">
        <v>75456</v>
      </c>
      <c r="H29" s="4">
        <v>0</v>
      </c>
      <c r="I29" s="4">
        <v>5184</v>
      </c>
      <c r="J29" s="4">
        <f t="shared" si="6"/>
        <v>5184</v>
      </c>
      <c r="K29" s="16">
        <f t="shared" si="7"/>
        <v>0.93571428571428572</v>
      </c>
      <c r="L29" s="182">
        <f t="shared" si="8"/>
        <v>147.09428571428572</v>
      </c>
      <c r="M29" s="183">
        <f t="shared" si="9"/>
        <v>0.93571428571428561</v>
      </c>
    </row>
    <row r="30" spans="1:13" x14ac:dyDescent="0.25">
      <c r="A30" s="12"/>
      <c r="B30" s="4" t="s">
        <v>269</v>
      </c>
      <c r="C30" s="4">
        <v>79092</v>
      </c>
      <c r="D30" s="4">
        <v>480</v>
      </c>
      <c r="E30" s="182">
        <f t="shared" si="5"/>
        <v>164.77500000000001</v>
      </c>
      <c r="F30" s="4">
        <v>84480</v>
      </c>
      <c r="G30" s="23">
        <v>79092</v>
      </c>
      <c r="H30" s="4">
        <v>0</v>
      </c>
      <c r="I30" s="4">
        <v>5388</v>
      </c>
      <c r="J30" s="4">
        <f t="shared" si="6"/>
        <v>5388</v>
      </c>
      <c r="K30" s="16">
        <f t="shared" si="7"/>
        <v>0.93622159090909096</v>
      </c>
      <c r="L30" s="182">
        <f t="shared" si="8"/>
        <v>154.26591264204546</v>
      </c>
      <c r="M30" s="183">
        <f t="shared" si="9"/>
        <v>0.93622159090909096</v>
      </c>
    </row>
    <row r="31" spans="1:13" x14ac:dyDescent="0.25">
      <c r="A31" s="12"/>
      <c r="B31" s="4" t="s">
        <v>270</v>
      </c>
      <c r="C31" s="4">
        <v>80835</v>
      </c>
      <c r="D31" s="4">
        <v>478</v>
      </c>
      <c r="E31" s="182">
        <f t="shared" si="5"/>
        <v>169.11087866108787</v>
      </c>
      <c r="F31" s="4">
        <v>86400</v>
      </c>
      <c r="G31" s="23">
        <v>79395</v>
      </c>
      <c r="H31" s="4">
        <v>1440</v>
      </c>
      <c r="I31" s="4">
        <v>5565</v>
      </c>
      <c r="J31" s="4">
        <f t="shared" si="6"/>
        <v>7005</v>
      </c>
      <c r="K31" s="16">
        <f t="shared" si="7"/>
        <v>0.91892361111111109</v>
      </c>
      <c r="L31" s="182">
        <f t="shared" si="8"/>
        <v>155.3999792974198</v>
      </c>
      <c r="M31" s="183">
        <f t="shared" si="9"/>
        <v>0.93559027777777781</v>
      </c>
    </row>
    <row r="32" spans="1:13" x14ac:dyDescent="0.25">
      <c r="B32" s="8"/>
      <c r="C32" s="8"/>
      <c r="D32" s="8"/>
      <c r="E32" s="8"/>
      <c r="F32" s="8"/>
      <c r="G32" s="191"/>
      <c r="H32" s="8"/>
      <c r="I32" s="8"/>
      <c r="J32" s="8"/>
      <c r="K32" s="8"/>
      <c r="L32" s="8"/>
      <c r="M32" s="186">
        <f>SUM(M20:M31)</f>
        <v>11.230477690242328</v>
      </c>
    </row>
    <row r="33" spans="1:13" x14ac:dyDescent="0.25">
      <c r="B33" s="8"/>
      <c r="C33" s="8"/>
      <c r="D33" s="8"/>
      <c r="E33" s="8"/>
      <c r="F33" s="8"/>
      <c r="G33" s="191"/>
      <c r="H33" s="8"/>
      <c r="I33" s="8"/>
      <c r="J33" s="8"/>
      <c r="K33" s="8"/>
      <c r="L33" s="8"/>
      <c r="M33" s="187">
        <f>M32/12</f>
        <v>0.93587314085352735</v>
      </c>
    </row>
    <row r="35" spans="1:13" ht="31.5" x14ac:dyDescent="0.25">
      <c r="A35" s="12" t="s">
        <v>116</v>
      </c>
      <c r="B35" s="4" t="s">
        <v>247</v>
      </c>
      <c r="C35" s="21" t="s">
        <v>347</v>
      </c>
      <c r="D35" s="21" t="s">
        <v>312</v>
      </c>
      <c r="E35" s="181" t="s">
        <v>340</v>
      </c>
      <c r="F35" s="21" t="s">
        <v>350</v>
      </c>
      <c r="G35" s="110" t="s">
        <v>349</v>
      </c>
      <c r="H35" s="21" t="s">
        <v>341</v>
      </c>
      <c r="I35" s="21" t="s">
        <v>342</v>
      </c>
      <c r="J35" s="181" t="s">
        <v>343</v>
      </c>
      <c r="K35" s="21" t="s">
        <v>344</v>
      </c>
      <c r="L35" s="181" t="s">
        <v>345</v>
      </c>
      <c r="M35" s="137" t="s">
        <v>346</v>
      </c>
    </row>
    <row r="36" spans="1:13" x14ac:dyDescent="0.25">
      <c r="A36" s="12"/>
      <c r="B36" s="4" t="s">
        <v>259</v>
      </c>
      <c r="C36" s="4">
        <v>73970</v>
      </c>
      <c r="D36" s="4">
        <v>478</v>
      </c>
      <c r="E36" s="182">
        <f>C36/D36</f>
        <v>154.74895397489539</v>
      </c>
      <c r="F36" s="4">
        <v>78720</v>
      </c>
      <c r="G36" s="23">
        <v>72530</v>
      </c>
      <c r="H36" s="4">
        <v>1440</v>
      </c>
      <c r="I36" s="4">
        <v>4750</v>
      </c>
      <c r="J36" s="4">
        <f>H36+I36</f>
        <v>6190</v>
      </c>
      <c r="K36" s="16">
        <f>1-(J36/F36)</f>
        <v>0.92136686991869921</v>
      </c>
      <c r="L36" s="182">
        <f>E36*K36</f>
        <v>142.5805593470422</v>
      </c>
      <c r="M36" s="183">
        <f>(D36*L36)/G36</f>
        <v>0.93965955284552827</v>
      </c>
    </row>
    <row r="37" spans="1:13" x14ac:dyDescent="0.25">
      <c r="A37" s="12"/>
      <c r="B37" s="4" t="s">
        <v>260</v>
      </c>
      <c r="C37" s="4">
        <v>66760</v>
      </c>
      <c r="D37" s="4">
        <v>454</v>
      </c>
      <c r="E37" s="182">
        <f t="shared" ref="E37:E47" si="10">C37/D37</f>
        <v>147.04845814977975</v>
      </c>
      <c r="F37" s="4">
        <v>71040</v>
      </c>
      <c r="G37" s="23">
        <v>66640</v>
      </c>
      <c r="H37" s="4">
        <v>120</v>
      </c>
      <c r="I37" s="4">
        <v>4280</v>
      </c>
      <c r="J37" s="4">
        <f t="shared" ref="J37:J47" si="11">H37+I37</f>
        <v>4400</v>
      </c>
      <c r="K37" s="16">
        <f t="shared" ref="K37:K47" si="12">1-(J37/F37)</f>
        <v>0.93806306306306309</v>
      </c>
      <c r="L37" s="182">
        <f t="shared" ref="L37:L47" si="13">E37*K37</f>
        <v>137.94072707068304</v>
      </c>
      <c r="M37" s="183">
        <f t="shared" ref="M37:M47" si="14">(D37*L37)/G37</f>
        <v>0.93975225225225234</v>
      </c>
    </row>
    <row r="38" spans="1:13" x14ac:dyDescent="0.25">
      <c r="A38" s="12"/>
      <c r="B38" s="4" t="s">
        <v>261</v>
      </c>
      <c r="C38" s="4">
        <v>79400</v>
      </c>
      <c r="D38" s="4">
        <v>468</v>
      </c>
      <c r="E38" s="182">
        <f t="shared" si="10"/>
        <v>169.65811965811966</v>
      </c>
      <c r="F38" s="4">
        <v>84480</v>
      </c>
      <c r="G38" s="23">
        <v>79400</v>
      </c>
      <c r="H38" s="4">
        <v>0</v>
      </c>
      <c r="I38" s="4">
        <v>5080</v>
      </c>
      <c r="J38" s="4">
        <f t="shared" si="11"/>
        <v>5080</v>
      </c>
      <c r="K38" s="16">
        <f t="shared" si="12"/>
        <v>0.9398674242424242</v>
      </c>
      <c r="L38" s="182">
        <f t="shared" si="13"/>
        <v>159.45613992488992</v>
      </c>
      <c r="M38" s="183">
        <f t="shared" si="14"/>
        <v>0.9398674242424242</v>
      </c>
    </row>
    <row r="39" spans="1:13" x14ac:dyDescent="0.25">
      <c r="A39" s="12"/>
      <c r="B39" s="4" t="s">
        <v>262</v>
      </c>
      <c r="C39" s="4">
        <v>72160</v>
      </c>
      <c r="D39" s="4">
        <v>432</v>
      </c>
      <c r="E39" s="182">
        <f t="shared" si="10"/>
        <v>167.03703703703704</v>
      </c>
      <c r="F39" s="4">
        <v>76800</v>
      </c>
      <c r="G39" s="23">
        <v>69280</v>
      </c>
      <c r="H39" s="4">
        <v>2880</v>
      </c>
      <c r="I39" s="4">
        <v>4640</v>
      </c>
      <c r="J39" s="4">
        <f t="shared" si="11"/>
        <v>7520</v>
      </c>
      <c r="K39" s="16">
        <f t="shared" si="12"/>
        <v>0.90208333333333335</v>
      </c>
      <c r="L39" s="182">
        <f t="shared" si="13"/>
        <v>150.68132716049382</v>
      </c>
      <c r="M39" s="183">
        <f t="shared" si="14"/>
        <v>0.93958333333333321</v>
      </c>
    </row>
    <row r="40" spans="1:13" x14ac:dyDescent="0.25">
      <c r="A40" s="12"/>
      <c r="B40" s="4" t="s">
        <v>263</v>
      </c>
      <c r="C40" s="4">
        <v>52280</v>
      </c>
      <c r="D40" s="4">
        <v>246</v>
      </c>
      <c r="E40" s="182">
        <f t="shared" si="10"/>
        <v>212.52032520325204</v>
      </c>
      <c r="F40" s="4">
        <v>55680</v>
      </c>
      <c r="G40" s="23">
        <v>35000</v>
      </c>
      <c r="H40" s="4">
        <v>17280</v>
      </c>
      <c r="I40" s="4">
        <v>3400</v>
      </c>
      <c r="J40" s="4">
        <f t="shared" si="11"/>
        <v>20680</v>
      </c>
      <c r="K40" s="16">
        <f t="shared" si="12"/>
        <v>0.62859195402298851</v>
      </c>
      <c r="L40" s="182">
        <f t="shared" si="13"/>
        <v>133.58856648911316</v>
      </c>
      <c r="M40" s="183">
        <f t="shared" si="14"/>
        <v>0.93893678160919536</v>
      </c>
    </row>
    <row r="41" spans="1:13" x14ac:dyDescent="0.25">
      <c r="A41" s="12"/>
      <c r="B41" s="4" t="s">
        <v>264</v>
      </c>
      <c r="C41" s="4">
        <v>75780</v>
      </c>
      <c r="D41" s="4">
        <v>466</v>
      </c>
      <c r="E41" s="182">
        <f t="shared" si="10"/>
        <v>162.61802575107296</v>
      </c>
      <c r="F41" s="4">
        <v>80640</v>
      </c>
      <c r="G41" s="23">
        <v>74340</v>
      </c>
      <c r="H41" s="4">
        <v>1440</v>
      </c>
      <c r="I41" s="4">
        <v>4860</v>
      </c>
      <c r="J41" s="4">
        <f t="shared" si="11"/>
        <v>6300</v>
      </c>
      <c r="K41" s="16">
        <f t="shared" si="12"/>
        <v>0.921875</v>
      </c>
      <c r="L41" s="182">
        <f t="shared" si="13"/>
        <v>149.9134924892704</v>
      </c>
      <c r="M41" s="183">
        <f t="shared" si="14"/>
        <v>0.9397321428571429</v>
      </c>
    </row>
    <row r="42" spans="1:13" x14ac:dyDescent="0.25">
      <c r="A42" s="12"/>
      <c r="B42" s="4" t="s">
        <v>265</v>
      </c>
      <c r="C42" s="4">
        <v>75720</v>
      </c>
      <c r="D42" s="4">
        <v>480</v>
      </c>
      <c r="E42" s="182">
        <f t="shared" si="10"/>
        <v>157.75</v>
      </c>
      <c r="F42" s="4">
        <v>80640</v>
      </c>
      <c r="G42" s="23">
        <v>75720</v>
      </c>
      <c r="H42" s="4">
        <v>0</v>
      </c>
      <c r="I42" s="4">
        <v>4920</v>
      </c>
      <c r="J42" s="4">
        <f t="shared" si="11"/>
        <v>4920</v>
      </c>
      <c r="K42" s="16">
        <f t="shared" si="12"/>
        <v>0.93898809523809523</v>
      </c>
      <c r="L42" s="182">
        <f t="shared" si="13"/>
        <v>148.12537202380952</v>
      </c>
      <c r="M42" s="183">
        <f t="shared" si="14"/>
        <v>0.93898809523809512</v>
      </c>
    </row>
    <row r="43" spans="1:13" x14ac:dyDescent="0.25">
      <c r="A43" s="12"/>
      <c r="B43" s="4" t="s">
        <v>266</v>
      </c>
      <c r="C43" s="4">
        <v>75780</v>
      </c>
      <c r="D43" s="4">
        <v>468</v>
      </c>
      <c r="E43" s="182">
        <f t="shared" si="10"/>
        <v>161.92307692307693</v>
      </c>
      <c r="F43" s="4">
        <v>80640</v>
      </c>
      <c r="G43" s="23">
        <v>75780</v>
      </c>
      <c r="H43" s="4">
        <v>0</v>
      </c>
      <c r="I43" s="4">
        <v>4860</v>
      </c>
      <c r="J43" s="4">
        <f t="shared" si="11"/>
        <v>4860</v>
      </c>
      <c r="K43" s="16">
        <f t="shared" si="12"/>
        <v>0.9397321428571429</v>
      </c>
      <c r="L43" s="182">
        <f t="shared" si="13"/>
        <v>152.16432005494508</v>
      </c>
      <c r="M43" s="183">
        <f t="shared" si="14"/>
        <v>0.93973214285714313</v>
      </c>
    </row>
    <row r="44" spans="1:13" x14ac:dyDescent="0.25">
      <c r="A44" s="12"/>
      <c r="B44" s="4" t="s">
        <v>267</v>
      </c>
      <c r="C44" s="4">
        <v>79370</v>
      </c>
      <c r="D44" s="4">
        <v>480</v>
      </c>
      <c r="E44" s="182">
        <f t="shared" si="10"/>
        <v>165.35416666666666</v>
      </c>
      <c r="F44" s="4">
        <v>84480</v>
      </c>
      <c r="G44" s="23">
        <v>79190</v>
      </c>
      <c r="H44" s="4">
        <v>180</v>
      </c>
      <c r="I44" s="4">
        <v>5110</v>
      </c>
      <c r="J44" s="4">
        <f t="shared" si="11"/>
        <v>5290</v>
      </c>
      <c r="K44" s="16">
        <f t="shared" si="12"/>
        <v>0.93738162878787878</v>
      </c>
      <c r="L44" s="182">
        <f t="shared" si="13"/>
        <v>154.99995807686236</v>
      </c>
      <c r="M44" s="183">
        <f t="shared" si="14"/>
        <v>0.93951231060606055</v>
      </c>
    </row>
    <row r="45" spans="1:13" x14ac:dyDescent="0.25">
      <c r="A45" s="12"/>
      <c r="B45" s="4" t="s">
        <v>268</v>
      </c>
      <c r="C45" s="4">
        <v>75750</v>
      </c>
      <c r="D45" s="4">
        <v>478</v>
      </c>
      <c r="E45" s="182">
        <f t="shared" si="10"/>
        <v>158.47280334728035</v>
      </c>
      <c r="F45" s="4">
        <v>80640</v>
      </c>
      <c r="G45" s="23">
        <v>74310</v>
      </c>
      <c r="H45" s="4">
        <v>1440</v>
      </c>
      <c r="I45" s="4">
        <v>4890</v>
      </c>
      <c r="J45" s="4">
        <f t="shared" si="11"/>
        <v>6330</v>
      </c>
      <c r="K45" s="16">
        <f t="shared" si="12"/>
        <v>0.92150297619047616</v>
      </c>
      <c r="L45" s="182">
        <f t="shared" si="13"/>
        <v>146.0331599297669</v>
      </c>
      <c r="M45" s="183">
        <f t="shared" si="14"/>
        <v>0.93936011904761918</v>
      </c>
    </row>
    <row r="46" spans="1:13" x14ac:dyDescent="0.25">
      <c r="A46" s="12"/>
      <c r="B46" s="4" t="s">
        <v>269</v>
      </c>
      <c r="C46" s="4">
        <v>79400</v>
      </c>
      <c r="D46" s="4">
        <v>480</v>
      </c>
      <c r="E46" s="182">
        <f t="shared" si="10"/>
        <v>165.41666666666666</v>
      </c>
      <c r="F46" s="4">
        <v>84480</v>
      </c>
      <c r="G46" s="23">
        <v>79400</v>
      </c>
      <c r="H46" s="4">
        <v>0</v>
      </c>
      <c r="I46" s="4">
        <v>5080</v>
      </c>
      <c r="J46" s="4">
        <f t="shared" si="11"/>
        <v>5080</v>
      </c>
      <c r="K46" s="16">
        <f t="shared" si="12"/>
        <v>0.9398674242424242</v>
      </c>
      <c r="L46" s="182">
        <f t="shared" si="13"/>
        <v>155.46973642676767</v>
      </c>
      <c r="M46" s="183">
        <f t="shared" si="14"/>
        <v>0.9398674242424242</v>
      </c>
    </row>
    <row r="47" spans="1:13" x14ac:dyDescent="0.25">
      <c r="A47" s="12"/>
      <c r="B47" s="4" t="s">
        <v>270</v>
      </c>
      <c r="C47" s="4">
        <v>81150</v>
      </c>
      <c r="D47" s="4">
        <v>480</v>
      </c>
      <c r="E47" s="182">
        <f t="shared" si="10"/>
        <v>169.0625</v>
      </c>
      <c r="F47" s="4">
        <v>86400</v>
      </c>
      <c r="G47" s="23">
        <v>81150</v>
      </c>
      <c r="H47" s="4">
        <v>0</v>
      </c>
      <c r="I47" s="4">
        <v>5250</v>
      </c>
      <c r="J47" s="4">
        <f t="shared" si="11"/>
        <v>5250</v>
      </c>
      <c r="K47" s="16">
        <f t="shared" si="12"/>
        <v>0.93923611111111116</v>
      </c>
      <c r="L47" s="182">
        <f t="shared" si="13"/>
        <v>158.78960503472223</v>
      </c>
      <c r="M47" s="183">
        <f t="shared" si="14"/>
        <v>0.93923611111111116</v>
      </c>
    </row>
    <row r="48" spans="1:13" x14ac:dyDescent="0.25">
      <c r="B48" s="8"/>
      <c r="C48" s="8"/>
      <c r="D48" s="8"/>
      <c r="E48" s="8"/>
      <c r="F48" s="8"/>
      <c r="G48" s="191"/>
      <c r="H48" s="8"/>
      <c r="I48" s="8"/>
      <c r="J48" s="8"/>
      <c r="K48" s="8"/>
      <c r="L48" s="8"/>
      <c r="M48" s="186">
        <f>SUM(M36:M47)</f>
        <v>11.274227690242329</v>
      </c>
    </row>
    <row r="49" spans="1:13" x14ac:dyDescent="0.25">
      <c r="B49" s="8"/>
      <c r="C49" s="8"/>
      <c r="D49" s="8"/>
      <c r="E49" s="8"/>
      <c r="F49" s="8"/>
      <c r="G49" s="191"/>
      <c r="H49" s="8"/>
      <c r="I49" s="8"/>
      <c r="J49" s="8"/>
      <c r="K49" s="8"/>
      <c r="L49" s="8"/>
      <c r="M49" s="187">
        <f>M48/12</f>
        <v>0.9395189741868607</v>
      </c>
    </row>
    <row r="51" spans="1:13" ht="31.5" x14ac:dyDescent="0.25">
      <c r="A51" s="12" t="s">
        <v>29</v>
      </c>
      <c r="B51" s="4" t="s">
        <v>247</v>
      </c>
      <c r="C51" s="21" t="s">
        <v>347</v>
      </c>
      <c r="D51" s="21" t="s">
        <v>312</v>
      </c>
      <c r="E51" s="181" t="s">
        <v>340</v>
      </c>
      <c r="F51" s="21" t="s">
        <v>350</v>
      </c>
      <c r="G51" s="110" t="s">
        <v>349</v>
      </c>
      <c r="H51" s="21" t="s">
        <v>341</v>
      </c>
      <c r="I51" s="21" t="s">
        <v>342</v>
      </c>
      <c r="J51" s="181" t="s">
        <v>343</v>
      </c>
      <c r="K51" s="21" t="s">
        <v>344</v>
      </c>
      <c r="L51" s="181" t="s">
        <v>345</v>
      </c>
      <c r="M51" s="137" t="s">
        <v>346</v>
      </c>
    </row>
    <row r="52" spans="1:13" x14ac:dyDescent="0.25">
      <c r="A52" s="12"/>
      <c r="B52" s="4" t="s">
        <v>259</v>
      </c>
      <c r="C52" s="4">
        <v>73970</v>
      </c>
      <c r="D52" s="4">
        <v>480</v>
      </c>
      <c r="E52" s="182">
        <f>C52/D52</f>
        <v>154.10416666666666</v>
      </c>
      <c r="F52" s="4">
        <v>78720</v>
      </c>
      <c r="G52" s="23">
        <v>73970</v>
      </c>
      <c r="H52" s="4">
        <v>0</v>
      </c>
      <c r="I52" s="4">
        <v>4750</v>
      </c>
      <c r="J52" s="4">
        <f>H52+I52</f>
        <v>4750</v>
      </c>
      <c r="K52" s="16">
        <f>1-(J52/F52)</f>
        <v>0.93965955284552849</v>
      </c>
      <c r="L52" s="182">
        <f>E52*K52</f>
        <v>144.80545234163279</v>
      </c>
      <c r="M52" s="183">
        <f>(D52*L52)/G52</f>
        <v>0.93965955284552849</v>
      </c>
    </row>
    <row r="53" spans="1:13" x14ac:dyDescent="0.25">
      <c r="A53" s="12"/>
      <c r="B53" s="4" t="s">
        <v>260</v>
      </c>
      <c r="C53" s="4">
        <v>66760</v>
      </c>
      <c r="D53" s="4">
        <v>454</v>
      </c>
      <c r="E53" s="182">
        <f t="shared" ref="E53:E63" si="15">C53/D53</f>
        <v>147.04845814977975</v>
      </c>
      <c r="F53" s="4">
        <v>71040</v>
      </c>
      <c r="G53" s="23">
        <v>66760</v>
      </c>
      <c r="H53" s="4">
        <v>0</v>
      </c>
      <c r="I53" s="4">
        <v>4280</v>
      </c>
      <c r="J53" s="4">
        <f t="shared" ref="J53:J63" si="16">H53+I53</f>
        <v>4280</v>
      </c>
      <c r="K53" s="16">
        <f t="shared" ref="K53:K63" si="17">1-(J53/F53)</f>
        <v>0.93975225225225223</v>
      </c>
      <c r="L53" s="182">
        <f t="shared" ref="L53:L63" si="18">E53*K53</f>
        <v>138.18911973647658</v>
      </c>
      <c r="M53" s="183">
        <f t="shared" ref="M53:M63" si="19">(D53*L53)/G53</f>
        <v>0.93975225225225234</v>
      </c>
    </row>
    <row r="54" spans="1:13" x14ac:dyDescent="0.25">
      <c r="A54" s="12"/>
      <c r="B54" s="4" t="s">
        <v>261</v>
      </c>
      <c r="C54" s="4">
        <v>79400</v>
      </c>
      <c r="D54" s="4">
        <v>468</v>
      </c>
      <c r="E54" s="182">
        <f t="shared" si="15"/>
        <v>169.65811965811966</v>
      </c>
      <c r="F54" s="4">
        <v>84480</v>
      </c>
      <c r="G54" s="23">
        <v>79400</v>
      </c>
      <c r="H54" s="4">
        <v>0</v>
      </c>
      <c r="I54" s="4">
        <v>5080</v>
      </c>
      <c r="J54" s="4">
        <f t="shared" si="16"/>
        <v>5080</v>
      </c>
      <c r="K54" s="16">
        <f t="shared" si="17"/>
        <v>0.9398674242424242</v>
      </c>
      <c r="L54" s="182">
        <f t="shared" si="18"/>
        <v>159.45613992488992</v>
      </c>
      <c r="M54" s="183">
        <f t="shared" si="19"/>
        <v>0.9398674242424242</v>
      </c>
    </row>
    <row r="55" spans="1:13" x14ac:dyDescent="0.25">
      <c r="A55" s="12"/>
      <c r="B55" s="4" t="s">
        <v>262</v>
      </c>
      <c r="C55" s="4">
        <v>72160</v>
      </c>
      <c r="D55" s="4">
        <v>456</v>
      </c>
      <c r="E55" s="182">
        <f t="shared" si="15"/>
        <v>158.24561403508773</v>
      </c>
      <c r="F55" s="4">
        <v>76800</v>
      </c>
      <c r="G55" s="23">
        <v>72160</v>
      </c>
      <c r="H55" s="4">
        <v>0</v>
      </c>
      <c r="I55" s="4">
        <v>4640</v>
      </c>
      <c r="J55" s="4">
        <f t="shared" si="16"/>
        <v>4640</v>
      </c>
      <c r="K55" s="16">
        <f t="shared" si="17"/>
        <v>0.93958333333333333</v>
      </c>
      <c r="L55" s="182">
        <f t="shared" si="18"/>
        <v>148.68494152046785</v>
      </c>
      <c r="M55" s="183">
        <f t="shared" si="19"/>
        <v>0.93958333333333344</v>
      </c>
    </row>
    <row r="56" spans="1:13" x14ac:dyDescent="0.25">
      <c r="A56" s="12"/>
      <c r="B56" s="4" t="s">
        <v>263</v>
      </c>
      <c r="C56" s="4">
        <v>52280</v>
      </c>
      <c r="D56" s="4">
        <v>384</v>
      </c>
      <c r="E56" s="182">
        <f t="shared" si="15"/>
        <v>136.14583333333334</v>
      </c>
      <c r="F56" s="4">
        <v>55680</v>
      </c>
      <c r="G56" s="23">
        <v>52280</v>
      </c>
      <c r="H56" s="4">
        <v>0</v>
      </c>
      <c r="I56" s="4">
        <v>3400</v>
      </c>
      <c r="J56" s="4">
        <f t="shared" si="16"/>
        <v>3400</v>
      </c>
      <c r="K56" s="16">
        <f t="shared" si="17"/>
        <v>0.93893678160919536</v>
      </c>
      <c r="L56" s="182">
        <f t="shared" si="18"/>
        <v>127.83233057950191</v>
      </c>
      <c r="M56" s="183">
        <f t="shared" si="19"/>
        <v>0.93893678160919547</v>
      </c>
    </row>
    <row r="57" spans="1:13" x14ac:dyDescent="0.25">
      <c r="A57" s="12"/>
      <c r="B57" s="4" t="s">
        <v>264</v>
      </c>
      <c r="C57" s="4">
        <v>75780</v>
      </c>
      <c r="D57" s="4">
        <v>354</v>
      </c>
      <c r="E57" s="182">
        <f t="shared" si="15"/>
        <v>214.06779661016949</v>
      </c>
      <c r="F57" s="4">
        <v>80640</v>
      </c>
      <c r="G57" s="23">
        <v>61380</v>
      </c>
      <c r="H57" s="4">
        <v>14400</v>
      </c>
      <c r="I57" s="4">
        <v>4860</v>
      </c>
      <c r="J57" s="4">
        <f t="shared" si="16"/>
        <v>19260</v>
      </c>
      <c r="K57" s="16">
        <f t="shared" si="17"/>
        <v>0.7611607142857143</v>
      </c>
      <c r="L57" s="182">
        <f t="shared" si="18"/>
        <v>162.93999697336562</v>
      </c>
      <c r="M57" s="183">
        <f t="shared" si="19"/>
        <v>0.93973214285714279</v>
      </c>
    </row>
    <row r="58" spans="1:13" x14ac:dyDescent="0.25">
      <c r="A58" s="12"/>
      <c r="B58" s="4" t="s">
        <v>265</v>
      </c>
      <c r="C58" s="4">
        <v>75720</v>
      </c>
      <c r="D58" s="4">
        <v>384</v>
      </c>
      <c r="E58" s="182">
        <f t="shared" si="15"/>
        <v>197.1875</v>
      </c>
      <c r="F58" s="4">
        <v>80640</v>
      </c>
      <c r="G58" s="23">
        <v>64200</v>
      </c>
      <c r="H58" s="4">
        <v>11520</v>
      </c>
      <c r="I58" s="4">
        <v>4920</v>
      </c>
      <c r="J58" s="4">
        <f t="shared" si="16"/>
        <v>16440</v>
      </c>
      <c r="K58" s="16">
        <f t="shared" si="17"/>
        <v>0.79613095238095233</v>
      </c>
      <c r="L58" s="182">
        <f t="shared" si="18"/>
        <v>156.98707217261904</v>
      </c>
      <c r="M58" s="183">
        <f t="shared" si="19"/>
        <v>0.93898809523809512</v>
      </c>
    </row>
    <row r="59" spans="1:13" x14ac:dyDescent="0.25">
      <c r="A59" s="12"/>
      <c r="B59" s="4" t="s">
        <v>266</v>
      </c>
      <c r="C59" s="4">
        <v>75780</v>
      </c>
      <c r="D59" s="4">
        <v>468</v>
      </c>
      <c r="E59" s="182">
        <f t="shared" si="15"/>
        <v>161.92307692307693</v>
      </c>
      <c r="F59" s="4">
        <v>80640</v>
      </c>
      <c r="G59" s="23">
        <v>75780</v>
      </c>
      <c r="H59" s="4">
        <v>0</v>
      </c>
      <c r="I59" s="4">
        <v>4860</v>
      </c>
      <c r="J59" s="4">
        <f t="shared" si="16"/>
        <v>4860</v>
      </c>
      <c r="K59" s="16">
        <f t="shared" si="17"/>
        <v>0.9397321428571429</v>
      </c>
      <c r="L59" s="182">
        <f t="shared" si="18"/>
        <v>152.16432005494508</v>
      </c>
      <c r="M59" s="183">
        <f t="shared" si="19"/>
        <v>0.93973214285714313</v>
      </c>
    </row>
    <row r="60" spans="1:13" x14ac:dyDescent="0.25">
      <c r="A60" s="12"/>
      <c r="B60" s="4" t="s">
        <v>267</v>
      </c>
      <c r="C60" s="4">
        <v>79370</v>
      </c>
      <c r="D60" s="4">
        <v>466</v>
      </c>
      <c r="E60" s="182">
        <f t="shared" si="15"/>
        <v>170.32188841201716</v>
      </c>
      <c r="F60" s="4">
        <v>84480</v>
      </c>
      <c r="G60" s="23">
        <v>69290</v>
      </c>
      <c r="H60" s="4">
        <v>10080</v>
      </c>
      <c r="I60" s="4">
        <v>5110</v>
      </c>
      <c r="J60" s="4">
        <f t="shared" si="16"/>
        <v>15190</v>
      </c>
      <c r="K60" s="16">
        <f t="shared" si="17"/>
        <v>0.82019412878787878</v>
      </c>
      <c r="L60" s="182">
        <f t="shared" si="18"/>
        <v>139.69701287960072</v>
      </c>
      <c r="M60" s="183">
        <f t="shared" si="19"/>
        <v>0.93951231060606055</v>
      </c>
    </row>
    <row r="61" spans="1:13" x14ac:dyDescent="0.25">
      <c r="A61" s="12"/>
      <c r="B61" s="4" t="s">
        <v>268</v>
      </c>
      <c r="C61" s="4">
        <v>75750</v>
      </c>
      <c r="D61" s="4">
        <v>478</v>
      </c>
      <c r="E61" s="182">
        <f t="shared" si="15"/>
        <v>158.47280334728035</v>
      </c>
      <c r="F61" s="4">
        <v>80640</v>
      </c>
      <c r="G61" s="23">
        <v>75630</v>
      </c>
      <c r="H61" s="4">
        <v>120</v>
      </c>
      <c r="I61" s="4">
        <v>4890</v>
      </c>
      <c r="J61" s="4">
        <f t="shared" si="16"/>
        <v>5010</v>
      </c>
      <c r="K61" s="16">
        <f t="shared" si="17"/>
        <v>0.93787202380952384</v>
      </c>
      <c r="L61" s="182">
        <f t="shared" si="18"/>
        <v>148.62720879408249</v>
      </c>
      <c r="M61" s="183">
        <f t="shared" si="19"/>
        <v>0.93936011904761918</v>
      </c>
    </row>
    <row r="62" spans="1:13" x14ac:dyDescent="0.25">
      <c r="A62" s="12"/>
      <c r="B62" s="4" t="s">
        <v>269</v>
      </c>
      <c r="C62" s="4">
        <v>79400</v>
      </c>
      <c r="D62" s="4">
        <v>480</v>
      </c>
      <c r="E62" s="182">
        <f t="shared" si="15"/>
        <v>165.41666666666666</v>
      </c>
      <c r="F62" s="4">
        <v>84480</v>
      </c>
      <c r="G62" s="23">
        <v>79400</v>
      </c>
      <c r="H62" s="4">
        <v>0</v>
      </c>
      <c r="I62" s="4">
        <v>5080</v>
      </c>
      <c r="J62" s="4">
        <f t="shared" si="16"/>
        <v>5080</v>
      </c>
      <c r="K62" s="16">
        <f t="shared" si="17"/>
        <v>0.9398674242424242</v>
      </c>
      <c r="L62" s="182">
        <f t="shared" si="18"/>
        <v>155.46973642676767</v>
      </c>
      <c r="M62" s="183">
        <f t="shared" si="19"/>
        <v>0.9398674242424242</v>
      </c>
    </row>
    <row r="63" spans="1:13" x14ac:dyDescent="0.25">
      <c r="A63" s="12"/>
      <c r="B63" s="4" t="s">
        <v>270</v>
      </c>
      <c r="C63" s="4">
        <v>81150</v>
      </c>
      <c r="D63" s="4">
        <v>480</v>
      </c>
      <c r="E63" s="182">
        <f t="shared" si="15"/>
        <v>169.0625</v>
      </c>
      <c r="F63" s="4">
        <v>86400</v>
      </c>
      <c r="G63" s="23">
        <v>81150</v>
      </c>
      <c r="H63" s="4">
        <v>0</v>
      </c>
      <c r="I63" s="4">
        <v>5250</v>
      </c>
      <c r="J63" s="4">
        <f t="shared" si="16"/>
        <v>5250</v>
      </c>
      <c r="K63" s="16">
        <f t="shared" si="17"/>
        <v>0.93923611111111116</v>
      </c>
      <c r="L63" s="182">
        <f t="shared" si="18"/>
        <v>158.78960503472223</v>
      </c>
      <c r="M63" s="183">
        <f t="shared" si="19"/>
        <v>0.93923611111111116</v>
      </c>
    </row>
    <row r="64" spans="1:13" x14ac:dyDescent="0.25">
      <c r="B64" s="8"/>
      <c r="C64" s="8"/>
      <c r="D64" s="8"/>
      <c r="E64" s="8"/>
      <c r="F64" s="8"/>
      <c r="G64" s="191"/>
      <c r="H64" s="8"/>
      <c r="I64" s="8"/>
      <c r="J64" s="8"/>
      <c r="K64" s="8"/>
      <c r="L64" s="8"/>
      <c r="M64" s="186">
        <f>SUM(M52:M63)</f>
        <v>11.274227690242327</v>
      </c>
    </row>
    <row r="65" spans="1:13" x14ac:dyDescent="0.25">
      <c r="B65" s="8"/>
      <c r="C65" s="8"/>
      <c r="D65" s="8"/>
      <c r="E65" s="8"/>
      <c r="F65" s="8"/>
      <c r="G65" s="191"/>
      <c r="H65" s="8"/>
      <c r="I65" s="8"/>
      <c r="J65" s="8"/>
      <c r="K65" s="8"/>
      <c r="L65" s="8"/>
      <c r="M65" s="187">
        <f>M64/12</f>
        <v>0.93951897418686059</v>
      </c>
    </row>
    <row r="67" spans="1:13" ht="31.5" x14ac:dyDescent="0.25">
      <c r="A67" s="12" t="s">
        <v>30</v>
      </c>
      <c r="B67" s="4" t="s">
        <v>247</v>
      </c>
      <c r="C67" s="21" t="s">
        <v>347</v>
      </c>
      <c r="D67" s="21" t="s">
        <v>312</v>
      </c>
      <c r="E67" s="181" t="s">
        <v>340</v>
      </c>
      <c r="F67" s="21" t="s">
        <v>350</v>
      </c>
      <c r="G67" s="110" t="s">
        <v>349</v>
      </c>
      <c r="H67" s="21" t="s">
        <v>341</v>
      </c>
      <c r="I67" s="21" t="s">
        <v>342</v>
      </c>
      <c r="J67" s="181" t="s">
        <v>343</v>
      </c>
      <c r="K67" s="21" t="s">
        <v>344</v>
      </c>
      <c r="L67" s="181" t="s">
        <v>345</v>
      </c>
      <c r="M67" s="137" t="s">
        <v>346</v>
      </c>
    </row>
    <row r="68" spans="1:13" x14ac:dyDescent="0.25">
      <c r="A68" s="12"/>
      <c r="B68" s="4" t="s">
        <v>259</v>
      </c>
      <c r="C68" s="4">
        <v>73970</v>
      </c>
      <c r="D68" s="4">
        <v>480</v>
      </c>
      <c r="E68" s="182">
        <f>C68/D68</f>
        <v>154.10416666666666</v>
      </c>
      <c r="F68" s="4">
        <v>78720</v>
      </c>
      <c r="G68" s="23">
        <v>73970</v>
      </c>
      <c r="H68" s="4">
        <v>0</v>
      </c>
      <c r="I68" s="4">
        <v>4750</v>
      </c>
      <c r="J68" s="4">
        <f>H68+I68</f>
        <v>4750</v>
      </c>
      <c r="K68" s="16">
        <f>1-(J68/F68)</f>
        <v>0.93965955284552849</v>
      </c>
      <c r="L68" s="182">
        <f>E68*K68</f>
        <v>144.80545234163279</v>
      </c>
      <c r="M68" s="183">
        <f>(D68*L68)/G68</f>
        <v>0.93965955284552849</v>
      </c>
    </row>
    <row r="69" spans="1:13" x14ac:dyDescent="0.25">
      <c r="A69" s="12"/>
      <c r="B69" s="4" t="s">
        <v>260</v>
      </c>
      <c r="C69" s="4">
        <v>66760</v>
      </c>
      <c r="D69" s="4">
        <v>454</v>
      </c>
      <c r="E69" s="182">
        <f t="shared" ref="E69:E79" si="20">C69/D69</f>
        <v>147.04845814977975</v>
      </c>
      <c r="F69" s="4">
        <v>71040</v>
      </c>
      <c r="G69" s="23">
        <v>66760</v>
      </c>
      <c r="H69" s="4">
        <v>0</v>
      </c>
      <c r="I69" s="4">
        <v>4280</v>
      </c>
      <c r="J69" s="4">
        <f t="shared" ref="J69:J79" si="21">H69+I69</f>
        <v>4280</v>
      </c>
      <c r="K69" s="16">
        <f t="shared" ref="K69:K79" si="22">1-(J69/F69)</f>
        <v>0.93975225225225223</v>
      </c>
      <c r="L69" s="182">
        <f t="shared" ref="L69:L79" si="23">E69*K69</f>
        <v>138.18911973647658</v>
      </c>
      <c r="M69" s="183">
        <f t="shared" ref="M69:M79" si="24">(D69*L69)/G69</f>
        <v>0.93975225225225234</v>
      </c>
    </row>
    <row r="70" spans="1:13" x14ac:dyDescent="0.25">
      <c r="A70" s="12"/>
      <c r="B70" s="4" t="s">
        <v>261</v>
      </c>
      <c r="C70" s="4">
        <v>79400</v>
      </c>
      <c r="D70" s="4">
        <v>468</v>
      </c>
      <c r="E70" s="182">
        <f t="shared" si="20"/>
        <v>169.65811965811966</v>
      </c>
      <c r="F70" s="4">
        <v>84480</v>
      </c>
      <c r="G70" s="23">
        <v>79400</v>
      </c>
      <c r="H70" s="4">
        <v>0</v>
      </c>
      <c r="I70" s="4">
        <v>5080</v>
      </c>
      <c r="J70" s="4">
        <f t="shared" si="21"/>
        <v>5080</v>
      </c>
      <c r="K70" s="16">
        <f t="shared" si="22"/>
        <v>0.9398674242424242</v>
      </c>
      <c r="L70" s="182">
        <f t="shared" si="23"/>
        <v>159.45613992488992</v>
      </c>
      <c r="M70" s="183">
        <f t="shared" si="24"/>
        <v>0.9398674242424242</v>
      </c>
    </row>
    <row r="71" spans="1:13" x14ac:dyDescent="0.25">
      <c r="A71" s="12"/>
      <c r="B71" s="4" t="s">
        <v>262</v>
      </c>
      <c r="C71" s="4">
        <v>72160</v>
      </c>
      <c r="D71" s="4">
        <v>456</v>
      </c>
      <c r="E71" s="182">
        <f t="shared" si="20"/>
        <v>158.24561403508773</v>
      </c>
      <c r="F71" s="4">
        <v>76800</v>
      </c>
      <c r="G71" s="23">
        <v>72160</v>
      </c>
      <c r="H71" s="4">
        <v>0</v>
      </c>
      <c r="I71" s="4">
        <v>4640</v>
      </c>
      <c r="J71" s="4">
        <f t="shared" si="21"/>
        <v>4640</v>
      </c>
      <c r="K71" s="16">
        <f t="shared" si="22"/>
        <v>0.93958333333333333</v>
      </c>
      <c r="L71" s="182">
        <f t="shared" si="23"/>
        <v>148.68494152046785</v>
      </c>
      <c r="M71" s="183">
        <f t="shared" si="24"/>
        <v>0.93958333333333344</v>
      </c>
    </row>
    <row r="72" spans="1:13" x14ac:dyDescent="0.25">
      <c r="A72" s="12"/>
      <c r="B72" s="4" t="s">
        <v>263</v>
      </c>
      <c r="C72" s="4">
        <v>52280</v>
      </c>
      <c r="D72" s="4">
        <v>372</v>
      </c>
      <c r="E72" s="182">
        <f t="shared" si="20"/>
        <v>140.53763440860214</v>
      </c>
      <c r="F72" s="4">
        <v>55680</v>
      </c>
      <c r="G72" s="23">
        <v>43640</v>
      </c>
      <c r="H72" s="4">
        <v>8640</v>
      </c>
      <c r="I72" s="4">
        <v>3400</v>
      </c>
      <c r="J72" s="4">
        <f t="shared" si="21"/>
        <v>12040</v>
      </c>
      <c r="K72" s="16">
        <f t="shared" si="22"/>
        <v>0.78376436781609193</v>
      </c>
      <c r="L72" s="182">
        <f t="shared" si="23"/>
        <v>110.14839018662711</v>
      </c>
      <c r="M72" s="183">
        <f t="shared" si="24"/>
        <v>0.93893678160919536</v>
      </c>
    </row>
    <row r="73" spans="1:13" x14ac:dyDescent="0.25">
      <c r="A73" s="12"/>
      <c r="B73" s="4" t="s">
        <v>264</v>
      </c>
      <c r="C73" s="4">
        <v>75780</v>
      </c>
      <c r="D73" s="4">
        <v>336</v>
      </c>
      <c r="E73" s="182">
        <f t="shared" si="20"/>
        <v>225.53571428571428</v>
      </c>
      <c r="F73" s="4">
        <v>80640</v>
      </c>
      <c r="G73" s="23">
        <v>52740</v>
      </c>
      <c r="H73" s="4">
        <v>23040</v>
      </c>
      <c r="I73" s="4">
        <v>4860</v>
      </c>
      <c r="J73" s="4">
        <f t="shared" si="21"/>
        <v>27900</v>
      </c>
      <c r="K73" s="16">
        <f t="shared" si="22"/>
        <v>0.65401785714285721</v>
      </c>
      <c r="L73" s="182">
        <f t="shared" si="23"/>
        <v>147.50438456632654</v>
      </c>
      <c r="M73" s="183">
        <f t="shared" si="24"/>
        <v>0.9397321428571429</v>
      </c>
    </row>
    <row r="74" spans="1:13" x14ac:dyDescent="0.25">
      <c r="A74" s="12"/>
      <c r="B74" s="4" t="s">
        <v>265</v>
      </c>
      <c r="C74" s="4">
        <v>75720</v>
      </c>
      <c r="D74" s="4">
        <v>430</v>
      </c>
      <c r="E74" s="182">
        <f t="shared" si="20"/>
        <v>176.09302325581396</v>
      </c>
      <c r="F74" s="4">
        <v>80640</v>
      </c>
      <c r="G74" s="23">
        <v>71220</v>
      </c>
      <c r="H74" s="4">
        <v>4500</v>
      </c>
      <c r="I74" s="4">
        <v>4920</v>
      </c>
      <c r="J74" s="4">
        <f t="shared" si="21"/>
        <v>9420</v>
      </c>
      <c r="K74" s="16">
        <f t="shared" si="22"/>
        <v>0.88318452380952384</v>
      </c>
      <c r="L74" s="182">
        <f t="shared" si="23"/>
        <v>155.52263289036546</v>
      </c>
      <c r="M74" s="183">
        <f t="shared" si="24"/>
        <v>0.93898809523809523</v>
      </c>
    </row>
    <row r="75" spans="1:13" x14ac:dyDescent="0.25">
      <c r="A75" s="12"/>
      <c r="B75" s="4" t="s">
        <v>266</v>
      </c>
      <c r="C75" s="4">
        <v>75780</v>
      </c>
      <c r="D75" s="4">
        <v>466</v>
      </c>
      <c r="E75" s="182">
        <f t="shared" si="20"/>
        <v>162.61802575107296</v>
      </c>
      <c r="F75" s="4">
        <v>80640</v>
      </c>
      <c r="G75" s="23">
        <v>75540</v>
      </c>
      <c r="H75" s="4">
        <v>240</v>
      </c>
      <c r="I75" s="4">
        <v>4860</v>
      </c>
      <c r="J75" s="4">
        <f t="shared" si="21"/>
        <v>5100</v>
      </c>
      <c r="K75" s="16">
        <f t="shared" si="22"/>
        <v>0.93675595238095233</v>
      </c>
      <c r="L75" s="182">
        <f t="shared" si="23"/>
        <v>152.33340358675659</v>
      </c>
      <c r="M75" s="183">
        <f t="shared" si="24"/>
        <v>0.93973214285714279</v>
      </c>
    </row>
    <row r="76" spans="1:13" x14ac:dyDescent="0.25">
      <c r="A76" s="12"/>
      <c r="B76" s="4" t="s">
        <v>267</v>
      </c>
      <c r="C76" s="4">
        <v>79370</v>
      </c>
      <c r="D76" s="4">
        <v>468</v>
      </c>
      <c r="E76" s="182">
        <f t="shared" si="20"/>
        <v>169.59401709401709</v>
      </c>
      <c r="F76" s="4">
        <v>84480</v>
      </c>
      <c r="G76" s="23">
        <v>70730</v>
      </c>
      <c r="H76" s="4">
        <v>8640</v>
      </c>
      <c r="I76" s="4">
        <v>5110</v>
      </c>
      <c r="J76" s="4">
        <f t="shared" si="21"/>
        <v>13750</v>
      </c>
      <c r="K76" s="16">
        <f t="shared" si="22"/>
        <v>0.83723958333333337</v>
      </c>
      <c r="L76" s="182">
        <f t="shared" si="23"/>
        <v>141.99082420762107</v>
      </c>
      <c r="M76" s="183">
        <f t="shared" si="24"/>
        <v>0.93951231060606044</v>
      </c>
    </row>
    <row r="77" spans="1:13" x14ac:dyDescent="0.25">
      <c r="A77" s="12"/>
      <c r="B77" s="4" t="s">
        <v>268</v>
      </c>
      <c r="C77" s="4">
        <v>75750</v>
      </c>
      <c r="D77" s="4">
        <v>478</v>
      </c>
      <c r="E77" s="182">
        <f t="shared" si="20"/>
        <v>158.47280334728035</v>
      </c>
      <c r="F77" s="4">
        <v>80640</v>
      </c>
      <c r="G77" s="23">
        <v>75630</v>
      </c>
      <c r="H77" s="4">
        <v>120</v>
      </c>
      <c r="I77" s="4">
        <v>4890</v>
      </c>
      <c r="J77" s="4">
        <f t="shared" si="21"/>
        <v>5010</v>
      </c>
      <c r="K77" s="16">
        <f t="shared" si="22"/>
        <v>0.93787202380952384</v>
      </c>
      <c r="L77" s="182">
        <f t="shared" si="23"/>
        <v>148.62720879408249</v>
      </c>
      <c r="M77" s="183">
        <f t="shared" si="24"/>
        <v>0.93936011904761918</v>
      </c>
    </row>
    <row r="78" spans="1:13" x14ac:dyDescent="0.25">
      <c r="A78" s="12"/>
      <c r="B78" s="4" t="s">
        <v>269</v>
      </c>
      <c r="C78" s="4">
        <v>79400</v>
      </c>
      <c r="D78" s="4">
        <v>474</v>
      </c>
      <c r="E78" s="182">
        <f t="shared" si="20"/>
        <v>167.51054852320675</v>
      </c>
      <c r="F78" s="4">
        <v>84480</v>
      </c>
      <c r="G78" s="23">
        <v>75080</v>
      </c>
      <c r="H78" s="4">
        <v>4320</v>
      </c>
      <c r="I78" s="4">
        <v>5080</v>
      </c>
      <c r="J78" s="4">
        <f t="shared" si="21"/>
        <v>9400</v>
      </c>
      <c r="K78" s="16">
        <f t="shared" si="22"/>
        <v>0.88873106060606055</v>
      </c>
      <c r="L78" s="182">
        <f t="shared" si="23"/>
        <v>148.87182745173251</v>
      </c>
      <c r="M78" s="183">
        <f t="shared" si="24"/>
        <v>0.93986742424242431</v>
      </c>
    </row>
    <row r="79" spans="1:13" x14ac:dyDescent="0.25">
      <c r="A79" s="12"/>
      <c r="B79" s="4" t="s">
        <v>270</v>
      </c>
      <c r="C79" s="4">
        <v>81150</v>
      </c>
      <c r="D79" s="4">
        <v>480</v>
      </c>
      <c r="E79" s="182">
        <f t="shared" si="20"/>
        <v>169.0625</v>
      </c>
      <c r="F79" s="4">
        <v>86400</v>
      </c>
      <c r="G79" s="23">
        <v>80310</v>
      </c>
      <c r="H79" s="4">
        <v>840</v>
      </c>
      <c r="I79" s="4">
        <v>5250</v>
      </c>
      <c r="J79" s="4">
        <f t="shared" si="21"/>
        <v>6090</v>
      </c>
      <c r="K79" s="16">
        <f t="shared" si="22"/>
        <v>0.92951388888888886</v>
      </c>
      <c r="L79" s="182">
        <f t="shared" si="23"/>
        <v>157.14594184027777</v>
      </c>
      <c r="M79" s="183">
        <f t="shared" si="24"/>
        <v>0.93923611111111105</v>
      </c>
    </row>
    <row r="80" spans="1:13" x14ac:dyDescent="0.25">
      <c r="B80" s="8"/>
      <c r="C80" s="8"/>
      <c r="D80" s="8"/>
      <c r="E80" s="8"/>
      <c r="F80" s="8"/>
      <c r="G80" s="191"/>
      <c r="H80" s="8"/>
      <c r="I80" s="8"/>
      <c r="J80" s="8"/>
      <c r="K80" s="8"/>
      <c r="L80" s="8"/>
      <c r="M80" s="186">
        <f>SUM(M68:M79)</f>
        <v>11.274227690242329</v>
      </c>
    </row>
    <row r="81" spans="1:13" x14ac:dyDescent="0.25">
      <c r="B81" s="8"/>
      <c r="C81" s="8"/>
      <c r="D81" s="8"/>
      <c r="E81" s="8"/>
      <c r="F81" s="8"/>
      <c r="G81" s="191"/>
      <c r="H81" s="8"/>
      <c r="I81" s="8"/>
      <c r="J81" s="8"/>
      <c r="K81" s="8"/>
      <c r="L81" s="8"/>
      <c r="M81" s="187">
        <f>M80/12</f>
        <v>0.9395189741868607</v>
      </c>
    </row>
    <row r="83" spans="1:13" ht="31.5" x14ac:dyDescent="0.25">
      <c r="A83" s="12" t="s">
        <v>31</v>
      </c>
      <c r="B83" s="4" t="s">
        <v>247</v>
      </c>
      <c r="C83" s="21" t="s">
        <v>347</v>
      </c>
      <c r="D83" s="21" t="s">
        <v>312</v>
      </c>
      <c r="E83" s="181" t="s">
        <v>340</v>
      </c>
      <c r="F83" s="21" t="s">
        <v>350</v>
      </c>
      <c r="G83" s="110" t="s">
        <v>349</v>
      </c>
      <c r="H83" s="21" t="s">
        <v>341</v>
      </c>
      <c r="I83" s="21" t="s">
        <v>342</v>
      </c>
      <c r="J83" s="181" t="s">
        <v>343</v>
      </c>
      <c r="K83" s="21" t="s">
        <v>344</v>
      </c>
      <c r="L83" s="181" t="s">
        <v>345</v>
      </c>
      <c r="M83" s="137" t="s">
        <v>346</v>
      </c>
    </row>
    <row r="84" spans="1:13" x14ac:dyDescent="0.25">
      <c r="A84" s="12"/>
      <c r="B84" s="4" t="s">
        <v>259</v>
      </c>
      <c r="C84" s="4">
        <v>73970</v>
      </c>
      <c r="D84" s="4">
        <v>480</v>
      </c>
      <c r="E84" s="182">
        <f>C84/D84</f>
        <v>154.10416666666666</v>
      </c>
      <c r="F84" s="4">
        <v>78720</v>
      </c>
      <c r="G84" s="23">
        <v>73970</v>
      </c>
      <c r="H84" s="4">
        <v>0</v>
      </c>
      <c r="I84" s="4">
        <v>4750</v>
      </c>
      <c r="J84" s="4">
        <f>H84+I84</f>
        <v>4750</v>
      </c>
      <c r="K84" s="16">
        <f>1-(J84/F84)</f>
        <v>0.93965955284552849</v>
      </c>
      <c r="L84" s="182">
        <f>E84*K84</f>
        <v>144.80545234163279</v>
      </c>
      <c r="M84" s="183">
        <f>(D84*L84)/G84</f>
        <v>0.93965955284552849</v>
      </c>
    </row>
    <row r="85" spans="1:13" x14ac:dyDescent="0.25">
      <c r="A85" s="12"/>
      <c r="B85" s="4" t="s">
        <v>260</v>
      </c>
      <c r="C85" s="4">
        <v>66760</v>
      </c>
      <c r="D85" s="4">
        <v>454</v>
      </c>
      <c r="E85" s="182">
        <f t="shared" ref="E85:E95" si="25">C85/D85</f>
        <v>147.04845814977975</v>
      </c>
      <c r="F85" s="4">
        <v>71040</v>
      </c>
      <c r="G85" s="23">
        <v>66760</v>
      </c>
      <c r="H85" s="4">
        <v>0</v>
      </c>
      <c r="I85" s="4">
        <v>4280</v>
      </c>
      <c r="J85" s="4">
        <f t="shared" ref="J85:J95" si="26">H85+I85</f>
        <v>4280</v>
      </c>
      <c r="K85" s="16">
        <f t="shared" ref="K85:K95" si="27">1-(J85/F85)</f>
        <v>0.93975225225225223</v>
      </c>
      <c r="L85" s="182">
        <f t="shared" ref="L85:L95" si="28">E85*K85</f>
        <v>138.18911973647658</v>
      </c>
      <c r="M85" s="183">
        <f t="shared" ref="M85:M95" si="29">(D85*L85)/G85</f>
        <v>0.93975225225225234</v>
      </c>
    </row>
    <row r="86" spans="1:13" x14ac:dyDescent="0.25">
      <c r="A86" s="12"/>
      <c r="B86" s="4" t="s">
        <v>261</v>
      </c>
      <c r="C86" s="4">
        <v>79400</v>
      </c>
      <c r="D86" s="4">
        <v>350</v>
      </c>
      <c r="E86" s="182">
        <f t="shared" si="25"/>
        <v>226.85714285714286</v>
      </c>
      <c r="F86" s="4">
        <v>84480</v>
      </c>
      <c r="G86" s="23">
        <v>59240</v>
      </c>
      <c r="H86" s="4">
        <v>20160</v>
      </c>
      <c r="I86" s="4">
        <v>5080</v>
      </c>
      <c r="J86" s="4">
        <f t="shared" si="26"/>
        <v>25240</v>
      </c>
      <c r="K86" s="16">
        <f t="shared" si="27"/>
        <v>0.70123106060606055</v>
      </c>
      <c r="L86" s="182">
        <f t="shared" si="28"/>
        <v>159.07927489177487</v>
      </c>
      <c r="M86" s="183">
        <f t="shared" si="29"/>
        <v>0.9398674242424242</v>
      </c>
    </row>
    <row r="87" spans="1:13" x14ac:dyDescent="0.25">
      <c r="A87" s="12"/>
      <c r="B87" s="4" t="s">
        <v>262</v>
      </c>
      <c r="C87" s="4">
        <v>72160</v>
      </c>
      <c r="D87" s="4">
        <v>326</v>
      </c>
      <c r="E87" s="182">
        <f t="shared" si="25"/>
        <v>221.34969325153375</v>
      </c>
      <c r="F87" s="4">
        <v>76800</v>
      </c>
      <c r="G87" s="23">
        <v>49120</v>
      </c>
      <c r="H87" s="4">
        <v>23040</v>
      </c>
      <c r="I87" s="4">
        <v>4640</v>
      </c>
      <c r="J87" s="4">
        <f t="shared" si="26"/>
        <v>27680</v>
      </c>
      <c r="K87" s="16">
        <f t="shared" si="27"/>
        <v>0.63958333333333339</v>
      </c>
      <c r="L87" s="182">
        <f t="shared" si="28"/>
        <v>141.57157464212682</v>
      </c>
      <c r="M87" s="183">
        <f t="shared" si="29"/>
        <v>0.93958333333333355</v>
      </c>
    </row>
    <row r="88" spans="1:13" x14ac:dyDescent="0.25">
      <c r="A88" s="12"/>
      <c r="B88" s="4" t="s">
        <v>263</v>
      </c>
      <c r="C88" s="4">
        <v>52280</v>
      </c>
      <c r="D88" s="4">
        <v>384</v>
      </c>
      <c r="E88" s="182">
        <f t="shared" si="25"/>
        <v>136.14583333333334</v>
      </c>
      <c r="F88" s="4">
        <v>55680</v>
      </c>
      <c r="G88" s="23">
        <v>52280</v>
      </c>
      <c r="H88" s="4">
        <v>0</v>
      </c>
      <c r="I88" s="4">
        <v>3400</v>
      </c>
      <c r="J88" s="4">
        <f t="shared" si="26"/>
        <v>3400</v>
      </c>
      <c r="K88" s="16">
        <f t="shared" si="27"/>
        <v>0.93893678160919536</v>
      </c>
      <c r="L88" s="182">
        <f t="shared" si="28"/>
        <v>127.83233057950191</v>
      </c>
      <c r="M88" s="183">
        <f t="shared" si="29"/>
        <v>0.93893678160919547</v>
      </c>
    </row>
    <row r="89" spans="1:13" x14ac:dyDescent="0.25">
      <c r="A89" s="12"/>
      <c r="B89" s="4" t="s">
        <v>264</v>
      </c>
      <c r="C89" s="4">
        <v>75780</v>
      </c>
      <c r="D89" s="4">
        <v>348</v>
      </c>
      <c r="E89" s="182">
        <f t="shared" si="25"/>
        <v>217.75862068965517</v>
      </c>
      <c r="F89" s="4">
        <v>80640</v>
      </c>
      <c r="G89" s="23">
        <v>61380</v>
      </c>
      <c r="H89" s="4">
        <v>14400</v>
      </c>
      <c r="I89" s="4">
        <v>4860</v>
      </c>
      <c r="J89" s="4">
        <f t="shared" si="26"/>
        <v>19260</v>
      </c>
      <c r="K89" s="16">
        <f t="shared" si="27"/>
        <v>0.7611607142857143</v>
      </c>
      <c r="L89" s="182">
        <f t="shared" si="28"/>
        <v>165.74930726600985</v>
      </c>
      <c r="M89" s="183">
        <f t="shared" si="29"/>
        <v>0.93973214285714279</v>
      </c>
    </row>
    <row r="90" spans="1:13" x14ac:dyDescent="0.25">
      <c r="A90" s="12"/>
      <c r="B90" s="4" t="s">
        <v>265</v>
      </c>
      <c r="C90" s="4">
        <v>75720</v>
      </c>
      <c r="D90" s="4">
        <v>360</v>
      </c>
      <c r="E90" s="182">
        <f t="shared" si="25"/>
        <v>210.33333333333334</v>
      </c>
      <c r="F90" s="4">
        <v>80640</v>
      </c>
      <c r="G90" s="23">
        <v>61320</v>
      </c>
      <c r="H90" s="4">
        <v>14400</v>
      </c>
      <c r="I90" s="4">
        <v>4920</v>
      </c>
      <c r="J90" s="4">
        <f t="shared" si="26"/>
        <v>19320</v>
      </c>
      <c r="K90" s="16">
        <f t="shared" si="27"/>
        <v>0.76041666666666663</v>
      </c>
      <c r="L90" s="182">
        <f t="shared" si="28"/>
        <v>159.94097222222223</v>
      </c>
      <c r="M90" s="183">
        <f t="shared" si="29"/>
        <v>0.93898809523809523</v>
      </c>
    </row>
    <row r="91" spans="1:13" x14ac:dyDescent="0.25">
      <c r="A91" s="12"/>
      <c r="B91" s="4" t="s">
        <v>266</v>
      </c>
      <c r="C91" s="4">
        <v>75780</v>
      </c>
      <c r="D91" s="4">
        <v>450</v>
      </c>
      <c r="E91" s="182">
        <f t="shared" si="25"/>
        <v>168.4</v>
      </c>
      <c r="F91" s="4">
        <v>80640</v>
      </c>
      <c r="G91" s="23">
        <v>64140</v>
      </c>
      <c r="H91" s="4">
        <v>11640</v>
      </c>
      <c r="I91" s="4">
        <v>4860</v>
      </c>
      <c r="J91" s="4">
        <f t="shared" si="26"/>
        <v>16500</v>
      </c>
      <c r="K91" s="16">
        <f t="shared" si="27"/>
        <v>0.79538690476190477</v>
      </c>
      <c r="L91" s="182">
        <f t="shared" si="28"/>
        <v>133.94315476190476</v>
      </c>
      <c r="M91" s="183">
        <f t="shared" si="29"/>
        <v>0.9397321428571429</v>
      </c>
    </row>
    <row r="92" spans="1:13" x14ac:dyDescent="0.25">
      <c r="A92" s="12"/>
      <c r="B92" s="4" t="s">
        <v>267</v>
      </c>
      <c r="C92" s="4">
        <v>79370</v>
      </c>
      <c r="D92" s="4">
        <v>476</v>
      </c>
      <c r="E92" s="182">
        <f t="shared" si="25"/>
        <v>166.74369747899161</v>
      </c>
      <c r="F92" s="4">
        <v>84480</v>
      </c>
      <c r="G92" s="23">
        <v>76490</v>
      </c>
      <c r="H92" s="4">
        <v>2880</v>
      </c>
      <c r="I92" s="4">
        <v>5110</v>
      </c>
      <c r="J92" s="4">
        <f t="shared" si="26"/>
        <v>7990</v>
      </c>
      <c r="K92" s="16">
        <f t="shared" si="27"/>
        <v>0.90542140151515149</v>
      </c>
      <c r="L92" s="182">
        <f t="shared" si="28"/>
        <v>150.97331226524702</v>
      </c>
      <c r="M92" s="183">
        <f t="shared" si="29"/>
        <v>0.93951231060606066</v>
      </c>
    </row>
    <row r="93" spans="1:13" x14ac:dyDescent="0.25">
      <c r="A93" s="12"/>
      <c r="B93" s="4" t="s">
        <v>268</v>
      </c>
      <c r="C93" s="4">
        <v>75750</v>
      </c>
      <c r="D93" s="4">
        <v>480</v>
      </c>
      <c r="E93" s="182">
        <f t="shared" si="25"/>
        <v>157.8125</v>
      </c>
      <c r="F93" s="4">
        <v>80640</v>
      </c>
      <c r="G93" s="23">
        <v>75630</v>
      </c>
      <c r="H93" s="4">
        <v>120</v>
      </c>
      <c r="I93" s="4">
        <v>4890</v>
      </c>
      <c r="J93" s="4">
        <f t="shared" si="26"/>
        <v>5010</v>
      </c>
      <c r="K93" s="16">
        <f t="shared" si="27"/>
        <v>0.93787202380952384</v>
      </c>
      <c r="L93" s="182">
        <f t="shared" si="28"/>
        <v>148.00792875744048</v>
      </c>
      <c r="M93" s="183">
        <f t="shared" si="29"/>
        <v>0.93936011904761918</v>
      </c>
    </row>
    <row r="94" spans="1:13" x14ac:dyDescent="0.25">
      <c r="A94" s="12"/>
      <c r="B94" s="4" t="s">
        <v>269</v>
      </c>
      <c r="C94" s="4">
        <v>79400</v>
      </c>
      <c r="D94" s="4">
        <v>480</v>
      </c>
      <c r="E94" s="182">
        <f t="shared" si="25"/>
        <v>165.41666666666666</v>
      </c>
      <c r="F94" s="4">
        <v>84480</v>
      </c>
      <c r="G94" s="23">
        <v>79400</v>
      </c>
      <c r="H94" s="4">
        <v>0</v>
      </c>
      <c r="I94" s="4">
        <v>5080</v>
      </c>
      <c r="J94" s="4">
        <f t="shared" si="26"/>
        <v>5080</v>
      </c>
      <c r="K94" s="16">
        <f t="shared" si="27"/>
        <v>0.9398674242424242</v>
      </c>
      <c r="L94" s="182">
        <f t="shared" si="28"/>
        <v>155.46973642676767</v>
      </c>
      <c r="M94" s="183">
        <f t="shared" si="29"/>
        <v>0.9398674242424242</v>
      </c>
    </row>
    <row r="95" spans="1:13" x14ac:dyDescent="0.25">
      <c r="A95" s="12"/>
      <c r="B95" s="4" t="s">
        <v>270</v>
      </c>
      <c r="C95" s="4">
        <v>81150</v>
      </c>
      <c r="D95" s="4">
        <v>480</v>
      </c>
      <c r="E95" s="182">
        <f t="shared" si="25"/>
        <v>169.0625</v>
      </c>
      <c r="F95" s="4">
        <v>86400</v>
      </c>
      <c r="G95" s="23">
        <v>81150</v>
      </c>
      <c r="H95" s="4">
        <v>0</v>
      </c>
      <c r="I95" s="4">
        <v>5250</v>
      </c>
      <c r="J95" s="4">
        <f t="shared" si="26"/>
        <v>5250</v>
      </c>
      <c r="K95" s="16">
        <f t="shared" si="27"/>
        <v>0.93923611111111116</v>
      </c>
      <c r="L95" s="182">
        <f t="shared" si="28"/>
        <v>158.78960503472223</v>
      </c>
      <c r="M95" s="183">
        <f t="shared" si="29"/>
        <v>0.93923611111111116</v>
      </c>
    </row>
    <row r="96" spans="1:13" x14ac:dyDescent="0.25">
      <c r="B96" s="8"/>
      <c r="C96" s="8"/>
      <c r="D96" s="8"/>
      <c r="E96" s="8"/>
      <c r="F96" s="8"/>
      <c r="G96" s="191"/>
      <c r="H96" s="8"/>
      <c r="I96" s="8"/>
      <c r="J96" s="8"/>
      <c r="K96" s="8"/>
      <c r="L96" s="8"/>
      <c r="M96" s="186">
        <f>SUM(M84:M95)</f>
        <v>11.274227690242329</v>
      </c>
    </row>
    <row r="97" spans="2:13" x14ac:dyDescent="0.25">
      <c r="B97" s="8"/>
      <c r="C97" s="8"/>
      <c r="D97" s="8"/>
      <c r="E97" s="8"/>
      <c r="F97" s="8"/>
      <c r="G97" s="191"/>
      <c r="H97" s="8"/>
      <c r="I97" s="8"/>
      <c r="J97" s="8"/>
      <c r="K97" s="8"/>
      <c r="L97" s="8"/>
      <c r="M97" s="187">
        <f>M96/12</f>
        <v>0.9395189741868607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61971-4375-4A4B-A930-EB1026110C86}">
  <dimension ref="A1:E97"/>
  <sheetViews>
    <sheetView workbookViewId="0">
      <pane xSplit="1" topLeftCell="B1" activePane="topRight" state="frozen"/>
      <selection pane="topRight" activeCell="C84" sqref="C84:E95"/>
    </sheetView>
  </sheetViews>
  <sheetFormatPr defaultRowHeight="15" x14ac:dyDescent="0.25"/>
  <cols>
    <col min="1" max="1" width="20.42578125" bestFit="1" customWidth="1"/>
    <col min="2" max="2" width="10.85546875" bestFit="1" customWidth="1"/>
    <col min="3" max="3" width="16.42578125" customWidth="1"/>
    <col min="4" max="4" width="13.5703125" style="80" customWidth="1"/>
    <col min="5" max="5" width="12.28515625" style="80" bestFit="1" customWidth="1"/>
  </cols>
  <sheetData>
    <row r="1" spans="1:5" x14ac:dyDescent="0.25">
      <c r="B1" t="s">
        <v>316</v>
      </c>
    </row>
    <row r="3" spans="1:5" ht="31.5" x14ac:dyDescent="0.25">
      <c r="A3" s="12" t="s">
        <v>11</v>
      </c>
      <c r="B3" s="4" t="s">
        <v>247</v>
      </c>
      <c r="C3" s="21" t="s">
        <v>312</v>
      </c>
      <c r="D3" s="21" t="s">
        <v>313</v>
      </c>
      <c r="E3" s="137" t="s">
        <v>314</v>
      </c>
    </row>
    <row r="4" spans="1:5" ht="15.75" x14ac:dyDescent="0.25">
      <c r="A4" s="60"/>
      <c r="B4" s="26" t="s">
        <v>259</v>
      </c>
      <c r="C4" s="4">
        <v>480</v>
      </c>
      <c r="D4" s="138">
        <v>4</v>
      </c>
      <c r="E4" s="139">
        <f>(C4-D4)/C4</f>
        <v>0.9916666666666667</v>
      </c>
    </row>
    <row r="5" spans="1:5" ht="15.75" x14ac:dyDescent="0.25">
      <c r="A5" s="60"/>
      <c r="B5" s="26" t="s">
        <v>260</v>
      </c>
      <c r="C5" s="4">
        <v>454</v>
      </c>
      <c r="D5" s="138">
        <v>10</v>
      </c>
      <c r="E5" s="139">
        <f t="shared" ref="E5:E15" si="0">(C5-D5)/C5</f>
        <v>0.97797356828193838</v>
      </c>
    </row>
    <row r="6" spans="1:5" ht="15.75" x14ac:dyDescent="0.25">
      <c r="A6" s="60"/>
      <c r="B6" s="26" t="s">
        <v>261</v>
      </c>
      <c r="C6" s="4">
        <v>468</v>
      </c>
      <c r="D6" s="138">
        <v>8</v>
      </c>
      <c r="E6" s="139">
        <f t="shared" si="0"/>
        <v>0.98290598290598286</v>
      </c>
    </row>
    <row r="7" spans="1:5" ht="15.75" x14ac:dyDescent="0.25">
      <c r="A7" s="60"/>
      <c r="B7" s="26" t="s">
        <v>262</v>
      </c>
      <c r="C7" s="4">
        <v>264</v>
      </c>
      <c r="D7" s="138">
        <v>2</v>
      </c>
      <c r="E7" s="139">
        <f t="shared" si="0"/>
        <v>0.99242424242424243</v>
      </c>
    </row>
    <row r="8" spans="1:5" ht="15.75" x14ac:dyDescent="0.25">
      <c r="A8" s="60"/>
      <c r="B8" s="26" t="s">
        <v>263</v>
      </c>
      <c r="C8" s="4">
        <v>254</v>
      </c>
      <c r="D8" s="138">
        <v>8</v>
      </c>
      <c r="E8" s="139">
        <f t="shared" si="0"/>
        <v>0.96850393700787396</v>
      </c>
    </row>
    <row r="9" spans="1:5" ht="15.75" x14ac:dyDescent="0.25">
      <c r="A9" s="60"/>
      <c r="B9" s="26" t="s">
        <v>264</v>
      </c>
      <c r="C9" s="4">
        <v>400</v>
      </c>
      <c r="D9" s="138">
        <v>2</v>
      </c>
      <c r="E9" s="139">
        <f t="shared" si="0"/>
        <v>0.995</v>
      </c>
    </row>
    <row r="10" spans="1:5" ht="15.75" x14ac:dyDescent="0.25">
      <c r="A10" s="60"/>
      <c r="B10" s="26" t="s">
        <v>265</v>
      </c>
      <c r="C10" s="4">
        <v>454</v>
      </c>
      <c r="D10" s="138">
        <v>6</v>
      </c>
      <c r="E10" s="139">
        <f t="shared" si="0"/>
        <v>0.986784140969163</v>
      </c>
    </row>
    <row r="11" spans="1:5" ht="15.75" x14ac:dyDescent="0.25">
      <c r="A11" s="60"/>
      <c r="B11" s="26" t="s">
        <v>266</v>
      </c>
      <c r="C11" s="4">
        <v>464</v>
      </c>
      <c r="D11" s="138">
        <v>2</v>
      </c>
      <c r="E11" s="139">
        <f t="shared" si="0"/>
        <v>0.99568965517241381</v>
      </c>
    </row>
    <row r="12" spans="1:5" ht="15.75" x14ac:dyDescent="0.25">
      <c r="A12" s="60"/>
      <c r="B12" s="26" t="s">
        <v>267</v>
      </c>
      <c r="C12" s="4">
        <v>478</v>
      </c>
      <c r="D12" s="138">
        <v>8</v>
      </c>
      <c r="E12" s="139">
        <f t="shared" si="0"/>
        <v>0.98326359832635979</v>
      </c>
    </row>
    <row r="13" spans="1:5" ht="15.75" x14ac:dyDescent="0.25">
      <c r="A13" s="60"/>
      <c r="B13" s="26" t="s">
        <v>268</v>
      </c>
      <c r="C13" s="4">
        <v>478</v>
      </c>
      <c r="D13" s="138">
        <v>10</v>
      </c>
      <c r="E13" s="139">
        <f t="shared" si="0"/>
        <v>0.97907949790794979</v>
      </c>
    </row>
    <row r="14" spans="1:5" ht="15.75" x14ac:dyDescent="0.25">
      <c r="A14" s="60"/>
      <c r="B14" s="26" t="s">
        <v>269</v>
      </c>
      <c r="C14" s="4">
        <v>478</v>
      </c>
      <c r="D14" s="138">
        <v>10</v>
      </c>
      <c r="E14" s="139">
        <f t="shared" si="0"/>
        <v>0.97907949790794979</v>
      </c>
    </row>
    <row r="15" spans="1:5" ht="15.75" x14ac:dyDescent="0.25">
      <c r="A15" s="60"/>
      <c r="B15" s="26" t="s">
        <v>270</v>
      </c>
      <c r="C15" s="4">
        <v>472</v>
      </c>
      <c r="D15" s="138">
        <v>6</v>
      </c>
      <c r="E15" s="139">
        <f t="shared" si="0"/>
        <v>0.98728813559322037</v>
      </c>
    </row>
    <row r="16" spans="1:5" ht="15.75" x14ac:dyDescent="0.25">
      <c r="B16" s="140" t="s">
        <v>283</v>
      </c>
      <c r="C16" s="141">
        <f>SUM(C4:C15)</f>
        <v>5144</v>
      </c>
      <c r="D16" s="141">
        <f>SUM(D4:D15)</f>
        <v>76</v>
      </c>
      <c r="E16" s="142">
        <f>SUM(E4:E15)</f>
        <v>11.819658923163761</v>
      </c>
    </row>
    <row r="17" spans="1:5" ht="15.75" x14ac:dyDescent="0.25">
      <c r="B17" s="140" t="s">
        <v>315</v>
      </c>
      <c r="C17" s="143">
        <f>C16/12</f>
        <v>428.66666666666669</v>
      </c>
      <c r="D17" s="143">
        <f>D16/12</f>
        <v>6.333333333333333</v>
      </c>
      <c r="E17" s="144">
        <f>E16/12</f>
        <v>0.98497157693031345</v>
      </c>
    </row>
    <row r="19" spans="1:5" ht="31.5" x14ac:dyDescent="0.25">
      <c r="A19" s="4" t="s">
        <v>13</v>
      </c>
      <c r="B19" s="4" t="s">
        <v>247</v>
      </c>
      <c r="C19" s="21" t="s">
        <v>312</v>
      </c>
      <c r="D19" s="21" t="s">
        <v>313</v>
      </c>
      <c r="E19" s="137" t="s">
        <v>314</v>
      </c>
    </row>
    <row r="20" spans="1:5" ht="15.75" x14ac:dyDescent="0.25">
      <c r="A20" s="4"/>
      <c r="B20" s="4" t="s">
        <v>259</v>
      </c>
      <c r="C20" s="4">
        <v>480</v>
      </c>
      <c r="D20" s="138">
        <v>6</v>
      </c>
      <c r="E20" s="139">
        <f>(C20-D20)/C20</f>
        <v>0.98750000000000004</v>
      </c>
    </row>
    <row r="21" spans="1:5" ht="15.75" x14ac:dyDescent="0.25">
      <c r="A21" s="4"/>
      <c r="B21" s="4" t="s">
        <v>260</v>
      </c>
      <c r="C21" s="4">
        <v>456</v>
      </c>
      <c r="D21" s="138">
        <v>6</v>
      </c>
      <c r="E21" s="139">
        <f t="shared" ref="E21:E31" si="1">(C21-D21)/C21</f>
        <v>0.98684210526315785</v>
      </c>
    </row>
    <row r="22" spans="1:5" ht="15.75" x14ac:dyDescent="0.25">
      <c r="A22" s="4"/>
      <c r="B22" s="4" t="s">
        <v>261</v>
      </c>
      <c r="C22" s="4">
        <v>466</v>
      </c>
      <c r="D22" s="138">
        <v>4</v>
      </c>
      <c r="E22" s="139">
        <f t="shared" si="1"/>
        <v>0.99141630901287559</v>
      </c>
    </row>
    <row r="23" spans="1:5" ht="15.75" x14ac:dyDescent="0.25">
      <c r="A23" s="4"/>
      <c r="B23" s="4" t="s">
        <v>262</v>
      </c>
      <c r="C23" s="4">
        <v>454</v>
      </c>
      <c r="D23" s="138">
        <v>6</v>
      </c>
      <c r="E23" s="139">
        <f t="shared" si="1"/>
        <v>0.986784140969163</v>
      </c>
    </row>
    <row r="24" spans="1:5" ht="15.75" x14ac:dyDescent="0.25">
      <c r="A24" s="4"/>
      <c r="B24" s="4" t="s">
        <v>263</v>
      </c>
      <c r="C24" s="4">
        <v>380</v>
      </c>
      <c r="D24" s="138">
        <v>6</v>
      </c>
      <c r="E24" s="139">
        <f t="shared" si="1"/>
        <v>0.98421052631578942</v>
      </c>
    </row>
    <row r="25" spans="1:5" ht="15.75" x14ac:dyDescent="0.25">
      <c r="A25" s="4"/>
      <c r="B25" s="4" t="s">
        <v>264</v>
      </c>
      <c r="C25" s="4">
        <v>444</v>
      </c>
      <c r="D25" s="138">
        <v>4</v>
      </c>
      <c r="E25" s="139">
        <f t="shared" si="1"/>
        <v>0.99099099099099097</v>
      </c>
    </row>
    <row r="26" spans="1:5" ht="15.75" x14ac:dyDescent="0.25">
      <c r="A26" s="4"/>
      <c r="B26" s="4" t="s">
        <v>265</v>
      </c>
      <c r="C26" s="4">
        <v>476</v>
      </c>
      <c r="D26" s="138">
        <v>6</v>
      </c>
      <c r="E26" s="139">
        <f t="shared" si="1"/>
        <v>0.98739495798319332</v>
      </c>
    </row>
    <row r="27" spans="1:5" ht="15.75" x14ac:dyDescent="0.25">
      <c r="A27" s="4"/>
      <c r="B27" s="4" t="s">
        <v>266</v>
      </c>
      <c r="C27" s="4">
        <v>466</v>
      </c>
      <c r="D27" s="138">
        <v>8</v>
      </c>
      <c r="E27" s="139">
        <f t="shared" si="1"/>
        <v>0.98283261802575106</v>
      </c>
    </row>
    <row r="28" spans="1:5" ht="15.75" x14ac:dyDescent="0.25">
      <c r="A28" s="4"/>
      <c r="B28" s="4" t="s">
        <v>267</v>
      </c>
      <c r="C28" s="4">
        <v>480</v>
      </c>
      <c r="D28" s="138">
        <v>2</v>
      </c>
      <c r="E28" s="139">
        <f t="shared" si="1"/>
        <v>0.99583333333333335</v>
      </c>
    </row>
    <row r="29" spans="1:5" ht="15.75" x14ac:dyDescent="0.25">
      <c r="A29" s="4"/>
      <c r="B29" s="4" t="s">
        <v>268</v>
      </c>
      <c r="C29" s="4">
        <v>480</v>
      </c>
      <c r="D29" s="138">
        <v>8</v>
      </c>
      <c r="E29" s="139">
        <f t="shared" si="1"/>
        <v>0.98333333333333328</v>
      </c>
    </row>
    <row r="30" spans="1:5" ht="15.75" x14ac:dyDescent="0.25">
      <c r="A30" s="4"/>
      <c r="B30" s="4" t="s">
        <v>269</v>
      </c>
      <c r="C30" s="4">
        <v>480</v>
      </c>
      <c r="D30" s="138">
        <v>6</v>
      </c>
      <c r="E30" s="139">
        <f t="shared" si="1"/>
        <v>0.98750000000000004</v>
      </c>
    </row>
    <row r="31" spans="1:5" ht="15.75" x14ac:dyDescent="0.25">
      <c r="A31" s="4"/>
      <c r="B31" s="4" t="s">
        <v>270</v>
      </c>
      <c r="C31" s="4">
        <v>478</v>
      </c>
      <c r="D31" s="138">
        <v>4</v>
      </c>
      <c r="E31" s="139">
        <f t="shared" si="1"/>
        <v>0.99163179916317989</v>
      </c>
    </row>
    <row r="32" spans="1:5" ht="15.75" x14ac:dyDescent="0.25">
      <c r="A32" s="8"/>
      <c r="B32" s="35" t="s">
        <v>283</v>
      </c>
      <c r="C32" s="141">
        <f>SUM(C20:C31)</f>
        <v>5540</v>
      </c>
      <c r="D32" s="141">
        <f>SUM(D20:D31)</f>
        <v>66</v>
      </c>
      <c r="E32" s="145">
        <f>SUM(E20:E31)</f>
        <v>11.856270114390767</v>
      </c>
    </row>
    <row r="33" spans="1:5" ht="15.75" x14ac:dyDescent="0.25">
      <c r="A33" s="8"/>
      <c r="B33" s="35" t="s">
        <v>315</v>
      </c>
      <c r="C33" s="143">
        <f>C32/12</f>
        <v>461.66666666666669</v>
      </c>
      <c r="D33" s="141">
        <f>D32/12</f>
        <v>5.5</v>
      </c>
      <c r="E33" s="144">
        <f>E32/12</f>
        <v>0.98802250953256399</v>
      </c>
    </row>
    <row r="35" spans="1:5" ht="31.5" x14ac:dyDescent="0.25">
      <c r="A35" s="4" t="s">
        <v>116</v>
      </c>
      <c r="B35" s="4" t="s">
        <v>247</v>
      </c>
      <c r="C35" s="21" t="s">
        <v>312</v>
      </c>
      <c r="D35" s="21" t="s">
        <v>313</v>
      </c>
      <c r="E35" s="137" t="s">
        <v>314</v>
      </c>
    </row>
    <row r="36" spans="1:5" ht="15.75" x14ac:dyDescent="0.25">
      <c r="A36" s="4"/>
      <c r="B36" s="4" t="s">
        <v>259</v>
      </c>
      <c r="C36" s="4">
        <v>478</v>
      </c>
      <c r="D36" s="138">
        <v>2</v>
      </c>
      <c r="E36" s="139">
        <f>(C36-D36)/C36</f>
        <v>0.99581589958159</v>
      </c>
    </row>
    <row r="37" spans="1:5" ht="15.75" x14ac:dyDescent="0.25">
      <c r="A37" s="4"/>
      <c r="B37" s="4" t="s">
        <v>260</v>
      </c>
      <c r="C37" s="4">
        <v>454</v>
      </c>
      <c r="D37" s="138">
        <v>10</v>
      </c>
      <c r="E37" s="139">
        <f t="shared" ref="E37:E47" si="2">(C37-D37)/C37</f>
        <v>0.97797356828193838</v>
      </c>
    </row>
    <row r="38" spans="1:5" ht="15.75" x14ac:dyDescent="0.25">
      <c r="A38" s="4"/>
      <c r="B38" s="4" t="s">
        <v>261</v>
      </c>
      <c r="C38" s="4">
        <v>468</v>
      </c>
      <c r="D38" s="138">
        <v>6</v>
      </c>
      <c r="E38" s="139">
        <f t="shared" si="2"/>
        <v>0.98717948717948723</v>
      </c>
    </row>
    <row r="39" spans="1:5" ht="15.75" x14ac:dyDescent="0.25">
      <c r="A39" s="4"/>
      <c r="B39" s="4" t="s">
        <v>262</v>
      </c>
      <c r="C39" s="4">
        <v>432</v>
      </c>
      <c r="D39" s="138">
        <v>10</v>
      </c>
      <c r="E39" s="139">
        <f t="shared" si="2"/>
        <v>0.97685185185185186</v>
      </c>
    </row>
    <row r="40" spans="1:5" ht="15.75" x14ac:dyDescent="0.25">
      <c r="A40" s="4"/>
      <c r="B40" s="4" t="s">
        <v>263</v>
      </c>
      <c r="C40" s="4">
        <v>246</v>
      </c>
      <c r="D40" s="138">
        <v>6</v>
      </c>
      <c r="E40" s="139">
        <f t="shared" si="2"/>
        <v>0.97560975609756095</v>
      </c>
    </row>
    <row r="41" spans="1:5" ht="15.75" x14ac:dyDescent="0.25">
      <c r="A41" s="4"/>
      <c r="B41" s="4" t="s">
        <v>264</v>
      </c>
      <c r="C41" s="4">
        <v>466</v>
      </c>
      <c r="D41" s="138">
        <v>2</v>
      </c>
      <c r="E41" s="139">
        <f t="shared" si="2"/>
        <v>0.99570815450643779</v>
      </c>
    </row>
    <row r="42" spans="1:5" ht="15.75" x14ac:dyDescent="0.25">
      <c r="A42" s="4"/>
      <c r="B42" s="4" t="s">
        <v>265</v>
      </c>
      <c r="C42" s="4">
        <v>480</v>
      </c>
      <c r="D42" s="138">
        <v>2</v>
      </c>
      <c r="E42" s="139">
        <f t="shared" si="2"/>
        <v>0.99583333333333335</v>
      </c>
    </row>
    <row r="43" spans="1:5" ht="15.75" x14ac:dyDescent="0.25">
      <c r="A43" s="4"/>
      <c r="B43" s="4" t="s">
        <v>266</v>
      </c>
      <c r="C43" s="4">
        <v>468</v>
      </c>
      <c r="D43" s="138">
        <v>8</v>
      </c>
      <c r="E43" s="139">
        <f t="shared" si="2"/>
        <v>0.98290598290598286</v>
      </c>
    </row>
    <row r="44" spans="1:5" ht="15.75" x14ac:dyDescent="0.25">
      <c r="A44" s="4"/>
      <c r="B44" s="4" t="s">
        <v>267</v>
      </c>
      <c r="C44" s="4">
        <v>480</v>
      </c>
      <c r="D44" s="138">
        <v>8</v>
      </c>
      <c r="E44" s="139">
        <f t="shared" si="2"/>
        <v>0.98333333333333328</v>
      </c>
    </row>
    <row r="45" spans="1:5" ht="15.75" x14ac:dyDescent="0.25">
      <c r="A45" s="4"/>
      <c r="B45" s="4" t="s">
        <v>268</v>
      </c>
      <c r="C45" s="4">
        <v>478</v>
      </c>
      <c r="D45" s="138">
        <v>4</v>
      </c>
      <c r="E45" s="139">
        <f t="shared" si="2"/>
        <v>0.99163179916317989</v>
      </c>
    </row>
    <row r="46" spans="1:5" ht="15.75" x14ac:dyDescent="0.25">
      <c r="A46" s="4"/>
      <c r="B46" s="4" t="s">
        <v>269</v>
      </c>
      <c r="C46" s="4">
        <v>480</v>
      </c>
      <c r="D46" s="138">
        <v>6</v>
      </c>
      <c r="E46" s="139">
        <f t="shared" si="2"/>
        <v>0.98750000000000004</v>
      </c>
    </row>
    <row r="47" spans="1:5" ht="15.75" x14ac:dyDescent="0.25">
      <c r="A47" s="4"/>
      <c r="B47" s="4" t="s">
        <v>270</v>
      </c>
      <c r="C47" s="4">
        <v>480</v>
      </c>
      <c r="D47" s="138">
        <v>2</v>
      </c>
      <c r="E47" s="139">
        <f t="shared" si="2"/>
        <v>0.99583333333333335</v>
      </c>
    </row>
    <row r="48" spans="1:5" ht="15.75" x14ac:dyDescent="0.25">
      <c r="A48" s="8"/>
      <c r="B48" s="140" t="s">
        <v>283</v>
      </c>
      <c r="C48" s="141">
        <f>SUM(C36:C47)</f>
        <v>5410</v>
      </c>
      <c r="D48" s="141">
        <f>SUM(D36:D47)</f>
        <v>66</v>
      </c>
      <c r="E48" s="145">
        <f>SUM(E36:E47)</f>
        <v>11.846176499568029</v>
      </c>
    </row>
    <row r="49" spans="1:5" ht="15.75" x14ac:dyDescent="0.25">
      <c r="A49" s="8"/>
      <c r="B49" s="140" t="s">
        <v>315</v>
      </c>
      <c r="C49" s="143">
        <f>C48/12</f>
        <v>450.83333333333331</v>
      </c>
      <c r="D49" s="141">
        <f>D48/12</f>
        <v>5.5</v>
      </c>
      <c r="E49" s="144">
        <f>E48/12</f>
        <v>0.98718137496400249</v>
      </c>
    </row>
    <row r="51" spans="1:5" ht="31.5" x14ac:dyDescent="0.25">
      <c r="A51" s="4" t="s">
        <v>29</v>
      </c>
      <c r="B51" s="4" t="s">
        <v>247</v>
      </c>
      <c r="C51" s="21" t="s">
        <v>312</v>
      </c>
      <c r="D51" s="21" t="s">
        <v>313</v>
      </c>
      <c r="E51" s="137" t="s">
        <v>314</v>
      </c>
    </row>
    <row r="52" spans="1:5" ht="15.75" x14ac:dyDescent="0.25">
      <c r="A52" s="4"/>
      <c r="B52" s="4" t="s">
        <v>259</v>
      </c>
      <c r="C52" s="4">
        <v>480</v>
      </c>
      <c r="D52" s="138">
        <v>6</v>
      </c>
      <c r="E52" s="139">
        <f>(C52-D52)/C52</f>
        <v>0.98750000000000004</v>
      </c>
    </row>
    <row r="53" spans="1:5" ht="15.75" x14ac:dyDescent="0.25">
      <c r="A53" s="4"/>
      <c r="B53" s="4" t="s">
        <v>260</v>
      </c>
      <c r="C53" s="4">
        <v>454</v>
      </c>
      <c r="D53" s="138">
        <v>2</v>
      </c>
      <c r="E53" s="139">
        <f t="shared" ref="E53:E63" si="3">(C53-D53)/C53</f>
        <v>0.99559471365638763</v>
      </c>
    </row>
    <row r="54" spans="1:5" ht="15.75" x14ac:dyDescent="0.25">
      <c r="A54" s="4"/>
      <c r="B54" s="4" t="s">
        <v>261</v>
      </c>
      <c r="C54" s="4">
        <v>468</v>
      </c>
      <c r="D54" s="138">
        <v>8</v>
      </c>
      <c r="E54" s="139">
        <f t="shared" si="3"/>
        <v>0.98290598290598286</v>
      </c>
    </row>
    <row r="55" spans="1:5" ht="15.75" x14ac:dyDescent="0.25">
      <c r="A55" s="4"/>
      <c r="B55" s="4" t="s">
        <v>262</v>
      </c>
      <c r="C55" s="4">
        <v>456</v>
      </c>
      <c r="D55" s="138">
        <v>2</v>
      </c>
      <c r="E55" s="139">
        <f t="shared" si="3"/>
        <v>0.99561403508771928</v>
      </c>
    </row>
    <row r="56" spans="1:5" ht="15.75" x14ac:dyDescent="0.25">
      <c r="A56" s="4"/>
      <c r="B56" s="4" t="s">
        <v>263</v>
      </c>
      <c r="C56" s="4">
        <v>384</v>
      </c>
      <c r="D56" s="138">
        <v>10</v>
      </c>
      <c r="E56" s="139">
        <f t="shared" si="3"/>
        <v>0.97395833333333337</v>
      </c>
    </row>
    <row r="57" spans="1:5" ht="15.75" x14ac:dyDescent="0.25">
      <c r="A57" s="4"/>
      <c r="B57" s="4" t="s">
        <v>264</v>
      </c>
      <c r="C57" s="4">
        <v>354</v>
      </c>
      <c r="D57" s="138">
        <v>10</v>
      </c>
      <c r="E57" s="139">
        <f t="shared" si="3"/>
        <v>0.97175141242937857</v>
      </c>
    </row>
    <row r="58" spans="1:5" ht="15.75" x14ac:dyDescent="0.25">
      <c r="A58" s="4"/>
      <c r="B58" s="4" t="s">
        <v>265</v>
      </c>
      <c r="C58" s="4">
        <v>384</v>
      </c>
      <c r="D58" s="138">
        <v>2</v>
      </c>
      <c r="E58" s="139">
        <f t="shared" si="3"/>
        <v>0.99479166666666663</v>
      </c>
    </row>
    <row r="59" spans="1:5" ht="15.75" x14ac:dyDescent="0.25">
      <c r="A59" s="4"/>
      <c r="B59" s="4" t="s">
        <v>266</v>
      </c>
      <c r="C59" s="4">
        <v>468</v>
      </c>
      <c r="D59" s="138">
        <v>6</v>
      </c>
      <c r="E59" s="139">
        <f t="shared" si="3"/>
        <v>0.98717948717948723</v>
      </c>
    </row>
    <row r="60" spans="1:5" ht="15.75" x14ac:dyDescent="0.25">
      <c r="A60" s="4"/>
      <c r="B60" s="4" t="s">
        <v>267</v>
      </c>
      <c r="C60" s="4">
        <v>466</v>
      </c>
      <c r="D60" s="138">
        <v>10</v>
      </c>
      <c r="E60" s="139">
        <f t="shared" si="3"/>
        <v>0.97854077253218885</v>
      </c>
    </row>
    <row r="61" spans="1:5" ht="15.75" x14ac:dyDescent="0.25">
      <c r="A61" s="4"/>
      <c r="B61" s="4" t="s">
        <v>268</v>
      </c>
      <c r="C61" s="4">
        <v>478</v>
      </c>
      <c r="D61" s="138">
        <v>8</v>
      </c>
      <c r="E61" s="139">
        <f t="shared" si="3"/>
        <v>0.98326359832635979</v>
      </c>
    </row>
    <row r="62" spans="1:5" ht="15.75" x14ac:dyDescent="0.25">
      <c r="A62" s="4"/>
      <c r="B62" s="4" t="s">
        <v>269</v>
      </c>
      <c r="C62" s="4">
        <v>480</v>
      </c>
      <c r="D62" s="138">
        <v>4</v>
      </c>
      <c r="E62" s="139">
        <f t="shared" si="3"/>
        <v>0.9916666666666667</v>
      </c>
    </row>
    <row r="63" spans="1:5" ht="15.75" x14ac:dyDescent="0.25">
      <c r="A63" s="4"/>
      <c r="B63" s="4" t="s">
        <v>270</v>
      </c>
      <c r="C63" s="4">
        <v>480</v>
      </c>
      <c r="D63" s="138">
        <v>10</v>
      </c>
      <c r="E63" s="139">
        <f t="shared" si="3"/>
        <v>0.97916666666666663</v>
      </c>
    </row>
    <row r="64" spans="1:5" ht="15.75" x14ac:dyDescent="0.25">
      <c r="A64" s="8"/>
      <c r="B64" s="140" t="s">
        <v>283</v>
      </c>
      <c r="C64" s="141">
        <f>SUM(C52:C63)</f>
        <v>5352</v>
      </c>
      <c r="D64" s="141">
        <f>SUM(D52:D63)</f>
        <v>78</v>
      </c>
      <c r="E64" s="145">
        <f>SUM(E52:E63)</f>
        <v>11.821933335450838</v>
      </c>
    </row>
    <row r="65" spans="1:5" ht="15.75" x14ac:dyDescent="0.25">
      <c r="A65" s="8"/>
      <c r="B65" s="140" t="s">
        <v>315</v>
      </c>
      <c r="C65" s="143">
        <f>C64/12</f>
        <v>446</v>
      </c>
      <c r="D65" s="143">
        <f>D64/12</f>
        <v>6.5</v>
      </c>
      <c r="E65" s="144">
        <f>E64/12</f>
        <v>0.98516111128756989</v>
      </c>
    </row>
    <row r="67" spans="1:5" ht="31.5" x14ac:dyDescent="0.25">
      <c r="A67" s="4" t="s">
        <v>30</v>
      </c>
      <c r="B67" s="4" t="s">
        <v>247</v>
      </c>
      <c r="C67" s="21" t="s">
        <v>312</v>
      </c>
      <c r="D67" s="21" t="s">
        <v>313</v>
      </c>
      <c r="E67" s="137" t="s">
        <v>314</v>
      </c>
    </row>
    <row r="68" spans="1:5" ht="15.75" x14ac:dyDescent="0.25">
      <c r="A68" s="4"/>
      <c r="B68" s="4" t="s">
        <v>259</v>
      </c>
      <c r="C68" s="4">
        <v>480</v>
      </c>
      <c r="D68" s="138">
        <v>4</v>
      </c>
      <c r="E68" s="139">
        <f>(C68-D68)/C68</f>
        <v>0.9916666666666667</v>
      </c>
    </row>
    <row r="69" spans="1:5" ht="15.75" x14ac:dyDescent="0.25">
      <c r="A69" s="4"/>
      <c r="B69" s="4" t="s">
        <v>260</v>
      </c>
      <c r="C69" s="4">
        <v>454</v>
      </c>
      <c r="D69" s="138">
        <v>6</v>
      </c>
      <c r="E69" s="139">
        <f t="shared" ref="E69:E79" si="4">(C69-D69)/C69</f>
        <v>0.986784140969163</v>
      </c>
    </row>
    <row r="70" spans="1:5" ht="15.75" x14ac:dyDescent="0.25">
      <c r="A70" s="4"/>
      <c r="B70" s="4" t="s">
        <v>261</v>
      </c>
      <c r="C70" s="4">
        <v>468</v>
      </c>
      <c r="D70" s="138">
        <v>10</v>
      </c>
      <c r="E70" s="139">
        <f t="shared" si="4"/>
        <v>0.9786324786324786</v>
      </c>
    </row>
    <row r="71" spans="1:5" ht="15.75" x14ac:dyDescent="0.25">
      <c r="A71" s="4"/>
      <c r="B71" s="4" t="s">
        <v>262</v>
      </c>
      <c r="C71" s="4">
        <v>456</v>
      </c>
      <c r="D71" s="138">
        <v>2</v>
      </c>
      <c r="E71" s="139">
        <f t="shared" si="4"/>
        <v>0.99561403508771928</v>
      </c>
    </row>
    <row r="72" spans="1:5" ht="15.75" x14ac:dyDescent="0.25">
      <c r="A72" s="4"/>
      <c r="B72" s="4" t="s">
        <v>263</v>
      </c>
      <c r="C72" s="4">
        <v>372</v>
      </c>
      <c r="D72" s="138">
        <v>8</v>
      </c>
      <c r="E72" s="139">
        <f t="shared" si="4"/>
        <v>0.978494623655914</v>
      </c>
    </row>
    <row r="73" spans="1:5" ht="15.75" x14ac:dyDescent="0.25">
      <c r="A73" s="4"/>
      <c r="B73" s="4" t="s">
        <v>264</v>
      </c>
      <c r="C73" s="4">
        <v>336</v>
      </c>
      <c r="D73" s="138">
        <v>6</v>
      </c>
      <c r="E73" s="139">
        <f t="shared" si="4"/>
        <v>0.9821428571428571</v>
      </c>
    </row>
    <row r="74" spans="1:5" ht="15.75" x14ac:dyDescent="0.25">
      <c r="A74" s="4"/>
      <c r="B74" s="4" t="s">
        <v>265</v>
      </c>
      <c r="C74" s="4">
        <v>430</v>
      </c>
      <c r="D74" s="138">
        <v>10</v>
      </c>
      <c r="E74" s="139">
        <f t="shared" si="4"/>
        <v>0.97674418604651159</v>
      </c>
    </row>
    <row r="75" spans="1:5" ht="15.75" x14ac:dyDescent="0.25">
      <c r="A75" s="4"/>
      <c r="B75" s="4" t="s">
        <v>266</v>
      </c>
      <c r="C75" s="4">
        <v>466</v>
      </c>
      <c r="D75" s="138">
        <v>10</v>
      </c>
      <c r="E75" s="139">
        <f t="shared" si="4"/>
        <v>0.97854077253218885</v>
      </c>
    </row>
    <row r="76" spans="1:5" ht="15.75" x14ac:dyDescent="0.25">
      <c r="A76" s="4"/>
      <c r="B76" s="4" t="s">
        <v>267</v>
      </c>
      <c r="C76" s="4">
        <v>468</v>
      </c>
      <c r="D76" s="138">
        <v>6</v>
      </c>
      <c r="E76" s="139">
        <f t="shared" si="4"/>
        <v>0.98717948717948723</v>
      </c>
    </row>
    <row r="77" spans="1:5" ht="15.75" x14ac:dyDescent="0.25">
      <c r="A77" s="4"/>
      <c r="B77" s="4" t="s">
        <v>268</v>
      </c>
      <c r="C77" s="4">
        <v>478</v>
      </c>
      <c r="D77" s="138">
        <v>6</v>
      </c>
      <c r="E77" s="139">
        <f t="shared" si="4"/>
        <v>0.9874476987447699</v>
      </c>
    </row>
    <row r="78" spans="1:5" ht="15.75" x14ac:dyDescent="0.25">
      <c r="A78" s="4"/>
      <c r="B78" s="4" t="s">
        <v>269</v>
      </c>
      <c r="C78" s="4">
        <v>474</v>
      </c>
      <c r="D78" s="138">
        <v>10</v>
      </c>
      <c r="E78" s="139">
        <f t="shared" si="4"/>
        <v>0.97890295358649793</v>
      </c>
    </row>
    <row r="79" spans="1:5" ht="15.75" x14ac:dyDescent="0.25">
      <c r="A79" s="4"/>
      <c r="B79" s="4" t="s">
        <v>270</v>
      </c>
      <c r="C79" s="4">
        <v>480</v>
      </c>
      <c r="D79" s="138">
        <v>10</v>
      </c>
      <c r="E79" s="139">
        <f t="shared" si="4"/>
        <v>0.97916666666666663</v>
      </c>
    </row>
    <row r="80" spans="1:5" ht="15.75" x14ac:dyDescent="0.25">
      <c r="A80" s="8"/>
      <c r="B80" s="140" t="s">
        <v>283</v>
      </c>
      <c r="C80" s="141">
        <f>SUM(C68:C79)</f>
        <v>5362</v>
      </c>
      <c r="D80" s="141">
        <f>SUM(D68:D79)</f>
        <v>88</v>
      </c>
      <c r="E80" s="145">
        <f>SUM(E68:E79)</f>
        <v>11.801316566910922</v>
      </c>
    </row>
    <row r="81" spans="1:5" ht="15.75" x14ac:dyDescent="0.25">
      <c r="A81" s="8"/>
      <c r="B81" s="140" t="s">
        <v>315</v>
      </c>
      <c r="C81" s="143">
        <f>C80/12</f>
        <v>446.83333333333331</v>
      </c>
      <c r="D81" s="143">
        <f>D80/12</f>
        <v>7.333333333333333</v>
      </c>
      <c r="E81" s="144">
        <f>E80/12</f>
        <v>0.98344304724257681</v>
      </c>
    </row>
    <row r="83" spans="1:5" ht="31.5" x14ac:dyDescent="0.25">
      <c r="A83" s="4" t="s">
        <v>31</v>
      </c>
      <c r="B83" s="4" t="s">
        <v>247</v>
      </c>
      <c r="C83" s="21" t="s">
        <v>312</v>
      </c>
      <c r="D83" s="21" t="s">
        <v>313</v>
      </c>
      <c r="E83" s="137" t="s">
        <v>314</v>
      </c>
    </row>
    <row r="84" spans="1:5" ht="15.75" x14ac:dyDescent="0.25">
      <c r="A84" s="4"/>
      <c r="B84" s="4" t="s">
        <v>259</v>
      </c>
      <c r="C84" s="4">
        <v>480</v>
      </c>
      <c r="D84" s="138">
        <v>4</v>
      </c>
      <c r="E84" s="139">
        <f>(C84-D84)/C84</f>
        <v>0.9916666666666667</v>
      </c>
    </row>
    <row r="85" spans="1:5" ht="15.75" x14ac:dyDescent="0.25">
      <c r="A85" s="4"/>
      <c r="B85" s="4" t="s">
        <v>260</v>
      </c>
      <c r="C85" s="4">
        <v>454</v>
      </c>
      <c r="D85" s="138">
        <v>2</v>
      </c>
      <c r="E85" s="139">
        <f t="shared" ref="E85:E95" si="5">(C85-D85)/C85</f>
        <v>0.99559471365638763</v>
      </c>
    </row>
    <row r="86" spans="1:5" ht="15.75" x14ac:dyDescent="0.25">
      <c r="A86" s="4"/>
      <c r="B86" s="4" t="s">
        <v>261</v>
      </c>
      <c r="C86" s="4">
        <v>350</v>
      </c>
      <c r="D86" s="138">
        <v>10</v>
      </c>
      <c r="E86" s="139">
        <f t="shared" si="5"/>
        <v>0.97142857142857142</v>
      </c>
    </row>
    <row r="87" spans="1:5" ht="15.75" x14ac:dyDescent="0.25">
      <c r="A87" s="4"/>
      <c r="B87" s="4" t="s">
        <v>262</v>
      </c>
      <c r="C87" s="4">
        <v>326</v>
      </c>
      <c r="D87" s="138">
        <v>6</v>
      </c>
      <c r="E87" s="139">
        <f t="shared" si="5"/>
        <v>0.98159509202453987</v>
      </c>
    </row>
    <row r="88" spans="1:5" ht="15.75" x14ac:dyDescent="0.25">
      <c r="A88" s="4"/>
      <c r="B88" s="4" t="s">
        <v>263</v>
      </c>
      <c r="C88" s="4">
        <v>384</v>
      </c>
      <c r="D88" s="138">
        <v>4</v>
      </c>
      <c r="E88" s="139">
        <f t="shared" si="5"/>
        <v>0.98958333333333337</v>
      </c>
    </row>
    <row r="89" spans="1:5" ht="15.75" x14ac:dyDescent="0.25">
      <c r="A89" s="4"/>
      <c r="B89" s="4" t="s">
        <v>264</v>
      </c>
      <c r="C89" s="4">
        <v>348</v>
      </c>
      <c r="D89" s="138">
        <v>4</v>
      </c>
      <c r="E89" s="139">
        <f t="shared" si="5"/>
        <v>0.9885057471264368</v>
      </c>
    </row>
    <row r="90" spans="1:5" ht="15.75" x14ac:dyDescent="0.25">
      <c r="A90" s="4"/>
      <c r="B90" s="4" t="s">
        <v>265</v>
      </c>
      <c r="C90" s="4">
        <v>360</v>
      </c>
      <c r="D90" s="138">
        <v>2</v>
      </c>
      <c r="E90" s="139">
        <f t="shared" si="5"/>
        <v>0.99444444444444446</v>
      </c>
    </row>
    <row r="91" spans="1:5" ht="15.75" x14ac:dyDescent="0.25">
      <c r="A91" s="4"/>
      <c r="B91" s="4" t="s">
        <v>266</v>
      </c>
      <c r="C91" s="4">
        <v>450</v>
      </c>
      <c r="D91" s="138">
        <v>8</v>
      </c>
      <c r="E91" s="139">
        <f t="shared" si="5"/>
        <v>0.98222222222222222</v>
      </c>
    </row>
    <row r="92" spans="1:5" ht="15.75" x14ac:dyDescent="0.25">
      <c r="A92" s="4"/>
      <c r="B92" s="4" t="s">
        <v>267</v>
      </c>
      <c r="C92" s="4">
        <v>476</v>
      </c>
      <c r="D92" s="138">
        <v>6</v>
      </c>
      <c r="E92" s="139">
        <f t="shared" si="5"/>
        <v>0.98739495798319332</v>
      </c>
    </row>
    <row r="93" spans="1:5" ht="15.75" x14ac:dyDescent="0.25">
      <c r="A93" s="4"/>
      <c r="B93" s="4" t="s">
        <v>268</v>
      </c>
      <c r="C93" s="4">
        <v>480</v>
      </c>
      <c r="D93" s="138">
        <v>6</v>
      </c>
      <c r="E93" s="139">
        <f t="shared" si="5"/>
        <v>0.98750000000000004</v>
      </c>
    </row>
    <row r="94" spans="1:5" ht="15.75" x14ac:dyDescent="0.25">
      <c r="A94" s="4"/>
      <c r="B94" s="4" t="s">
        <v>269</v>
      </c>
      <c r="C94" s="4">
        <v>480</v>
      </c>
      <c r="D94" s="138">
        <v>8</v>
      </c>
      <c r="E94" s="139">
        <f t="shared" si="5"/>
        <v>0.98333333333333328</v>
      </c>
    </row>
    <row r="95" spans="1:5" ht="15.75" x14ac:dyDescent="0.25">
      <c r="A95" s="4"/>
      <c r="B95" s="4" t="s">
        <v>270</v>
      </c>
      <c r="C95" s="4">
        <v>480</v>
      </c>
      <c r="D95" s="138">
        <v>2</v>
      </c>
      <c r="E95" s="139">
        <f t="shared" si="5"/>
        <v>0.99583333333333335</v>
      </c>
    </row>
    <row r="96" spans="1:5" ht="15.75" x14ac:dyDescent="0.25">
      <c r="A96" s="8"/>
      <c r="B96" s="140" t="s">
        <v>283</v>
      </c>
      <c r="C96" s="141">
        <f>SUM(C84:C95)</f>
        <v>5068</v>
      </c>
      <c r="D96" s="141">
        <f>SUM(D84:D95)</f>
        <v>62</v>
      </c>
      <c r="E96" s="145">
        <f>SUM(E84:E95)</f>
        <v>11.849102415552464</v>
      </c>
    </row>
    <row r="97" spans="1:5" ht="15.75" x14ac:dyDescent="0.25">
      <c r="A97" s="8"/>
      <c r="B97" s="140" t="s">
        <v>315</v>
      </c>
      <c r="C97" s="143">
        <f>C96/12</f>
        <v>422.33333333333331</v>
      </c>
      <c r="D97" s="143">
        <f>D96/12</f>
        <v>5.166666666666667</v>
      </c>
      <c r="E97" s="144">
        <f>E96/12</f>
        <v>0.98742520129603861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C7DB0-2784-427C-9650-E4048C5304EB}">
  <dimension ref="A1:M104"/>
  <sheetViews>
    <sheetView topLeftCell="A43" zoomScale="75" zoomScaleNormal="75" workbookViewId="0">
      <selection activeCell="I100" sqref="I100"/>
    </sheetView>
  </sheetViews>
  <sheetFormatPr defaultRowHeight="15.75" x14ac:dyDescent="0.25"/>
  <cols>
    <col min="1" max="1" width="20.42578125" bestFit="1" customWidth="1"/>
    <col min="2" max="2" width="6.5703125" style="98" customWidth="1"/>
    <col min="3" max="3" width="10.85546875" bestFit="1" customWidth="1"/>
    <col min="4" max="4" width="15.140625" bestFit="1" customWidth="1"/>
    <col min="5" max="5" width="17" bestFit="1" customWidth="1"/>
    <col min="6" max="6" width="12" bestFit="1" customWidth="1"/>
    <col min="7" max="7" width="11" customWidth="1"/>
    <col min="8" max="9" width="9.5703125" bestFit="1" customWidth="1"/>
    <col min="11" max="11" width="17.7109375" bestFit="1" customWidth="1"/>
    <col min="12" max="12" width="18.28515625" bestFit="1" customWidth="1"/>
    <col min="13" max="13" width="13.7109375" bestFit="1" customWidth="1"/>
  </cols>
  <sheetData>
    <row r="1" spans="1:13" x14ac:dyDescent="0.25">
      <c r="A1" s="321" t="s">
        <v>317</v>
      </c>
      <c r="B1" s="321"/>
      <c r="C1" s="321"/>
      <c r="D1" s="321"/>
      <c r="E1" s="321"/>
      <c r="F1" s="321"/>
      <c r="G1" s="321"/>
    </row>
    <row r="2" spans="1:13" x14ac:dyDescent="0.25">
      <c r="A2" s="321" t="s">
        <v>318</v>
      </c>
      <c r="B2" s="321"/>
      <c r="C2" s="321"/>
      <c r="D2" s="321"/>
      <c r="E2" s="321"/>
      <c r="F2" s="321"/>
      <c r="G2" s="321"/>
    </row>
    <row r="3" spans="1:13" x14ac:dyDescent="0.25">
      <c r="A3" s="9"/>
      <c r="C3" s="9"/>
      <c r="D3" s="9"/>
      <c r="E3" s="9"/>
      <c r="F3" s="9"/>
      <c r="G3" s="9"/>
    </row>
    <row r="4" spans="1:13" x14ac:dyDescent="0.25">
      <c r="A4" s="146" t="s">
        <v>11</v>
      </c>
      <c r="B4" s="147" t="s">
        <v>1</v>
      </c>
      <c r="C4" s="131" t="s">
        <v>247</v>
      </c>
      <c r="D4" s="131" t="s">
        <v>319</v>
      </c>
      <c r="E4" s="131" t="s">
        <v>320</v>
      </c>
      <c r="F4" s="131" t="s">
        <v>321</v>
      </c>
      <c r="G4" s="111" t="s">
        <v>322</v>
      </c>
      <c r="K4" s="12"/>
      <c r="L4" s="12"/>
      <c r="M4" s="12"/>
    </row>
    <row r="5" spans="1:13" x14ac:dyDescent="0.25">
      <c r="A5" s="132"/>
      <c r="B5" s="6">
        <v>1</v>
      </c>
      <c r="C5" s="26" t="s">
        <v>259</v>
      </c>
      <c r="D5" s="139">
        <v>1</v>
      </c>
      <c r="E5" s="139">
        <v>0.93601371951219503</v>
      </c>
      <c r="F5" s="139">
        <v>0.9916666666666667</v>
      </c>
      <c r="G5" s="139">
        <f>D5*E5*F5</f>
        <v>0.92821360518292673</v>
      </c>
      <c r="I5" s="148"/>
    </row>
    <row r="6" spans="1:13" x14ac:dyDescent="0.25">
      <c r="A6" s="132"/>
      <c r="B6" s="6">
        <v>2</v>
      </c>
      <c r="C6" s="26" t="s">
        <v>260</v>
      </c>
      <c r="D6" s="139">
        <v>0.99819551585690436</v>
      </c>
      <c r="E6" s="139">
        <v>0.93610641891891877</v>
      </c>
      <c r="F6" s="139">
        <v>0.97797356828193838</v>
      </c>
      <c r="G6" s="139">
        <f t="shared" ref="G6:G16" si="0">D6*E6*F6</f>
        <v>0.91383535242290737</v>
      </c>
      <c r="I6" s="148"/>
    </row>
    <row r="7" spans="1:13" x14ac:dyDescent="0.25">
      <c r="A7" s="132"/>
      <c r="B7" s="6">
        <v>3</v>
      </c>
      <c r="C7" s="26" t="s">
        <v>261</v>
      </c>
      <c r="D7" s="139">
        <v>0.99393111819147317</v>
      </c>
      <c r="E7" s="139">
        <v>0.93622159090909096</v>
      </c>
      <c r="F7" s="139">
        <v>0.98290598290598286</v>
      </c>
      <c r="G7" s="139">
        <f t="shared" si="0"/>
        <v>0.91463310994560987</v>
      </c>
      <c r="I7" s="148"/>
    </row>
    <row r="8" spans="1:13" x14ac:dyDescent="0.25">
      <c r="A8" s="132"/>
      <c r="B8" s="6">
        <v>4</v>
      </c>
      <c r="C8" s="26" t="s">
        <v>262</v>
      </c>
      <c r="D8" s="139">
        <v>0.57846410684474125</v>
      </c>
      <c r="E8" s="139">
        <v>0.93593749999999987</v>
      </c>
      <c r="F8" s="139">
        <v>0.99242424242424243</v>
      </c>
      <c r="G8" s="139">
        <f t="shared" si="0"/>
        <v>0.53730468749999993</v>
      </c>
      <c r="I8" s="148"/>
    </row>
    <row r="9" spans="1:13" x14ac:dyDescent="0.25">
      <c r="A9" s="132"/>
      <c r="B9" s="6">
        <v>5</v>
      </c>
      <c r="C9" s="26" t="s">
        <v>263</v>
      </c>
      <c r="D9" s="139">
        <v>0.69468287343740998</v>
      </c>
      <c r="E9" s="139">
        <v>0.93529094827586212</v>
      </c>
      <c r="F9" s="139">
        <v>0.96850393700787396</v>
      </c>
      <c r="G9" s="139">
        <f t="shared" si="0"/>
        <v>0.62926664743415694</v>
      </c>
      <c r="I9" s="148"/>
    </row>
    <row r="10" spans="1:13" x14ac:dyDescent="0.25">
      <c r="A10" s="132"/>
      <c r="B10" s="6">
        <v>6</v>
      </c>
      <c r="C10" s="26" t="s">
        <v>264</v>
      </c>
      <c r="D10" s="139">
        <v>0.84659407042365475</v>
      </c>
      <c r="E10" s="139">
        <v>0.93608630952380945</v>
      </c>
      <c r="F10" s="139">
        <v>0.995</v>
      </c>
      <c r="G10" s="139">
        <f t="shared" si="0"/>
        <v>0.78852269345238091</v>
      </c>
      <c r="I10" s="148"/>
    </row>
    <row r="11" spans="1:13" x14ac:dyDescent="0.25">
      <c r="A11" s="132"/>
      <c r="B11" s="6">
        <v>7</v>
      </c>
      <c r="C11" s="26" t="s">
        <v>265</v>
      </c>
      <c r="D11" s="139">
        <v>0.9610213984567656</v>
      </c>
      <c r="E11" s="139">
        <v>0.93534226190476188</v>
      </c>
      <c r="F11" s="139">
        <v>0.986784140969163</v>
      </c>
      <c r="G11" s="139">
        <f t="shared" si="0"/>
        <v>0.88700440528634372</v>
      </c>
      <c r="I11" s="148"/>
    </row>
    <row r="12" spans="1:13" x14ac:dyDescent="0.25">
      <c r="A12" s="132"/>
      <c r="B12" s="6">
        <v>8</v>
      </c>
      <c r="C12" s="26" t="s">
        <v>266</v>
      </c>
      <c r="D12" s="139">
        <v>0.9773467927827677</v>
      </c>
      <c r="E12" s="139">
        <v>0.93608630952380956</v>
      </c>
      <c r="F12" s="139">
        <v>0.99568965517241381</v>
      </c>
      <c r="G12" s="139">
        <f t="shared" si="0"/>
        <v>0.91093750000000007</v>
      </c>
      <c r="I12" s="148"/>
    </row>
    <row r="13" spans="1:13" x14ac:dyDescent="0.25">
      <c r="A13" s="132"/>
      <c r="B13" s="6">
        <v>9</v>
      </c>
      <c r="C13" s="26" t="s">
        <v>267</v>
      </c>
      <c r="D13" s="139">
        <v>0.99316991728010928</v>
      </c>
      <c r="E13" s="139">
        <v>0.93586647727272732</v>
      </c>
      <c r="F13" s="139">
        <v>0.98326359832635979</v>
      </c>
      <c r="G13" s="139">
        <f t="shared" si="0"/>
        <v>0.91391837438189427</v>
      </c>
      <c r="I13" s="148"/>
    </row>
    <row r="14" spans="1:13" x14ac:dyDescent="0.25">
      <c r="A14" s="132"/>
      <c r="B14" s="6">
        <v>10</v>
      </c>
      <c r="C14" s="26" t="s">
        <v>268</v>
      </c>
      <c r="D14" s="139">
        <v>0.99363867684478369</v>
      </c>
      <c r="E14" s="139">
        <v>0.93571428571428572</v>
      </c>
      <c r="F14" s="139">
        <v>0.97907949790794979</v>
      </c>
      <c r="G14" s="139">
        <f t="shared" si="0"/>
        <v>0.91031081888822474</v>
      </c>
      <c r="I14" s="148"/>
    </row>
    <row r="15" spans="1:13" x14ac:dyDescent="0.25">
      <c r="A15" s="132"/>
      <c r="B15" s="6">
        <v>11</v>
      </c>
      <c r="C15" s="26" t="s">
        <v>269</v>
      </c>
      <c r="D15" s="139">
        <v>0.99924138977393417</v>
      </c>
      <c r="E15" s="139">
        <v>0.93622159090909107</v>
      </c>
      <c r="F15" s="139">
        <v>0.97907949790794979</v>
      </c>
      <c r="G15" s="139">
        <f t="shared" si="0"/>
        <v>0.91593999619627253</v>
      </c>
      <c r="I15" s="148"/>
    </row>
    <row r="16" spans="1:13" x14ac:dyDescent="0.25">
      <c r="A16" s="132"/>
      <c r="B16" s="6">
        <v>12</v>
      </c>
      <c r="C16" s="26" t="s">
        <v>270</v>
      </c>
      <c r="D16" s="139">
        <v>0.9242902208201893</v>
      </c>
      <c r="E16" s="139">
        <v>0.93559027777777781</v>
      </c>
      <c r="F16" s="139">
        <v>0.98728813559322037</v>
      </c>
      <c r="G16" s="139">
        <f t="shared" si="0"/>
        <v>0.85376427142184563</v>
      </c>
      <c r="I16" s="148"/>
    </row>
    <row r="17" spans="1:13" x14ac:dyDescent="0.25">
      <c r="A17" s="57"/>
      <c r="B17" s="319" t="s">
        <v>283</v>
      </c>
      <c r="C17" s="320"/>
      <c r="D17" s="149">
        <f>SUM(D5:D16)</f>
        <v>10.960576080712734</v>
      </c>
      <c r="E17" s="149">
        <f>SUM(E5:E16)</f>
        <v>11.230477690242328</v>
      </c>
      <c r="F17" s="149">
        <f>SUM(F5:F16)</f>
        <v>11.819658923163761</v>
      </c>
      <c r="G17" s="149">
        <f>SUM(G5:G16)</f>
        <v>10.103651462112563</v>
      </c>
      <c r="H17" s="150"/>
      <c r="I17" s="151"/>
      <c r="K17" s="152"/>
      <c r="L17" s="152"/>
      <c r="M17" s="152"/>
    </row>
    <row r="18" spans="1:13" x14ac:dyDescent="0.25">
      <c r="A18" s="57"/>
      <c r="B18" s="319" t="s">
        <v>315</v>
      </c>
      <c r="C18" s="320"/>
      <c r="D18" s="144">
        <f>D17/12</f>
        <v>0.91338134005939453</v>
      </c>
      <c r="E18" s="144">
        <f t="shared" ref="E18:G18" si="1">E17/12</f>
        <v>0.93587314085352735</v>
      </c>
      <c r="F18" s="144">
        <f t="shared" si="1"/>
        <v>0.98497157693031345</v>
      </c>
      <c r="G18" s="153">
        <f t="shared" si="1"/>
        <v>0.84197095517604692</v>
      </c>
      <c r="H18" s="154">
        <v>5</v>
      </c>
      <c r="I18" s="155"/>
      <c r="K18" s="156"/>
      <c r="L18" s="156"/>
      <c r="M18" s="156"/>
    </row>
    <row r="19" spans="1:13" x14ac:dyDescent="0.25">
      <c r="A19" s="57"/>
      <c r="C19" s="98"/>
      <c r="E19" s="157"/>
      <c r="F19" s="158">
        <v>3</v>
      </c>
      <c r="G19" s="159"/>
      <c r="H19" s="160"/>
      <c r="I19" s="155"/>
    </row>
    <row r="20" spans="1:13" x14ac:dyDescent="0.25">
      <c r="A20" s="57"/>
      <c r="C20" s="57"/>
      <c r="D20" s="9"/>
      <c r="E20" s="9"/>
      <c r="F20" s="9"/>
      <c r="G20" s="9"/>
    </row>
    <row r="21" spans="1:13" x14ac:dyDescent="0.25">
      <c r="A21" s="161" t="s">
        <v>13</v>
      </c>
      <c r="B21" s="147" t="s">
        <v>1</v>
      </c>
      <c r="C21" s="131" t="s">
        <v>247</v>
      </c>
      <c r="D21" s="131" t="s">
        <v>319</v>
      </c>
      <c r="E21" s="131" t="s">
        <v>320</v>
      </c>
      <c r="F21" s="131" t="s">
        <v>321</v>
      </c>
      <c r="G21" s="111" t="s">
        <v>322</v>
      </c>
    </row>
    <row r="22" spans="1:13" x14ac:dyDescent="0.25">
      <c r="A22" s="57"/>
      <c r="B22" s="6">
        <v>1</v>
      </c>
      <c r="C22" s="26" t="s">
        <v>259</v>
      </c>
      <c r="D22" s="139">
        <v>1</v>
      </c>
      <c r="E22" s="139">
        <v>0.93601371951219503</v>
      </c>
      <c r="F22" s="139">
        <v>0.98750000000000004</v>
      </c>
      <c r="G22" s="139">
        <f>D22*E22*F22</f>
        <v>0.92431354801829269</v>
      </c>
    </row>
    <row r="23" spans="1:13" x14ac:dyDescent="0.25">
      <c r="A23" s="57"/>
      <c r="B23" s="6">
        <v>2</v>
      </c>
      <c r="C23" s="26" t="s">
        <v>260</v>
      </c>
      <c r="D23" s="139">
        <v>0.99548878964226106</v>
      </c>
      <c r="E23" s="139">
        <v>0.93610641891891888</v>
      </c>
      <c r="F23" s="139">
        <v>0.98684210526315785</v>
      </c>
      <c r="G23" s="139">
        <f t="shared" ref="G23:G33" si="2">D23*E23*F23</f>
        <v>0.91962182165718342</v>
      </c>
    </row>
    <row r="24" spans="1:13" x14ac:dyDescent="0.25">
      <c r="A24" s="57"/>
      <c r="B24" s="6">
        <v>3</v>
      </c>
      <c r="C24" s="26" t="s">
        <v>261</v>
      </c>
      <c r="D24" s="139">
        <v>0.97875891367015633</v>
      </c>
      <c r="E24" s="139">
        <v>0.93622159090909096</v>
      </c>
      <c r="F24" s="139">
        <v>0.99141630901287559</v>
      </c>
      <c r="G24" s="139">
        <f t="shared" si="2"/>
        <v>0.90846968884120194</v>
      </c>
    </row>
    <row r="25" spans="1:13" x14ac:dyDescent="0.25">
      <c r="A25" s="57"/>
      <c r="B25" s="6">
        <v>4</v>
      </c>
      <c r="C25" s="26" t="s">
        <v>262</v>
      </c>
      <c r="D25" s="139">
        <v>0.97829716193656091</v>
      </c>
      <c r="E25" s="139">
        <v>0.93593749999999976</v>
      </c>
      <c r="F25" s="139">
        <v>0.986784140969163</v>
      </c>
      <c r="G25" s="139">
        <f t="shared" si="2"/>
        <v>0.90352422907488961</v>
      </c>
    </row>
    <row r="26" spans="1:13" x14ac:dyDescent="0.25">
      <c r="A26" s="57"/>
      <c r="B26" s="6">
        <v>5</v>
      </c>
      <c r="C26" s="26" t="s">
        <v>263</v>
      </c>
      <c r="D26" s="139">
        <v>0.72348637594331466</v>
      </c>
      <c r="E26" s="139">
        <v>0.93529094827586201</v>
      </c>
      <c r="F26" s="139">
        <v>0.98421052631578942</v>
      </c>
      <c r="G26" s="139">
        <f t="shared" si="2"/>
        <v>0.66598599137931014</v>
      </c>
    </row>
    <row r="27" spans="1:13" x14ac:dyDescent="0.25">
      <c r="A27" s="57"/>
      <c r="B27" s="6">
        <v>6</v>
      </c>
      <c r="C27" s="26" t="s">
        <v>264</v>
      </c>
      <c r="D27" s="139">
        <v>0.96184722994992444</v>
      </c>
      <c r="E27" s="139">
        <v>0.93608630952380956</v>
      </c>
      <c r="F27" s="139">
        <v>0.99099099099099097</v>
      </c>
      <c r="G27" s="139">
        <f t="shared" si="2"/>
        <v>0.89226056413556409</v>
      </c>
    </row>
    <row r="28" spans="1:13" x14ac:dyDescent="0.25">
      <c r="A28" s="57"/>
      <c r="B28" s="6">
        <v>7</v>
      </c>
      <c r="C28" s="26" t="s">
        <v>265</v>
      </c>
      <c r="D28" s="139">
        <v>0.99821016625566783</v>
      </c>
      <c r="E28" s="139">
        <v>0.93534226190476188</v>
      </c>
      <c r="F28" s="139">
        <v>0.98739495798319332</v>
      </c>
      <c r="G28" s="139">
        <f t="shared" si="2"/>
        <v>0.92189922844137662</v>
      </c>
    </row>
    <row r="29" spans="1:13" x14ac:dyDescent="0.25">
      <c r="A29" s="57"/>
      <c r="B29" s="6">
        <v>8</v>
      </c>
      <c r="C29" s="26" t="s">
        <v>266</v>
      </c>
      <c r="D29" s="139">
        <v>0.97774421747078932</v>
      </c>
      <c r="E29" s="139">
        <v>0.93608630952380956</v>
      </c>
      <c r="F29" s="139">
        <v>0.98283261802575106</v>
      </c>
      <c r="G29" s="139">
        <f t="shared" si="2"/>
        <v>0.8995404787451462</v>
      </c>
    </row>
    <row r="30" spans="1:13" x14ac:dyDescent="0.25">
      <c r="A30" s="57"/>
      <c r="B30" s="6">
        <v>9</v>
      </c>
      <c r="C30" s="26" t="s">
        <v>267</v>
      </c>
      <c r="D30" s="139">
        <v>1</v>
      </c>
      <c r="E30" s="139">
        <v>0.93586647727272732</v>
      </c>
      <c r="F30" s="139">
        <v>0.99583333333333335</v>
      </c>
      <c r="G30" s="139">
        <f t="shared" si="2"/>
        <v>0.93196703361742428</v>
      </c>
    </row>
    <row r="31" spans="1:13" x14ac:dyDescent="0.25">
      <c r="A31" s="57"/>
      <c r="B31" s="6">
        <v>10</v>
      </c>
      <c r="C31" s="26" t="s">
        <v>268</v>
      </c>
      <c r="D31" s="139">
        <v>1</v>
      </c>
      <c r="E31" s="139">
        <v>0.93571428571428561</v>
      </c>
      <c r="F31" s="139">
        <v>0.98333333333333328</v>
      </c>
      <c r="G31" s="139">
        <f t="shared" si="2"/>
        <v>0.9201190476190475</v>
      </c>
    </row>
    <row r="32" spans="1:13" x14ac:dyDescent="0.25">
      <c r="A32" s="57"/>
      <c r="B32" s="6">
        <v>11</v>
      </c>
      <c r="C32" s="26" t="s">
        <v>269</v>
      </c>
      <c r="D32" s="139">
        <v>1</v>
      </c>
      <c r="E32" s="139">
        <v>0.93622159090909096</v>
      </c>
      <c r="F32" s="139">
        <v>0.98750000000000004</v>
      </c>
      <c r="G32" s="139">
        <f t="shared" si="2"/>
        <v>0.92451882102272731</v>
      </c>
    </row>
    <row r="33" spans="1:9" x14ac:dyDescent="0.25">
      <c r="A33" s="57"/>
      <c r="B33" s="6">
        <v>12</v>
      </c>
      <c r="C33" s="26" t="s">
        <v>270</v>
      </c>
      <c r="D33" s="139">
        <v>0.98218593431063272</v>
      </c>
      <c r="E33" s="139">
        <v>0.93559027777777781</v>
      </c>
      <c r="F33" s="139">
        <v>0.99163179916317989</v>
      </c>
      <c r="G33" s="139">
        <f t="shared" si="2"/>
        <v>0.91123387377963738</v>
      </c>
    </row>
    <row r="34" spans="1:9" x14ac:dyDescent="0.25">
      <c r="A34" s="57"/>
      <c r="B34" s="319" t="s">
        <v>283</v>
      </c>
      <c r="C34" s="320"/>
      <c r="D34" s="144">
        <f>SUM(D22:D33)</f>
        <v>11.596018789179308</v>
      </c>
      <c r="E34" s="144">
        <f t="shared" ref="E34:F34" si="3">SUM(E22:E33)</f>
        <v>11.230477690242328</v>
      </c>
      <c r="F34" s="144">
        <f t="shared" si="3"/>
        <v>11.856270114390767</v>
      </c>
      <c r="G34" s="144">
        <f>SUM(G22:G33)</f>
        <v>10.723454326331803</v>
      </c>
    </row>
    <row r="35" spans="1:9" x14ac:dyDescent="0.25">
      <c r="A35" s="57"/>
      <c r="B35" s="319" t="s">
        <v>315</v>
      </c>
      <c r="C35" s="320"/>
      <c r="D35" s="144">
        <f>D34/12</f>
        <v>0.96633489909827563</v>
      </c>
      <c r="E35" s="144">
        <f t="shared" ref="E35:G35" si="4">E34/12</f>
        <v>0.93587314085352735</v>
      </c>
      <c r="F35" s="144">
        <f t="shared" si="4"/>
        <v>0.98802250953256399</v>
      </c>
      <c r="G35" s="162">
        <f t="shared" si="4"/>
        <v>0.8936211938609836</v>
      </c>
      <c r="H35">
        <v>2</v>
      </c>
    </row>
    <row r="36" spans="1:9" x14ac:dyDescent="0.25">
      <c r="A36" s="57"/>
      <c r="C36" s="98"/>
      <c r="E36" s="157"/>
      <c r="F36" s="158">
        <v>1</v>
      </c>
      <c r="G36" s="159"/>
    </row>
    <row r="37" spans="1:9" x14ac:dyDescent="0.25">
      <c r="A37" s="57"/>
      <c r="C37" s="57"/>
      <c r="D37" s="9"/>
      <c r="E37" s="9"/>
      <c r="F37" s="9"/>
      <c r="G37" s="9"/>
    </row>
    <row r="38" spans="1:9" x14ac:dyDescent="0.25">
      <c r="A38" s="161" t="s">
        <v>116</v>
      </c>
      <c r="B38" s="147" t="s">
        <v>1</v>
      </c>
      <c r="C38" s="131" t="s">
        <v>247</v>
      </c>
      <c r="D38" s="131" t="s">
        <v>319</v>
      </c>
      <c r="E38" s="131" t="s">
        <v>320</v>
      </c>
      <c r="F38" s="131" t="s">
        <v>321</v>
      </c>
      <c r="G38" s="111" t="s">
        <v>322</v>
      </c>
    </row>
    <row r="39" spans="1:9" x14ac:dyDescent="0.25">
      <c r="A39" s="57"/>
      <c r="B39" s="6">
        <v>1</v>
      </c>
      <c r="C39" s="26" t="s">
        <v>259</v>
      </c>
      <c r="D39" s="139">
        <v>0.98053264837096121</v>
      </c>
      <c r="E39" s="139">
        <v>0.93965955284552827</v>
      </c>
      <c r="F39" s="139">
        <v>0.99581589958159</v>
      </c>
      <c r="G39" s="139">
        <f>D39*E39*F39</f>
        <v>0.91751177841276299</v>
      </c>
      <c r="I39" s="163"/>
    </row>
    <row r="40" spans="1:9" x14ac:dyDescent="0.25">
      <c r="A40" s="57"/>
      <c r="B40" s="6">
        <v>2</v>
      </c>
      <c r="C40" s="26" t="s">
        <v>260</v>
      </c>
      <c r="D40" s="139">
        <v>0.99820251647693226</v>
      </c>
      <c r="E40" s="139">
        <v>0.93975225225225234</v>
      </c>
      <c r="F40" s="139">
        <v>0.97797356828193838</v>
      </c>
      <c r="G40" s="139">
        <f t="shared" ref="G40:G50" si="5">D40*E40*F40</f>
        <v>0.9174008810572688</v>
      </c>
    </row>
    <row r="41" spans="1:9" x14ac:dyDescent="0.25">
      <c r="A41" s="57"/>
      <c r="B41" s="6">
        <v>3</v>
      </c>
      <c r="C41" s="26" t="s">
        <v>261</v>
      </c>
      <c r="D41" s="139">
        <v>1</v>
      </c>
      <c r="E41" s="139">
        <v>0.9398674242424242</v>
      </c>
      <c r="F41" s="139">
        <v>0.98717948717948723</v>
      </c>
      <c r="G41" s="139">
        <f t="shared" si="5"/>
        <v>0.92781784188034189</v>
      </c>
    </row>
    <row r="42" spans="1:9" x14ac:dyDescent="0.25">
      <c r="A42" s="57"/>
      <c r="B42" s="6">
        <v>4</v>
      </c>
      <c r="C42" s="26" t="s">
        <v>262</v>
      </c>
      <c r="D42" s="139">
        <v>0.96008869179600886</v>
      </c>
      <c r="E42" s="139">
        <v>0.93958333333333321</v>
      </c>
      <c r="F42" s="139">
        <v>0.97685185185185186</v>
      </c>
      <c r="G42" s="139">
        <f t="shared" si="5"/>
        <v>0.88120177469135796</v>
      </c>
    </row>
    <row r="43" spans="1:9" x14ac:dyDescent="0.25">
      <c r="A43" s="57"/>
      <c r="B43" s="6">
        <v>5</v>
      </c>
      <c r="C43" s="26" t="s">
        <v>263</v>
      </c>
      <c r="D43" s="139">
        <v>0.6694720734506503</v>
      </c>
      <c r="E43" s="139">
        <v>0.93893678160919536</v>
      </c>
      <c r="F43" s="139">
        <v>0.97560975609756095</v>
      </c>
      <c r="G43" s="139">
        <f t="shared" si="5"/>
        <v>0.61326044294925697</v>
      </c>
    </row>
    <row r="44" spans="1:9" x14ac:dyDescent="0.25">
      <c r="A44" s="57"/>
      <c r="B44" s="6">
        <v>6</v>
      </c>
      <c r="C44" s="26" t="s">
        <v>264</v>
      </c>
      <c r="D44" s="139">
        <v>0.98099762470308793</v>
      </c>
      <c r="E44" s="139">
        <v>0.9397321428571429</v>
      </c>
      <c r="F44" s="139">
        <v>0.99570815450643779</v>
      </c>
      <c r="G44" s="139">
        <f t="shared" si="5"/>
        <v>0.91791845493562241</v>
      </c>
    </row>
    <row r="45" spans="1:9" x14ac:dyDescent="0.25">
      <c r="A45" s="57"/>
      <c r="B45" s="6">
        <v>7</v>
      </c>
      <c r="C45" s="26" t="s">
        <v>265</v>
      </c>
      <c r="D45" s="139">
        <v>1</v>
      </c>
      <c r="E45" s="139">
        <v>0.93898809523809512</v>
      </c>
      <c r="F45" s="139">
        <v>0.99583333333333335</v>
      </c>
      <c r="G45" s="139">
        <f t="shared" si="5"/>
        <v>0.9350756448412697</v>
      </c>
    </row>
    <row r="46" spans="1:9" x14ac:dyDescent="0.25">
      <c r="A46" s="57"/>
      <c r="B46" s="6">
        <v>8</v>
      </c>
      <c r="C46" s="26" t="s">
        <v>266</v>
      </c>
      <c r="D46" s="139">
        <v>1</v>
      </c>
      <c r="E46" s="139">
        <v>0.93973214285714313</v>
      </c>
      <c r="F46" s="139">
        <v>0.98290598290598286</v>
      </c>
      <c r="G46" s="139">
        <f t="shared" si="5"/>
        <v>0.92366834554334576</v>
      </c>
    </row>
    <row r="47" spans="1:9" x14ac:dyDescent="0.25">
      <c r="A47" s="57"/>
      <c r="B47" s="6">
        <v>9</v>
      </c>
      <c r="C47" s="26" t="s">
        <v>267</v>
      </c>
      <c r="D47" s="139">
        <v>0.99773214060728233</v>
      </c>
      <c r="E47" s="139">
        <v>0.93951231060606055</v>
      </c>
      <c r="F47" s="139">
        <v>0.98333333333333328</v>
      </c>
      <c r="G47" s="139">
        <f t="shared" si="5"/>
        <v>0.92175860164141399</v>
      </c>
    </row>
    <row r="48" spans="1:9" x14ac:dyDescent="0.25">
      <c r="A48" s="57"/>
      <c r="B48" s="6">
        <v>10</v>
      </c>
      <c r="C48" s="26" t="s">
        <v>268</v>
      </c>
      <c r="D48" s="139">
        <v>0.98099009900990097</v>
      </c>
      <c r="E48" s="139">
        <v>0.93936011904761918</v>
      </c>
      <c r="F48" s="139">
        <v>0.99163179916317989</v>
      </c>
      <c r="G48" s="139">
        <f t="shared" si="5"/>
        <v>0.91379165421398689</v>
      </c>
    </row>
    <row r="49" spans="1:8" x14ac:dyDescent="0.25">
      <c r="A49" s="57"/>
      <c r="B49" s="6">
        <v>11</v>
      </c>
      <c r="C49" s="26" t="s">
        <v>269</v>
      </c>
      <c r="D49" s="139">
        <v>1</v>
      </c>
      <c r="E49" s="139">
        <v>0.9398674242424242</v>
      </c>
      <c r="F49" s="139">
        <v>0.98750000000000004</v>
      </c>
      <c r="G49" s="139">
        <f t="shared" si="5"/>
        <v>0.92811908143939392</v>
      </c>
    </row>
    <row r="50" spans="1:8" x14ac:dyDescent="0.25">
      <c r="A50" s="57"/>
      <c r="B50" s="6">
        <v>12</v>
      </c>
      <c r="C50" s="26" t="s">
        <v>270</v>
      </c>
      <c r="D50" s="139">
        <v>1</v>
      </c>
      <c r="E50" s="139">
        <v>0.93923611111111116</v>
      </c>
      <c r="F50" s="139">
        <v>0.99583333333333335</v>
      </c>
      <c r="G50" s="139">
        <f t="shared" si="5"/>
        <v>0.93532262731481486</v>
      </c>
    </row>
    <row r="51" spans="1:8" x14ac:dyDescent="0.25">
      <c r="A51" s="57"/>
      <c r="B51" s="319" t="s">
        <v>283</v>
      </c>
      <c r="C51" s="320"/>
      <c r="D51" s="144">
        <f>SUM(D39:D50)</f>
        <v>11.568015794414823</v>
      </c>
      <c r="E51" s="144">
        <f t="shared" ref="E51:G51" si="6">SUM(E39:E50)</f>
        <v>11.274227690242329</v>
      </c>
      <c r="F51" s="144">
        <f t="shared" si="6"/>
        <v>11.846176499568029</v>
      </c>
      <c r="G51" s="144">
        <f t="shared" si="6"/>
        <v>10.732847128920836</v>
      </c>
    </row>
    <row r="52" spans="1:8" x14ac:dyDescent="0.25">
      <c r="A52" s="57"/>
      <c r="B52" s="319" t="s">
        <v>315</v>
      </c>
      <c r="C52" s="320"/>
      <c r="D52" s="144">
        <f>D51/12</f>
        <v>0.96400131620123519</v>
      </c>
      <c r="E52" s="144">
        <f t="shared" ref="E52:G52" si="7">E51/12</f>
        <v>0.9395189741868607</v>
      </c>
      <c r="F52" s="144">
        <f t="shared" si="7"/>
        <v>0.98718137496400249</v>
      </c>
      <c r="G52" s="144">
        <f t="shared" si="7"/>
        <v>0.89440392741006969</v>
      </c>
      <c r="H52">
        <v>1</v>
      </c>
    </row>
    <row r="53" spans="1:8" x14ac:dyDescent="0.25">
      <c r="A53" s="164"/>
      <c r="B53" s="165"/>
      <c r="C53" s="165"/>
      <c r="D53" s="166"/>
      <c r="E53" s="167"/>
      <c r="F53" s="168">
        <v>2</v>
      </c>
      <c r="G53" s="168"/>
    </row>
    <row r="54" spans="1:8" x14ac:dyDescent="0.25">
      <c r="A54" s="57"/>
      <c r="C54" s="57"/>
      <c r="D54" s="9"/>
      <c r="E54" s="9"/>
      <c r="F54" s="9"/>
      <c r="G54" s="9"/>
    </row>
    <row r="55" spans="1:8" x14ac:dyDescent="0.25">
      <c r="A55" s="161" t="s">
        <v>29</v>
      </c>
      <c r="B55" s="147" t="s">
        <v>1</v>
      </c>
      <c r="C55" s="131" t="s">
        <v>247</v>
      </c>
      <c r="D55" s="131" t="s">
        <v>319</v>
      </c>
      <c r="E55" s="131" t="s">
        <v>320</v>
      </c>
      <c r="F55" s="131" t="s">
        <v>321</v>
      </c>
      <c r="G55" s="111" t="s">
        <v>322</v>
      </c>
    </row>
    <row r="56" spans="1:8" x14ac:dyDescent="0.25">
      <c r="A56" s="57"/>
      <c r="B56" s="6">
        <v>1</v>
      </c>
      <c r="C56" s="26" t="s">
        <v>259</v>
      </c>
      <c r="D56" s="139">
        <v>1</v>
      </c>
      <c r="E56" s="139">
        <v>0.93965955284552849</v>
      </c>
      <c r="F56" s="139">
        <v>0.98750000000000004</v>
      </c>
      <c r="G56" s="139">
        <f>D56*E56*F56</f>
        <v>0.92791380843495941</v>
      </c>
    </row>
    <row r="57" spans="1:8" x14ac:dyDescent="0.25">
      <c r="A57" s="57"/>
      <c r="B57" s="6">
        <v>2</v>
      </c>
      <c r="C57" s="26" t="s">
        <v>260</v>
      </c>
      <c r="D57" s="139">
        <v>1</v>
      </c>
      <c r="E57" s="139">
        <v>0.93975225225225234</v>
      </c>
      <c r="F57" s="139">
        <v>0.99559471365638763</v>
      </c>
      <c r="G57" s="139">
        <f t="shared" ref="G57:G67" si="8">D57*E57*F57</f>
        <v>0.93561237448902657</v>
      </c>
    </row>
    <row r="58" spans="1:8" x14ac:dyDescent="0.25">
      <c r="A58" s="57"/>
      <c r="B58" s="6">
        <v>3</v>
      </c>
      <c r="C58" s="26" t="s">
        <v>261</v>
      </c>
      <c r="D58" s="139">
        <v>1</v>
      </c>
      <c r="E58" s="139">
        <v>0.9398674242424242</v>
      </c>
      <c r="F58" s="139">
        <v>0.98290598290598286</v>
      </c>
      <c r="G58" s="139">
        <f t="shared" si="8"/>
        <v>0.9238013144263143</v>
      </c>
    </row>
    <row r="59" spans="1:8" x14ac:dyDescent="0.25">
      <c r="A59" s="57"/>
      <c r="B59" s="6">
        <v>4</v>
      </c>
      <c r="C59" s="26" t="s">
        <v>262</v>
      </c>
      <c r="D59" s="139">
        <v>1</v>
      </c>
      <c r="E59" s="139">
        <v>0.93958333333333344</v>
      </c>
      <c r="F59" s="139">
        <v>0.99561403508771928</v>
      </c>
      <c r="G59" s="139">
        <f t="shared" si="8"/>
        <v>0.93546235380116971</v>
      </c>
    </row>
    <row r="60" spans="1:8" x14ac:dyDescent="0.25">
      <c r="A60" s="57"/>
      <c r="B60" s="6">
        <v>5</v>
      </c>
      <c r="C60" s="26" t="s">
        <v>263</v>
      </c>
      <c r="D60" s="139">
        <v>1</v>
      </c>
      <c r="E60" s="139">
        <v>0.93893678160919547</v>
      </c>
      <c r="F60" s="139">
        <v>0.97395833333333337</v>
      </c>
      <c r="G60" s="139">
        <f t="shared" si="8"/>
        <v>0.91448530292145602</v>
      </c>
    </row>
    <row r="61" spans="1:8" x14ac:dyDescent="0.25">
      <c r="A61" s="57"/>
      <c r="B61" s="6">
        <v>6</v>
      </c>
      <c r="C61" s="26" t="s">
        <v>264</v>
      </c>
      <c r="D61" s="139">
        <v>0.80997624703087889</v>
      </c>
      <c r="E61" s="139">
        <v>0.93973214285714279</v>
      </c>
      <c r="F61" s="139">
        <v>0.97175141242937857</v>
      </c>
      <c r="G61" s="139">
        <f t="shared" si="8"/>
        <v>0.73965899919289757</v>
      </c>
    </row>
    <row r="62" spans="1:8" x14ac:dyDescent="0.25">
      <c r="A62" s="57"/>
      <c r="B62" s="6">
        <v>7</v>
      </c>
      <c r="C62" s="26" t="s">
        <v>265</v>
      </c>
      <c r="D62" s="139">
        <v>0.84786053882725831</v>
      </c>
      <c r="E62" s="139">
        <v>0.93898809523809512</v>
      </c>
      <c r="F62" s="139">
        <v>0.99479166666666663</v>
      </c>
      <c r="G62" s="139">
        <f t="shared" si="8"/>
        <v>0.79198443700396814</v>
      </c>
    </row>
    <row r="63" spans="1:8" x14ac:dyDescent="0.25">
      <c r="A63" s="57"/>
      <c r="B63" s="6">
        <v>8</v>
      </c>
      <c r="C63" s="26" t="s">
        <v>266</v>
      </c>
      <c r="D63" s="139">
        <v>1</v>
      </c>
      <c r="E63" s="139">
        <v>0.93973214285714313</v>
      </c>
      <c r="F63" s="139">
        <v>0.98717948717948723</v>
      </c>
      <c r="G63" s="139">
        <f t="shared" si="8"/>
        <v>0.92768429487179516</v>
      </c>
    </row>
    <row r="64" spans="1:8" x14ac:dyDescent="0.25">
      <c r="A64" s="57"/>
      <c r="B64" s="6">
        <v>9</v>
      </c>
      <c r="C64" s="26" t="s">
        <v>267</v>
      </c>
      <c r="D64" s="139">
        <v>0.87299987400781154</v>
      </c>
      <c r="E64" s="139">
        <v>0.93951231060606055</v>
      </c>
      <c r="F64" s="139">
        <v>0.97854077253218885</v>
      </c>
      <c r="G64" s="139">
        <f t="shared" si="8"/>
        <v>0.80259339641045646</v>
      </c>
    </row>
    <row r="65" spans="1:8" x14ac:dyDescent="0.25">
      <c r="A65" s="57"/>
      <c r="B65" s="6">
        <v>10</v>
      </c>
      <c r="C65" s="26" t="s">
        <v>268</v>
      </c>
      <c r="D65" s="139">
        <v>0.99841584158415841</v>
      </c>
      <c r="E65" s="139">
        <v>0.93936011904761918</v>
      </c>
      <c r="F65" s="139">
        <v>0.98326359832635979</v>
      </c>
      <c r="G65" s="139">
        <f t="shared" si="8"/>
        <v>0.92217542090057791</v>
      </c>
    </row>
    <row r="66" spans="1:8" x14ac:dyDescent="0.25">
      <c r="A66" s="57"/>
      <c r="B66" s="6">
        <v>11</v>
      </c>
      <c r="C66" s="26" t="s">
        <v>269</v>
      </c>
      <c r="D66" s="139">
        <v>1</v>
      </c>
      <c r="E66" s="139">
        <v>0.9398674242424242</v>
      </c>
      <c r="F66" s="139">
        <v>0.9916666666666667</v>
      </c>
      <c r="G66" s="139">
        <f t="shared" si="8"/>
        <v>0.93203519570707072</v>
      </c>
    </row>
    <row r="67" spans="1:8" x14ac:dyDescent="0.25">
      <c r="A67" s="57"/>
      <c r="B67" s="6">
        <v>12</v>
      </c>
      <c r="C67" s="26" t="s">
        <v>270</v>
      </c>
      <c r="D67" s="139">
        <v>1</v>
      </c>
      <c r="E67" s="139">
        <v>0.93923611111111116</v>
      </c>
      <c r="F67" s="139">
        <v>0.97916666666666663</v>
      </c>
      <c r="G67" s="139">
        <f t="shared" si="8"/>
        <v>0.91966869212962965</v>
      </c>
    </row>
    <row r="68" spans="1:8" x14ac:dyDescent="0.25">
      <c r="A68" s="57"/>
      <c r="B68" s="319" t="s">
        <v>283</v>
      </c>
      <c r="C68" s="320"/>
      <c r="D68" s="144">
        <f>SUM(D56:D67)</f>
        <v>11.529252501450108</v>
      </c>
      <c r="E68" s="144">
        <f t="shared" ref="E68:G68" si="9">SUM(E56:E67)</f>
        <v>11.274227690242327</v>
      </c>
      <c r="F68" s="144">
        <f t="shared" si="9"/>
        <v>11.821933335450838</v>
      </c>
      <c r="G68" s="144">
        <f t="shared" si="9"/>
        <v>10.673075590289322</v>
      </c>
    </row>
    <row r="69" spans="1:8" x14ac:dyDescent="0.25">
      <c r="A69" s="57"/>
      <c r="B69" s="319" t="s">
        <v>315</v>
      </c>
      <c r="C69" s="320"/>
      <c r="D69" s="144">
        <f>D68/12</f>
        <v>0.96077104178750894</v>
      </c>
      <c r="E69" s="144">
        <f t="shared" ref="E69:G69" si="10">E68/12</f>
        <v>0.93951897418686059</v>
      </c>
      <c r="F69" s="144">
        <f t="shared" si="10"/>
        <v>0.98516111128756989</v>
      </c>
      <c r="G69" s="144">
        <f t="shared" si="10"/>
        <v>0.88942296585744351</v>
      </c>
      <c r="H69">
        <v>3</v>
      </c>
    </row>
    <row r="70" spans="1:8" x14ac:dyDescent="0.25">
      <c r="A70" s="57"/>
      <c r="C70" s="98"/>
      <c r="D70" s="157"/>
      <c r="E70" s="169"/>
      <c r="F70" s="170">
        <v>5</v>
      </c>
      <c r="G70" s="159"/>
    </row>
    <row r="71" spans="1:8" x14ac:dyDescent="0.25">
      <c r="A71" s="57"/>
      <c r="C71" s="57"/>
      <c r="D71" s="9"/>
      <c r="E71" s="9"/>
      <c r="F71" s="9"/>
      <c r="G71" s="9"/>
    </row>
    <row r="72" spans="1:8" x14ac:dyDescent="0.25">
      <c r="A72" s="161" t="s">
        <v>30</v>
      </c>
      <c r="B72" s="147" t="s">
        <v>1</v>
      </c>
      <c r="C72" s="131" t="s">
        <v>247</v>
      </c>
      <c r="D72" s="131" t="s">
        <v>319</v>
      </c>
      <c r="E72" s="131" t="s">
        <v>320</v>
      </c>
      <c r="F72" s="131" t="s">
        <v>321</v>
      </c>
      <c r="G72" s="111" t="s">
        <v>322</v>
      </c>
    </row>
    <row r="73" spans="1:8" x14ac:dyDescent="0.25">
      <c r="A73" s="57"/>
      <c r="B73" s="6">
        <v>1</v>
      </c>
      <c r="C73" s="26" t="s">
        <v>259</v>
      </c>
      <c r="D73" s="139">
        <v>1</v>
      </c>
      <c r="E73" s="139">
        <v>0.93965955284552849</v>
      </c>
      <c r="F73" s="139">
        <v>0.9916666666666667</v>
      </c>
      <c r="G73" s="139">
        <f>D73*E73*F73</f>
        <v>0.93182905657181581</v>
      </c>
    </row>
    <row r="74" spans="1:8" x14ac:dyDescent="0.25">
      <c r="A74" s="57"/>
      <c r="B74" s="6">
        <v>2</v>
      </c>
      <c r="C74" s="26" t="s">
        <v>260</v>
      </c>
      <c r="D74" s="139">
        <v>1</v>
      </c>
      <c r="E74" s="139">
        <v>0.93975225225225234</v>
      </c>
      <c r="F74" s="139">
        <v>0.986784140969163</v>
      </c>
      <c r="G74" s="139">
        <f t="shared" ref="G74:G84" si="11">D74*E74*F74</f>
        <v>0.92733261896257502</v>
      </c>
    </row>
    <row r="75" spans="1:8" x14ac:dyDescent="0.25">
      <c r="A75" s="57"/>
      <c r="B75" s="6">
        <v>3</v>
      </c>
      <c r="C75" s="26" t="s">
        <v>261</v>
      </c>
      <c r="D75" s="139">
        <v>1</v>
      </c>
      <c r="E75" s="139">
        <v>0.9398674242424242</v>
      </c>
      <c r="F75" s="139">
        <v>0.9786324786324786</v>
      </c>
      <c r="G75" s="139">
        <f t="shared" si="11"/>
        <v>0.91978478697228694</v>
      </c>
    </row>
    <row r="76" spans="1:8" x14ac:dyDescent="0.25">
      <c r="A76" s="57"/>
      <c r="B76" s="6">
        <v>4</v>
      </c>
      <c r="C76" s="26" t="s">
        <v>262</v>
      </c>
      <c r="D76" s="139">
        <v>1</v>
      </c>
      <c r="E76" s="139">
        <v>0.93958333333333344</v>
      </c>
      <c r="F76" s="139">
        <v>0.99561403508771928</v>
      </c>
      <c r="G76" s="139">
        <f t="shared" si="11"/>
        <v>0.93546235380116971</v>
      </c>
    </row>
    <row r="77" spans="1:8" x14ac:dyDescent="0.25">
      <c r="A77" s="57"/>
      <c r="B77" s="6">
        <v>5</v>
      </c>
      <c r="C77" s="26" t="s">
        <v>263</v>
      </c>
      <c r="D77" s="139">
        <v>0.83473603672532515</v>
      </c>
      <c r="E77" s="139">
        <v>0.93893678160919536</v>
      </c>
      <c r="F77" s="139">
        <v>0.978494623655914</v>
      </c>
      <c r="G77" s="139">
        <f t="shared" si="11"/>
        <v>0.76690922012112228</v>
      </c>
    </row>
    <row r="78" spans="1:8" x14ac:dyDescent="0.25">
      <c r="A78" s="57"/>
      <c r="B78" s="6">
        <v>6</v>
      </c>
      <c r="C78" s="26" t="s">
        <v>264</v>
      </c>
      <c r="D78" s="139">
        <v>0.69596199524940616</v>
      </c>
      <c r="E78" s="139">
        <v>0.9397321428571429</v>
      </c>
      <c r="F78" s="139">
        <v>0.9821428571428571</v>
      </c>
      <c r="G78" s="139">
        <f t="shared" si="11"/>
        <v>0.64233896683673475</v>
      </c>
    </row>
    <row r="79" spans="1:8" x14ac:dyDescent="0.25">
      <c r="A79" s="57"/>
      <c r="B79" s="6">
        <v>7</v>
      </c>
      <c r="C79" s="26" t="s">
        <v>265</v>
      </c>
      <c r="D79" s="139">
        <v>0.94057052297939781</v>
      </c>
      <c r="E79" s="139">
        <v>0.93898809523809523</v>
      </c>
      <c r="F79" s="139">
        <v>0.97674418604651159</v>
      </c>
      <c r="G79" s="139">
        <f t="shared" si="11"/>
        <v>0.86264534883720934</v>
      </c>
    </row>
    <row r="80" spans="1:8" x14ac:dyDescent="0.25">
      <c r="A80" s="57"/>
      <c r="B80" s="6">
        <v>8</v>
      </c>
      <c r="C80" s="26" t="s">
        <v>266</v>
      </c>
      <c r="D80" s="139">
        <v>0.9968329374505146</v>
      </c>
      <c r="E80" s="139">
        <v>0.93973214285714279</v>
      </c>
      <c r="F80" s="139">
        <v>0.97854077253218885</v>
      </c>
      <c r="G80" s="139">
        <f t="shared" si="11"/>
        <v>0.91665389331698344</v>
      </c>
    </row>
    <row r="81" spans="1:8" x14ac:dyDescent="0.25">
      <c r="A81" s="57"/>
      <c r="B81" s="6">
        <v>9</v>
      </c>
      <c r="C81" s="26" t="s">
        <v>267</v>
      </c>
      <c r="D81" s="139">
        <v>0.89114274914955272</v>
      </c>
      <c r="E81" s="139">
        <v>0.93951231060606044</v>
      </c>
      <c r="F81" s="139">
        <v>0.98717948717948723</v>
      </c>
      <c r="G81" s="139">
        <f t="shared" si="11"/>
        <v>0.82650574252136733</v>
      </c>
    </row>
    <row r="82" spans="1:8" x14ac:dyDescent="0.25">
      <c r="A82" s="57"/>
      <c r="B82" s="6">
        <v>10</v>
      </c>
      <c r="C82" s="26" t="s">
        <v>268</v>
      </c>
      <c r="D82" s="139">
        <v>0.99841584158415841</v>
      </c>
      <c r="E82" s="139">
        <v>0.93936011904761918</v>
      </c>
      <c r="F82" s="139">
        <v>0.9874476987447699</v>
      </c>
      <c r="G82" s="139">
        <f t="shared" si="11"/>
        <v>0.92609957162781442</v>
      </c>
    </row>
    <row r="83" spans="1:8" x14ac:dyDescent="0.25">
      <c r="A83" s="57"/>
      <c r="B83" s="6">
        <v>11</v>
      </c>
      <c r="C83" s="26" t="s">
        <v>269</v>
      </c>
      <c r="D83" s="139">
        <v>0.94559193954659948</v>
      </c>
      <c r="E83" s="139">
        <v>0.93986742424242431</v>
      </c>
      <c r="F83" s="139">
        <v>0.97890295358649793</v>
      </c>
      <c r="G83" s="139">
        <f t="shared" si="11"/>
        <v>0.86998146017133371</v>
      </c>
    </row>
    <row r="84" spans="1:8" x14ac:dyDescent="0.25">
      <c r="A84" s="57"/>
      <c r="B84" s="6">
        <v>12</v>
      </c>
      <c r="C84" s="26" t="s">
        <v>270</v>
      </c>
      <c r="D84" s="139">
        <v>0.98964879852125698</v>
      </c>
      <c r="E84" s="139">
        <v>0.93923611111111105</v>
      </c>
      <c r="F84" s="139">
        <v>0.97916666666666663</v>
      </c>
      <c r="G84" s="139">
        <f t="shared" si="11"/>
        <v>0.9101490162037037</v>
      </c>
    </row>
    <row r="85" spans="1:8" x14ac:dyDescent="0.25">
      <c r="A85" s="57"/>
      <c r="B85" s="319" t="s">
        <v>283</v>
      </c>
      <c r="C85" s="320"/>
      <c r="D85" s="144">
        <f>SUM(D73:D84)</f>
        <v>11.292900821206212</v>
      </c>
      <c r="E85" s="144">
        <f t="shared" ref="E85:G85" si="12">SUM(E73:E84)</f>
        <v>11.274227690242329</v>
      </c>
      <c r="F85" s="144">
        <f t="shared" si="12"/>
        <v>11.801316566910922</v>
      </c>
      <c r="G85" s="144">
        <f t="shared" si="12"/>
        <v>10.435692035944117</v>
      </c>
    </row>
    <row r="86" spans="1:8" x14ac:dyDescent="0.25">
      <c r="A86" s="57"/>
      <c r="B86" s="319" t="s">
        <v>315</v>
      </c>
      <c r="C86" s="320"/>
      <c r="D86" s="144">
        <f>D85/12</f>
        <v>0.94107506843385103</v>
      </c>
      <c r="E86" s="144">
        <f t="shared" ref="E86:G86" si="13">E85/12</f>
        <v>0.9395189741868607</v>
      </c>
      <c r="F86" s="144">
        <f t="shared" si="13"/>
        <v>0.98344304724257681</v>
      </c>
      <c r="G86" s="144">
        <f t="shared" si="13"/>
        <v>0.86964100299534308</v>
      </c>
      <c r="H86">
        <v>4</v>
      </c>
    </row>
    <row r="87" spans="1:8" x14ac:dyDescent="0.25">
      <c r="A87" s="57"/>
      <c r="C87" s="98"/>
      <c r="D87" s="169"/>
      <c r="E87" s="157"/>
      <c r="F87" s="158">
        <v>6</v>
      </c>
      <c r="G87" s="159"/>
    </row>
    <row r="88" spans="1:8" x14ac:dyDescent="0.25">
      <c r="A88" s="57"/>
      <c r="C88" s="57"/>
      <c r="D88" s="9"/>
      <c r="E88" s="9"/>
      <c r="F88" s="9"/>
      <c r="G88" s="9"/>
    </row>
    <row r="89" spans="1:8" x14ac:dyDescent="0.25">
      <c r="A89" s="161" t="s">
        <v>31</v>
      </c>
      <c r="B89" s="147" t="s">
        <v>1</v>
      </c>
      <c r="C89" s="131" t="s">
        <v>247</v>
      </c>
      <c r="D89" s="131" t="s">
        <v>319</v>
      </c>
      <c r="E89" s="131" t="s">
        <v>320</v>
      </c>
      <c r="F89" s="131" t="s">
        <v>321</v>
      </c>
      <c r="G89" s="111" t="s">
        <v>322</v>
      </c>
    </row>
    <row r="90" spans="1:8" x14ac:dyDescent="0.25">
      <c r="A90" s="57"/>
      <c r="B90" s="6">
        <v>1</v>
      </c>
      <c r="C90" s="26" t="s">
        <v>259</v>
      </c>
      <c r="D90" s="139">
        <v>1</v>
      </c>
      <c r="E90" s="139">
        <v>0.93965955284552849</v>
      </c>
      <c r="F90" s="139">
        <v>0.9916666666666667</v>
      </c>
      <c r="G90" s="139">
        <f>D90*E90*F90</f>
        <v>0.93182905657181581</v>
      </c>
    </row>
    <row r="91" spans="1:8" x14ac:dyDescent="0.25">
      <c r="A91" s="57"/>
      <c r="B91" s="6">
        <v>2</v>
      </c>
      <c r="C91" s="26" t="s">
        <v>260</v>
      </c>
      <c r="D91" s="139">
        <v>1</v>
      </c>
      <c r="E91" s="139">
        <v>0.93975225225225234</v>
      </c>
      <c r="F91" s="139">
        <v>0.99559471365638763</v>
      </c>
      <c r="G91" s="139">
        <f t="shared" ref="G91:G101" si="14">D91*E91*F91</f>
        <v>0.93561237448902657</v>
      </c>
    </row>
    <row r="92" spans="1:8" x14ac:dyDescent="0.25">
      <c r="A92" s="57"/>
      <c r="B92" s="6">
        <v>3</v>
      </c>
      <c r="C92" s="26" t="s">
        <v>261</v>
      </c>
      <c r="D92" s="139">
        <v>0.74609571788413098</v>
      </c>
      <c r="E92" s="139">
        <v>0.9398674242424242</v>
      </c>
      <c r="F92" s="139">
        <v>0.97142857142857142</v>
      </c>
      <c r="G92" s="139">
        <f t="shared" si="14"/>
        <v>0.68119588744588744</v>
      </c>
    </row>
    <row r="93" spans="1:8" x14ac:dyDescent="0.25">
      <c r="A93" s="57"/>
      <c r="B93" s="6">
        <v>4</v>
      </c>
      <c r="C93" s="26" t="s">
        <v>262</v>
      </c>
      <c r="D93" s="139">
        <v>0.68070953436807091</v>
      </c>
      <c r="E93" s="139">
        <v>0.93958333333333355</v>
      </c>
      <c r="F93" s="139">
        <v>0.98159509202453987</v>
      </c>
      <c r="G93" s="139">
        <f t="shared" si="14"/>
        <v>0.6278118609406953</v>
      </c>
    </row>
    <row r="94" spans="1:8" x14ac:dyDescent="0.25">
      <c r="A94" s="57"/>
      <c r="B94" s="6">
        <v>5</v>
      </c>
      <c r="C94" s="26" t="s">
        <v>263</v>
      </c>
      <c r="D94" s="139">
        <v>1</v>
      </c>
      <c r="E94" s="139">
        <v>0.93893678160919547</v>
      </c>
      <c r="F94" s="139">
        <v>0.98958333333333337</v>
      </c>
      <c r="G94" s="139">
        <f t="shared" si="14"/>
        <v>0.92915619013409967</v>
      </c>
    </row>
    <row r="95" spans="1:8" x14ac:dyDescent="0.25">
      <c r="A95" s="57"/>
      <c r="B95" s="6">
        <v>6</v>
      </c>
      <c r="C95" s="26" t="s">
        <v>264</v>
      </c>
      <c r="D95" s="139">
        <v>0.80997624703087889</v>
      </c>
      <c r="E95" s="139">
        <v>0.93973214285714279</v>
      </c>
      <c r="F95" s="139">
        <v>0.9885057471264368</v>
      </c>
      <c r="G95" s="139">
        <f t="shared" si="14"/>
        <v>0.7524117405582923</v>
      </c>
    </row>
    <row r="96" spans="1:8" x14ac:dyDescent="0.25">
      <c r="A96" s="57"/>
      <c r="B96" s="6">
        <v>7</v>
      </c>
      <c r="C96" s="26" t="s">
        <v>265</v>
      </c>
      <c r="D96" s="139">
        <v>0.80982567353407287</v>
      </c>
      <c r="E96" s="139">
        <v>0.93898809523809523</v>
      </c>
      <c r="F96" s="139">
        <v>0.99444444444444446</v>
      </c>
      <c r="G96" s="139">
        <f t="shared" si="14"/>
        <v>0.75619212962962956</v>
      </c>
    </row>
    <row r="97" spans="1:8" x14ac:dyDescent="0.25">
      <c r="A97" s="57"/>
      <c r="B97" s="6">
        <v>8</v>
      </c>
      <c r="C97" s="26" t="s">
        <v>266</v>
      </c>
      <c r="D97" s="139">
        <v>0.84639746634996038</v>
      </c>
      <c r="E97" s="139">
        <v>0.9397321428571429</v>
      </c>
      <c r="F97" s="139">
        <v>0.98222222222222222</v>
      </c>
      <c r="G97" s="139">
        <f t="shared" si="14"/>
        <v>0.78124669312169315</v>
      </c>
    </row>
    <row r="98" spans="1:8" x14ac:dyDescent="0.25">
      <c r="A98" s="57"/>
      <c r="B98" s="6">
        <v>9</v>
      </c>
      <c r="C98" s="26" t="s">
        <v>267</v>
      </c>
      <c r="D98" s="139">
        <v>0.96371424971651753</v>
      </c>
      <c r="E98" s="139">
        <v>0.93951231060606066</v>
      </c>
      <c r="F98" s="139">
        <v>0.98739495798319332</v>
      </c>
      <c r="G98" s="139">
        <f t="shared" si="14"/>
        <v>0.89400852670613706</v>
      </c>
    </row>
    <row r="99" spans="1:8" x14ac:dyDescent="0.25">
      <c r="A99" s="57"/>
      <c r="B99" s="6">
        <v>10</v>
      </c>
      <c r="C99" s="26" t="s">
        <v>268</v>
      </c>
      <c r="D99" s="139">
        <v>0.99841584158415841</v>
      </c>
      <c r="E99" s="139">
        <v>0.93936011904761918</v>
      </c>
      <c r="F99" s="139">
        <v>0.98750000000000004</v>
      </c>
      <c r="G99" s="139">
        <f t="shared" si="14"/>
        <v>0.92614862351190497</v>
      </c>
    </row>
    <row r="100" spans="1:8" x14ac:dyDescent="0.25">
      <c r="A100" s="57"/>
      <c r="B100" s="6">
        <v>11</v>
      </c>
      <c r="C100" s="26" t="s">
        <v>269</v>
      </c>
      <c r="D100" s="139">
        <v>1</v>
      </c>
      <c r="E100" s="139">
        <v>0.9398674242424242</v>
      </c>
      <c r="F100" s="139">
        <v>0.98333333333333328</v>
      </c>
      <c r="G100" s="139">
        <f t="shared" si="14"/>
        <v>0.92420296717171713</v>
      </c>
    </row>
    <row r="101" spans="1:8" x14ac:dyDescent="0.25">
      <c r="A101" s="57"/>
      <c r="B101" s="6">
        <v>12</v>
      </c>
      <c r="C101" s="26" t="s">
        <v>270</v>
      </c>
      <c r="D101" s="139">
        <v>1</v>
      </c>
      <c r="E101" s="139">
        <v>0.93923611111111116</v>
      </c>
      <c r="F101" s="139">
        <v>0.99583333333333335</v>
      </c>
      <c r="G101" s="139">
        <f t="shared" si="14"/>
        <v>0.93532262731481486</v>
      </c>
    </row>
    <row r="102" spans="1:8" x14ac:dyDescent="0.25">
      <c r="A102" s="9"/>
      <c r="B102" s="319" t="s">
        <v>283</v>
      </c>
      <c r="C102" s="320"/>
      <c r="D102" s="144">
        <f>SUM(D90:D101)</f>
        <v>10.855134730467789</v>
      </c>
      <c r="E102" s="144">
        <f t="shared" ref="E102:G102" si="15">SUM(E90:E101)</f>
        <v>11.274227690242329</v>
      </c>
      <c r="F102" s="144">
        <f t="shared" si="15"/>
        <v>11.849102415552464</v>
      </c>
      <c r="G102" s="144">
        <f t="shared" si="15"/>
        <v>10.075138677595714</v>
      </c>
    </row>
    <row r="103" spans="1:8" x14ac:dyDescent="0.25">
      <c r="A103" s="9"/>
      <c r="B103" s="319" t="s">
        <v>315</v>
      </c>
      <c r="C103" s="320"/>
      <c r="D103" s="144">
        <f>D102/12</f>
        <v>0.90459456087231571</v>
      </c>
      <c r="E103" s="144">
        <f t="shared" ref="E103:G103" si="16">E102/12</f>
        <v>0.9395189741868607</v>
      </c>
      <c r="F103" s="144">
        <f t="shared" si="16"/>
        <v>0.98742520129603861</v>
      </c>
      <c r="G103" s="171">
        <f t="shared" si="16"/>
        <v>0.83959488979964281</v>
      </c>
      <c r="H103">
        <v>6</v>
      </c>
    </row>
    <row r="104" spans="1:8" x14ac:dyDescent="0.25">
      <c r="A104" s="9"/>
      <c r="C104" s="98"/>
      <c r="D104" s="157"/>
      <c r="F104" s="158">
        <v>4</v>
      </c>
      <c r="G104" s="159"/>
    </row>
  </sheetData>
  <mergeCells count="14">
    <mergeCell ref="B102:C102"/>
    <mergeCell ref="B103:C103"/>
    <mergeCell ref="B51:C51"/>
    <mergeCell ref="B52:C52"/>
    <mergeCell ref="B68:C68"/>
    <mergeCell ref="B69:C69"/>
    <mergeCell ref="B85:C85"/>
    <mergeCell ref="B86:C86"/>
    <mergeCell ref="B35:C35"/>
    <mergeCell ref="A1:G1"/>
    <mergeCell ref="A2:G2"/>
    <mergeCell ref="B17:C17"/>
    <mergeCell ref="B18:C18"/>
    <mergeCell ref="B34:C3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F0CAC-502F-4499-ADD6-47177FCFF10B}">
  <dimension ref="A1:U21"/>
  <sheetViews>
    <sheetView topLeftCell="A9" zoomScale="84" zoomScaleNormal="84" workbookViewId="0">
      <selection activeCell="C21" sqref="C19:C21"/>
    </sheetView>
  </sheetViews>
  <sheetFormatPr defaultRowHeight="15" x14ac:dyDescent="0.25"/>
  <cols>
    <col min="1" max="1" width="15" bestFit="1" customWidth="1"/>
    <col min="2" max="2" width="12.5703125" bestFit="1" customWidth="1"/>
    <col min="3" max="3" width="14" customWidth="1"/>
    <col min="4" max="4" width="11.42578125" customWidth="1"/>
    <col min="5" max="5" width="11.5703125" customWidth="1"/>
    <col min="6" max="6" width="9" bestFit="1" customWidth="1"/>
    <col min="7" max="7" width="7.85546875" bestFit="1" customWidth="1"/>
    <col min="8" max="8" width="12" customWidth="1"/>
    <col min="9" max="9" width="9.5703125" bestFit="1" customWidth="1"/>
    <col min="10" max="10" width="11.5703125" customWidth="1"/>
    <col min="11" max="11" width="9.7109375" customWidth="1"/>
    <col min="12" max="12" width="10.5703125" customWidth="1"/>
    <col min="13" max="13" width="11.85546875" customWidth="1"/>
    <col min="14" max="14" width="22.5703125" bestFit="1" customWidth="1"/>
    <col min="16" max="16" width="9.5703125" bestFit="1" customWidth="1"/>
    <col min="17" max="17" width="9" customWidth="1"/>
    <col min="18" max="18" width="8.85546875" bestFit="1" customWidth="1"/>
    <col min="19" max="19" width="7.140625" bestFit="1" customWidth="1"/>
    <col min="20" max="20" width="7.85546875" bestFit="1" customWidth="1"/>
    <col min="21" max="21" width="9.5703125" bestFit="1" customWidth="1"/>
  </cols>
  <sheetData>
    <row r="1" spans="1:21" ht="15.75" x14ac:dyDescent="0.25">
      <c r="A1" s="325" t="s">
        <v>247</v>
      </c>
      <c r="B1" s="326" t="s">
        <v>351</v>
      </c>
      <c r="C1" s="326"/>
      <c r="D1" s="326"/>
      <c r="E1" s="326"/>
      <c r="F1" s="326"/>
      <c r="G1" s="327" t="s">
        <v>247</v>
      </c>
      <c r="H1" s="328" t="s">
        <v>352</v>
      </c>
      <c r="I1" s="328"/>
      <c r="J1" s="328"/>
      <c r="K1" s="328"/>
      <c r="L1" s="328"/>
      <c r="M1" s="328"/>
      <c r="N1" s="328"/>
      <c r="O1" s="329" t="s">
        <v>247</v>
      </c>
      <c r="P1" s="322" t="s">
        <v>353</v>
      </c>
      <c r="Q1" s="323"/>
      <c r="R1" s="323"/>
      <c r="S1" s="323"/>
      <c r="T1" s="323"/>
      <c r="U1" s="324"/>
    </row>
    <row r="2" spans="1:21" ht="78.75" x14ac:dyDescent="0.25">
      <c r="A2" s="325"/>
      <c r="B2" s="192" t="s">
        <v>354</v>
      </c>
      <c r="C2" s="192" t="s">
        <v>355</v>
      </c>
      <c r="D2" s="192" t="s">
        <v>356</v>
      </c>
      <c r="E2" s="192" t="s">
        <v>357</v>
      </c>
      <c r="F2" s="192" t="s">
        <v>358</v>
      </c>
      <c r="G2" s="327"/>
      <c r="H2" s="193" t="s">
        <v>359</v>
      </c>
      <c r="I2" s="193" t="s">
        <v>355</v>
      </c>
      <c r="J2" s="193" t="s">
        <v>360</v>
      </c>
      <c r="K2" s="193" t="s">
        <v>361</v>
      </c>
      <c r="L2" s="194" t="s">
        <v>362</v>
      </c>
      <c r="M2" s="193" t="s">
        <v>363</v>
      </c>
      <c r="N2" s="195" t="s">
        <v>352</v>
      </c>
      <c r="O2" s="329"/>
      <c r="P2" s="196" t="s">
        <v>355</v>
      </c>
      <c r="Q2" s="196" t="s">
        <v>361</v>
      </c>
      <c r="R2" s="197" t="s">
        <v>364</v>
      </c>
      <c r="S2" s="197" t="s">
        <v>365</v>
      </c>
      <c r="T2" s="196" t="s">
        <v>353</v>
      </c>
      <c r="U2" s="196" t="s">
        <v>366</v>
      </c>
    </row>
    <row r="3" spans="1:21" ht="15.75" x14ac:dyDescent="0.25">
      <c r="A3" s="26" t="s">
        <v>367</v>
      </c>
      <c r="B3" s="94">
        <v>0</v>
      </c>
      <c r="C3" s="172">
        <v>73683</v>
      </c>
      <c r="D3" s="172">
        <v>492</v>
      </c>
      <c r="E3" s="183">
        <f>B3/C3</f>
        <v>0</v>
      </c>
      <c r="F3" s="183">
        <f>D3/C3</f>
        <v>6.6772525548634016E-3</v>
      </c>
      <c r="G3" s="26" t="s">
        <v>367</v>
      </c>
      <c r="H3" s="172">
        <v>4545</v>
      </c>
      <c r="I3" s="172">
        <v>73683</v>
      </c>
      <c r="J3" s="172">
        <v>73683</v>
      </c>
      <c r="K3" s="182">
        <v>143.6839560308689</v>
      </c>
      <c r="L3" s="172">
        <v>480</v>
      </c>
      <c r="M3" s="183">
        <f>H3/I3</f>
        <v>6.1683156223280813E-2</v>
      </c>
      <c r="N3" s="183">
        <f>((J3-(K3*L3))/I3)</f>
        <v>6.3986280487804956E-2</v>
      </c>
      <c r="O3" s="26" t="s">
        <v>367</v>
      </c>
      <c r="P3" s="172">
        <v>73683</v>
      </c>
      <c r="Q3" s="182">
        <v>143.6839560308689</v>
      </c>
      <c r="R3" s="172">
        <v>4</v>
      </c>
      <c r="S3" s="172">
        <v>0</v>
      </c>
      <c r="T3" s="183">
        <f>((Q3*R3)/P3)</f>
        <v>7.8001143292682927E-3</v>
      </c>
      <c r="U3" s="198">
        <f>((Q3*S3)/P3)</f>
        <v>0</v>
      </c>
    </row>
    <row r="4" spans="1:21" ht="15.75" x14ac:dyDescent="0.25">
      <c r="A4" s="26" t="s">
        <v>368</v>
      </c>
      <c r="B4" s="94">
        <v>120</v>
      </c>
      <c r="C4" s="172">
        <v>66501</v>
      </c>
      <c r="D4" s="172">
        <v>444</v>
      </c>
      <c r="E4" s="183">
        <f t="shared" ref="E4:E14" si="0">B4/C4</f>
        <v>1.8044841430955925E-3</v>
      </c>
      <c r="F4" s="183">
        <f t="shared" ref="F4:F14" si="1">D4/C4</f>
        <v>6.6765913294536926E-3</v>
      </c>
      <c r="G4" s="26" t="s">
        <v>368</v>
      </c>
      <c r="H4" s="172">
        <v>4095</v>
      </c>
      <c r="I4" s="172">
        <v>66501</v>
      </c>
      <c r="J4" s="172">
        <v>66381</v>
      </c>
      <c r="K4" s="182">
        <v>136.87154227809856</v>
      </c>
      <c r="L4" s="172">
        <v>454</v>
      </c>
      <c r="M4" s="183">
        <f t="shared" ref="M4:M14" si="2">H4/I4</f>
        <v>6.1578021383137095E-2</v>
      </c>
      <c r="N4" s="183">
        <f t="shared" ref="N4:N14" si="3">((J4-(K4*L4))/I4)</f>
        <v>6.3778286127174816E-2</v>
      </c>
      <c r="O4" s="26" t="s">
        <v>368</v>
      </c>
      <c r="P4" s="172">
        <v>66501</v>
      </c>
      <c r="Q4" s="182">
        <v>136.87154227809856</v>
      </c>
      <c r="R4" s="172">
        <v>10</v>
      </c>
      <c r="S4" s="172">
        <v>0</v>
      </c>
      <c r="T4" s="183">
        <f t="shared" ref="T4:T14" si="4">((Q4*R4)/P4)</f>
        <v>2.0581877306822236E-2</v>
      </c>
      <c r="U4" s="198">
        <f t="shared" ref="U4:U14" si="5">((Q4*S4)/P4)</f>
        <v>0</v>
      </c>
    </row>
    <row r="5" spans="1:21" ht="15.75" x14ac:dyDescent="0.25">
      <c r="A5" s="26" t="s">
        <v>369</v>
      </c>
      <c r="B5" s="94">
        <v>480</v>
      </c>
      <c r="C5" s="172">
        <v>79092</v>
      </c>
      <c r="D5" s="172">
        <v>528</v>
      </c>
      <c r="E5" s="183">
        <f t="shared" si="0"/>
        <v>6.0688818085267793E-3</v>
      </c>
      <c r="F5" s="183">
        <f t="shared" si="1"/>
        <v>6.6757699893794566E-3</v>
      </c>
      <c r="G5" s="26" t="s">
        <v>369</v>
      </c>
      <c r="H5" s="172">
        <v>4860</v>
      </c>
      <c r="I5" s="172">
        <v>79092</v>
      </c>
      <c r="J5" s="172">
        <v>78612</v>
      </c>
      <c r="K5" s="182">
        <v>157.26122159090909</v>
      </c>
      <c r="L5" s="172">
        <v>468</v>
      </c>
      <c r="M5" s="183">
        <f t="shared" si="2"/>
        <v>6.1447428311333638E-2</v>
      </c>
      <c r="N5" s="183">
        <f t="shared" si="3"/>
        <v>6.3391345464200444E-2</v>
      </c>
      <c r="O5" s="26" t="s">
        <v>369</v>
      </c>
      <c r="P5" s="172">
        <v>79092</v>
      </c>
      <c r="Q5" s="182">
        <v>157.26122159090909</v>
      </c>
      <c r="R5" s="172">
        <v>8</v>
      </c>
      <c r="S5" s="172">
        <v>0</v>
      </c>
      <c r="T5" s="183">
        <f t="shared" si="4"/>
        <v>1.5906662781662782E-2</v>
      </c>
      <c r="U5" s="198">
        <f t="shared" si="5"/>
        <v>0</v>
      </c>
    </row>
    <row r="6" spans="1:21" ht="15.75" x14ac:dyDescent="0.25">
      <c r="A6" s="26" t="s">
        <v>370</v>
      </c>
      <c r="B6" s="94">
        <v>30300</v>
      </c>
      <c r="C6" s="172">
        <v>71880</v>
      </c>
      <c r="D6" s="172">
        <v>480</v>
      </c>
      <c r="E6" s="183">
        <f t="shared" si="0"/>
        <v>0.42153589315525875</v>
      </c>
      <c r="F6" s="183">
        <f t="shared" si="1"/>
        <v>6.6777963272120202E-3</v>
      </c>
      <c r="G6" s="26" t="s">
        <v>370</v>
      </c>
      <c r="H6" s="172">
        <v>4440</v>
      </c>
      <c r="I6" s="172">
        <v>71880</v>
      </c>
      <c r="J6" s="172">
        <v>41580</v>
      </c>
      <c r="K6" s="182">
        <v>147.41015624999997</v>
      </c>
      <c r="L6" s="172">
        <v>264</v>
      </c>
      <c r="M6" s="183">
        <f t="shared" si="2"/>
        <v>6.1769616026711188E-2</v>
      </c>
      <c r="N6" s="183">
        <f t="shared" si="3"/>
        <v>3.705785684474134E-2</v>
      </c>
      <c r="O6" s="26" t="s">
        <v>370</v>
      </c>
      <c r="P6" s="172">
        <v>71880</v>
      </c>
      <c r="Q6" s="182">
        <v>147.41015624999997</v>
      </c>
      <c r="R6" s="172">
        <v>2</v>
      </c>
      <c r="S6" s="172">
        <v>0</v>
      </c>
      <c r="T6" s="183">
        <f t="shared" si="4"/>
        <v>4.1015624999999993E-3</v>
      </c>
      <c r="U6" s="198">
        <f t="shared" si="5"/>
        <v>0</v>
      </c>
    </row>
    <row r="7" spans="1:21" ht="15.75" x14ac:dyDescent="0.25">
      <c r="A7" s="26" t="s">
        <v>263</v>
      </c>
      <c r="B7" s="94">
        <v>15900</v>
      </c>
      <c r="C7" s="172">
        <v>52077</v>
      </c>
      <c r="D7" s="172">
        <v>348</v>
      </c>
      <c r="E7" s="183">
        <f t="shared" si="0"/>
        <v>0.30531712656259002</v>
      </c>
      <c r="F7" s="183">
        <f t="shared" si="1"/>
        <v>6.6824125813698945E-3</v>
      </c>
      <c r="G7" s="26" t="s">
        <v>263</v>
      </c>
      <c r="H7" s="172">
        <v>3255</v>
      </c>
      <c r="I7" s="172">
        <v>52077</v>
      </c>
      <c r="J7" s="172">
        <v>36177</v>
      </c>
      <c r="K7" s="182">
        <v>133.21267966840892</v>
      </c>
      <c r="L7" s="172">
        <v>254</v>
      </c>
      <c r="M7" s="183">
        <f t="shared" si="2"/>
        <v>6.2503600437813236E-2</v>
      </c>
      <c r="N7" s="183">
        <f t="shared" si="3"/>
        <v>4.4952269989134069E-2</v>
      </c>
      <c r="O7" s="26" t="s">
        <v>263</v>
      </c>
      <c r="P7" s="172">
        <v>52077</v>
      </c>
      <c r="Q7" s="182">
        <v>133.21267966840892</v>
      </c>
      <c r="R7" s="172">
        <v>8</v>
      </c>
      <c r="S7" s="172">
        <v>0</v>
      </c>
      <c r="T7" s="183">
        <f t="shared" si="4"/>
        <v>2.0463956014118927E-2</v>
      </c>
      <c r="U7" s="198">
        <f t="shared" si="5"/>
        <v>0</v>
      </c>
    </row>
    <row r="8" spans="1:21" ht="15.75" x14ac:dyDescent="0.25">
      <c r="A8" s="26" t="s">
        <v>371</v>
      </c>
      <c r="B8" s="90">
        <v>11580</v>
      </c>
      <c r="C8" s="172">
        <v>75486</v>
      </c>
      <c r="D8" s="172">
        <v>504</v>
      </c>
      <c r="E8" s="183">
        <f t="shared" si="0"/>
        <v>0.15340592957634527</v>
      </c>
      <c r="F8" s="183">
        <f t="shared" si="1"/>
        <v>6.6767347587632147E-3</v>
      </c>
      <c r="G8" s="26" t="s">
        <v>371</v>
      </c>
      <c r="H8" s="172">
        <v>4650</v>
      </c>
      <c r="I8" s="172">
        <v>75486</v>
      </c>
      <c r="J8" s="172">
        <v>63906</v>
      </c>
      <c r="K8" s="182">
        <v>149.55382924107141</v>
      </c>
      <c r="L8" s="172">
        <v>400</v>
      </c>
      <c r="M8" s="183">
        <f t="shared" si="2"/>
        <v>6.1600826643351085E-2</v>
      </c>
      <c r="N8" s="183">
        <f t="shared" si="3"/>
        <v>5.4108951376035733E-2</v>
      </c>
      <c r="O8" s="26" t="s">
        <v>371</v>
      </c>
      <c r="P8" s="172">
        <v>75486</v>
      </c>
      <c r="Q8" s="182">
        <v>149.55382924107141</v>
      </c>
      <c r="R8" s="172">
        <v>2</v>
      </c>
      <c r="S8" s="172">
        <v>0</v>
      </c>
      <c r="T8" s="183">
        <f t="shared" si="4"/>
        <v>3.9624255952380944E-3</v>
      </c>
      <c r="U8" s="198">
        <f t="shared" si="5"/>
        <v>0</v>
      </c>
    </row>
    <row r="9" spans="1:21" ht="15.75" x14ac:dyDescent="0.25">
      <c r="A9" s="26" t="s">
        <v>372</v>
      </c>
      <c r="B9" s="90">
        <v>2940</v>
      </c>
      <c r="C9" s="172">
        <v>75426</v>
      </c>
      <c r="D9" s="172">
        <v>504</v>
      </c>
      <c r="E9" s="183">
        <f t="shared" si="0"/>
        <v>3.8978601543234431E-2</v>
      </c>
      <c r="F9" s="183">
        <f t="shared" si="1"/>
        <v>6.6820459788401879E-3</v>
      </c>
      <c r="G9" s="26" t="s">
        <v>372</v>
      </c>
      <c r="H9" s="172">
        <v>4710</v>
      </c>
      <c r="I9" s="172">
        <v>75426</v>
      </c>
      <c r="J9" s="172">
        <v>72486</v>
      </c>
      <c r="K9" s="182">
        <v>149.33748721680303</v>
      </c>
      <c r="L9" s="172">
        <v>454</v>
      </c>
      <c r="M9" s="183">
        <f t="shared" si="2"/>
        <v>6.2445310635589849E-2</v>
      </c>
      <c r="N9" s="183">
        <f t="shared" si="3"/>
        <v>6.2137469885336964E-2</v>
      </c>
      <c r="O9" s="26" t="s">
        <v>372</v>
      </c>
      <c r="P9" s="172">
        <v>75426</v>
      </c>
      <c r="Q9" s="182">
        <v>149.33748721680303</v>
      </c>
      <c r="R9" s="172">
        <v>6</v>
      </c>
      <c r="S9" s="172">
        <v>0</v>
      </c>
      <c r="T9" s="183">
        <f t="shared" si="4"/>
        <v>1.187952328508496E-2</v>
      </c>
      <c r="U9" s="198">
        <f t="shared" si="5"/>
        <v>0</v>
      </c>
    </row>
    <row r="10" spans="1:21" ht="15.75" x14ac:dyDescent="0.25">
      <c r="A10" s="26" t="s">
        <v>373</v>
      </c>
      <c r="B10" s="94">
        <v>1710</v>
      </c>
      <c r="C10" s="172">
        <v>75486</v>
      </c>
      <c r="D10" s="172">
        <v>504</v>
      </c>
      <c r="E10" s="183">
        <f t="shared" si="0"/>
        <v>2.2653207217232334E-2</v>
      </c>
      <c r="F10" s="183">
        <f t="shared" si="1"/>
        <v>6.6767347587632147E-3</v>
      </c>
      <c r="G10" s="26" t="s">
        <v>373</v>
      </c>
      <c r="H10" s="172">
        <v>4650</v>
      </c>
      <c r="I10" s="172">
        <v>75486</v>
      </c>
      <c r="J10" s="172">
        <v>73776</v>
      </c>
      <c r="K10" s="182">
        <v>148.83772321428572</v>
      </c>
      <c r="L10" s="172">
        <v>464</v>
      </c>
      <c r="M10" s="183">
        <f t="shared" si="2"/>
        <v>6.1600826643351085E-2</v>
      </c>
      <c r="N10" s="183">
        <f t="shared" si="3"/>
        <v>6.2465840401815249E-2</v>
      </c>
      <c r="O10" s="26" t="s">
        <v>373</v>
      </c>
      <c r="P10" s="172">
        <v>75486</v>
      </c>
      <c r="Q10" s="182">
        <v>148.83772321428572</v>
      </c>
      <c r="R10" s="172">
        <v>2</v>
      </c>
      <c r="S10" s="172">
        <v>0</v>
      </c>
      <c r="T10" s="183">
        <f t="shared" si="4"/>
        <v>3.9434523809523808E-3</v>
      </c>
      <c r="U10" s="198">
        <f t="shared" si="5"/>
        <v>0</v>
      </c>
    </row>
    <row r="11" spans="1:21" ht="15.75" x14ac:dyDescent="0.25">
      <c r="A11" s="26" t="s">
        <v>374</v>
      </c>
      <c r="B11" s="94">
        <v>540</v>
      </c>
      <c r="C11" s="172">
        <v>79062</v>
      </c>
      <c r="D11" s="172">
        <v>528</v>
      </c>
      <c r="E11" s="183">
        <f t="shared" si="0"/>
        <v>6.8300827198907186E-3</v>
      </c>
      <c r="F11" s="183">
        <f t="shared" si="1"/>
        <v>6.6783031038931476E-3</v>
      </c>
      <c r="G11" s="26" t="s">
        <v>374</v>
      </c>
      <c r="H11" s="172">
        <v>4890</v>
      </c>
      <c r="I11" s="172">
        <v>79062</v>
      </c>
      <c r="J11" s="172">
        <v>78522</v>
      </c>
      <c r="K11" s="182">
        <v>153.7366266284709</v>
      </c>
      <c r="L11" s="172">
        <v>478</v>
      </c>
      <c r="M11" s="183">
        <f t="shared" si="2"/>
        <v>6.1850193519010395E-2</v>
      </c>
      <c r="N11" s="183">
        <f t="shared" si="3"/>
        <v>6.3695485461927465E-2</v>
      </c>
      <c r="O11" s="26" t="s">
        <v>374</v>
      </c>
      <c r="P11" s="172">
        <v>79062</v>
      </c>
      <c r="Q11" s="182">
        <v>153.7366266284709</v>
      </c>
      <c r="R11" s="172">
        <v>8</v>
      </c>
      <c r="S11" s="172">
        <v>0</v>
      </c>
      <c r="T11" s="183">
        <f t="shared" si="4"/>
        <v>1.5556057436287562E-2</v>
      </c>
      <c r="U11" s="198">
        <f t="shared" si="5"/>
        <v>0</v>
      </c>
    </row>
    <row r="12" spans="1:21" ht="15.75" x14ac:dyDescent="0.25">
      <c r="A12" s="26" t="s">
        <v>375</v>
      </c>
      <c r="B12" s="94">
        <v>480</v>
      </c>
      <c r="C12" s="172">
        <v>75456</v>
      </c>
      <c r="D12" s="172">
        <v>504</v>
      </c>
      <c r="E12" s="183">
        <f t="shared" si="0"/>
        <v>6.3613231552162846E-3</v>
      </c>
      <c r="F12" s="183">
        <f t="shared" si="1"/>
        <v>6.6793893129770991E-3</v>
      </c>
      <c r="G12" s="26" t="s">
        <v>375</v>
      </c>
      <c r="H12" s="172">
        <v>4680</v>
      </c>
      <c r="I12" s="172">
        <v>75456</v>
      </c>
      <c r="J12" s="172">
        <v>74976</v>
      </c>
      <c r="K12" s="182">
        <v>146.77011356843994</v>
      </c>
      <c r="L12" s="172">
        <v>478</v>
      </c>
      <c r="M12" s="183">
        <f t="shared" si="2"/>
        <v>6.2022900763358778E-2</v>
      </c>
      <c r="N12" s="183">
        <f t="shared" si="3"/>
        <v>6.387677208287898E-2</v>
      </c>
      <c r="O12" s="26" t="s">
        <v>375</v>
      </c>
      <c r="P12" s="172">
        <v>75456</v>
      </c>
      <c r="Q12" s="182">
        <v>146.77011356843994</v>
      </c>
      <c r="R12" s="172">
        <v>10</v>
      </c>
      <c r="S12" s="172">
        <v>0</v>
      </c>
      <c r="T12" s="183">
        <f t="shared" si="4"/>
        <v>1.9451085873680017E-2</v>
      </c>
      <c r="U12" s="198">
        <f t="shared" si="5"/>
        <v>0</v>
      </c>
    </row>
    <row r="13" spans="1:21" ht="15.75" x14ac:dyDescent="0.25">
      <c r="A13" s="26" t="s">
        <v>376</v>
      </c>
      <c r="B13" s="94">
        <v>60</v>
      </c>
      <c r="C13" s="172">
        <v>79092</v>
      </c>
      <c r="D13" s="172">
        <v>528</v>
      </c>
      <c r="E13" s="183">
        <f t="shared" si="0"/>
        <v>7.5861022606584741E-4</v>
      </c>
      <c r="F13" s="183">
        <f t="shared" si="1"/>
        <v>6.6757699893794566E-3</v>
      </c>
      <c r="G13" s="26" t="s">
        <v>376</v>
      </c>
      <c r="H13" s="172">
        <v>4860</v>
      </c>
      <c r="I13" s="172">
        <v>79092</v>
      </c>
      <c r="J13" s="172">
        <v>79032</v>
      </c>
      <c r="K13" s="182">
        <v>154.79385935717005</v>
      </c>
      <c r="L13" s="172">
        <v>478</v>
      </c>
      <c r="M13" s="183">
        <f t="shared" si="2"/>
        <v>6.1447428311333638E-2</v>
      </c>
      <c r="N13" s="183">
        <f t="shared" si="3"/>
        <v>6.3730026137570395E-2</v>
      </c>
      <c r="O13" s="26" t="s">
        <v>376</v>
      </c>
      <c r="P13" s="172">
        <v>79092</v>
      </c>
      <c r="Q13" s="182">
        <v>154.79385935717005</v>
      </c>
      <c r="R13" s="172">
        <v>10</v>
      </c>
      <c r="S13" s="172">
        <v>0</v>
      </c>
      <c r="T13" s="183">
        <f t="shared" si="4"/>
        <v>1.9571367440091293E-2</v>
      </c>
      <c r="U13" s="198">
        <f t="shared" si="5"/>
        <v>0</v>
      </c>
    </row>
    <row r="14" spans="1:21" ht="15.75" x14ac:dyDescent="0.25">
      <c r="A14" s="26" t="s">
        <v>377</v>
      </c>
      <c r="B14" s="94">
        <v>6120</v>
      </c>
      <c r="C14" s="172">
        <v>80835</v>
      </c>
      <c r="D14" s="172">
        <v>540</v>
      </c>
      <c r="E14" s="183">
        <f t="shared" si="0"/>
        <v>7.5709779179810727E-2</v>
      </c>
      <c r="F14" s="183">
        <f t="shared" si="1"/>
        <v>6.680274633512711E-3</v>
      </c>
      <c r="G14" s="26" t="s">
        <v>377</v>
      </c>
      <c r="H14" s="172">
        <v>5025</v>
      </c>
      <c r="I14" s="172">
        <v>80835</v>
      </c>
      <c r="J14" s="172">
        <v>74715</v>
      </c>
      <c r="K14" s="182">
        <v>148.09878729696328</v>
      </c>
      <c r="L14" s="172">
        <v>472</v>
      </c>
      <c r="M14" s="183">
        <f t="shared" si="2"/>
        <v>6.2163666728521062E-2</v>
      </c>
      <c r="N14" s="183">
        <f t="shared" si="3"/>
        <v>5.9533276375744772E-2</v>
      </c>
      <c r="O14" s="26" t="s">
        <v>377</v>
      </c>
      <c r="P14" s="172">
        <v>80835</v>
      </c>
      <c r="Q14" s="182">
        <v>148.09878729696328</v>
      </c>
      <c r="R14" s="172">
        <v>6</v>
      </c>
      <c r="S14" s="172">
        <v>0</v>
      </c>
      <c r="T14" s="183">
        <f t="shared" si="4"/>
        <v>1.099267302259887E-2</v>
      </c>
      <c r="U14" s="198">
        <f t="shared" si="5"/>
        <v>0</v>
      </c>
    </row>
    <row r="15" spans="1:21" ht="15.75" x14ac:dyDescent="0.25">
      <c r="A15" s="140" t="s">
        <v>298</v>
      </c>
      <c r="B15" s="35">
        <f>SUM(B3:B14)</f>
        <v>70230</v>
      </c>
      <c r="C15" s="35">
        <f>SUM(C3:C14)</f>
        <v>884076</v>
      </c>
      <c r="D15" s="35">
        <f>SUM(D3:D14)</f>
        <v>5904</v>
      </c>
      <c r="E15" s="149">
        <f>SUM(E3:E14)</f>
        <v>1.0394239192872667</v>
      </c>
      <c r="F15" s="149">
        <f>SUM(F3:F14)</f>
        <v>8.0139075318407499E-2</v>
      </c>
      <c r="G15" s="140" t="s">
        <v>298</v>
      </c>
      <c r="H15" s="35">
        <f t="shared" ref="H15:N15" si="6">SUM(H3:H14)</f>
        <v>54660</v>
      </c>
      <c r="I15" s="35">
        <f t="shared" si="6"/>
        <v>884076</v>
      </c>
      <c r="J15" s="35">
        <f t="shared" si="6"/>
        <v>813846</v>
      </c>
      <c r="K15" s="199">
        <f t="shared" si="6"/>
        <v>1769.5679823414898</v>
      </c>
      <c r="L15" s="35">
        <f t="shared" si="6"/>
        <v>5144</v>
      </c>
      <c r="M15" s="149">
        <f t="shared" si="6"/>
        <v>0.7421129756267919</v>
      </c>
      <c r="N15" s="200">
        <f t="shared" si="6"/>
        <v>0.70271386063436514</v>
      </c>
      <c r="O15" s="140" t="s">
        <v>298</v>
      </c>
      <c r="P15" s="35">
        <f t="shared" ref="P15:U15" si="7">SUM(P3:P14)</f>
        <v>884076</v>
      </c>
      <c r="Q15" s="199">
        <f t="shared" si="7"/>
        <v>1769.5679823414898</v>
      </c>
      <c r="R15" s="35">
        <f t="shared" si="7"/>
        <v>76</v>
      </c>
      <c r="S15" s="35">
        <f t="shared" si="7"/>
        <v>0</v>
      </c>
      <c r="T15" s="200">
        <f t="shared" si="7"/>
        <v>0.15421075796580544</v>
      </c>
      <c r="U15" s="201">
        <f t="shared" si="7"/>
        <v>0</v>
      </c>
    </row>
    <row r="16" spans="1:21" ht="15.75" x14ac:dyDescent="0.25">
      <c r="A16" s="140" t="s">
        <v>315</v>
      </c>
      <c r="B16" s="35">
        <f>B15/12</f>
        <v>5852.5</v>
      </c>
      <c r="C16" s="199">
        <f>C15/12</f>
        <v>73673</v>
      </c>
      <c r="D16" s="199">
        <f>D15/12</f>
        <v>492</v>
      </c>
      <c r="E16" s="149">
        <f>E15/12</f>
        <v>8.6618659940605566E-2</v>
      </c>
      <c r="F16" s="149">
        <f>F15/12</f>
        <v>6.6782562765339585E-3</v>
      </c>
      <c r="G16" s="140" t="s">
        <v>315</v>
      </c>
      <c r="H16" s="199">
        <f t="shared" ref="H16:N16" si="8">H15/12</f>
        <v>4555</v>
      </c>
      <c r="I16" s="199">
        <f t="shared" si="8"/>
        <v>73673</v>
      </c>
      <c r="J16" s="199">
        <f t="shared" si="8"/>
        <v>67820.5</v>
      </c>
      <c r="K16" s="199">
        <f t="shared" si="8"/>
        <v>147.46399852845749</v>
      </c>
      <c r="L16" s="199">
        <f t="shared" si="8"/>
        <v>428.66666666666669</v>
      </c>
      <c r="M16" s="149">
        <f t="shared" si="8"/>
        <v>6.1842747968899325E-2</v>
      </c>
      <c r="N16" s="200">
        <f t="shared" si="8"/>
        <v>5.8559488386197095E-2</v>
      </c>
      <c r="O16" s="140" t="s">
        <v>315</v>
      </c>
      <c r="P16" s="199">
        <f t="shared" ref="P16:U16" si="9">P15/12</f>
        <v>73673</v>
      </c>
      <c r="Q16" s="199">
        <f t="shared" si="9"/>
        <v>147.46399852845749</v>
      </c>
      <c r="R16" s="199">
        <f t="shared" si="9"/>
        <v>6.333333333333333</v>
      </c>
      <c r="S16" s="202">
        <f t="shared" si="9"/>
        <v>0</v>
      </c>
      <c r="T16" s="200">
        <f t="shared" si="9"/>
        <v>1.2850896497150453E-2</v>
      </c>
      <c r="U16" s="201">
        <f t="shared" si="9"/>
        <v>0</v>
      </c>
    </row>
    <row r="19" spans="1:7" ht="63" x14ac:dyDescent="0.25">
      <c r="A19" s="100" t="s">
        <v>33</v>
      </c>
      <c r="B19" s="196" t="s">
        <v>378</v>
      </c>
      <c r="C19" s="196" t="s">
        <v>358</v>
      </c>
      <c r="D19" s="196" t="s">
        <v>363</v>
      </c>
      <c r="E19" s="196" t="s">
        <v>379</v>
      </c>
      <c r="F19" s="196" t="s">
        <v>380</v>
      </c>
      <c r="G19" s="196" t="s">
        <v>381</v>
      </c>
    </row>
    <row r="20" spans="1:7" ht="31.5" x14ac:dyDescent="0.25">
      <c r="A20" s="181" t="s">
        <v>71</v>
      </c>
      <c r="B20" s="203">
        <v>8.6599999999999996E-2</v>
      </c>
      <c r="C20" s="203">
        <v>6.7000000000000002E-3</v>
      </c>
      <c r="D20" s="203">
        <v>6.1800000000000001E-2</v>
      </c>
      <c r="E20" s="203">
        <v>5.8599999999999999E-2</v>
      </c>
      <c r="F20" s="203">
        <v>1.29E-2</v>
      </c>
      <c r="G20" s="204">
        <v>0</v>
      </c>
    </row>
    <row r="21" spans="1:7" ht="31.5" x14ac:dyDescent="0.25">
      <c r="A21" s="219" t="s">
        <v>402</v>
      </c>
      <c r="B21" s="203">
        <v>9.5399999999999999E-2</v>
      </c>
      <c r="C21" s="203">
        <v>2.8E-3</v>
      </c>
      <c r="D21" s="203">
        <v>6.1600000000000002E-2</v>
      </c>
      <c r="E21" s="203">
        <v>5.4699999999999999E-2</v>
      </c>
      <c r="F21" s="203">
        <v>1.03E-2</v>
      </c>
      <c r="G21" s="204">
        <v>0</v>
      </c>
    </row>
  </sheetData>
  <mergeCells count="6">
    <mergeCell ref="P1:U1"/>
    <mergeCell ref="A1:A2"/>
    <mergeCell ref="B1:F1"/>
    <mergeCell ref="G1:G2"/>
    <mergeCell ref="H1:N1"/>
    <mergeCell ref="O1:O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RUSAK 2021</vt:lpstr>
      <vt:lpstr>RUSAK 2022</vt:lpstr>
      <vt:lpstr>Data waktu</vt:lpstr>
      <vt:lpstr>Data Produksi</vt:lpstr>
      <vt:lpstr>Availability Rate</vt:lpstr>
      <vt:lpstr>Performance rate</vt:lpstr>
      <vt:lpstr>Quality Rate</vt:lpstr>
      <vt:lpstr>OEE</vt:lpstr>
      <vt:lpstr>Hitungan Six Big Losses CNC pla</vt:lpstr>
      <vt:lpstr>Hitungan six big losses hor.</vt:lpstr>
      <vt:lpstr>TTF (hari) dan TTR (jam)</vt:lpstr>
      <vt:lpstr>age replacement (man)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2023-06-15T15:04:45Z</dcterms:created>
  <dcterms:modified xsi:type="dcterms:W3CDTF">2023-07-27T04:09:44Z</dcterms:modified>
</cp:coreProperties>
</file>