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8 SKRIPSI\1 FIX SKRIPSI\"/>
    </mc:Choice>
  </mc:AlternateContent>
  <xr:revisionPtr revIDLastSave="0" documentId="13_ncr:1_{2A0189B2-4560-40E9-8BD9-6D5A3B795D75}" xr6:coauthVersionLast="47" xr6:coauthVersionMax="47" xr10:uidLastSave="{00000000-0000-0000-0000-000000000000}"/>
  <bookViews>
    <workbookView xWindow="-120" yWindow="-120" windowWidth="20730" windowHeight="11160" firstSheet="6" activeTab="7" xr2:uid="{20915EC1-8111-46AF-9260-62D9857A5848}"/>
  </bookViews>
  <sheets>
    <sheet name="Kuisioner AHP" sheetId="1" r:id="rId1"/>
    <sheet name="skor kecanggihan &amp; SOTA" sheetId="2" r:id="rId2"/>
    <sheet name="kuisoner SWOT" sheetId="3" r:id="rId3"/>
    <sheet name="PEMBOBOTAN AHP" sheetId="4" r:id="rId4"/>
    <sheet name="DATA SKOR &amp; SOTA" sheetId="5" r:id="rId5"/>
    <sheet name="PENGOLAHAN DATA AHP" sheetId="6" r:id="rId6"/>
    <sheet name="PENGOLAHAN DATA TEKNOMETRIK" sheetId="7" r:id="rId7"/>
    <sheet name="MATRIKS IFAS EFAS" sheetId="9" r:id="rId8"/>
    <sheet name="TABEL 4.37 MATRIKS SWOT 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9" l="1"/>
  <c r="J39" i="9"/>
  <c r="I23" i="9"/>
  <c r="J23" i="9" s="1"/>
  <c r="I19" i="9"/>
  <c r="J19" i="9" s="1"/>
  <c r="G39" i="9"/>
  <c r="G23" i="9"/>
  <c r="I15" i="9"/>
  <c r="J15" i="9" s="1"/>
  <c r="G15" i="9"/>
  <c r="I90" i="9"/>
  <c r="J90" i="9" s="1"/>
  <c r="J91" i="9" s="1"/>
  <c r="S8" i="9" s="1"/>
  <c r="G90" i="9"/>
  <c r="I87" i="9"/>
  <c r="J87" i="9" s="1"/>
  <c r="J88" i="9" s="1"/>
  <c r="R8" i="9" s="1"/>
  <c r="G87" i="9"/>
  <c r="I83" i="9"/>
  <c r="J83" i="9" s="1"/>
  <c r="J84" i="9" s="1"/>
  <c r="Q8" i="9" s="1"/>
  <c r="G83" i="9"/>
  <c r="I80" i="9"/>
  <c r="J80" i="9" s="1"/>
  <c r="G80" i="9"/>
  <c r="M79" i="9"/>
  <c r="I79" i="9"/>
  <c r="J79" i="9" s="1"/>
  <c r="G79" i="9"/>
  <c r="I78" i="9"/>
  <c r="J78" i="9" s="1"/>
  <c r="G78" i="9"/>
  <c r="I46" i="9"/>
  <c r="J46" i="9" s="1"/>
  <c r="J47" i="9" s="1"/>
  <c r="S6" i="9" s="1"/>
  <c r="G46" i="9"/>
  <c r="I43" i="9"/>
  <c r="J43" i="9" s="1"/>
  <c r="J44" i="9" s="1"/>
  <c r="R6" i="9" s="1"/>
  <c r="G43" i="9"/>
  <c r="I38" i="9"/>
  <c r="J38" i="9" s="1"/>
  <c r="G38" i="9"/>
  <c r="G40" i="9" s="1"/>
  <c r="I35" i="9"/>
  <c r="J35" i="9" s="1"/>
  <c r="G35" i="9"/>
  <c r="M34" i="9"/>
  <c r="I34" i="9"/>
  <c r="J34" i="9" s="1"/>
  <c r="G34" i="9"/>
  <c r="I33" i="9"/>
  <c r="J33" i="9" s="1"/>
  <c r="G33" i="9"/>
  <c r="G36" i="9" s="1"/>
  <c r="I22" i="9"/>
  <c r="J22" i="9" s="1"/>
  <c r="J24" i="9" s="1"/>
  <c r="S5" i="9" s="1"/>
  <c r="G22" i="9"/>
  <c r="J20" i="9"/>
  <c r="R5" i="9" s="1"/>
  <c r="G19" i="9"/>
  <c r="I14" i="9"/>
  <c r="J14" i="9" s="1"/>
  <c r="J16" i="9" s="1"/>
  <c r="Q5" i="9" s="1"/>
  <c r="G14" i="9"/>
  <c r="I11" i="9"/>
  <c r="J11" i="9" s="1"/>
  <c r="G11" i="9"/>
  <c r="M10" i="9"/>
  <c r="I10" i="9"/>
  <c r="J10" i="9" s="1"/>
  <c r="G10" i="9"/>
  <c r="I9" i="9"/>
  <c r="J9" i="9" s="1"/>
  <c r="G9" i="9"/>
  <c r="I68" i="9"/>
  <c r="J68" i="9" s="1"/>
  <c r="J69" i="9" s="1"/>
  <c r="S7" i="9" s="1"/>
  <c r="I65" i="9"/>
  <c r="J65" i="9" s="1"/>
  <c r="J66" i="9" s="1"/>
  <c r="I61" i="9"/>
  <c r="J61" i="9" s="1"/>
  <c r="J62" i="9" s="1"/>
  <c r="Q7" i="9" s="1"/>
  <c r="I57" i="9"/>
  <c r="J57" i="9" s="1"/>
  <c r="I58" i="9"/>
  <c r="J58" i="9" s="1"/>
  <c r="I56" i="9"/>
  <c r="J56" i="9" s="1"/>
  <c r="E7" i="7"/>
  <c r="G68" i="9"/>
  <c r="G65" i="9"/>
  <c r="G61" i="9"/>
  <c r="G57" i="9"/>
  <c r="G58" i="9"/>
  <c r="G56" i="9"/>
  <c r="M57" i="9" l="1"/>
  <c r="R7" i="9"/>
  <c r="J12" i="9"/>
  <c r="G16" i="9"/>
  <c r="H14" i="9"/>
  <c r="G24" i="9"/>
  <c r="H22" i="9"/>
  <c r="J36" i="9"/>
  <c r="J81" i="9"/>
  <c r="H15" i="9"/>
  <c r="H23" i="9"/>
  <c r="H39" i="9"/>
  <c r="J40" i="9"/>
  <c r="Q6" i="9" s="1"/>
  <c r="G81" i="9"/>
  <c r="H78" i="9"/>
  <c r="H79" i="9"/>
  <c r="H80" i="9"/>
  <c r="G84" i="9"/>
  <c r="H83" i="9"/>
  <c r="H84" i="9" s="1"/>
  <c r="G88" i="9"/>
  <c r="H87" i="9"/>
  <c r="H88" i="9" s="1"/>
  <c r="G91" i="9"/>
  <c r="H90" i="9" s="1"/>
  <c r="H91" i="9"/>
  <c r="H33" i="9"/>
  <c r="H34" i="9"/>
  <c r="H35" i="9"/>
  <c r="H38" i="9"/>
  <c r="H40" i="9" s="1"/>
  <c r="G44" i="9"/>
  <c r="H43" i="9"/>
  <c r="H44" i="9" s="1"/>
  <c r="G47" i="9"/>
  <c r="H46" i="9"/>
  <c r="H47" i="9" s="1"/>
  <c r="G12" i="9"/>
  <c r="H9" i="9"/>
  <c r="H10" i="9"/>
  <c r="H11" i="9"/>
  <c r="G20" i="9"/>
  <c r="H19" i="9"/>
  <c r="H20" i="9" s="1"/>
  <c r="J59" i="9"/>
  <c r="G69" i="9"/>
  <c r="H68" i="9" s="1"/>
  <c r="H69" i="9" s="1"/>
  <c r="G66" i="9"/>
  <c r="H65" i="9" s="1"/>
  <c r="H66" i="9" s="1"/>
  <c r="G59" i="9"/>
  <c r="G62" i="9"/>
  <c r="H61" i="9" s="1"/>
  <c r="H62" i="9" s="1"/>
  <c r="M56" i="9" l="1"/>
  <c r="P7" i="9"/>
  <c r="P8" i="9"/>
  <c r="M78" i="9"/>
  <c r="P6" i="9"/>
  <c r="M33" i="9"/>
  <c r="H24" i="9"/>
  <c r="H16" i="9"/>
  <c r="P5" i="9"/>
  <c r="M9" i="9"/>
  <c r="H81" i="9"/>
  <c r="H36" i="9"/>
  <c r="H12" i="9"/>
  <c r="H57" i="9"/>
  <c r="H56" i="9"/>
  <c r="H58" i="9"/>
  <c r="E32" i="7"/>
  <c r="E33" i="7"/>
  <c r="E34" i="7"/>
  <c r="E35" i="7"/>
  <c r="E31" i="7"/>
  <c r="E24" i="7"/>
  <c r="E25" i="7"/>
  <c r="E26" i="7"/>
  <c r="E23" i="7"/>
  <c r="E15" i="7"/>
  <c r="E16" i="7"/>
  <c r="E17" i="7"/>
  <c r="E18" i="7"/>
  <c r="E14" i="7"/>
  <c r="E8" i="7"/>
  <c r="E9" i="7"/>
  <c r="E6" i="7"/>
  <c r="S50" i="6"/>
  <c r="U46" i="6" s="1"/>
  <c r="U47" i="6" s="1"/>
  <c r="U48" i="6" s="1"/>
  <c r="T41" i="6"/>
  <c r="V36" i="6" s="1"/>
  <c r="V37" i="6" s="1"/>
  <c r="V38" i="6" s="1"/>
  <c r="S31" i="6"/>
  <c r="U27" i="6" s="1"/>
  <c r="U28" i="6" s="1"/>
  <c r="U29" i="6" s="1"/>
  <c r="T22" i="6"/>
  <c r="V17" i="6" s="1"/>
  <c r="V18" i="6" s="1"/>
  <c r="V19" i="6" s="1"/>
  <c r="S12" i="6"/>
  <c r="U8" i="6" s="1"/>
  <c r="F49" i="6"/>
  <c r="E48" i="6"/>
  <c r="D47" i="6"/>
  <c r="C46" i="6"/>
  <c r="G40" i="6"/>
  <c r="F39" i="6"/>
  <c r="E38" i="6"/>
  <c r="D37" i="6"/>
  <c r="C36" i="6"/>
  <c r="F30" i="6"/>
  <c r="E29" i="6"/>
  <c r="D28" i="6"/>
  <c r="C27" i="6"/>
  <c r="G21" i="6"/>
  <c r="F20" i="6"/>
  <c r="E19" i="6"/>
  <c r="D18" i="6"/>
  <c r="C17" i="6"/>
  <c r="F11" i="6"/>
  <c r="E10" i="6"/>
  <c r="D9" i="6"/>
  <c r="C8" i="6"/>
  <c r="J32" i="5"/>
  <c r="I32" i="5"/>
  <c r="H32" i="5"/>
  <c r="G32" i="5"/>
  <c r="F32" i="5"/>
  <c r="E32" i="5"/>
  <c r="C32" i="5"/>
  <c r="W21" i="5"/>
  <c r="V21" i="5"/>
  <c r="U21" i="5"/>
  <c r="T21" i="5"/>
  <c r="S21" i="5"/>
  <c r="R21" i="5"/>
  <c r="P21" i="5"/>
  <c r="O21" i="5"/>
  <c r="Q21" i="5"/>
  <c r="N21" i="5"/>
  <c r="J21" i="5"/>
  <c r="I21" i="5"/>
  <c r="H21" i="5"/>
  <c r="G21" i="5"/>
  <c r="F21" i="5"/>
  <c r="E21" i="5"/>
  <c r="D21" i="5"/>
  <c r="C21" i="5"/>
  <c r="W10" i="5"/>
  <c r="V10" i="5"/>
  <c r="U10" i="5"/>
  <c r="T10" i="5"/>
  <c r="S10" i="5"/>
  <c r="R10" i="5"/>
  <c r="Q10" i="5"/>
  <c r="P10" i="5"/>
  <c r="O10" i="5"/>
  <c r="N10" i="5"/>
  <c r="J10" i="5"/>
  <c r="I10" i="5"/>
  <c r="H10" i="5"/>
  <c r="G10" i="5"/>
  <c r="F10" i="5"/>
  <c r="E10" i="5"/>
  <c r="D10" i="5"/>
  <c r="C10" i="5"/>
  <c r="J31" i="5"/>
  <c r="I31" i="5"/>
  <c r="H31" i="5"/>
  <c r="G31" i="5"/>
  <c r="C31" i="5"/>
  <c r="W20" i="5"/>
  <c r="U20" i="5"/>
  <c r="S20" i="5"/>
  <c r="R20" i="5"/>
  <c r="Q20" i="5"/>
  <c r="P20" i="5"/>
  <c r="O20" i="5"/>
  <c r="N20" i="5"/>
  <c r="J20" i="5"/>
  <c r="I20" i="5"/>
  <c r="H20" i="5"/>
  <c r="G20" i="5"/>
  <c r="F20" i="5"/>
  <c r="E20" i="5"/>
  <c r="D20" i="5"/>
  <c r="C20" i="5"/>
  <c r="W9" i="5"/>
  <c r="V9" i="5"/>
  <c r="U9" i="5"/>
  <c r="T9" i="5"/>
  <c r="Q9" i="5"/>
  <c r="R9" i="5"/>
  <c r="S9" i="5"/>
  <c r="P9" i="5"/>
  <c r="O9" i="5"/>
  <c r="N9" i="5"/>
  <c r="J9" i="5"/>
  <c r="I9" i="5"/>
  <c r="H9" i="5"/>
  <c r="F9" i="5"/>
  <c r="E9" i="5"/>
  <c r="G9" i="5"/>
  <c r="D9" i="5"/>
  <c r="C9" i="5"/>
  <c r="J30" i="5"/>
  <c r="J33" i="5" s="1"/>
  <c r="AG9" i="5" s="1"/>
  <c r="H30" i="5"/>
  <c r="H33" i="5" s="1"/>
  <c r="AG8" i="5" s="1"/>
  <c r="G30" i="5"/>
  <c r="G33" i="5" s="1"/>
  <c r="AF8" i="5" s="1"/>
  <c r="F30" i="5"/>
  <c r="F33" i="5" s="1"/>
  <c r="AG7" i="5" s="1"/>
  <c r="E30" i="5"/>
  <c r="E33" i="5" s="1"/>
  <c r="AF7" i="5" s="1"/>
  <c r="D30" i="5"/>
  <c r="D33" i="5" s="1"/>
  <c r="AG6" i="5" s="1"/>
  <c r="C30" i="5"/>
  <c r="C33" i="5" s="1"/>
  <c r="AF6" i="5" s="1"/>
  <c r="I30" i="5"/>
  <c r="I33" i="5" s="1"/>
  <c r="AF9" i="5" s="1"/>
  <c r="U19" i="5"/>
  <c r="U22" i="5" s="1"/>
  <c r="AC22" i="5" s="1"/>
  <c r="V19" i="5"/>
  <c r="V22" i="5" s="1"/>
  <c r="AB23" i="5" s="1"/>
  <c r="W19" i="5"/>
  <c r="W22" i="5" s="1"/>
  <c r="AC23" i="5" s="1"/>
  <c r="T19" i="5"/>
  <c r="T22" i="5" s="1"/>
  <c r="AB22" i="5" s="1"/>
  <c r="O19" i="5"/>
  <c r="O22" i="5" s="1"/>
  <c r="AC19" i="5" s="1"/>
  <c r="P19" i="5"/>
  <c r="P22" i="5" s="1"/>
  <c r="AB20" i="5" s="1"/>
  <c r="Q19" i="5"/>
  <c r="Q22" i="5" s="1"/>
  <c r="AC20" i="5" s="1"/>
  <c r="R19" i="5"/>
  <c r="R22" i="5" s="1"/>
  <c r="AB21" i="5" s="1"/>
  <c r="S19" i="5"/>
  <c r="S22" i="5" s="1"/>
  <c r="AC21" i="5" s="1"/>
  <c r="N19" i="5"/>
  <c r="N22" i="5" s="1"/>
  <c r="AB19" i="5" s="1"/>
  <c r="J19" i="5"/>
  <c r="J22" i="5" s="1"/>
  <c r="AC18" i="5" s="1"/>
  <c r="I19" i="5"/>
  <c r="I22" i="5" s="1"/>
  <c r="AB18" i="5" s="1"/>
  <c r="H19" i="5"/>
  <c r="H22" i="5" s="1"/>
  <c r="AC17" i="5" s="1"/>
  <c r="G19" i="5"/>
  <c r="G22" i="5" s="1"/>
  <c r="AB17" i="5" s="1"/>
  <c r="E19" i="5"/>
  <c r="E22" i="5" s="1"/>
  <c r="AB16" i="5" s="1"/>
  <c r="F19" i="5"/>
  <c r="F22" i="5" s="1"/>
  <c r="AC16" i="5" s="1"/>
  <c r="D19" i="5"/>
  <c r="D22" i="5" s="1"/>
  <c r="AC15" i="5" s="1"/>
  <c r="C19" i="5"/>
  <c r="C22" i="5" s="1"/>
  <c r="AB15" i="5" s="1"/>
  <c r="V8" i="5"/>
  <c r="V11" i="5" s="1"/>
  <c r="AB14" i="5" s="1"/>
  <c r="W8" i="5"/>
  <c r="W11" i="5" s="1"/>
  <c r="AC14" i="5" s="1"/>
  <c r="U8" i="5"/>
  <c r="U11" i="5" s="1"/>
  <c r="AC13" i="5" s="1"/>
  <c r="T8" i="5"/>
  <c r="T11" i="5" s="1"/>
  <c r="AB13" i="5" s="1"/>
  <c r="S8" i="5"/>
  <c r="S11" i="5" s="1"/>
  <c r="AC12" i="5" s="1"/>
  <c r="R8" i="5"/>
  <c r="R11" i="5" s="1"/>
  <c r="AB12" i="5" s="1"/>
  <c r="Q8" i="5"/>
  <c r="Q11" i="5" s="1"/>
  <c r="AC11" i="5" s="1"/>
  <c r="P8" i="5"/>
  <c r="P11" i="5" s="1"/>
  <c r="AB11" i="5" s="1"/>
  <c r="O8" i="5"/>
  <c r="O11" i="5" s="1"/>
  <c r="AC10" i="5" s="1"/>
  <c r="N8" i="5"/>
  <c r="N11" i="5" s="1"/>
  <c r="AB10" i="5" s="1"/>
  <c r="J8" i="5"/>
  <c r="J11" i="5" s="1"/>
  <c r="AC9" i="5" s="1"/>
  <c r="H8" i="5"/>
  <c r="H11" i="5" s="1"/>
  <c r="AC8" i="5" s="1"/>
  <c r="F8" i="5"/>
  <c r="F11" i="5" s="1"/>
  <c r="AC7" i="5" s="1"/>
  <c r="I8" i="5"/>
  <c r="I11" i="5" s="1"/>
  <c r="AB9" i="5" s="1"/>
  <c r="D8" i="5"/>
  <c r="D11" i="5" s="1"/>
  <c r="AC6" i="5" s="1"/>
  <c r="E8" i="5"/>
  <c r="E11" i="5" s="1"/>
  <c r="AB7" i="5" s="1"/>
  <c r="G8" i="5"/>
  <c r="G11" i="5" s="1"/>
  <c r="AB8" i="5" s="1"/>
  <c r="C8" i="5"/>
  <c r="C11" i="5" s="1"/>
  <c r="AB6" i="5" s="1"/>
  <c r="H29" i="4"/>
  <c r="G29" i="4"/>
  <c r="F29" i="4"/>
  <c r="E29" i="4"/>
  <c r="D29" i="4"/>
  <c r="C29" i="4"/>
  <c r="V19" i="4"/>
  <c r="U19" i="4"/>
  <c r="T19" i="4"/>
  <c r="S19" i="4"/>
  <c r="R19" i="4"/>
  <c r="Q19" i="4"/>
  <c r="P19" i="4"/>
  <c r="O19" i="4"/>
  <c r="N19" i="4"/>
  <c r="M19" i="4"/>
  <c r="H28" i="4"/>
  <c r="G28" i="4"/>
  <c r="F28" i="4"/>
  <c r="E28" i="4"/>
  <c r="D28" i="4"/>
  <c r="C28" i="4"/>
  <c r="V18" i="4"/>
  <c r="U18" i="4"/>
  <c r="T18" i="4"/>
  <c r="S18" i="4"/>
  <c r="R18" i="4"/>
  <c r="Q18" i="4"/>
  <c r="P18" i="4"/>
  <c r="O18" i="4"/>
  <c r="N18" i="4"/>
  <c r="M18" i="4"/>
  <c r="H27" i="4"/>
  <c r="G27" i="4"/>
  <c r="F27" i="4"/>
  <c r="E27" i="4"/>
  <c r="D27" i="4"/>
  <c r="C27" i="4"/>
  <c r="H30" i="4"/>
  <c r="G30" i="4"/>
  <c r="F30" i="4"/>
  <c r="E30" i="4"/>
  <c r="D30" i="4"/>
  <c r="C30" i="4"/>
  <c r="V17" i="4"/>
  <c r="V20" i="4" s="1"/>
  <c r="U17" i="4"/>
  <c r="U20" i="4" s="1"/>
  <c r="T17" i="4"/>
  <c r="T20" i="4" s="1"/>
  <c r="S17" i="4"/>
  <c r="S20" i="4" s="1"/>
  <c r="R17" i="4"/>
  <c r="R20" i="4" s="1"/>
  <c r="Q17" i="4"/>
  <c r="Q20" i="4" s="1"/>
  <c r="P17" i="4"/>
  <c r="O17" i="4"/>
  <c r="O20" i="4" s="1"/>
  <c r="N17" i="4"/>
  <c r="N20" i="4" s="1"/>
  <c r="M17" i="4"/>
  <c r="M20" i="4" s="1"/>
  <c r="H19" i="4"/>
  <c r="G19" i="4"/>
  <c r="F19" i="4"/>
  <c r="E19" i="4"/>
  <c r="D19" i="4"/>
  <c r="C19" i="4"/>
  <c r="H18" i="4"/>
  <c r="G18" i="4"/>
  <c r="F18" i="4"/>
  <c r="E18" i="4"/>
  <c r="D18" i="4"/>
  <c r="C18" i="4"/>
  <c r="H17" i="4"/>
  <c r="H20" i="4" s="1"/>
  <c r="G17" i="4"/>
  <c r="G20" i="4" s="1"/>
  <c r="F17" i="4"/>
  <c r="F20" i="4" s="1"/>
  <c r="E17" i="4"/>
  <c r="E20" i="4" s="1"/>
  <c r="D17" i="4"/>
  <c r="D20" i="4" s="1"/>
  <c r="C17" i="4"/>
  <c r="C20" i="4" s="1"/>
  <c r="T7" i="4"/>
  <c r="S7" i="4"/>
  <c r="U7" i="4"/>
  <c r="V7" i="4"/>
  <c r="R7" i="4"/>
  <c r="Q7" i="4"/>
  <c r="P7" i="4"/>
  <c r="O7" i="4"/>
  <c r="N7" i="4"/>
  <c r="M7" i="4"/>
  <c r="V8" i="4"/>
  <c r="U8" i="4"/>
  <c r="T8" i="4"/>
  <c r="S8" i="4"/>
  <c r="R8" i="4"/>
  <c r="N8" i="4"/>
  <c r="O8" i="4"/>
  <c r="P8" i="4"/>
  <c r="Q8" i="4"/>
  <c r="M8" i="4"/>
  <c r="V9" i="4"/>
  <c r="U9" i="4"/>
  <c r="T9" i="4"/>
  <c r="S9" i="4"/>
  <c r="R9" i="4"/>
  <c r="Q9" i="4"/>
  <c r="P9" i="4"/>
  <c r="O9" i="4"/>
  <c r="N9" i="4"/>
  <c r="M9" i="4"/>
  <c r="H9" i="4"/>
  <c r="G9" i="4"/>
  <c r="F9" i="4"/>
  <c r="E9" i="4"/>
  <c r="D9" i="4"/>
  <c r="C9" i="4"/>
  <c r="H8" i="4"/>
  <c r="G8" i="4"/>
  <c r="F8" i="4"/>
  <c r="E8" i="4"/>
  <c r="D8" i="4"/>
  <c r="C8" i="4"/>
  <c r="H7" i="4"/>
  <c r="H10" i="4" s="1"/>
  <c r="G7" i="4"/>
  <c r="G10" i="4" s="1"/>
  <c r="F7" i="4"/>
  <c r="F10" i="4" s="1"/>
  <c r="E7" i="4"/>
  <c r="E10" i="4" s="1"/>
  <c r="D7" i="4"/>
  <c r="D10" i="4" s="1"/>
  <c r="C7" i="4"/>
  <c r="C10" i="4" s="1"/>
  <c r="C9" i="6" l="1"/>
  <c r="D8" i="6"/>
  <c r="M27" i="4"/>
  <c r="C10" i="6"/>
  <c r="E8" i="6"/>
  <c r="N27" i="4"/>
  <c r="C11" i="6"/>
  <c r="F8" i="6"/>
  <c r="O27" i="4"/>
  <c r="D10" i="6"/>
  <c r="E9" i="6"/>
  <c r="P27" i="4"/>
  <c r="D11" i="6"/>
  <c r="F9" i="6"/>
  <c r="Q27" i="4"/>
  <c r="E11" i="6"/>
  <c r="F10" i="6"/>
  <c r="R27" i="4"/>
  <c r="C28" i="6"/>
  <c r="D27" i="6"/>
  <c r="M29" i="4"/>
  <c r="C29" i="6"/>
  <c r="E27" i="6"/>
  <c r="N29" i="4"/>
  <c r="C30" i="6"/>
  <c r="F27" i="6"/>
  <c r="O29" i="4"/>
  <c r="D29" i="6"/>
  <c r="E28" i="6"/>
  <c r="P29" i="4"/>
  <c r="D30" i="6"/>
  <c r="F28" i="6"/>
  <c r="Q29" i="4"/>
  <c r="E30" i="6"/>
  <c r="F29" i="6"/>
  <c r="R29" i="4"/>
  <c r="C37" i="6"/>
  <c r="D36" i="6"/>
  <c r="M30" i="4"/>
  <c r="C38" i="6"/>
  <c r="E36" i="6"/>
  <c r="N30" i="4"/>
  <c r="C39" i="6"/>
  <c r="F36" i="6"/>
  <c r="O30" i="4"/>
  <c r="G36" i="6"/>
  <c r="P20" i="4"/>
  <c r="D38" i="6"/>
  <c r="E37" i="6"/>
  <c r="Q30" i="4"/>
  <c r="D39" i="6"/>
  <c r="F37" i="6"/>
  <c r="R30" i="4"/>
  <c r="D40" i="6"/>
  <c r="G37" i="6"/>
  <c r="S30" i="4"/>
  <c r="E39" i="6"/>
  <c r="F38" i="6"/>
  <c r="T30" i="4"/>
  <c r="E40" i="6"/>
  <c r="G38" i="6"/>
  <c r="U30" i="4"/>
  <c r="F40" i="6"/>
  <c r="G39" i="6"/>
  <c r="V30" i="4"/>
  <c r="C47" i="6"/>
  <c r="D46" i="6"/>
  <c r="M31" i="4"/>
  <c r="C48" i="6"/>
  <c r="E46" i="6"/>
  <c r="N31" i="4"/>
  <c r="C49" i="6"/>
  <c r="F46" i="6"/>
  <c r="O31" i="4"/>
  <c r="D48" i="6"/>
  <c r="E47" i="6"/>
  <c r="P31" i="4"/>
  <c r="D49" i="6"/>
  <c r="F47" i="6"/>
  <c r="Q31" i="4"/>
  <c r="E49" i="6"/>
  <c r="F48" i="6"/>
  <c r="R31" i="4"/>
  <c r="U9" i="6"/>
  <c r="U10" i="6" s="1"/>
  <c r="H59" i="9"/>
  <c r="C12" i="6"/>
  <c r="M8" i="6"/>
  <c r="C31" i="6"/>
  <c r="M27" i="6"/>
  <c r="M9" i="6"/>
  <c r="M10" i="6"/>
  <c r="M11" i="6"/>
  <c r="M28" i="6"/>
  <c r="M29" i="6"/>
  <c r="M30" i="6"/>
  <c r="C50" i="6"/>
  <c r="M46" i="6"/>
  <c r="M47" i="6"/>
  <c r="M48" i="6"/>
  <c r="M49" i="6"/>
  <c r="D50" i="6"/>
  <c r="E50" i="6"/>
  <c r="F50" i="6"/>
  <c r="D41" i="6"/>
  <c r="E41" i="6"/>
  <c r="F41" i="6"/>
  <c r="G41" i="6"/>
  <c r="D31" i="6"/>
  <c r="E31" i="6"/>
  <c r="F31" i="6"/>
  <c r="D12" i="6"/>
  <c r="E12" i="6"/>
  <c r="F12" i="6"/>
  <c r="M10" i="4"/>
  <c r="N10" i="4"/>
  <c r="O10" i="4"/>
  <c r="P10" i="4"/>
  <c r="Q10" i="4"/>
  <c r="R10" i="4"/>
  <c r="V10" i="4"/>
  <c r="U10" i="4"/>
  <c r="S10" i="4"/>
  <c r="T10" i="4"/>
  <c r="E20" i="6" l="1"/>
  <c r="F19" i="6"/>
  <c r="T28" i="4"/>
  <c r="D21" i="6"/>
  <c r="G18" i="6"/>
  <c r="S28" i="4"/>
  <c r="E21" i="6"/>
  <c r="G19" i="6"/>
  <c r="U28" i="4"/>
  <c r="F21" i="6"/>
  <c r="G20" i="6"/>
  <c r="V28" i="4"/>
  <c r="D20" i="6"/>
  <c r="F18" i="6"/>
  <c r="R28" i="4"/>
  <c r="D19" i="6"/>
  <c r="E18" i="6"/>
  <c r="Q28" i="4"/>
  <c r="C21" i="6"/>
  <c r="G17" i="6"/>
  <c r="G22" i="6" s="1"/>
  <c r="P28" i="4"/>
  <c r="C20" i="6"/>
  <c r="F17" i="6"/>
  <c r="F22" i="6" s="1"/>
  <c r="O28" i="4"/>
  <c r="C19" i="6"/>
  <c r="E17" i="6"/>
  <c r="E22" i="6" s="1"/>
  <c r="N28" i="4"/>
  <c r="C18" i="6"/>
  <c r="D17" i="6"/>
  <c r="D22" i="6" s="1"/>
  <c r="M28" i="4"/>
  <c r="C40" i="6"/>
  <c r="P30" i="4"/>
  <c r="P11" i="6"/>
  <c r="P8" i="6"/>
  <c r="P9" i="6"/>
  <c r="P10" i="6"/>
  <c r="O10" i="6"/>
  <c r="O8" i="6"/>
  <c r="O9" i="6"/>
  <c r="O11" i="6"/>
  <c r="N9" i="6"/>
  <c r="N8" i="6"/>
  <c r="N10" i="6"/>
  <c r="N11" i="6"/>
  <c r="Q21" i="6"/>
  <c r="Q17" i="6"/>
  <c r="Q18" i="6"/>
  <c r="Q19" i="6"/>
  <c r="Q20" i="6"/>
  <c r="P20" i="6"/>
  <c r="P17" i="6"/>
  <c r="P18" i="6"/>
  <c r="P19" i="6"/>
  <c r="P21" i="6"/>
  <c r="O19" i="6"/>
  <c r="O17" i="6"/>
  <c r="O18" i="6"/>
  <c r="O20" i="6"/>
  <c r="O21" i="6"/>
  <c r="N18" i="6"/>
  <c r="N17" i="6"/>
  <c r="N19" i="6"/>
  <c r="N20" i="6"/>
  <c r="N21" i="6"/>
  <c r="P30" i="6"/>
  <c r="P27" i="6"/>
  <c r="P28" i="6"/>
  <c r="P29" i="6"/>
  <c r="O29" i="6"/>
  <c r="O27" i="6"/>
  <c r="O28" i="6"/>
  <c r="O30" i="6"/>
  <c r="N28" i="6"/>
  <c r="N27" i="6"/>
  <c r="N29" i="6"/>
  <c r="N30" i="6"/>
  <c r="Q40" i="6"/>
  <c r="Q36" i="6"/>
  <c r="Q37" i="6"/>
  <c r="Q38" i="6"/>
  <c r="Q39" i="6"/>
  <c r="P39" i="6"/>
  <c r="P36" i="6"/>
  <c r="P37" i="6"/>
  <c r="P38" i="6"/>
  <c r="P40" i="6"/>
  <c r="O38" i="6"/>
  <c r="O36" i="6"/>
  <c r="O37" i="6"/>
  <c r="O39" i="6"/>
  <c r="O40" i="6"/>
  <c r="N37" i="6"/>
  <c r="N36" i="6"/>
  <c r="N38" i="6"/>
  <c r="N39" i="6"/>
  <c r="N40" i="6"/>
  <c r="P49" i="6"/>
  <c r="P46" i="6"/>
  <c r="P47" i="6"/>
  <c r="P48" i="6"/>
  <c r="O48" i="6"/>
  <c r="O46" i="6"/>
  <c r="O47" i="6"/>
  <c r="O49" i="6"/>
  <c r="N47" i="6"/>
  <c r="N46" i="6"/>
  <c r="N48" i="6"/>
  <c r="N49" i="6"/>
  <c r="Q49" i="6"/>
  <c r="R49" i="6" s="1"/>
  <c r="J78" i="6" s="1"/>
  <c r="M17" i="7" s="1"/>
  <c r="Q48" i="6"/>
  <c r="R48" i="6" s="1"/>
  <c r="J77" i="6" s="1"/>
  <c r="M16" i="7" s="1"/>
  <c r="Q47" i="6"/>
  <c r="R47" i="6" s="1"/>
  <c r="J76" i="6" s="1"/>
  <c r="M15" i="7" s="1"/>
  <c r="M50" i="6"/>
  <c r="Q46" i="6"/>
  <c r="R46" i="6" s="1"/>
  <c r="J75" i="6" s="1"/>
  <c r="M14" i="7" s="1"/>
  <c r="Q30" i="6"/>
  <c r="R30" i="6" s="1"/>
  <c r="J69" i="6" s="1"/>
  <c r="F26" i="7" s="1"/>
  <c r="G26" i="7" s="1"/>
  <c r="Q29" i="6"/>
  <c r="R29" i="6" s="1"/>
  <c r="J68" i="6" s="1"/>
  <c r="F25" i="7" s="1"/>
  <c r="G25" i="7" s="1"/>
  <c r="Q28" i="6"/>
  <c r="R28" i="6" s="1"/>
  <c r="J67" i="6" s="1"/>
  <c r="F24" i="7" s="1"/>
  <c r="G24" i="7" s="1"/>
  <c r="Q11" i="6"/>
  <c r="R11" i="6" s="1"/>
  <c r="J60" i="6" s="1"/>
  <c r="F9" i="7" s="1"/>
  <c r="G9" i="7" s="1"/>
  <c r="Q10" i="6"/>
  <c r="R10" i="6" s="1"/>
  <c r="J59" i="6" s="1"/>
  <c r="F8" i="7" s="1"/>
  <c r="G8" i="7" s="1"/>
  <c r="Q9" i="6"/>
  <c r="R9" i="6" s="1"/>
  <c r="J58" i="6" s="1"/>
  <c r="F7" i="7" s="1"/>
  <c r="G7" i="7" s="1"/>
  <c r="M31" i="6"/>
  <c r="Q27" i="6"/>
  <c r="R27" i="6" s="1"/>
  <c r="Q8" i="6"/>
  <c r="R8" i="6" s="1"/>
  <c r="M12" i="6"/>
  <c r="C41" i="6" l="1"/>
  <c r="M40" i="6"/>
  <c r="R40" i="6" s="1"/>
  <c r="S40" i="6" s="1"/>
  <c r="J74" i="6" s="1"/>
  <c r="F35" i="7" s="1"/>
  <c r="G35" i="7" s="1"/>
  <c r="C22" i="6"/>
  <c r="M17" i="6" s="1"/>
  <c r="M18" i="6"/>
  <c r="R18" i="6" s="1"/>
  <c r="S18" i="6" s="1"/>
  <c r="J62" i="6" s="1"/>
  <c r="F15" i="7" s="1"/>
  <c r="G15" i="7" s="1"/>
  <c r="M19" i="6"/>
  <c r="R19" i="6" s="1"/>
  <c r="S19" i="6" s="1"/>
  <c r="J63" i="6" s="1"/>
  <c r="F16" i="7" s="1"/>
  <c r="G16" i="7" s="1"/>
  <c r="M20" i="6"/>
  <c r="R20" i="6" s="1"/>
  <c r="S20" i="6" s="1"/>
  <c r="J64" i="6" s="1"/>
  <c r="F17" i="7" s="1"/>
  <c r="G17" i="7" s="1"/>
  <c r="M21" i="6"/>
  <c r="R21" i="6" s="1"/>
  <c r="S21" i="6" s="1"/>
  <c r="J65" i="6" s="1"/>
  <c r="F18" i="7" s="1"/>
  <c r="G18" i="7" s="1"/>
  <c r="R12" i="6"/>
  <c r="J57" i="6"/>
  <c r="F6" i="7" s="1"/>
  <c r="G6" i="7" s="1"/>
  <c r="H6" i="7" s="1"/>
  <c r="R31" i="6"/>
  <c r="J66" i="6"/>
  <c r="F23" i="7" s="1"/>
  <c r="G23" i="7" s="1"/>
  <c r="H23" i="7" s="1"/>
  <c r="R50" i="6"/>
  <c r="N50" i="6"/>
  <c r="O50" i="6"/>
  <c r="P50" i="6"/>
  <c r="N41" i="6"/>
  <c r="O41" i="6"/>
  <c r="P41" i="6"/>
  <c r="Q41" i="6"/>
  <c r="N31" i="6"/>
  <c r="O31" i="6"/>
  <c r="P31" i="6"/>
  <c r="N22" i="6"/>
  <c r="O22" i="6"/>
  <c r="P22" i="6"/>
  <c r="Q22" i="6"/>
  <c r="N12" i="6"/>
  <c r="O12" i="6"/>
  <c r="P12" i="6"/>
  <c r="L16" i="7" l="1"/>
  <c r="N16" i="7" s="1"/>
  <c r="L8" i="7"/>
  <c r="L14" i="7"/>
  <c r="N14" i="7" s="1"/>
  <c r="L6" i="7"/>
  <c r="R17" i="6"/>
  <c r="S17" i="6" s="1"/>
  <c r="M22" i="6"/>
  <c r="M36" i="6"/>
  <c r="M37" i="6"/>
  <c r="R37" i="6" s="1"/>
  <c r="S37" i="6" s="1"/>
  <c r="J71" i="6" s="1"/>
  <c r="F32" i="7" s="1"/>
  <c r="G32" i="7" s="1"/>
  <c r="M38" i="6"/>
  <c r="R38" i="6" s="1"/>
  <c r="S38" i="6" s="1"/>
  <c r="J72" i="6" s="1"/>
  <c r="F33" i="7" s="1"/>
  <c r="G33" i="7" s="1"/>
  <c r="M39" i="6"/>
  <c r="R39" i="6" s="1"/>
  <c r="S39" i="6" s="1"/>
  <c r="J73" i="6" s="1"/>
  <c r="F34" i="7" s="1"/>
  <c r="G34" i="7" s="1"/>
  <c r="M41" i="6" l="1"/>
  <c r="R36" i="6"/>
  <c r="S36" i="6" s="1"/>
  <c r="S22" i="6"/>
  <c r="J61" i="6"/>
  <c r="F14" i="7" s="1"/>
  <c r="G14" i="7" s="1"/>
  <c r="H14" i="7" s="1"/>
  <c r="L15" i="7" l="1"/>
  <c r="N15" i="7" s="1"/>
  <c r="L7" i="7"/>
  <c r="S41" i="6"/>
  <c r="J70" i="6"/>
  <c r="F31" i="7" s="1"/>
  <c r="G31" i="7" s="1"/>
  <c r="H31" i="7" s="1"/>
  <c r="L17" i="7" l="1"/>
  <c r="N17" i="7" s="1"/>
  <c r="L9" i="7"/>
  <c r="O14" i="7"/>
</calcChain>
</file>

<file path=xl/sharedStrings.xml><?xml version="1.0" encoding="utf-8"?>
<sst xmlns="http://schemas.openxmlformats.org/spreadsheetml/2006/main" count="1188" uniqueCount="222">
  <si>
    <t>Kuisioner AHP</t>
  </si>
  <si>
    <t>Kriteria</t>
  </si>
  <si>
    <t>Komponen Teknologi</t>
  </si>
  <si>
    <t>Technoware</t>
  </si>
  <si>
    <t>Media Informasi (MII)</t>
  </si>
  <si>
    <t>Humanware</t>
  </si>
  <si>
    <t>Dedikasi (DDI)</t>
  </si>
  <si>
    <t>Infoware</t>
  </si>
  <si>
    <t>Pembaruan Informasi (PBI)</t>
  </si>
  <si>
    <t>Akses Informasi (AII)</t>
  </si>
  <si>
    <t>Orgaware</t>
  </si>
  <si>
    <r>
      <t>Pembobotan Antar Kriteria Komponen</t>
    </r>
    <r>
      <rPr>
        <b/>
        <i/>
        <sz val="12"/>
        <color theme="1"/>
        <rFont val="Times New Roman"/>
        <family val="1"/>
      </rPr>
      <t xml:space="preserve"> Technoware</t>
    </r>
  </si>
  <si>
    <r>
      <t>Pembobotan Antar Kriteria Komponen</t>
    </r>
    <r>
      <rPr>
        <b/>
        <i/>
        <sz val="12"/>
        <color theme="1"/>
        <rFont val="Times New Roman"/>
        <family val="1"/>
      </rPr>
      <t xml:space="preserve"> Humanware</t>
    </r>
  </si>
  <si>
    <t>Kedisiplinan</t>
  </si>
  <si>
    <t>Dedikasi</t>
  </si>
  <si>
    <r>
      <t>Pembobotan Antar Kriteria Komponen</t>
    </r>
    <r>
      <rPr>
        <b/>
        <i/>
        <sz val="12"/>
        <color theme="1"/>
        <rFont val="Times New Roman"/>
        <family val="1"/>
      </rPr>
      <t xml:space="preserve"> Infoware</t>
    </r>
  </si>
  <si>
    <t>Pembaruan Informasi</t>
  </si>
  <si>
    <t>Akses Informasi</t>
  </si>
  <si>
    <r>
      <t>Pembobotan Antar Kriteria Komponen</t>
    </r>
    <r>
      <rPr>
        <b/>
        <i/>
        <sz val="12"/>
        <color theme="1"/>
        <rFont val="Times New Roman"/>
        <family val="1"/>
      </rPr>
      <t xml:space="preserve"> Orgaware</t>
    </r>
  </si>
  <si>
    <t>Visi Perusahaan</t>
  </si>
  <si>
    <t>Hubungan Kepada Pelanggan</t>
  </si>
  <si>
    <t>Otonomi Perusahaan</t>
  </si>
  <si>
    <t>Memotivasi Karyawan</t>
  </si>
  <si>
    <t>Pembobotan Antar Kriteria Komponen Teknologi</t>
  </si>
  <si>
    <t xml:space="preserve">Pembaruan Informasi </t>
  </si>
  <si>
    <t xml:space="preserve">Akses Informasi </t>
  </si>
  <si>
    <t>Skor (1-9)</t>
  </si>
  <si>
    <t>SOTA (1-10)</t>
  </si>
  <si>
    <t>No</t>
  </si>
  <si>
    <t>Internal</t>
  </si>
  <si>
    <t>Nilai</t>
  </si>
  <si>
    <t>Eksternal</t>
  </si>
  <si>
    <t>Kekuatan (S):</t>
  </si>
  <si>
    <t>Kelemahan (W):</t>
  </si>
  <si>
    <t>Peluang (O):</t>
  </si>
  <si>
    <t>Ancaman (T):</t>
  </si>
  <si>
    <r>
      <t xml:space="preserve">Komponen Teknologi </t>
    </r>
    <r>
      <rPr>
        <b/>
        <i/>
        <sz val="12"/>
        <color theme="1"/>
        <rFont val="Times New Roman"/>
        <family val="1"/>
      </rPr>
      <t>Technoware</t>
    </r>
  </si>
  <si>
    <r>
      <t xml:space="preserve">Komponen Teknologi </t>
    </r>
    <r>
      <rPr>
        <b/>
        <i/>
        <sz val="12"/>
        <color theme="1"/>
        <rFont val="Times New Roman"/>
        <family val="1"/>
      </rPr>
      <t>Humanware</t>
    </r>
  </si>
  <si>
    <r>
      <t xml:space="preserve">Komponen Teknologi </t>
    </r>
    <r>
      <rPr>
        <b/>
        <i/>
        <sz val="12"/>
        <color theme="1"/>
        <rFont val="Times New Roman"/>
        <family val="1"/>
      </rPr>
      <t>Infoware</t>
    </r>
  </si>
  <si>
    <r>
      <t>Komponen Teknologi Orga</t>
    </r>
    <r>
      <rPr>
        <b/>
        <i/>
        <sz val="12"/>
        <color theme="1"/>
        <rFont val="Times New Roman"/>
        <family val="1"/>
      </rPr>
      <t>ware</t>
    </r>
  </si>
  <si>
    <t xml:space="preserve">Kurangnya Unit Komputer </t>
  </si>
  <si>
    <t xml:space="preserve">Kurangnya Perawatan Pada Komputer </t>
  </si>
  <si>
    <t>Teknologi Industri Manufaktur Berkembang Pesat</t>
  </si>
  <si>
    <t xml:space="preserve">Kebutuhan Alat Pendukung Media Informasi Pada Proses Pemeliharaan </t>
  </si>
  <si>
    <t>Kompleksitas Perawatan Komputer</t>
  </si>
  <si>
    <t>Kurangnya Skill Mengoperasikan Komputer</t>
  </si>
  <si>
    <t>Kurangnya Manajemen Waktu Pada Proses Memperbaiki</t>
  </si>
  <si>
    <t>Mempermudah Penetrasi Pasar Dengan Jumlah Pekerja dan Jaringan yang Luas</t>
  </si>
  <si>
    <t>Ketertinggalan Kemajuan Teknologi</t>
  </si>
  <si>
    <t>Kebutuhan Pekerja Akan Informasi Sangat Tinggi</t>
  </si>
  <si>
    <t>Visi Perusahaan Sangat Jelas</t>
  </si>
  <si>
    <t>Lingkungan Kerja Kurang Kondusif</t>
  </si>
  <si>
    <t>Motivasi Untuk Karyawan Tinggi</t>
  </si>
  <si>
    <t>Citra Perusahaan yang Baik Menjadi Nilai Jual Terhadap Pelanggan</t>
  </si>
  <si>
    <t xml:space="preserve">Munculnya Perusahaan Pesaing Baru </t>
  </si>
  <si>
    <t xml:space="preserve">Pemanfaatan Teknologi Informasi Untuk Mempertahankan dan Membuka Basis Customer </t>
  </si>
  <si>
    <t>Penyimpanan dan Pengambilan Data Informasi Aktivitas Pemeliharaan</t>
  </si>
  <si>
    <t>Kompleksitas Operasi (KOP)</t>
  </si>
  <si>
    <t>Tingkat Ketelitian (TKT)</t>
  </si>
  <si>
    <t>Pengendalian Proses (PPS)</t>
  </si>
  <si>
    <t>Kontribusi Fasilitas (KFS)</t>
  </si>
  <si>
    <t>Kompetensi (KMP)</t>
  </si>
  <si>
    <t>Kemampuan IT (KIT)</t>
  </si>
  <si>
    <t>Kedisplinan (KDN)</t>
  </si>
  <si>
    <t>Kreativitas (KTS)</t>
  </si>
  <si>
    <t>Kemampuan Komunikasi (KKI)</t>
  </si>
  <si>
    <t>Visi Perusahaan (VPU)</t>
  </si>
  <si>
    <t>Memotivasi karyawan (MKN)</t>
  </si>
  <si>
    <t>Hubungan kepada pelanggan (HKP)</t>
  </si>
  <si>
    <t>Lingkungan kondusif (LKI)</t>
  </si>
  <si>
    <t>Otonomi Perusahaan (OPU)</t>
  </si>
  <si>
    <t>Kompleksitas Operasi</t>
  </si>
  <si>
    <t xml:space="preserve">Tingkat Ketelitian </t>
  </si>
  <si>
    <t>Pengendalian Proses</t>
  </si>
  <si>
    <t>Kontribusi Fasilitas</t>
  </si>
  <si>
    <t>Kompetensi</t>
  </si>
  <si>
    <t>Kemampuan IT</t>
  </si>
  <si>
    <t>Kreativitas</t>
  </si>
  <si>
    <t>Media Informasi</t>
  </si>
  <si>
    <t>Kemampuan Komuniaksi</t>
  </si>
  <si>
    <t>Lingkungan Kondusif</t>
  </si>
  <si>
    <t>Tingkat Ketelitian</t>
  </si>
  <si>
    <t xml:space="preserve">Pengendalian Proses </t>
  </si>
  <si>
    <t xml:space="preserve">Kontribusi Fasilitas </t>
  </si>
  <si>
    <t>Kedisplinan</t>
  </si>
  <si>
    <t>Kemampuan Komunikasi</t>
  </si>
  <si>
    <t>Memotivasi karyawan</t>
  </si>
  <si>
    <t>Hubungan kepada pelanggan</t>
  </si>
  <si>
    <t>Lingkungan kondusif</t>
  </si>
  <si>
    <t>Kreativitas Pekerja</t>
  </si>
  <si>
    <t>Dedikasi Pekerja</t>
  </si>
  <si>
    <t>Pembaruan Pada Setiap Informasi</t>
  </si>
  <si>
    <t>Kemampuan Dalam Berkomunikasi</t>
  </si>
  <si>
    <t>Kompleksitas Pada Pengoperasian</t>
  </si>
  <si>
    <t>Tingkat Ketelitian Alat Atau Mesin Yang digunakan</t>
  </si>
  <si>
    <t xml:space="preserve">Pengendalian Pada Proses Perawatan </t>
  </si>
  <si>
    <t>Responden Ke</t>
  </si>
  <si>
    <t>Pertanyaan Ke</t>
  </si>
  <si>
    <t>Rata-rata</t>
  </si>
  <si>
    <t>pembobotan komponen teknologi</t>
  </si>
  <si>
    <t>Data Rekapitulasi Rata-Rata</t>
  </si>
  <si>
    <t>Data Kuisioner</t>
  </si>
  <si>
    <t>Skor</t>
  </si>
  <si>
    <t>SOTA</t>
  </si>
  <si>
    <t>REKAPITULASI</t>
  </si>
  <si>
    <t>RESPONDEN 1</t>
  </si>
  <si>
    <t>RESPONDEN 2</t>
  </si>
  <si>
    <t>RESPONDEN 3</t>
  </si>
  <si>
    <t>Kedisiplinan Pekerja</t>
  </si>
  <si>
    <t>Jumlah</t>
  </si>
  <si>
    <t xml:space="preserve">Jumlah </t>
  </si>
  <si>
    <t>MATRIKS PERBANDINGAN BERPASANGAN</t>
  </si>
  <si>
    <t>MATRIKS NORMALISASI HASIL PEMBOBOTAN</t>
  </si>
  <si>
    <t>Total</t>
  </si>
  <si>
    <t>Bobot Prioritas</t>
  </si>
  <si>
    <t>Nilai Eigen</t>
  </si>
  <si>
    <t>RI</t>
  </si>
  <si>
    <t>λ max</t>
  </si>
  <si>
    <t>CI</t>
  </si>
  <si>
    <t>CR</t>
  </si>
  <si>
    <t>bobot prioritas : nilai 4 di ambil dari banyaknya kriteria,</t>
  </si>
  <si>
    <t>nilai eigen di dapatkan dari banyaknya kriteria</t>
  </si>
  <si>
    <t>NB:</t>
  </si>
  <si>
    <t>nilai RI ketentuan random index, disesuaikan nilai eigen</t>
  </si>
  <si>
    <t>Bobot</t>
  </si>
  <si>
    <t>REKAPITULASI HASIL PEMBOBOTAN</t>
  </si>
  <si>
    <t>Konsisten</t>
  </si>
  <si>
    <t>Normalisasi Bobot</t>
  </si>
  <si>
    <t>Rating</t>
  </si>
  <si>
    <t>Tingkat Kecanggihan</t>
  </si>
  <si>
    <r>
      <rPr>
        <b/>
        <sz val="12"/>
        <color theme="1"/>
        <rFont val="Times New Roman"/>
        <family val="1"/>
      </rPr>
      <t xml:space="preserve">TINGKAT KECANGGIHAN </t>
    </r>
    <r>
      <rPr>
        <b/>
        <i/>
        <sz val="12"/>
        <color theme="1"/>
        <rFont val="Times New Roman"/>
        <family val="1"/>
      </rPr>
      <t>TECHNOWARE</t>
    </r>
  </si>
  <si>
    <r>
      <t xml:space="preserve">TINGKAT KECANGGIHAN </t>
    </r>
    <r>
      <rPr>
        <b/>
        <i/>
        <sz val="12"/>
        <color theme="1"/>
        <rFont val="Times New Roman"/>
        <family val="1"/>
      </rPr>
      <t>HUMANWARE</t>
    </r>
  </si>
  <si>
    <r>
      <t xml:space="preserve">TINGKAT KECANGGIHAN </t>
    </r>
    <r>
      <rPr>
        <b/>
        <i/>
        <sz val="12"/>
        <color theme="1"/>
        <rFont val="Times New Roman"/>
        <family val="1"/>
      </rPr>
      <t>INFOWARE</t>
    </r>
  </si>
  <si>
    <r>
      <t xml:space="preserve">TINGKAT KECANGGIHAN </t>
    </r>
    <r>
      <rPr>
        <b/>
        <i/>
        <sz val="12"/>
        <color theme="1"/>
        <rFont val="Times New Roman"/>
        <family val="1"/>
      </rPr>
      <t>ORGAWARE</t>
    </r>
  </si>
  <si>
    <t xml:space="preserve">Technoware </t>
  </si>
  <si>
    <t>Agregate Rating</t>
  </si>
  <si>
    <t>TCC</t>
  </si>
  <si>
    <r>
      <t xml:space="preserve">PERHITUNGAN </t>
    </r>
    <r>
      <rPr>
        <b/>
        <i/>
        <sz val="12"/>
        <color theme="1"/>
        <rFont val="Times New Roman"/>
        <family val="1"/>
      </rPr>
      <t xml:space="preserve">TECHNOLOGY CONTRIBUTION COEFFIFIENT </t>
    </r>
    <r>
      <rPr>
        <b/>
        <sz val="12"/>
        <color theme="1"/>
        <rFont val="Times New Roman"/>
        <family val="1"/>
      </rPr>
      <t>(TCC)</t>
    </r>
  </si>
  <si>
    <t xml:space="preserve">DATA RADAR </t>
  </si>
  <si>
    <t>Responden</t>
  </si>
  <si>
    <t xml:space="preserve">Rating </t>
  </si>
  <si>
    <t xml:space="preserve">                                        Eksternal</t>
  </si>
  <si>
    <r>
      <t xml:space="preserve">Pemanfaatan Teknologi Informasi Untuk Mempertahankan dan Membuka Basis </t>
    </r>
    <r>
      <rPr>
        <i/>
        <sz val="12"/>
        <color theme="1"/>
        <rFont val="Times New Roman"/>
        <family val="1"/>
      </rPr>
      <t xml:space="preserve">Customer </t>
    </r>
  </si>
  <si>
    <t>Koordinat X</t>
  </si>
  <si>
    <t>Koordinat Y</t>
  </si>
  <si>
    <t>Kekuatan (S)</t>
  </si>
  <si>
    <t>1. Media Informasi</t>
  </si>
  <si>
    <t>2. Pembaruan Pada Setiap Informasi</t>
  </si>
  <si>
    <t>3. Kemampuan Dalam Berkomunikasi</t>
  </si>
  <si>
    <t>Kelemahan (W)</t>
  </si>
  <si>
    <t>1. Penyimpanan dan Pengambilan Data Informasi Aktivitas</t>
  </si>
  <si>
    <t>Peluang (O)</t>
  </si>
  <si>
    <t>Strategi S-O</t>
  </si>
  <si>
    <t>Strategi W-O</t>
  </si>
  <si>
    <t>Ancaman (T)</t>
  </si>
  <si>
    <t>Strategi S-T</t>
  </si>
  <si>
    <t>Strategi W-T</t>
  </si>
  <si>
    <t>1. Kebutuhan Pekerja Akan Informasi Sangat Tinggi</t>
  </si>
  <si>
    <r>
      <t xml:space="preserve">1.  Pemanfaatan Teknologi Informasi Untuk Mempertahankan dan Membuka Basis </t>
    </r>
    <r>
      <rPr>
        <i/>
        <sz val="12"/>
        <color theme="1"/>
        <rFont val="Times New Roman"/>
        <family val="1"/>
      </rPr>
      <t>Customer</t>
    </r>
    <r>
      <rPr>
        <sz val="12"/>
        <color theme="1"/>
        <rFont val="Times New Roman"/>
        <family val="1"/>
      </rPr>
      <t xml:space="preserve"> </t>
    </r>
  </si>
  <si>
    <t>1. Melakukan Pembenahan Dalam Penyimpanan dan Pengambilan Data Informasi Aktivitas</t>
  </si>
  <si>
    <t>1. Melakukan Peningkatan Media Informasi dan Melakukan Pembaruan Pada Setiap Informasi</t>
  </si>
  <si>
    <t>1. Memaksimalkan Keterbukaan Informasi dan Media Informasi Yang Ada</t>
  </si>
  <si>
    <t xml:space="preserve">1. Melakukan Perbaikan Dalam Proses Menyimpan dan Pengambilan Data Informasi Aktivitas </t>
  </si>
  <si>
    <r>
      <t xml:space="preserve">MATRIKS IFAS EFAS </t>
    </r>
    <r>
      <rPr>
        <b/>
        <i/>
        <sz val="12"/>
        <color theme="1"/>
        <rFont val="Times New Roman"/>
        <family val="1"/>
      </rPr>
      <t>TECHNOWARE</t>
    </r>
  </si>
  <si>
    <r>
      <t xml:space="preserve">MATRIKS IFAS EFAS </t>
    </r>
    <r>
      <rPr>
        <b/>
        <i/>
        <sz val="12"/>
        <color theme="1"/>
        <rFont val="Times New Roman"/>
        <family val="1"/>
      </rPr>
      <t>HUMANWARE</t>
    </r>
  </si>
  <si>
    <r>
      <t xml:space="preserve">MATRIKS IFAS EFAS </t>
    </r>
    <r>
      <rPr>
        <b/>
        <i/>
        <sz val="12"/>
        <color theme="1"/>
        <rFont val="Times New Roman"/>
        <family val="1"/>
      </rPr>
      <t>INFOWARE</t>
    </r>
  </si>
  <si>
    <r>
      <t xml:space="preserve">MATRIKS IFAS EFAS </t>
    </r>
    <r>
      <rPr>
        <b/>
        <i/>
        <sz val="12"/>
        <color theme="1"/>
        <rFont val="Times New Roman"/>
        <family val="1"/>
      </rPr>
      <t>ORGAWARE</t>
    </r>
  </si>
  <si>
    <t>Tingkat Ketelitian Alat Atau Mesin Yang Digunakan</t>
  </si>
  <si>
    <t>Pengendalian Pada Proses Perawatan</t>
  </si>
  <si>
    <t>Kurangnya Unit Komputer</t>
  </si>
  <si>
    <t>Kurangnya Perawatan Pada Komputer</t>
  </si>
  <si>
    <t>Kebutuhan Alat Pendukung Media Informasi Pada Proses Pemeliharaan</t>
  </si>
  <si>
    <t xml:space="preserve">Kurangnya Manajemen Waktu Pada Proses Memperbaiki </t>
  </si>
  <si>
    <t>Mempermudah Penetrasi Pasar Dengan Jumlah Pekerja dan Jaringan Yang Luas</t>
  </si>
  <si>
    <t>Hubungan Antar Perusahaan Dengan Pelanggan Sangat Baik</t>
  </si>
  <si>
    <t>Citra Perusahaan Yang Baik Menjadi Nilai Jual Terhadap Pelanggan</t>
  </si>
  <si>
    <t>Munculnya Perusahaan Pesaing Baru</t>
  </si>
  <si>
    <t>REKAPITULASI MATRIKS IFAS DAN EFAS</t>
  </si>
  <si>
    <t>IFAS</t>
  </si>
  <si>
    <t>EFAS</t>
  </si>
  <si>
    <t>S</t>
  </si>
  <si>
    <t>W</t>
  </si>
  <si>
    <t>O</t>
  </si>
  <si>
    <t>T</t>
  </si>
  <si>
    <r>
      <t>MATRIKS SWOT</t>
    </r>
    <r>
      <rPr>
        <b/>
        <i/>
        <sz val="12"/>
        <color theme="1"/>
        <rFont val="Times New Roman"/>
        <family val="1"/>
      </rPr>
      <t xml:space="preserve"> INFOWARE</t>
    </r>
  </si>
  <si>
    <r>
      <t xml:space="preserve">MATRIKS SWOT </t>
    </r>
    <r>
      <rPr>
        <b/>
        <i/>
        <sz val="12"/>
        <color theme="1"/>
        <rFont val="Times New Roman"/>
        <family val="1"/>
      </rPr>
      <t>TECHNOWARE</t>
    </r>
  </si>
  <si>
    <r>
      <t xml:space="preserve">MATRIKS SWOT </t>
    </r>
    <r>
      <rPr>
        <b/>
        <i/>
        <sz val="12"/>
        <color theme="1"/>
        <rFont val="Times New Roman"/>
        <family val="1"/>
      </rPr>
      <t>HUMANWARE</t>
    </r>
  </si>
  <si>
    <r>
      <t>MATRIKS SWOT</t>
    </r>
    <r>
      <rPr>
        <b/>
        <i/>
        <sz val="12"/>
        <color theme="1"/>
        <rFont val="Times New Roman"/>
        <family val="1"/>
      </rPr>
      <t xml:space="preserve"> ORGAWARE</t>
    </r>
  </si>
  <si>
    <t>1. Tingkat Ketelitian Alat Atau Mesin Yang Digunakan</t>
  </si>
  <si>
    <t>2. Kompleksitas Pada Pengoperasian</t>
  </si>
  <si>
    <t>3. Pengendalian Pada Proses Perawatan</t>
  </si>
  <si>
    <t>1. Kurangnya Unit Komputer</t>
  </si>
  <si>
    <t>2. Kurangnya Perawatan Pada Komputer</t>
  </si>
  <si>
    <t>1. Teknologi Industri Manufaktur Berkembang Pesat</t>
  </si>
  <si>
    <t>1. Kebutuhan Alat Pendukung Media Informasi Pada Proses Pemeliharaan</t>
  </si>
  <si>
    <t>1. Melakukan Peningkatan Pada Ketelitian Alat Atau Mesin Serta Mengoptimalkan Pengoperasian</t>
  </si>
  <si>
    <t>1. Memaksimalkan Media Informasi Pada Pengoperasian dan Proses Perawatan</t>
  </si>
  <si>
    <t>1. Penambahan Unit Komputer  Serta Pembenahan Jadwal Perawatan Komputer</t>
  </si>
  <si>
    <t>1. Mempertimbangkan kembali Untuk Penambahan Unit Komputer Sebagai Alat Pendukung Media Informasi</t>
  </si>
  <si>
    <t>1. Kedisiplinan Pekerja</t>
  </si>
  <si>
    <t>2. Kreativitas Pekerja</t>
  </si>
  <si>
    <t>3. Dedikasi Pekerja</t>
  </si>
  <si>
    <t>1. Kurangnya Skill Mengoperasikan Komputer</t>
  </si>
  <si>
    <t xml:space="preserve">2. Kurangnya Manajemen Waktu Pada Proses Memperbaiki </t>
  </si>
  <si>
    <t>1. Mempermudah Penetrasi Pasar Dengan Jumlah Pekerja dan Jaringan Yang Luas</t>
  </si>
  <si>
    <t>1. Ketertinggalan Kemajuan Teknologi</t>
  </si>
  <si>
    <t>1. Melakukan Sertifikasi Atau Pelatihan Secara Berkala Untuk Meningkatkan Skill Pekerja</t>
  </si>
  <si>
    <t>1. Mengoptimalkan Kedisiplinan, Kreativitas, dan Dedikasi Pekerja Seiring Dengan Kemajuan Teknologi</t>
  </si>
  <si>
    <t>1. Meningkatkan Skill Pekerja Dalam Pengoperasian Komputer</t>
  </si>
  <si>
    <t>1. Hubungan Antar Perusahaan Dengan Pelanggan Sangat Baik</t>
  </si>
  <si>
    <t>2. Visi Perusahaan Sangat Jelas</t>
  </si>
  <si>
    <t>3. Motivasi Untuk Karyawan Tinggi</t>
  </si>
  <si>
    <t>1. Lingkungan Kerja Kurang Kondusif</t>
  </si>
  <si>
    <t>1. Citra Perusahaan Yang Baik Menjadi Nilai Jual Terhadap Pelanggan</t>
  </si>
  <si>
    <t>2. Munculnya Perusahaan Pesaing Baru</t>
  </si>
  <si>
    <t>1. Menjaga Hubungan Baik Dengan Pelanggan dan Mengutamakan Tingkat Kepuasan Pelanggan</t>
  </si>
  <si>
    <t>1. Memaksimalkan Pelayanan Kepada Pelanggan</t>
  </si>
  <si>
    <t>1. Menjaga Lingkungan Kerja Agar Tetap Kondusif</t>
  </si>
  <si>
    <t>1. Melakukan Pembenahan Pada Lingkungan Kerja</t>
  </si>
  <si>
    <t xml:space="preserve">                          Internal
       Eksternal</t>
  </si>
  <si>
    <t xml:space="preserve">                            Internal
       Eksternal</t>
  </si>
  <si>
    <t xml:space="preserve">1. Memperluas Jaringan Dengan Meningkatkan Kedispilinan, Kreativitas, dan Dedikasi Pekerja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</si>
</sst>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.000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Calibri"/>
      <family val="2"/>
      <charset val="1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41" fontId="7" fillId="0" borderId="0" applyFont="0" applyFill="0" applyBorder="0" applyAlignment="0" applyProtection="0"/>
    <xf numFmtId="0" fontId="10" fillId="0" borderId="0"/>
  </cellStyleXfs>
  <cellXfs count="13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" fillId="0" borderId="0" xfId="0" applyFont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8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0" fillId="5" borderId="0" xfId="0" applyFill="1"/>
    <xf numFmtId="0" fontId="1" fillId="5" borderId="0" xfId="0" applyFont="1" applyFill="1"/>
    <xf numFmtId="0" fontId="1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9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3" borderId="1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165" fontId="0" fillId="0" borderId="0" xfId="0" applyNumberFormat="1"/>
    <xf numFmtId="165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165" fontId="3" fillId="3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2" fontId="3" fillId="0" borderId="1" xfId="2" applyNumberFormat="1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2" fontId="3" fillId="0" borderId="0" xfId="2" applyNumberFormat="1" applyFont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164" fontId="3" fillId="0" borderId="1" xfId="2" applyNumberFormat="1" applyFont="1" applyBorder="1" applyAlignment="1">
      <alignment horizontal="center" vertical="center" wrapText="1"/>
    </xf>
    <xf numFmtId="0" fontId="3" fillId="3" borderId="3" xfId="2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2" fontId="3" fillId="0" borderId="0" xfId="0" applyNumberFormat="1" applyFont="1"/>
    <xf numFmtId="0" fontId="3" fillId="3" borderId="1" xfId="0" applyFont="1" applyFill="1" applyBorder="1"/>
    <xf numFmtId="0" fontId="2" fillId="3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top"/>
    </xf>
    <xf numFmtId="0" fontId="1" fillId="3" borderId="6" xfId="0" applyFont="1" applyFill="1" applyBorder="1" applyAlignment="1">
      <alignment horizontal="left" vertical="top"/>
    </xf>
    <xf numFmtId="0" fontId="1" fillId="3" borderId="7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" fillId="3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left" vertical="top"/>
    </xf>
    <xf numFmtId="0" fontId="0" fillId="9" borderId="0" xfId="0" applyFill="1"/>
  </cellXfs>
  <cellStyles count="3">
    <cellStyle name="Comma [0]" xfId="1" builtinId="6"/>
    <cellStyle name="Normal" xfId="0" builtinId="0"/>
    <cellStyle name="Normal 2" xfId="2" xr:uid="{4F88FEB1-94C0-474E-879E-987919B645E9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827559055118111"/>
          <c:y val="0.1080358387553501"/>
          <c:w val="0.52344903762029749"/>
          <c:h val="0.82786023563417788"/>
        </c:manualLayout>
      </c:layout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'PENGOLAHAN DATA TEKNOMETRIK'!$K$6:$K$9</c:f>
              <c:strCache>
                <c:ptCount val="4"/>
                <c:pt idx="0">
                  <c:v>Technoware </c:v>
                </c:pt>
                <c:pt idx="1">
                  <c:v>Humanware</c:v>
                </c:pt>
                <c:pt idx="2">
                  <c:v>Infoware</c:v>
                </c:pt>
                <c:pt idx="3">
                  <c:v>Orgaware</c:v>
                </c:pt>
              </c:strCache>
            </c:strRef>
          </c:cat>
          <c:val>
            <c:numRef>
              <c:f>'PENGOLAHAN DATA TEKNOMETRIK'!$L$6:$L$9</c:f>
              <c:numCache>
                <c:formatCode>0.000</c:formatCode>
                <c:ptCount val="4"/>
                <c:pt idx="0">
                  <c:v>0.95866647717140274</c:v>
                </c:pt>
                <c:pt idx="1">
                  <c:v>0.93231238105263947</c:v>
                </c:pt>
                <c:pt idx="2" formatCode="0.00">
                  <c:v>0.89444142975051522</c:v>
                </c:pt>
                <c:pt idx="3" formatCode="0.00">
                  <c:v>0.97920619978811752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17-4F5C-9870-DFFDD8458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491904"/>
        <c:axId val="210505712"/>
      </c:radarChart>
      <c:catAx>
        <c:axId val="723491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accent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05712"/>
        <c:crosses val="autoZero"/>
        <c:auto val="1"/>
        <c:lblAlgn val="ctr"/>
        <c:lblOffset val="100"/>
        <c:noMultiLvlLbl val="0"/>
      </c:catAx>
      <c:valAx>
        <c:axId val="21050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491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52387</xdr:colOff>
      <xdr:row>3</xdr:row>
      <xdr:rowOff>38100</xdr:rowOff>
    </xdr:from>
    <xdr:to>
      <xdr:col>24</xdr:col>
      <xdr:colOff>357187</xdr:colOff>
      <xdr:row>15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212DDCD-8D74-E49E-312C-195000BCBB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0.49896</cdr:x>
      <cdr:y>0.10214</cdr:y>
    </cdr:from>
    <cdr:to>
      <cdr:x>0.49896</cdr:x>
      <cdr:y>0.9365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266A3E5C-336D-3A0B-40A9-628CEAD371D7}"/>
            </a:ext>
          </a:extLst>
        </cdr:cNvPr>
        <cdr:cNvCxnSpPr/>
      </cdr:nvCxnSpPr>
      <cdr:spPr>
        <a:xfrm xmlns:a="http://schemas.openxmlformats.org/drawingml/2006/main">
          <a:off x="2281238" y="295275"/>
          <a:ext cx="0" cy="2412000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0.23587</cdr:x>
      <cdr:y>0.52042</cdr:y>
    </cdr:from>
    <cdr:to>
      <cdr:x>0.76343</cdr:x>
      <cdr:y>0.52042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04FE65FF-E65B-D93D-28D9-562A88C83023}"/>
            </a:ext>
          </a:extLst>
        </cdr:cNvPr>
        <cdr:cNvCxnSpPr/>
      </cdr:nvCxnSpPr>
      <cdr:spPr>
        <a:xfrm xmlns:a="http://schemas.openxmlformats.org/drawingml/2006/main" rot="16200000">
          <a:off x="2284413" y="298450"/>
          <a:ext cx="0" cy="2412000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8B290-FEE4-4115-AE23-5A700A0DA3C7}">
  <dimension ref="A2:X183"/>
  <sheetViews>
    <sheetView topLeftCell="A169" zoomScale="92" workbookViewId="0">
      <selection activeCell="O32" sqref="O32"/>
    </sheetView>
  </sheetViews>
  <sheetFormatPr defaultRowHeight="15" x14ac:dyDescent="0.25"/>
  <cols>
    <col min="2" max="2" width="37.42578125" customWidth="1"/>
    <col min="3" max="4" width="3.28515625" customWidth="1"/>
    <col min="5" max="5" width="3.42578125" customWidth="1"/>
    <col min="6" max="7" width="3.7109375" customWidth="1"/>
    <col min="8" max="8" width="3.85546875" customWidth="1"/>
    <col min="9" max="9" width="3.5703125" customWidth="1"/>
    <col min="10" max="10" width="3.7109375" customWidth="1"/>
    <col min="11" max="11" width="4" customWidth="1"/>
    <col min="12" max="12" width="3.7109375" customWidth="1"/>
    <col min="13" max="13" width="3.85546875" customWidth="1"/>
    <col min="14" max="14" width="3.7109375" customWidth="1"/>
    <col min="15" max="15" width="3.42578125" customWidth="1"/>
    <col min="16" max="16" width="3.85546875" customWidth="1"/>
    <col min="17" max="18" width="3.7109375" customWidth="1"/>
    <col min="19" max="19" width="4.140625" customWidth="1"/>
    <col min="20" max="20" width="36.42578125" customWidth="1"/>
    <col min="23" max="23" width="22.42578125" customWidth="1"/>
    <col min="24" max="24" width="42.140625" customWidth="1"/>
  </cols>
  <sheetData>
    <row r="2" spans="1:24" x14ac:dyDescent="0.25">
      <c r="A2" t="s">
        <v>0</v>
      </c>
    </row>
    <row r="4" spans="1:24" s="41" customFormat="1" ht="15.75" x14ac:dyDescent="0.25">
      <c r="B4" s="42" t="s">
        <v>105</v>
      </c>
    </row>
    <row r="6" spans="1:24" ht="15.75" x14ac:dyDescent="0.25">
      <c r="B6" s="84" t="s">
        <v>11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6"/>
      <c r="W6" s="19" t="s">
        <v>2</v>
      </c>
      <c r="X6" s="19" t="s">
        <v>1</v>
      </c>
    </row>
    <row r="7" spans="1:24" ht="15.75" x14ac:dyDescent="0.25">
      <c r="B7" s="4" t="s">
        <v>1</v>
      </c>
      <c r="C7" s="5">
        <v>9</v>
      </c>
      <c r="D7" s="5">
        <v>8</v>
      </c>
      <c r="E7" s="5">
        <v>7</v>
      </c>
      <c r="F7" s="5">
        <v>6</v>
      </c>
      <c r="G7" s="5">
        <v>5</v>
      </c>
      <c r="H7" s="5">
        <v>4</v>
      </c>
      <c r="I7" s="5">
        <v>3</v>
      </c>
      <c r="J7" s="5">
        <v>2</v>
      </c>
      <c r="K7" s="5">
        <v>1</v>
      </c>
      <c r="L7" s="5">
        <v>2</v>
      </c>
      <c r="M7" s="5">
        <v>3</v>
      </c>
      <c r="N7" s="5">
        <v>4</v>
      </c>
      <c r="O7" s="5">
        <v>5</v>
      </c>
      <c r="P7" s="5">
        <v>6</v>
      </c>
      <c r="Q7" s="5">
        <v>7</v>
      </c>
      <c r="R7" s="5">
        <v>8</v>
      </c>
      <c r="S7" s="5">
        <v>9</v>
      </c>
      <c r="T7" s="4" t="s">
        <v>1</v>
      </c>
      <c r="W7" s="87" t="s">
        <v>3</v>
      </c>
      <c r="X7" s="20" t="s">
        <v>57</v>
      </c>
    </row>
    <row r="8" spans="1:24" ht="15.75" x14ac:dyDescent="0.25">
      <c r="B8" s="6" t="s">
        <v>71</v>
      </c>
      <c r="C8" s="3"/>
      <c r="D8" s="3"/>
      <c r="E8" s="3"/>
      <c r="F8" s="3"/>
      <c r="G8" s="43">
        <v>5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21" t="s">
        <v>72</v>
      </c>
      <c r="W8" s="87"/>
      <c r="X8" s="20" t="s">
        <v>58</v>
      </c>
    </row>
    <row r="9" spans="1:24" ht="15.75" x14ac:dyDescent="0.25">
      <c r="B9" s="6" t="s">
        <v>71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43">
        <v>5</v>
      </c>
      <c r="P9" s="3"/>
      <c r="Q9" s="3"/>
      <c r="R9" s="3"/>
      <c r="S9" s="3"/>
      <c r="T9" s="21" t="s">
        <v>73</v>
      </c>
      <c r="W9" s="87"/>
      <c r="X9" s="20" t="s">
        <v>59</v>
      </c>
    </row>
    <row r="10" spans="1:24" ht="15.75" x14ac:dyDescent="0.25">
      <c r="B10" s="6" t="s">
        <v>71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43">
        <v>5</v>
      </c>
      <c r="P10" s="3"/>
      <c r="Q10" s="3"/>
      <c r="R10" s="3"/>
      <c r="S10" s="3"/>
      <c r="T10" s="21" t="s">
        <v>74</v>
      </c>
      <c r="W10" s="87"/>
      <c r="X10" s="20" t="s">
        <v>60</v>
      </c>
    </row>
    <row r="11" spans="1:24" ht="15.75" x14ac:dyDescent="0.25">
      <c r="B11" s="21" t="s">
        <v>72</v>
      </c>
      <c r="C11" s="3"/>
      <c r="D11" s="3"/>
      <c r="E11" s="43">
        <v>7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21" t="s">
        <v>73</v>
      </c>
      <c r="W11" s="87" t="s">
        <v>5</v>
      </c>
      <c r="X11" s="20" t="s">
        <v>61</v>
      </c>
    </row>
    <row r="12" spans="1:24" ht="15.75" x14ac:dyDescent="0.25">
      <c r="B12" s="21" t="s">
        <v>72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43">
        <v>5</v>
      </c>
      <c r="P12" s="3"/>
      <c r="Q12" s="3"/>
      <c r="R12" s="3"/>
      <c r="S12" s="3"/>
      <c r="T12" s="21" t="s">
        <v>74</v>
      </c>
      <c r="W12" s="87"/>
      <c r="X12" s="20" t="s">
        <v>62</v>
      </c>
    </row>
    <row r="13" spans="1:24" ht="15.75" x14ac:dyDescent="0.25">
      <c r="B13" s="21" t="s">
        <v>73</v>
      </c>
      <c r="C13" s="3"/>
      <c r="D13" s="3"/>
      <c r="E13" s="43">
        <v>7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21" t="s">
        <v>74</v>
      </c>
      <c r="W13" s="87"/>
      <c r="X13" s="20" t="s">
        <v>63</v>
      </c>
    </row>
    <row r="14" spans="1:24" ht="15.75" x14ac:dyDescent="0.25"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7"/>
      <c r="W14" s="87"/>
      <c r="X14" s="20" t="s">
        <v>6</v>
      </c>
    </row>
    <row r="15" spans="1:24" ht="15.75" x14ac:dyDescent="0.25"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7"/>
      <c r="W15" s="87"/>
      <c r="X15" s="20" t="s">
        <v>64</v>
      </c>
    </row>
    <row r="16" spans="1:24" ht="15.75" x14ac:dyDescent="0.25">
      <c r="B16" s="84" t="s">
        <v>12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6"/>
      <c r="W16" s="88" t="s">
        <v>7</v>
      </c>
      <c r="X16" s="20" t="s">
        <v>9</v>
      </c>
    </row>
    <row r="17" spans="2:24" ht="15.75" x14ac:dyDescent="0.25">
      <c r="B17" s="4" t="s">
        <v>1</v>
      </c>
      <c r="C17" s="5">
        <v>9</v>
      </c>
      <c r="D17" s="5">
        <v>8</v>
      </c>
      <c r="E17" s="5">
        <v>7</v>
      </c>
      <c r="F17" s="5">
        <v>6</v>
      </c>
      <c r="G17" s="5">
        <v>5</v>
      </c>
      <c r="H17" s="5">
        <v>4</v>
      </c>
      <c r="I17" s="5">
        <v>3</v>
      </c>
      <c r="J17" s="5">
        <v>2</v>
      </c>
      <c r="K17" s="5">
        <v>1</v>
      </c>
      <c r="L17" s="5">
        <v>2</v>
      </c>
      <c r="M17" s="5">
        <v>3</v>
      </c>
      <c r="N17" s="5">
        <v>4</v>
      </c>
      <c r="O17" s="5">
        <v>5</v>
      </c>
      <c r="P17" s="5">
        <v>6</v>
      </c>
      <c r="Q17" s="5">
        <v>7</v>
      </c>
      <c r="R17" s="5">
        <v>8</v>
      </c>
      <c r="S17" s="5">
        <v>9</v>
      </c>
      <c r="T17" s="4" t="s">
        <v>1</v>
      </c>
      <c r="W17" s="89"/>
      <c r="X17" s="20" t="s">
        <v>4</v>
      </c>
    </row>
    <row r="18" spans="2:24" ht="15.75" x14ac:dyDescent="0.25">
      <c r="B18" s="6" t="s">
        <v>75</v>
      </c>
      <c r="C18" s="3"/>
      <c r="D18" s="3"/>
      <c r="E18" s="43">
        <v>7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6" t="s">
        <v>76</v>
      </c>
      <c r="W18" s="89"/>
      <c r="X18" s="20" t="s">
        <v>8</v>
      </c>
    </row>
    <row r="19" spans="2:24" ht="15.75" x14ac:dyDescent="0.25">
      <c r="B19" s="6" t="s">
        <v>75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43">
        <v>7</v>
      </c>
      <c r="R19" s="3"/>
      <c r="S19" s="3"/>
      <c r="T19" s="6" t="s">
        <v>13</v>
      </c>
      <c r="W19" s="90"/>
      <c r="X19" s="20" t="s">
        <v>65</v>
      </c>
    </row>
    <row r="20" spans="2:24" ht="15.75" x14ac:dyDescent="0.25">
      <c r="B20" s="6" t="s">
        <v>75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43">
        <v>7</v>
      </c>
      <c r="R20" s="3"/>
      <c r="S20" s="3"/>
      <c r="T20" s="6" t="s">
        <v>14</v>
      </c>
      <c r="W20" s="87" t="s">
        <v>10</v>
      </c>
      <c r="X20" s="20" t="s">
        <v>66</v>
      </c>
    </row>
    <row r="21" spans="2:24" ht="15.75" x14ac:dyDescent="0.25">
      <c r="B21" s="6" t="s">
        <v>75</v>
      </c>
      <c r="C21" s="3"/>
      <c r="D21" s="3"/>
      <c r="E21" s="43">
        <v>7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6" t="s">
        <v>77</v>
      </c>
      <c r="W21" s="87"/>
      <c r="X21" s="20" t="s">
        <v>67</v>
      </c>
    </row>
    <row r="22" spans="2:24" ht="15.75" x14ac:dyDescent="0.25">
      <c r="B22" s="6" t="s">
        <v>76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43">
        <v>7</v>
      </c>
      <c r="R22" s="3"/>
      <c r="S22" s="3"/>
      <c r="T22" s="6" t="s">
        <v>13</v>
      </c>
      <c r="W22" s="87"/>
      <c r="X22" s="20" t="s">
        <v>68</v>
      </c>
    </row>
    <row r="23" spans="2:24" ht="15.75" x14ac:dyDescent="0.25">
      <c r="B23" s="6" t="s">
        <v>76</v>
      </c>
      <c r="C23" s="3"/>
      <c r="D23" s="3"/>
      <c r="E23" s="3"/>
      <c r="F23" s="3"/>
      <c r="G23" s="43">
        <v>5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6" t="s">
        <v>14</v>
      </c>
      <c r="W23" s="87"/>
      <c r="X23" s="20" t="s">
        <v>69</v>
      </c>
    </row>
    <row r="24" spans="2:24" ht="15.75" x14ac:dyDescent="0.25">
      <c r="B24" s="6" t="s">
        <v>76</v>
      </c>
      <c r="C24" s="3"/>
      <c r="D24" s="3"/>
      <c r="E24" s="3"/>
      <c r="F24" s="3"/>
      <c r="G24" s="43">
        <v>5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6" t="s">
        <v>77</v>
      </c>
      <c r="W24" s="87"/>
      <c r="X24" s="20" t="s">
        <v>70</v>
      </c>
    </row>
    <row r="25" spans="2:24" ht="15.75" x14ac:dyDescent="0.25">
      <c r="B25" s="6" t="s">
        <v>13</v>
      </c>
      <c r="C25" s="3"/>
      <c r="D25" s="3"/>
      <c r="E25" s="43">
        <v>7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6" t="s">
        <v>14</v>
      </c>
    </row>
    <row r="26" spans="2:24" ht="15.75" x14ac:dyDescent="0.25">
      <c r="B26" s="6" t="s">
        <v>13</v>
      </c>
      <c r="C26" s="3"/>
      <c r="D26" s="3"/>
      <c r="E26" s="3"/>
      <c r="F26" s="3"/>
      <c r="G26" s="43">
        <v>5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6" t="s">
        <v>77</v>
      </c>
    </row>
    <row r="27" spans="2:24" ht="15.75" x14ac:dyDescent="0.25">
      <c r="B27" s="6" t="s">
        <v>14</v>
      </c>
      <c r="C27" s="3"/>
      <c r="D27" s="3"/>
      <c r="E27" s="3"/>
      <c r="F27" s="3"/>
      <c r="G27" s="43">
        <v>5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6" t="s">
        <v>77</v>
      </c>
    </row>
    <row r="30" spans="2:24" ht="15.75" x14ac:dyDescent="0.25">
      <c r="B30" s="91" t="s">
        <v>15</v>
      </c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</row>
    <row r="31" spans="2:24" ht="15.75" x14ac:dyDescent="0.25">
      <c r="B31" s="4" t="s">
        <v>1</v>
      </c>
      <c r="C31" s="5">
        <v>9</v>
      </c>
      <c r="D31" s="5">
        <v>8</v>
      </c>
      <c r="E31" s="5">
        <v>7</v>
      </c>
      <c r="F31" s="5">
        <v>6</v>
      </c>
      <c r="G31" s="5">
        <v>5</v>
      </c>
      <c r="H31" s="5">
        <v>4</v>
      </c>
      <c r="I31" s="5">
        <v>3</v>
      </c>
      <c r="J31" s="5">
        <v>2</v>
      </c>
      <c r="K31" s="5">
        <v>1</v>
      </c>
      <c r="L31" s="5">
        <v>2</v>
      </c>
      <c r="M31" s="5">
        <v>3</v>
      </c>
      <c r="N31" s="5">
        <v>4</v>
      </c>
      <c r="O31" s="5">
        <v>5</v>
      </c>
      <c r="P31" s="5">
        <v>6</v>
      </c>
      <c r="Q31" s="5">
        <v>7</v>
      </c>
      <c r="R31" s="5">
        <v>8</v>
      </c>
      <c r="S31" s="5">
        <v>9</v>
      </c>
      <c r="T31" s="4" t="s">
        <v>1</v>
      </c>
    </row>
    <row r="32" spans="2:24" ht="15.75" x14ac:dyDescent="0.25">
      <c r="B32" s="6" t="s">
        <v>17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43">
        <v>5</v>
      </c>
      <c r="P32" s="3"/>
      <c r="Q32" s="3"/>
      <c r="R32" s="3"/>
      <c r="S32" s="3"/>
      <c r="T32" s="6" t="s">
        <v>78</v>
      </c>
    </row>
    <row r="33" spans="2:24" ht="15.75" x14ac:dyDescent="0.25">
      <c r="B33" s="6" t="s">
        <v>17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43">
        <v>7</v>
      </c>
      <c r="R33" s="3"/>
      <c r="S33" s="3"/>
      <c r="T33" s="6" t="s">
        <v>16</v>
      </c>
    </row>
    <row r="34" spans="2:24" ht="15.75" x14ac:dyDescent="0.25">
      <c r="B34" s="6" t="s">
        <v>17</v>
      </c>
      <c r="C34" s="3"/>
      <c r="D34" s="3"/>
      <c r="E34" s="43">
        <v>7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6" t="s">
        <v>79</v>
      </c>
    </row>
    <row r="35" spans="2:24" ht="15.75" x14ac:dyDescent="0.25">
      <c r="B35" s="6" t="s">
        <v>78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43">
        <v>5</v>
      </c>
      <c r="P35" s="3"/>
      <c r="Q35" s="3"/>
      <c r="R35" s="3"/>
      <c r="S35" s="3"/>
      <c r="T35" s="6" t="s">
        <v>16</v>
      </c>
      <c r="W35" s="17"/>
      <c r="X35" s="18"/>
    </row>
    <row r="36" spans="2:24" ht="15.75" x14ac:dyDescent="0.25">
      <c r="B36" s="6" t="s">
        <v>78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43">
        <v>5</v>
      </c>
      <c r="P36" s="3"/>
      <c r="Q36" s="3"/>
      <c r="R36" s="3"/>
      <c r="S36" s="3"/>
      <c r="T36" s="6" t="s">
        <v>79</v>
      </c>
      <c r="W36" s="17"/>
      <c r="X36" s="18"/>
    </row>
    <row r="37" spans="2:24" ht="15.75" x14ac:dyDescent="0.25">
      <c r="B37" s="6" t="s">
        <v>16</v>
      </c>
      <c r="C37" s="3"/>
      <c r="D37" s="3"/>
      <c r="E37" s="3"/>
      <c r="F37" s="3"/>
      <c r="G37" s="43">
        <v>5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6" t="s">
        <v>79</v>
      </c>
      <c r="W37" s="17"/>
      <c r="X37" s="18"/>
    </row>
    <row r="38" spans="2:24" ht="15.75" x14ac:dyDescent="0.25">
      <c r="B38" s="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7"/>
      <c r="W38" s="17"/>
      <c r="X38" s="18"/>
    </row>
    <row r="39" spans="2:24" ht="15.75" x14ac:dyDescent="0.25"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7"/>
    </row>
    <row r="40" spans="2:24" ht="15.75" x14ac:dyDescent="0.25">
      <c r="B40" s="81" t="s">
        <v>18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3"/>
    </row>
    <row r="41" spans="2:24" ht="15.75" x14ac:dyDescent="0.25">
      <c r="B41" s="4" t="s">
        <v>1</v>
      </c>
      <c r="C41" s="5">
        <v>9</v>
      </c>
      <c r="D41" s="5">
        <v>8</v>
      </c>
      <c r="E41" s="5">
        <v>7</v>
      </c>
      <c r="F41" s="5">
        <v>6</v>
      </c>
      <c r="G41" s="5">
        <v>5</v>
      </c>
      <c r="H41" s="5">
        <v>4</v>
      </c>
      <c r="I41" s="5">
        <v>3</v>
      </c>
      <c r="J41" s="5">
        <v>2</v>
      </c>
      <c r="K41" s="5">
        <v>1</v>
      </c>
      <c r="L41" s="5">
        <v>2</v>
      </c>
      <c r="M41" s="5">
        <v>3</v>
      </c>
      <c r="N41" s="5">
        <v>4</v>
      </c>
      <c r="O41" s="5">
        <v>5</v>
      </c>
      <c r="P41" s="5">
        <v>6</v>
      </c>
      <c r="Q41" s="5">
        <v>7</v>
      </c>
      <c r="R41" s="5">
        <v>8</v>
      </c>
      <c r="S41" s="5">
        <v>9</v>
      </c>
      <c r="T41" s="4" t="s">
        <v>1</v>
      </c>
    </row>
    <row r="42" spans="2:24" ht="15.75" x14ac:dyDescent="0.25">
      <c r="B42" s="6" t="s">
        <v>19</v>
      </c>
      <c r="C42" s="3"/>
      <c r="D42" s="3"/>
      <c r="E42" s="3"/>
      <c r="F42" s="3"/>
      <c r="G42" s="43">
        <v>5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6" t="s">
        <v>22</v>
      </c>
    </row>
    <row r="43" spans="2:24" ht="15.75" x14ac:dyDescent="0.25">
      <c r="B43" s="6" t="s">
        <v>19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43">
        <v>5</v>
      </c>
      <c r="P43" s="3"/>
      <c r="Q43" s="3"/>
      <c r="R43" s="3"/>
      <c r="S43" s="3"/>
      <c r="T43" s="6" t="s">
        <v>20</v>
      </c>
    </row>
    <row r="44" spans="2:24" ht="15.75" x14ac:dyDescent="0.25">
      <c r="B44" s="6" t="s">
        <v>19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43">
        <v>7</v>
      </c>
      <c r="R44" s="3"/>
      <c r="S44" s="3"/>
      <c r="T44" s="6" t="s">
        <v>80</v>
      </c>
    </row>
    <row r="45" spans="2:24" ht="15.75" x14ac:dyDescent="0.25">
      <c r="B45" s="6" t="s">
        <v>19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43">
        <v>5</v>
      </c>
      <c r="P45" s="3"/>
      <c r="Q45" s="3"/>
      <c r="R45" s="3"/>
      <c r="S45" s="3"/>
      <c r="T45" s="6" t="s">
        <v>21</v>
      </c>
    </row>
    <row r="46" spans="2:24" ht="15.75" x14ac:dyDescent="0.25">
      <c r="B46" s="6" t="s">
        <v>22</v>
      </c>
      <c r="C46" s="3"/>
      <c r="D46" s="3"/>
      <c r="E46" s="3"/>
      <c r="F46" s="3"/>
      <c r="G46" s="43">
        <v>5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6" t="s">
        <v>20</v>
      </c>
    </row>
    <row r="47" spans="2:24" ht="15.75" x14ac:dyDescent="0.25">
      <c r="B47" s="6" t="s">
        <v>22</v>
      </c>
      <c r="C47" s="3"/>
      <c r="D47" s="3"/>
      <c r="E47" s="3"/>
      <c r="F47" s="3"/>
      <c r="G47" s="43">
        <v>5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6" t="s">
        <v>80</v>
      </c>
    </row>
    <row r="48" spans="2:24" ht="15.75" x14ac:dyDescent="0.25">
      <c r="B48" s="6" t="s">
        <v>22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43">
        <v>5</v>
      </c>
      <c r="P48" s="3"/>
      <c r="Q48" s="3"/>
      <c r="R48" s="3"/>
      <c r="S48" s="3"/>
      <c r="T48" s="6" t="s">
        <v>21</v>
      </c>
    </row>
    <row r="49" spans="2:20" ht="15.75" x14ac:dyDescent="0.25">
      <c r="B49" s="6" t="s">
        <v>20</v>
      </c>
      <c r="C49" s="3"/>
      <c r="D49" s="3"/>
      <c r="E49" s="43">
        <v>7</v>
      </c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6" t="s">
        <v>80</v>
      </c>
    </row>
    <row r="50" spans="2:20" ht="15.75" x14ac:dyDescent="0.25">
      <c r="B50" s="6" t="s">
        <v>20</v>
      </c>
      <c r="C50" s="3"/>
      <c r="D50" s="3"/>
      <c r="E50" s="3"/>
      <c r="F50" s="3"/>
      <c r="G50" s="43">
        <v>5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6" t="s">
        <v>21</v>
      </c>
    </row>
    <row r="51" spans="2:20" ht="15.75" x14ac:dyDescent="0.25">
      <c r="B51" s="6" t="s">
        <v>80</v>
      </c>
      <c r="C51" s="3"/>
      <c r="D51" s="3"/>
      <c r="E51" s="3"/>
      <c r="F51" s="3"/>
      <c r="G51" s="43">
        <v>5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6" t="s">
        <v>21</v>
      </c>
    </row>
    <row r="54" spans="2:20" ht="15.75" x14ac:dyDescent="0.25">
      <c r="B54" s="84" t="s">
        <v>23</v>
      </c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6"/>
    </row>
    <row r="55" spans="2:20" ht="15.75" x14ac:dyDescent="0.25">
      <c r="B55" s="4" t="s">
        <v>1</v>
      </c>
      <c r="C55" s="5">
        <v>9</v>
      </c>
      <c r="D55" s="5">
        <v>8</v>
      </c>
      <c r="E55" s="5">
        <v>7</v>
      </c>
      <c r="F55" s="5">
        <v>6</v>
      </c>
      <c r="G55" s="5">
        <v>5</v>
      </c>
      <c r="H55" s="5">
        <v>4</v>
      </c>
      <c r="I55" s="5">
        <v>3</v>
      </c>
      <c r="J55" s="5">
        <v>2</v>
      </c>
      <c r="K55" s="5">
        <v>1</v>
      </c>
      <c r="L55" s="5">
        <v>2</v>
      </c>
      <c r="M55" s="5">
        <v>3</v>
      </c>
      <c r="N55" s="5">
        <v>4</v>
      </c>
      <c r="O55" s="5">
        <v>5</v>
      </c>
      <c r="P55" s="5">
        <v>6</v>
      </c>
      <c r="Q55" s="5">
        <v>7</v>
      </c>
      <c r="R55" s="5">
        <v>8</v>
      </c>
      <c r="S55" s="5">
        <v>9</v>
      </c>
      <c r="T55" s="4" t="s">
        <v>1</v>
      </c>
    </row>
    <row r="56" spans="2:20" ht="15.75" x14ac:dyDescent="0.25">
      <c r="B56" s="9" t="s">
        <v>3</v>
      </c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43">
        <v>9</v>
      </c>
      <c r="T56" s="9" t="s">
        <v>5</v>
      </c>
    </row>
    <row r="57" spans="2:20" ht="15.75" x14ac:dyDescent="0.25">
      <c r="B57" s="9" t="s">
        <v>3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43">
        <v>7</v>
      </c>
      <c r="R57" s="3"/>
      <c r="S57" s="3"/>
      <c r="T57" s="9" t="s">
        <v>7</v>
      </c>
    </row>
    <row r="58" spans="2:20" ht="15.75" x14ac:dyDescent="0.25">
      <c r="B58" s="9" t="s">
        <v>3</v>
      </c>
      <c r="C58" s="3"/>
      <c r="D58" s="3"/>
      <c r="E58" s="3"/>
      <c r="F58" s="3"/>
      <c r="G58" s="43">
        <v>5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9" t="s">
        <v>10</v>
      </c>
    </row>
    <row r="59" spans="2:20" ht="15.75" x14ac:dyDescent="0.25">
      <c r="B59" s="9" t="s">
        <v>5</v>
      </c>
      <c r="C59" s="3"/>
      <c r="D59" s="3"/>
      <c r="E59" s="43">
        <v>7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9" t="s">
        <v>7</v>
      </c>
    </row>
    <row r="60" spans="2:20" ht="15.75" x14ac:dyDescent="0.25">
      <c r="B60" s="9" t="s">
        <v>5</v>
      </c>
      <c r="C60" s="3"/>
      <c r="D60" s="3"/>
      <c r="E60" s="43">
        <v>7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9" t="s">
        <v>10</v>
      </c>
    </row>
    <row r="61" spans="2:20" ht="15.75" x14ac:dyDescent="0.25">
      <c r="B61" s="9" t="s">
        <v>7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43">
        <v>5</v>
      </c>
      <c r="P61" s="3"/>
      <c r="Q61" s="3"/>
      <c r="R61" s="3"/>
      <c r="S61" s="3"/>
      <c r="T61" s="9" t="s">
        <v>10</v>
      </c>
    </row>
    <row r="62" spans="2:20" ht="15.75" x14ac:dyDescent="0.25">
      <c r="B62" s="7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7"/>
    </row>
    <row r="63" spans="2:20" ht="15.75" x14ac:dyDescent="0.25">
      <c r="B63" s="7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7"/>
    </row>
    <row r="64" spans="2:20" ht="15.75" x14ac:dyDescent="0.25">
      <c r="B64" s="7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7"/>
    </row>
    <row r="65" spans="2:20" s="41" customFormat="1" ht="15.75" x14ac:dyDescent="0.25">
      <c r="B65" s="42" t="s">
        <v>106</v>
      </c>
    </row>
    <row r="66" spans="2:20" ht="15.75" x14ac:dyDescent="0.25">
      <c r="B66" s="7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7"/>
    </row>
    <row r="67" spans="2:20" ht="15.75" x14ac:dyDescent="0.25">
      <c r="B67" s="84" t="s">
        <v>11</v>
      </c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6"/>
    </row>
    <row r="68" spans="2:20" ht="15.75" x14ac:dyDescent="0.25">
      <c r="B68" s="4" t="s">
        <v>1</v>
      </c>
      <c r="C68" s="5">
        <v>9</v>
      </c>
      <c r="D68" s="5">
        <v>8</v>
      </c>
      <c r="E68" s="5">
        <v>7</v>
      </c>
      <c r="F68" s="5">
        <v>6</v>
      </c>
      <c r="G68" s="5">
        <v>5</v>
      </c>
      <c r="H68" s="5">
        <v>4</v>
      </c>
      <c r="I68" s="5">
        <v>3</v>
      </c>
      <c r="J68" s="5">
        <v>2</v>
      </c>
      <c r="K68" s="5">
        <v>1</v>
      </c>
      <c r="L68" s="5">
        <v>2</v>
      </c>
      <c r="M68" s="5">
        <v>3</v>
      </c>
      <c r="N68" s="5">
        <v>4</v>
      </c>
      <c r="O68" s="5">
        <v>5</v>
      </c>
      <c r="P68" s="5">
        <v>6</v>
      </c>
      <c r="Q68" s="5">
        <v>7</v>
      </c>
      <c r="R68" s="5">
        <v>8</v>
      </c>
      <c r="S68" s="5">
        <v>9</v>
      </c>
      <c r="T68" s="4" t="s">
        <v>1</v>
      </c>
    </row>
    <row r="69" spans="2:20" ht="15.75" x14ac:dyDescent="0.25">
      <c r="B69" s="6" t="s">
        <v>71</v>
      </c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43">
        <v>5</v>
      </c>
      <c r="P69" s="3"/>
      <c r="Q69" s="3"/>
      <c r="R69" s="3"/>
      <c r="S69" s="3"/>
      <c r="T69" s="21" t="s">
        <v>72</v>
      </c>
    </row>
    <row r="70" spans="2:20" ht="15.75" x14ac:dyDescent="0.25">
      <c r="B70" s="6" t="s">
        <v>71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43">
        <v>7</v>
      </c>
      <c r="R70" s="3"/>
      <c r="S70" s="3"/>
      <c r="T70" s="21" t="s">
        <v>73</v>
      </c>
    </row>
    <row r="71" spans="2:20" ht="15.75" x14ac:dyDescent="0.25">
      <c r="B71" s="6" t="s">
        <v>71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43">
        <v>5</v>
      </c>
      <c r="P71" s="3"/>
      <c r="Q71" s="3"/>
      <c r="R71" s="3"/>
      <c r="S71" s="3"/>
      <c r="T71" s="21" t="s">
        <v>74</v>
      </c>
    </row>
    <row r="72" spans="2:20" ht="15.75" x14ac:dyDescent="0.25">
      <c r="B72" s="21" t="s">
        <v>72</v>
      </c>
      <c r="C72" s="3"/>
      <c r="D72" s="3"/>
      <c r="E72" s="3"/>
      <c r="F72" s="3"/>
      <c r="G72" s="43">
        <v>5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21" t="s">
        <v>73</v>
      </c>
    </row>
    <row r="73" spans="2:20" ht="15.75" x14ac:dyDescent="0.25">
      <c r="B73" s="21" t="s">
        <v>72</v>
      </c>
      <c r="C73" s="3"/>
      <c r="D73" s="3"/>
      <c r="E73" s="43">
        <v>7</v>
      </c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21" t="s">
        <v>74</v>
      </c>
    </row>
    <row r="74" spans="2:20" ht="15.75" x14ac:dyDescent="0.25">
      <c r="B74" s="21" t="s">
        <v>73</v>
      </c>
      <c r="C74" s="3"/>
      <c r="D74" s="3"/>
      <c r="E74" s="3"/>
      <c r="F74" s="3"/>
      <c r="G74" s="43">
        <v>5</v>
      </c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21" t="s">
        <v>74</v>
      </c>
    </row>
    <row r="75" spans="2:20" ht="15.75" x14ac:dyDescent="0.25">
      <c r="B75" s="7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7"/>
    </row>
    <row r="76" spans="2:20" ht="15.75" x14ac:dyDescent="0.25">
      <c r="B76" s="7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7"/>
    </row>
    <row r="77" spans="2:20" ht="15.75" x14ac:dyDescent="0.25">
      <c r="B77" s="84" t="s">
        <v>12</v>
      </c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6"/>
    </row>
    <row r="78" spans="2:20" ht="15.75" x14ac:dyDescent="0.25">
      <c r="B78" s="4" t="s">
        <v>1</v>
      </c>
      <c r="C78" s="5">
        <v>9</v>
      </c>
      <c r="D78" s="5">
        <v>8</v>
      </c>
      <c r="E78" s="5">
        <v>7</v>
      </c>
      <c r="F78" s="5">
        <v>6</v>
      </c>
      <c r="G78" s="5">
        <v>5</v>
      </c>
      <c r="H78" s="5">
        <v>4</v>
      </c>
      <c r="I78" s="5">
        <v>3</v>
      </c>
      <c r="J78" s="5">
        <v>2</v>
      </c>
      <c r="K78" s="5">
        <v>1</v>
      </c>
      <c r="L78" s="5">
        <v>2</v>
      </c>
      <c r="M78" s="5">
        <v>3</v>
      </c>
      <c r="N78" s="5">
        <v>4</v>
      </c>
      <c r="O78" s="5">
        <v>5</v>
      </c>
      <c r="P78" s="5">
        <v>6</v>
      </c>
      <c r="Q78" s="5">
        <v>7</v>
      </c>
      <c r="R78" s="5">
        <v>8</v>
      </c>
      <c r="S78" s="5">
        <v>9</v>
      </c>
      <c r="T78" s="4" t="s">
        <v>1</v>
      </c>
    </row>
    <row r="79" spans="2:20" ht="15.75" x14ac:dyDescent="0.25">
      <c r="B79" s="6" t="s">
        <v>75</v>
      </c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43">
        <v>7</v>
      </c>
      <c r="R79" s="3"/>
      <c r="S79" s="3"/>
      <c r="T79" s="6" t="s">
        <v>76</v>
      </c>
    </row>
    <row r="80" spans="2:20" ht="15.75" x14ac:dyDescent="0.25">
      <c r="B80" s="6" t="s">
        <v>75</v>
      </c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43">
        <v>9</v>
      </c>
      <c r="T80" s="6" t="s">
        <v>13</v>
      </c>
    </row>
    <row r="81" spans="2:20" ht="15.75" x14ac:dyDescent="0.25">
      <c r="B81" s="6" t="s">
        <v>75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43">
        <v>7</v>
      </c>
      <c r="R81" s="3"/>
      <c r="S81" s="3"/>
      <c r="T81" s="6" t="s">
        <v>14</v>
      </c>
    </row>
    <row r="82" spans="2:20" ht="15.75" x14ac:dyDescent="0.25">
      <c r="B82" s="6" t="s">
        <v>75</v>
      </c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43">
        <v>7</v>
      </c>
      <c r="R82" s="3"/>
      <c r="S82" s="3"/>
      <c r="T82" s="6" t="s">
        <v>77</v>
      </c>
    </row>
    <row r="83" spans="2:20" ht="15.75" x14ac:dyDescent="0.25">
      <c r="B83" s="6" t="s">
        <v>76</v>
      </c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43">
        <v>7</v>
      </c>
      <c r="R83" s="3"/>
      <c r="S83" s="3"/>
      <c r="T83" s="6" t="s">
        <v>13</v>
      </c>
    </row>
    <row r="84" spans="2:20" ht="15.75" x14ac:dyDescent="0.25">
      <c r="B84" s="6" t="s">
        <v>76</v>
      </c>
      <c r="C84" s="3"/>
      <c r="D84" s="3"/>
      <c r="E84" s="3"/>
      <c r="F84" s="3"/>
      <c r="G84" s="43">
        <v>5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6" t="s">
        <v>14</v>
      </c>
    </row>
    <row r="85" spans="2:20" ht="15.75" x14ac:dyDescent="0.25">
      <c r="B85" s="6" t="s">
        <v>76</v>
      </c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43">
        <v>7</v>
      </c>
      <c r="R85" s="3"/>
      <c r="S85" s="3"/>
      <c r="T85" s="6" t="s">
        <v>77</v>
      </c>
    </row>
    <row r="86" spans="2:20" ht="15.75" x14ac:dyDescent="0.25">
      <c r="B86" s="6" t="s">
        <v>13</v>
      </c>
      <c r="C86" s="3"/>
      <c r="D86" s="3"/>
      <c r="E86" s="43">
        <v>7</v>
      </c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6" t="s">
        <v>14</v>
      </c>
    </row>
    <row r="87" spans="2:20" ht="15.75" x14ac:dyDescent="0.25">
      <c r="B87" s="6" t="s">
        <v>13</v>
      </c>
      <c r="C87" s="3"/>
      <c r="D87" s="3"/>
      <c r="E87" s="3"/>
      <c r="F87" s="3"/>
      <c r="G87" s="43">
        <v>5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6" t="s">
        <v>77</v>
      </c>
    </row>
    <row r="88" spans="2:20" ht="15.75" x14ac:dyDescent="0.25">
      <c r="B88" s="6" t="s">
        <v>14</v>
      </c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43">
        <v>5</v>
      </c>
      <c r="P88" s="3"/>
      <c r="Q88" s="3"/>
      <c r="R88" s="3"/>
      <c r="S88" s="3"/>
      <c r="T88" s="6" t="s">
        <v>77</v>
      </c>
    </row>
    <row r="91" spans="2:20" ht="15.75" x14ac:dyDescent="0.25">
      <c r="B91" s="91" t="s">
        <v>15</v>
      </c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</row>
    <row r="92" spans="2:20" ht="15.75" x14ac:dyDescent="0.25">
      <c r="B92" s="4" t="s">
        <v>1</v>
      </c>
      <c r="C92" s="5">
        <v>9</v>
      </c>
      <c r="D92" s="5">
        <v>8</v>
      </c>
      <c r="E92" s="5">
        <v>7</v>
      </c>
      <c r="F92" s="5">
        <v>6</v>
      </c>
      <c r="G92" s="5">
        <v>5</v>
      </c>
      <c r="H92" s="5">
        <v>4</v>
      </c>
      <c r="I92" s="5">
        <v>3</v>
      </c>
      <c r="J92" s="5">
        <v>2</v>
      </c>
      <c r="K92" s="5">
        <v>1</v>
      </c>
      <c r="L92" s="5">
        <v>2</v>
      </c>
      <c r="M92" s="5">
        <v>3</v>
      </c>
      <c r="N92" s="5">
        <v>4</v>
      </c>
      <c r="O92" s="5">
        <v>5</v>
      </c>
      <c r="P92" s="5">
        <v>6</v>
      </c>
      <c r="Q92" s="5">
        <v>7</v>
      </c>
      <c r="R92" s="5">
        <v>8</v>
      </c>
      <c r="S92" s="5">
        <v>9</v>
      </c>
      <c r="T92" s="4" t="s">
        <v>1</v>
      </c>
    </row>
    <row r="93" spans="2:20" ht="15.75" x14ac:dyDescent="0.25">
      <c r="B93" s="6" t="s">
        <v>17</v>
      </c>
      <c r="C93" s="3"/>
      <c r="D93" s="3"/>
      <c r="E93" s="43">
        <v>7</v>
      </c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6" t="s">
        <v>78</v>
      </c>
    </row>
    <row r="94" spans="2:20" ht="15.75" x14ac:dyDescent="0.25">
      <c r="B94" s="6" t="s">
        <v>17</v>
      </c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43">
        <v>5</v>
      </c>
      <c r="P94" s="3"/>
      <c r="Q94" s="3"/>
      <c r="R94" s="3"/>
      <c r="S94" s="3"/>
      <c r="T94" s="6" t="s">
        <v>16</v>
      </c>
    </row>
    <row r="95" spans="2:20" ht="15.75" x14ac:dyDescent="0.25">
      <c r="B95" s="6" t="s">
        <v>17</v>
      </c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43">
        <v>7</v>
      </c>
      <c r="R95" s="3"/>
      <c r="S95" s="3"/>
      <c r="T95" s="6" t="s">
        <v>79</v>
      </c>
    </row>
    <row r="96" spans="2:20" ht="15.75" x14ac:dyDescent="0.25">
      <c r="B96" s="6" t="s">
        <v>78</v>
      </c>
      <c r="C96" s="3"/>
      <c r="D96" s="3"/>
      <c r="E96" s="3"/>
      <c r="F96" s="3"/>
      <c r="G96" s="43">
        <v>5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6" t="s">
        <v>16</v>
      </c>
    </row>
    <row r="97" spans="2:20" ht="15.75" x14ac:dyDescent="0.25">
      <c r="B97" s="6" t="s">
        <v>78</v>
      </c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43">
        <v>7</v>
      </c>
      <c r="R97" s="3"/>
      <c r="S97" s="3"/>
      <c r="T97" s="6" t="s">
        <v>79</v>
      </c>
    </row>
    <row r="98" spans="2:20" ht="15.75" x14ac:dyDescent="0.25">
      <c r="B98" s="6" t="s">
        <v>16</v>
      </c>
      <c r="C98" s="3"/>
      <c r="D98" s="3"/>
      <c r="E98" s="43">
        <v>7</v>
      </c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6" t="s">
        <v>79</v>
      </c>
    </row>
    <row r="99" spans="2:20" ht="15.75" x14ac:dyDescent="0.25">
      <c r="B99" s="7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7"/>
    </row>
    <row r="100" spans="2:20" ht="15.75" x14ac:dyDescent="0.25">
      <c r="B100" s="7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7"/>
    </row>
    <row r="101" spans="2:20" ht="15.75" x14ac:dyDescent="0.25">
      <c r="B101" s="81" t="s">
        <v>18</v>
      </c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3"/>
    </row>
    <row r="102" spans="2:20" ht="15.75" x14ac:dyDescent="0.25">
      <c r="B102" s="4" t="s">
        <v>1</v>
      </c>
      <c r="C102" s="5">
        <v>9</v>
      </c>
      <c r="D102" s="5">
        <v>8</v>
      </c>
      <c r="E102" s="5">
        <v>7</v>
      </c>
      <c r="F102" s="5">
        <v>6</v>
      </c>
      <c r="G102" s="5">
        <v>5</v>
      </c>
      <c r="H102" s="5">
        <v>4</v>
      </c>
      <c r="I102" s="5">
        <v>3</v>
      </c>
      <c r="J102" s="5">
        <v>2</v>
      </c>
      <c r="K102" s="5">
        <v>1</v>
      </c>
      <c r="L102" s="5">
        <v>2</v>
      </c>
      <c r="M102" s="5">
        <v>3</v>
      </c>
      <c r="N102" s="5">
        <v>4</v>
      </c>
      <c r="O102" s="5">
        <v>5</v>
      </c>
      <c r="P102" s="5">
        <v>6</v>
      </c>
      <c r="Q102" s="5">
        <v>7</v>
      </c>
      <c r="R102" s="5">
        <v>8</v>
      </c>
      <c r="S102" s="5">
        <v>9</v>
      </c>
      <c r="T102" s="4" t="s">
        <v>1</v>
      </c>
    </row>
    <row r="103" spans="2:20" ht="15.75" x14ac:dyDescent="0.25">
      <c r="B103" s="6" t="s">
        <v>19</v>
      </c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43">
        <v>6</v>
      </c>
      <c r="Q103" s="3"/>
      <c r="R103" s="3"/>
      <c r="S103" s="3"/>
      <c r="T103" s="6" t="s">
        <v>22</v>
      </c>
    </row>
    <row r="104" spans="2:20" ht="15.75" x14ac:dyDescent="0.25">
      <c r="B104" s="6" t="s">
        <v>19</v>
      </c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43">
        <v>6</v>
      </c>
      <c r="Q104" s="3"/>
      <c r="R104" s="3"/>
      <c r="S104" s="3"/>
      <c r="T104" s="6" t="s">
        <v>20</v>
      </c>
    </row>
    <row r="105" spans="2:20" ht="15.75" x14ac:dyDescent="0.25">
      <c r="B105" s="6" t="s">
        <v>19</v>
      </c>
      <c r="C105" s="3"/>
      <c r="D105" s="3"/>
      <c r="E105" s="3"/>
      <c r="F105" s="3"/>
      <c r="G105" s="43">
        <v>5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6" t="s">
        <v>80</v>
      </c>
    </row>
    <row r="106" spans="2:20" ht="15.75" x14ac:dyDescent="0.25">
      <c r="B106" s="6" t="s">
        <v>19</v>
      </c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43">
        <v>7</v>
      </c>
      <c r="R106" s="3"/>
      <c r="S106" s="3"/>
      <c r="T106" s="6" t="s">
        <v>21</v>
      </c>
    </row>
    <row r="107" spans="2:20" ht="15.75" x14ac:dyDescent="0.25">
      <c r="B107" s="6" t="s">
        <v>22</v>
      </c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43">
        <v>8</v>
      </c>
      <c r="S107" s="3"/>
      <c r="T107" s="6" t="s">
        <v>20</v>
      </c>
    </row>
    <row r="108" spans="2:20" ht="15.75" x14ac:dyDescent="0.25">
      <c r="B108" s="6" t="s">
        <v>22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43">
        <v>5</v>
      </c>
      <c r="P108" s="3"/>
      <c r="Q108" s="3"/>
      <c r="R108" s="3"/>
      <c r="S108" s="3"/>
      <c r="T108" s="6" t="s">
        <v>80</v>
      </c>
    </row>
    <row r="109" spans="2:20" ht="15.75" x14ac:dyDescent="0.25">
      <c r="B109" s="6" t="s">
        <v>22</v>
      </c>
      <c r="C109" s="3"/>
      <c r="D109" s="3"/>
      <c r="E109" s="3"/>
      <c r="F109" s="3"/>
      <c r="G109" s="3"/>
      <c r="H109" s="3"/>
      <c r="I109" s="43">
        <v>3</v>
      </c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6" t="s">
        <v>21</v>
      </c>
    </row>
    <row r="110" spans="2:20" ht="15.75" x14ac:dyDescent="0.25">
      <c r="B110" s="6" t="s">
        <v>20</v>
      </c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43">
        <v>5</v>
      </c>
      <c r="P110" s="3"/>
      <c r="Q110" s="3"/>
      <c r="R110" s="3"/>
      <c r="S110" s="3"/>
      <c r="T110" s="6" t="s">
        <v>80</v>
      </c>
    </row>
    <row r="111" spans="2:20" ht="15.75" x14ac:dyDescent="0.25">
      <c r="B111" s="6" t="s">
        <v>20</v>
      </c>
      <c r="C111" s="3"/>
      <c r="D111" s="3"/>
      <c r="E111" s="43">
        <v>7</v>
      </c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6" t="s">
        <v>21</v>
      </c>
    </row>
    <row r="112" spans="2:20" ht="15.75" x14ac:dyDescent="0.25">
      <c r="B112" s="6" t="s">
        <v>80</v>
      </c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43">
        <v>4</v>
      </c>
      <c r="O112" s="3"/>
      <c r="P112" s="3"/>
      <c r="Q112" s="3"/>
      <c r="R112" s="3"/>
      <c r="S112" s="3"/>
      <c r="T112" s="6" t="s">
        <v>21</v>
      </c>
    </row>
    <row r="115" spans="2:20" ht="15.75" x14ac:dyDescent="0.25">
      <c r="B115" s="84" t="s">
        <v>23</v>
      </c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  <c r="R115" s="85"/>
      <c r="S115" s="85"/>
      <c r="T115" s="86"/>
    </row>
    <row r="116" spans="2:20" ht="15.75" x14ac:dyDescent="0.25">
      <c r="B116" s="4" t="s">
        <v>1</v>
      </c>
      <c r="C116" s="5">
        <v>9</v>
      </c>
      <c r="D116" s="5">
        <v>8</v>
      </c>
      <c r="E116" s="5">
        <v>7</v>
      </c>
      <c r="F116" s="5">
        <v>6</v>
      </c>
      <c r="G116" s="5">
        <v>5</v>
      </c>
      <c r="H116" s="5">
        <v>4</v>
      </c>
      <c r="I116" s="5">
        <v>3</v>
      </c>
      <c r="J116" s="5">
        <v>2</v>
      </c>
      <c r="K116" s="5">
        <v>1</v>
      </c>
      <c r="L116" s="5">
        <v>2</v>
      </c>
      <c r="M116" s="5">
        <v>3</v>
      </c>
      <c r="N116" s="5">
        <v>4</v>
      </c>
      <c r="O116" s="5">
        <v>5</v>
      </c>
      <c r="P116" s="5">
        <v>6</v>
      </c>
      <c r="Q116" s="5">
        <v>7</v>
      </c>
      <c r="R116" s="5">
        <v>8</v>
      </c>
      <c r="S116" s="5">
        <v>9</v>
      </c>
      <c r="T116" s="4" t="s">
        <v>1</v>
      </c>
    </row>
    <row r="117" spans="2:20" ht="15.75" x14ac:dyDescent="0.25">
      <c r="B117" s="9" t="s">
        <v>3</v>
      </c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43">
        <v>7</v>
      </c>
      <c r="R117" s="3"/>
      <c r="S117" s="3"/>
      <c r="T117" s="9" t="s">
        <v>5</v>
      </c>
    </row>
    <row r="118" spans="2:20" ht="15.75" x14ac:dyDescent="0.25">
      <c r="B118" s="9" t="s">
        <v>3</v>
      </c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43">
        <v>7</v>
      </c>
      <c r="R118" s="3"/>
      <c r="S118" s="3"/>
      <c r="T118" s="9" t="s">
        <v>7</v>
      </c>
    </row>
    <row r="119" spans="2:20" ht="15.75" x14ac:dyDescent="0.25">
      <c r="B119" s="9" t="s">
        <v>3</v>
      </c>
      <c r="C119" s="3"/>
      <c r="D119" s="3"/>
      <c r="E119" s="3"/>
      <c r="F119" s="3"/>
      <c r="G119" s="43">
        <v>5</v>
      </c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9" t="s">
        <v>10</v>
      </c>
    </row>
    <row r="120" spans="2:20" ht="15.75" x14ac:dyDescent="0.25">
      <c r="B120" s="9" t="s">
        <v>5</v>
      </c>
      <c r="C120" s="3"/>
      <c r="D120" s="3"/>
      <c r="E120" s="3"/>
      <c r="F120" s="3"/>
      <c r="G120" s="43">
        <v>5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9" t="s">
        <v>7</v>
      </c>
    </row>
    <row r="121" spans="2:20" ht="15.75" x14ac:dyDescent="0.25">
      <c r="B121" s="9" t="s">
        <v>5</v>
      </c>
      <c r="C121" s="43">
        <v>9</v>
      </c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9" t="s">
        <v>10</v>
      </c>
    </row>
    <row r="122" spans="2:20" ht="15.75" x14ac:dyDescent="0.25">
      <c r="B122" s="9" t="s">
        <v>7</v>
      </c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43">
        <v>5</v>
      </c>
      <c r="P122" s="3"/>
      <c r="Q122" s="3"/>
      <c r="R122" s="3"/>
      <c r="S122" s="3"/>
      <c r="T122" s="9" t="s">
        <v>10</v>
      </c>
    </row>
    <row r="126" spans="2:20" s="41" customFormat="1" ht="15.75" x14ac:dyDescent="0.25">
      <c r="B126" s="42" t="s">
        <v>107</v>
      </c>
    </row>
    <row r="127" spans="2:20" ht="15.75" x14ac:dyDescent="0.25">
      <c r="B127" s="7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7"/>
    </row>
    <row r="128" spans="2:20" ht="15.75" x14ac:dyDescent="0.25">
      <c r="B128" s="84" t="s">
        <v>11</v>
      </c>
      <c r="C128" s="85"/>
      <c r="D128" s="85"/>
      <c r="E128" s="85"/>
      <c r="F128" s="85"/>
      <c r="G128" s="85"/>
      <c r="H128" s="85"/>
      <c r="I128" s="85"/>
      <c r="J128" s="85"/>
      <c r="K128" s="85"/>
      <c r="L128" s="85"/>
      <c r="M128" s="85"/>
      <c r="N128" s="85"/>
      <c r="O128" s="85"/>
      <c r="P128" s="85"/>
      <c r="Q128" s="85"/>
      <c r="R128" s="85"/>
      <c r="S128" s="85"/>
      <c r="T128" s="86"/>
    </row>
    <row r="129" spans="2:20" ht="15.75" x14ac:dyDescent="0.25">
      <c r="B129" s="4" t="s">
        <v>1</v>
      </c>
      <c r="C129" s="5">
        <v>9</v>
      </c>
      <c r="D129" s="5">
        <v>8</v>
      </c>
      <c r="E129" s="5">
        <v>7</v>
      </c>
      <c r="F129" s="5">
        <v>6</v>
      </c>
      <c r="G129" s="5">
        <v>5</v>
      </c>
      <c r="H129" s="5">
        <v>4</v>
      </c>
      <c r="I129" s="5">
        <v>3</v>
      </c>
      <c r="J129" s="5">
        <v>2</v>
      </c>
      <c r="K129" s="5">
        <v>1</v>
      </c>
      <c r="L129" s="5">
        <v>2</v>
      </c>
      <c r="M129" s="5">
        <v>3</v>
      </c>
      <c r="N129" s="5">
        <v>4</v>
      </c>
      <c r="O129" s="5">
        <v>5</v>
      </c>
      <c r="P129" s="5">
        <v>6</v>
      </c>
      <c r="Q129" s="5">
        <v>7</v>
      </c>
      <c r="R129" s="5">
        <v>8</v>
      </c>
      <c r="S129" s="5">
        <v>9</v>
      </c>
      <c r="T129" s="4" t="s">
        <v>1</v>
      </c>
    </row>
    <row r="130" spans="2:20" ht="15.75" x14ac:dyDescent="0.25">
      <c r="B130" s="6" t="s">
        <v>71</v>
      </c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43">
        <v>6</v>
      </c>
      <c r="Q130" s="3"/>
      <c r="R130" s="3"/>
      <c r="S130" s="3"/>
      <c r="T130" s="21" t="s">
        <v>72</v>
      </c>
    </row>
    <row r="131" spans="2:20" ht="15.75" x14ac:dyDescent="0.25">
      <c r="B131" s="6" t="s">
        <v>71</v>
      </c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43">
        <v>6</v>
      </c>
      <c r="Q131" s="3"/>
      <c r="R131" s="3"/>
      <c r="S131" s="3"/>
      <c r="T131" s="21" t="s">
        <v>73</v>
      </c>
    </row>
    <row r="132" spans="2:20" ht="15.75" x14ac:dyDescent="0.25">
      <c r="B132" s="6" t="s">
        <v>71</v>
      </c>
      <c r="C132" s="3"/>
      <c r="D132" s="3"/>
      <c r="E132" s="43">
        <v>7</v>
      </c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21" t="s">
        <v>74</v>
      </c>
    </row>
    <row r="133" spans="2:20" ht="15.75" x14ac:dyDescent="0.25">
      <c r="B133" s="21" t="s">
        <v>72</v>
      </c>
      <c r="C133" s="3"/>
      <c r="D133" s="3"/>
      <c r="E133" s="43">
        <v>7</v>
      </c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21" t="s">
        <v>73</v>
      </c>
    </row>
    <row r="134" spans="2:20" ht="15.75" x14ac:dyDescent="0.25">
      <c r="B134" s="21" t="s">
        <v>72</v>
      </c>
      <c r="C134" s="3"/>
      <c r="D134" s="3"/>
      <c r="E134" s="3"/>
      <c r="F134" s="3"/>
      <c r="G134" s="3"/>
      <c r="H134" s="3"/>
      <c r="I134" s="43">
        <v>3</v>
      </c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21" t="s">
        <v>74</v>
      </c>
    </row>
    <row r="135" spans="2:20" ht="15.75" x14ac:dyDescent="0.25">
      <c r="B135" s="21" t="s">
        <v>73</v>
      </c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43">
        <v>7</v>
      </c>
      <c r="R135" s="3"/>
      <c r="S135" s="3"/>
      <c r="T135" s="21" t="s">
        <v>74</v>
      </c>
    </row>
    <row r="136" spans="2:20" ht="15.75" x14ac:dyDescent="0.25">
      <c r="B136" s="7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7"/>
    </row>
    <row r="137" spans="2:20" ht="15.75" x14ac:dyDescent="0.25">
      <c r="B137" s="7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7"/>
    </row>
    <row r="138" spans="2:20" ht="15.75" x14ac:dyDescent="0.25">
      <c r="B138" s="84" t="s">
        <v>12</v>
      </c>
      <c r="C138" s="85"/>
      <c r="D138" s="85"/>
      <c r="E138" s="85"/>
      <c r="F138" s="85"/>
      <c r="G138" s="85"/>
      <c r="H138" s="85"/>
      <c r="I138" s="85"/>
      <c r="J138" s="85"/>
      <c r="K138" s="85"/>
      <c r="L138" s="85"/>
      <c r="M138" s="85"/>
      <c r="N138" s="85"/>
      <c r="O138" s="85"/>
      <c r="P138" s="85"/>
      <c r="Q138" s="85"/>
      <c r="R138" s="85"/>
      <c r="S138" s="85"/>
      <c r="T138" s="86"/>
    </row>
    <row r="139" spans="2:20" ht="15.75" x14ac:dyDescent="0.25">
      <c r="B139" s="4" t="s">
        <v>1</v>
      </c>
      <c r="C139" s="5">
        <v>9</v>
      </c>
      <c r="D139" s="5">
        <v>8</v>
      </c>
      <c r="E139" s="5">
        <v>7</v>
      </c>
      <c r="F139" s="5">
        <v>6</v>
      </c>
      <c r="G139" s="5">
        <v>5</v>
      </c>
      <c r="H139" s="5">
        <v>4</v>
      </c>
      <c r="I139" s="5">
        <v>3</v>
      </c>
      <c r="J139" s="5">
        <v>2</v>
      </c>
      <c r="K139" s="5">
        <v>1</v>
      </c>
      <c r="L139" s="5">
        <v>2</v>
      </c>
      <c r="M139" s="5">
        <v>3</v>
      </c>
      <c r="N139" s="5">
        <v>4</v>
      </c>
      <c r="O139" s="5">
        <v>5</v>
      </c>
      <c r="P139" s="5">
        <v>6</v>
      </c>
      <c r="Q139" s="5">
        <v>7</v>
      </c>
      <c r="R139" s="5">
        <v>8</v>
      </c>
      <c r="S139" s="5">
        <v>9</v>
      </c>
      <c r="T139" s="4" t="s">
        <v>1</v>
      </c>
    </row>
    <row r="140" spans="2:20" ht="15.75" x14ac:dyDescent="0.25">
      <c r="B140" s="6" t="s">
        <v>75</v>
      </c>
      <c r="C140" s="3"/>
      <c r="D140" s="3"/>
      <c r="E140" s="3"/>
      <c r="F140" s="43">
        <v>6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6" t="s">
        <v>76</v>
      </c>
    </row>
    <row r="141" spans="2:20" ht="15.75" x14ac:dyDescent="0.25">
      <c r="B141" s="6" t="s">
        <v>75</v>
      </c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43">
        <v>7</v>
      </c>
      <c r="R141" s="3"/>
      <c r="S141" s="3"/>
      <c r="T141" s="6" t="s">
        <v>13</v>
      </c>
    </row>
    <row r="142" spans="2:20" ht="15.75" x14ac:dyDescent="0.25">
      <c r="B142" s="6" t="s">
        <v>75</v>
      </c>
      <c r="C142" s="3"/>
      <c r="D142" s="3"/>
      <c r="E142" s="3"/>
      <c r="F142" s="43">
        <v>6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6" t="s">
        <v>14</v>
      </c>
    </row>
    <row r="143" spans="2:20" ht="15.75" x14ac:dyDescent="0.25">
      <c r="B143" s="6" t="s">
        <v>75</v>
      </c>
      <c r="C143" s="3"/>
      <c r="D143" s="3"/>
      <c r="E143" s="3"/>
      <c r="F143" s="3"/>
      <c r="G143" s="43">
        <v>5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6" t="s">
        <v>77</v>
      </c>
    </row>
    <row r="144" spans="2:20" ht="15.75" x14ac:dyDescent="0.25">
      <c r="B144" s="6" t="s">
        <v>76</v>
      </c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43">
        <v>7</v>
      </c>
      <c r="R144" s="3"/>
      <c r="S144" s="3"/>
      <c r="T144" s="6" t="s">
        <v>13</v>
      </c>
    </row>
    <row r="145" spans="2:20" ht="15.75" x14ac:dyDescent="0.25">
      <c r="B145" s="6" t="s">
        <v>76</v>
      </c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43">
        <v>6</v>
      </c>
      <c r="Q145" s="3"/>
      <c r="R145" s="3"/>
      <c r="S145" s="3"/>
      <c r="T145" s="6" t="s">
        <v>14</v>
      </c>
    </row>
    <row r="146" spans="2:20" ht="15.75" x14ac:dyDescent="0.25">
      <c r="B146" s="6" t="s">
        <v>76</v>
      </c>
      <c r="C146" s="3"/>
      <c r="D146" s="3"/>
      <c r="E146" s="3"/>
      <c r="F146" s="3"/>
      <c r="G146" s="3"/>
      <c r="H146" s="43">
        <v>4</v>
      </c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6" t="s">
        <v>77</v>
      </c>
    </row>
    <row r="147" spans="2:20" ht="15.75" x14ac:dyDescent="0.25">
      <c r="B147" s="6" t="s">
        <v>13</v>
      </c>
      <c r="C147" s="3"/>
      <c r="D147" s="3"/>
      <c r="E147" s="3"/>
      <c r="F147" s="3"/>
      <c r="G147" s="43">
        <v>5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6" t="s">
        <v>14</v>
      </c>
    </row>
    <row r="148" spans="2:20" ht="15.75" x14ac:dyDescent="0.25">
      <c r="B148" s="6" t="s">
        <v>13</v>
      </c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43">
        <v>5</v>
      </c>
      <c r="P148" s="3"/>
      <c r="Q148" s="3"/>
      <c r="R148" s="3"/>
      <c r="S148" s="3"/>
      <c r="T148" s="6" t="s">
        <v>77</v>
      </c>
    </row>
    <row r="149" spans="2:20" ht="15.75" x14ac:dyDescent="0.25">
      <c r="B149" s="6" t="s">
        <v>14</v>
      </c>
      <c r="C149" s="3"/>
      <c r="D149" s="3"/>
      <c r="E149" s="43">
        <v>7</v>
      </c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6" t="s">
        <v>77</v>
      </c>
    </row>
    <row r="152" spans="2:20" ht="15.75" x14ac:dyDescent="0.25">
      <c r="B152" s="91" t="s">
        <v>15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</row>
    <row r="153" spans="2:20" ht="15.75" x14ac:dyDescent="0.25">
      <c r="B153" s="4" t="s">
        <v>1</v>
      </c>
      <c r="C153" s="5">
        <v>9</v>
      </c>
      <c r="D153" s="5">
        <v>8</v>
      </c>
      <c r="E153" s="5">
        <v>7</v>
      </c>
      <c r="F153" s="5">
        <v>6</v>
      </c>
      <c r="G153" s="5">
        <v>5</v>
      </c>
      <c r="H153" s="5">
        <v>4</v>
      </c>
      <c r="I153" s="5">
        <v>3</v>
      </c>
      <c r="J153" s="5">
        <v>2</v>
      </c>
      <c r="K153" s="5">
        <v>1</v>
      </c>
      <c r="L153" s="5">
        <v>2</v>
      </c>
      <c r="M153" s="5">
        <v>3</v>
      </c>
      <c r="N153" s="5">
        <v>4</v>
      </c>
      <c r="O153" s="5">
        <v>5</v>
      </c>
      <c r="P153" s="5">
        <v>6</v>
      </c>
      <c r="Q153" s="5">
        <v>7</v>
      </c>
      <c r="R153" s="5">
        <v>8</v>
      </c>
      <c r="S153" s="5">
        <v>9</v>
      </c>
      <c r="T153" s="4" t="s">
        <v>1</v>
      </c>
    </row>
    <row r="154" spans="2:20" ht="15.75" x14ac:dyDescent="0.25">
      <c r="B154" s="6" t="s">
        <v>17</v>
      </c>
      <c r="C154" s="3"/>
      <c r="D154" s="3"/>
      <c r="E154" s="3"/>
      <c r="F154" s="3"/>
      <c r="G154" s="43">
        <v>5</v>
      </c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6" t="s">
        <v>78</v>
      </c>
    </row>
    <row r="155" spans="2:20" ht="15.75" x14ac:dyDescent="0.25">
      <c r="B155" s="6" t="s">
        <v>17</v>
      </c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43">
        <v>5</v>
      </c>
      <c r="P155" s="3"/>
      <c r="Q155" s="3"/>
      <c r="R155" s="3"/>
      <c r="S155" s="3"/>
      <c r="T155" s="6" t="s">
        <v>16</v>
      </c>
    </row>
    <row r="156" spans="2:20" ht="15.75" x14ac:dyDescent="0.25">
      <c r="B156" s="6" t="s">
        <v>17</v>
      </c>
      <c r="C156" s="3"/>
      <c r="D156" s="3"/>
      <c r="E156" s="43">
        <v>7</v>
      </c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6" t="s">
        <v>79</v>
      </c>
    </row>
    <row r="157" spans="2:20" ht="15.75" x14ac:dyDescent="0.25">
      <c r="B157" s="6" t="s">
        <v>78</v>
      </c>
      <c r="C157" s="3"/>
      <c r="D157" s="3"/>
      <c r="E157" s="3"/>
      <c r="F157" s="43">
        <v>6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6" t="s">
        <v>16</v>
      </c>
    </row>
    <row r="158" spans="2:20" ht="15.75" x14ac:dyDescent="0.25">
      <c r="B158" s="6" t="s">
        <v>78</v>
      </c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43">
        <v>6</v>
      </c>
      <c r="Q158" s="3"/>
      <c r="R158" s="3"/>
      <c r="S158" s="3"/>
      <c r="T158" s="6" t="s">
        <v>79</v>
      </c>
    </row>
    <row r="159" spans="2:20" ht="15.75" x14ac:dyDescent="0.25">
      <c r="B159" s="6" t="s">
        <v>16</v>
      </c>
      <c r="C159" s="3"/>
      <c r="D159" s="3"/>
      <c r="E159" s="3"/>
      <c r="F159" s="3"/>
      <c r="G159" s="43">
        <v>5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6" t="s">
        <v>79</v>
      </c>
    </row>
    <row r="160" spans="2:20" ht="15.75" x14ac:dyDescent="0.25">
      <c r="B160" s="7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7"/>
    </row>
    <row r="161" spans="2:20" ht="15.75" x14ac:dyDescent="0.25">
      <c r="B161" s="7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7"/>
    </row>
    <row r="162" spans="2:20" ht="15.75" x14ac:dyDescent="0.25">
      <c r="B162" s="81" t="s">
        <v>18</v>
      </c>
      <c r="C162" s="82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  <c r="P162" s="82"/>
      <c r="Q162" s="82"/>
      <c r="R162" s="82"/>
      <c r="S162" s="82"/>
      <c r="T162" s="83"/>
    </row>
    <row r="163" spans="2:20" ht="15.75" x14ac:dyDescent="0.25">
      <c r="B163" s="4" t="s">
        <v>1</v>
      </c>
      <c r="C163" s="5">
        <v>9</v>
      </c>
      <c r="D163" s="5">
        <v>8</v>
      </c>
      <c r="E163" s="5">
        <v>7</v>
      </c>
      <c r="F163" s="5">
        <v>6</v>
      </c>
      <c r="G163" s="5">
        <v>5</v>
      </c>
      <c r="H163" s="5">
        <v>4</v>
      </c>
      <c r="I163" s="5">
        <v>3</v>
      </c>
      <c r="J163" s="5">
        <v>2</v>
      </c>
      <c r="K163" s="5">
        <v>1</v>
      </c>
      <c r="L163" s="5">
        <v>2</v>
      </c>
      <c r="M163" s="5">
        <v>3</v>
      </c>
      <c r="N163" s="5">
        <v>4</v>
      </c>
      <c r="O163" s="5">
        <v>5</v>
      </c>
      <c r="P163" s="5">
        <v>6</v>
      </c>
      <c r="Q163" s="5">
        <v>7</v>
      </c>
      <c r="R163" s="5">
        <v>8</v>
      </c>
      <c r="S163" s="5">
        <v>9</v>
      </c>
      <c r="T163" s="4" t="s">
        <v>1</v>
      </c>
    </row>
    <row r="164" spans="2:20" ht="15.75" x14ac:dyDescent="0.25">
      <c r="B164" s="6" t="s">
        <v>19</v>
      </c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43">
        <v>5</v>
      </c>
      <c r="P164" s="3"/>
      <c r="Q164" s="3"/>
      <c r="R164" s="3"/>
      <c r="S164" s="3"/>
      <c r="T164" s="6" t="s">
        <v>22</v>
      </c>
    </row>
    <row r="165" spans="2:20" ht="15.75" x14ac:dyDescent="0.25">
      <c r="B165" s="6" t="s">
        <v>19</v>
      </c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43">
        <v>6</v>
      </c>
      <c r="Q165" s="3"/>
      <c r="R165" s="3"/>
      <c r="S165" s="3"/>
      <c r="T165" s="6" t="s">
        <v>20</v>
      </c>
    </row>
    <row r="166" spans="2:20" ht="15.75" x14ac:dyDescent="0.25">
      <c r="B166" s="6" t="s">
        <v>19</v>
      </c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43">
        <v>3</v>
      </c>
      <c r="N166" s="3"/>
      <c r="O166" s="3"/>
      <c r="P166" s="3"/>
      <c r="Q166" s="3"/>
      <c r="R166" s="3"/>
      <c r="S166" s="3"/>
      <c r="T166" s="6" t="s">
        <v>80</v>
      </c>
    </row>
    <row r="167" spans="2:20" ht="15.75" x14ac:dyDescent="0.25">
      <c r="B167" s="6" t="s">
        <v>19</v>
      </c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43">
        <v>6</v>
      </c>
      <c r="Q167" s="3"/>
      <c r="R167" s="3"/>
      <c r="S167" s="3"/>
      <c r="T167" s="6" t="s">
        <v>21</v>
      </c>
    </row>
    <row r="168" spans="2:20" ht="15.75" x14ac:dyDescent="0.25">
      <c r="B168" s="6" t="s">
        <v>22</v>
      </c>
      <c r="C168" s="3"/>
      <c r="D168" s="3"/>
      <c r="E168" s="3"/>
      <c r="F168" s="3"/>
      <c r="G168" s="3"/>
      <c r="H168" s="3"/>
      <c r="I168" s="43">
        <v>3</v>
      </c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6" t="s">
        <v>20</v>
      </c>
    </row>
    <row r="169" spans="2:20" ht="15.75" x14ac:dyDescent="0.25">
      <c r="B169" s="6" t="s">
        <v>22</v>
      </c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43">
        <v>6</v>
      </c>
      <c r="Q169" s="3"/>
      <c r="R169" s="3"/>
      <c r="S169" s="3"/>
      <c r="T169" s="6" t="s">
        <v>80</v>
      </c>
    </row>
    <row r="170" spans="2:20" ht="15.75" x14ac:dyDescent="0.25">
      <c r="B170" s="6" t="s">
        <v>22</v>
      </c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43">
        <v>5</v>
      </c>
      <c r="P170" s="3"/>
      <c r="Q170" s="3"/>
      <c r="R170" s="3"/>
      <c r="S170" s="3"/>
      <c r="T170" s="6" t="s">
        <v>21</v>
      </c>
    </row>
    <row r="171" spans="2:20" ht="15.75" x14ac:dyDescent="0.25">
      <c r="B171" s="6" t="s">
        <v>20</v>
      </c>
      <c r="C171" s="3"/>
      <c r="D171" s="3"/>
      <c r="E171" s="43">
        <v>7</v>
      </c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6" t="s">
        <v>80</v>
      </c>
    </row>
    <row r="172" spans="2:20" ht="15.75" x14ac:dyDescent="0.25">
      <c r="B172" s="6" t="s">
        <v>20</v>
      </c>
      <c r="C172" s="3"/>
      <c r="D172" s="3"/>
      <c r="E172" s="3"/>
      <c r="F172" s="3"/>
      <c r="G172" s="43">
        <v>5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6" t="s">
        <v>21</v>
      </c>
    </row>
    <row r="173" spans="2:20" ht="15.75" x14ac:dyDescent="0.25">
      <c r="B173" s="6" t="s">
        <v>80</v>
      </c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43">
        <v>3</v>
      </c>
      <c r="N173" s="3"/>
      <c r="O173" s="3"/>
      <c r="P173" s="3"/>
      <c r="Q173" s="3"/>
      <c r="R173" s="3"/>
      <c r="S173" s="3"/>
      <c r="T173" s="6" t="s">
        <v>21</v>
      </c>
    </row>
    <row r="176" spans="2:20" ht="15.75" x14ac:dyDescent="0.25">
      <c r="B176" s="84" t="s">
        <v>23</v>
      </c>
      <c r="C176" s="85"/>
      <c r="D176" s="85"/>
      <c r="E176" s="85"/>
      <c r="F176" s="85"/>
      <c r="G176" s="85"/>
      <c r="H176" s="85"/>
      <c r="I176" s="85"/>
      <c r="J176" s="85"/>
      <c r="K176" s="85"/>
      <c r="L176" s="85"/>
      <c r="M176" s="85"/>
      <c r="N176" s="85"/>
      <c r="O176" s="85"/>
      <c r="P176" s="85"/>
      <c r="Q176" s="85"/>
      <c r="R176" s="85"/>
      <c r="S176" s="85"/>
      <c r="T176" s="86"/>
    </row>
    <row r="177" spans="2:20" ht="15.75" x14ac:dyDescent="0.25">
      <c r="B177" s="4" t="s">
        <v>1</v>
      </c>
      <c r="C177" s="5">
        <v>9</v>
      </c>
      <c r="D177" s="5">
        <v>8</v>
      </c>
      <c r="E177" s="5">
        <v>7</v>
      </c>
      <c r="F177" s="5">
        <v>6</v>
      </c>
      <c r="G177" s="5">
        <v>5</v>
      </c>
      <c r="H177" s="5">
        <v>4</v>
      </c>
      <c r="I177" s="5">
        <v>3</v>
      </c>
      <c r="J177" s="5">
        <v>2</v>
      </c>
      <c r="K177" s="5">
        <v>1</v>
      </c>
      <c r="L177" s="5">
        <v>2</v>
      </c>
      <c r="M177" s="5">
        <v>3</v>
      </c>
      <c r="N177" s="5">
        <v>4</v>
      </c>
      <c r="O177" s="5">
        <v>5</v>
      </c>
      <c r="P177" s="5">
        <v>6</v>
      </c>
      <c r="Q177" s="5">
        <v>7</v>
      </c>
      <c r="R177" s="5">
        <v>8</v>
      </c>
      <c r="S177" s="5">
        <v>9</v>
      </c>
      <c r="T177" s="4" t="s">
        <v>1</v>
      </c>
    </row>
    <row r="178" spans="2:20" ht="15.75" x14ac:dyDescent="0.25">
      <c r="B178" s="9" t="s">
        <v>3</v>
      </c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43">
        <v>9</v>
      </c>
      <c r="T178" s="9" t="s">
        <v>5</v>
      </c>
    </row>
    <row r="179" spans="2:20" ht="15.75" x14ac:dyDescent="0.25">
      <c r="B179" s="9" t="s">
        <v>3</v>
      </c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43">
        <v>7</v>
      </c>
      <c r="R179" s="3"/>
      <c r="S179" s="3"/>
      <c r="T179" s="9" t="s">
        <v>7</v>
      </c>
    </row>
    <row r="180" spans="2:20" ht="15.75" x14ac:dyDescent="0.25">
      <c r="B180" s="9" t="s">
        <v>3</v>
      </c>
      <c r="C180" s="3"/>
      <c r="D180" s="3"/>
      <c r="E180" s="43">
        <v>7</v>
      </c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9" t="s">
        <v>10</v>
      </c>
    </row>
    <row r="181" spans="2:20" ht="15.75" x14ac:dyDescent="0.25">
      <c r="B181" s="9" t="s">
        <v>5</v>
      </c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43">
        <v>7</v>
      </c>
      <c r="R181" s="3"/>
      <c r="S181" s="3"/>
      <c r="T181" s="9" t="s">
        <v>7</v>
      </c>
    </row>
    <row r="182" spans="2:20" ht="15.75" x14ac:dyDescent="0.25">
      <c r="B182" s="9" t="s">
        <v>5</v>
      </c>
      <c r="C182" s="3"/>
      <c r="D182" s="3"/>
      <c r="E182" s="43">
        <v>7</v>
      </c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9" t="s">
        <v>10</v>
      </c>
    </row>
    <row r="183" spans="2:20" ht="15.75" x14ac:dyDescent="0.25">
      <c r="B183" s="9" t="s">
        <v>7</v>
      </c>
      <c r="C183" s="3"/>
      <c r="D183" s="3"/>
      <c r="E183" s="3"/>
      <c r="F183" s="3"/>
      <c r="G183" s="43">
        <v>5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9" t="s">
        <v>10</v>
      </c>
    </row>
  </sheetData>
  <mergeCells count="19">
    <mergeCell ref="B128:T128"/>
    <mergeCell ref="B138:T138"/>
    <mergeCell ref="B152:T152"/>
    <mergeCell ref="B162:T162"/>
    <mergeCell ref="B176:T176"/>
    <mergeCell ref="B67:T67"/>
    <mergeCell ref="B77:T77"/>
    <mergeCell ref="B91:T91"/>
    <mergeCell ref="B101:T101"/>
    <mergeCell ref="B115:T115"/>
    <mergeCell ref="B40:T40"/>
    <mergeCell ref="B54:T54"/>
    <mergeCell ref="B6:T6"/>
    <mergeCell ref="B16:T16"/>
    <mergeCell ref="W7:W10"/>
    <mergeCell ref="W11:W15"/>
    <mergeCell ref="W16:W19"/>
    <mergeCell ref="W20:W24"/>
    <mergeCell ref="B30:T30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35DE0-7857-4459-B94B-657B1BDA8665}">
  <dimension ref="B2:I68"/>
  <sheetViews>
    <sheetView zoomScale="90" zoomScaleNormal="90" workbookViewId="0">
      <selection activeCell="C4" sqref="C4:C22"/>
    </sheetView>
  </sheetViews>
  <sheetFormatPr defaultRowHeight="15" x14ac:dyDescent="0.25"/>
  <cols>
    <col min="2" max="2" width="21.85546875" bestFit="1" customWidth="1"/>
    <col min="3" max="3" width="44.28515625" bestFit="1" customWidth="1"/>
    <col min="4" max="4" width="7.28515625" customWidth="1"/>
    <col min="5" max="5" width="7" customWidth="1"/>
    <col min="7" max="7" width="21.85546875" bestFit="1" customWidth="1"/>
    <col min="8" max="9" width="7.42578125" customWidth="1"/>
    <col min="10" max="10" width="7" bestFit="1" customWidth="1"/>
  </cols>
  <sheetData>
    <row r="2" spans="2:9" s="41" customFormat="1" ht="15.75" x14ac:dyDescent="0.25">
      <c r="B2" s="42" t="s">
        <v>105</v>
      </c>
    </row>
    <row r="4" spans="2:9" ht="31.5" x14ac:dyDescent="0.25">
      <c r="B4" s="19" t="s">
        <v>2</v>
      </c>
      <c r="C4" s="19" t="s">
        <v>1</v>
      </c>
      <c r="D4" s="10" t="s">
        <v>26</v>
      </c>
      <c r="E4" s="11" t="s">
        <v>27</v>
      </c>
      <c r="G4" s="1" t="s">
        <v>2</v>
      </c>
      <c r="H4" s="10" t="s">
        <v>26</v>
      </c>
      <c r="I4" s="11" t="s">
        <v>27</v>
      </c>
    </row>
    <row r="5" spans="2:9" ht="15.75" x14ac:dyDescent="0.25">
      <c r="B5" s="87" t="s">
        <v>3</v>
      </c>
      <c r="C5" s="20" t="s">
        <v>71</v>
      </c>
      <c r="D5" s="6">
        <v>7</v>
      </c>
      <c r="E5" s="6">
        <v>7</v>
      </c>
      <c r="G5" s="12" t="s">
        <v>3</v>
      </c>
      <c r="H5" s="6">
        <v>7</v>
      </c>
      <c r="I5" s="6">
        <v>8</v>
      </c>
    </row>
    <row r="6" spans="2:9" ht="15.75" x14ac:dyDescent="0.25">
      <c r="B6" s="87"/>
      <c r="C6" s="20" t="s">
        <v>81</v>
      </c>
      <c r="D6" s="6">
        <v>7</v>
      </c>
      <c r="E6" s="6">
        <v>8</v>
      </c>
      <c r="G6" s="12" t="s">
        <v>5</v>
      </c>
      <c r="H6" s="6">
        <v>8</v>
      </c>
      <c r="I6" s="6">
        <v>9</v>
      </c>
    </row>
    <row r="7" spans="2:9" ht="15.75" x14ac:dyDescent="0.25">
      <c r="B7" s="87"/>
      <c r="C7" s="20" t="s">
        <v>82</v>
      </c>
      <c r="D7" s="6">
        <v>7</v>
      </c>
      <c r="E7" s="6">
        <v>8</v>
      </c>
      <c r="G7" s="12" t="s">
        <v>7</v>
      </c>
      <c r="H7" s="6">
        <v>6</v>
      </c>
      <c r="I7" s="6">
        <v>7</v>
      </c>
    </row>
    <row r="8" spans="2:9" ht="15.75" x14ac:dyDescent="0.25">
      <c r="B8" s="87"/>
      <c r="C8" s="20" t="s">
        <v>83</v>
      </c>
      <c r="D8" s="6">
        <v>8</v>
      </c>
      <c r="E8" s="6">
        <v>8</v>
      </c>
      <c r="G8" s="12" t="s">
        <v>10</v>
      </c>
      <c r="H8" s="6">
        <v>7</v>
      </c>
      <c r="I8" s="6">
        <v>7</v>
      </c>
    </row>
    <row r="9" spans="2:9" ht="15.75" x14ac:dyDescent="0.25">
      <c r="B9" s="87" t="s">
        <v>5</v>
      </c>
      <c r="C9" s="20" t="s">
        <v>75</v>
      </c>
      <c r="D9" s="6">
        <v>7</v>
      </c>
      <c r="E9" s="6">
        <v>8</v>
      </c>
    </row>
    <row r="10" spans="2:9" ht="15.75" x14ac:dyDescent="0.25">
      <c r="B10" s="87"/>
      <c r="C10" s="20" t="s">
        <v>76</v>
      </c>
      <c r="D10" s="6">
        <v>8</v>
      </c>
      <c r="E10" s="6">
        <v>8</v>
      </c>
    </row>
    <row r="11" spans="2:9" ht="15.75" x14ac:dyDescent="0.25">
      <c r="B11" s="87"/>
      <c r="C11" s="20" t="s">
        <v>13</v>
      </c>
      <c r="D11" s="6">
        <v>8</v>
      </c>
      <c r="E11" s="6">
        <v>9</v>
      </c>
    </row>
    <row r="12" spans="2:9" ht="15.75" x14ac:dyDescent="0.25">
      <c r="B12" s="87"/>
      <c r="C12" s="20" t="s">
        <v>14</v>
      </c>
      <c r="D12" s="6">
        <v>6</v>
      </c>
      <c r="E12" s="6">
        <v>7</v>
      </c>
    </row>
    <row r="13" spans="2:9" ht="15.75" x14ac:dyDescent="0.25">
      <c r="B13" s="87"/>
      <c r="C13" s="20" t="s">
        <v>77</v>
      </c>
      <c r="D13" s="6">
        <v>6</v>
      </c>
      <c r="E13" s="6">
        <v>7</v>
      </c>
    </row>
    <row r="14" spans="2:9" ht="15.75" x14ac:dyDescent="0.25">
      <c r="B14" s="88" t="s">
        <v>7</v>
      </c>
      <c r="C14" s="20" t="s">
        <v>25</v>
      </c>
      <c r="D14" s="6">
        <v>6</v>
      </c>
      <c r="E14" s="6">
        <v>6</v>
      </c>
    </row>
    <row r="15" spans="2:9" ht="15.75" x14ac:dyDescent="0.25">
      <c r="B15" s="89"/>
      <c r="C15" s="20" t="s">
        <v>78</v>
      </c>
      <c r="D15" s="6">
        <v>6</v>
      </c>
      <c r="E15" s="6">
        <v>6</v>
      </c>
    </row>
    <row r="16" spans="2:9" ht="15.75" x14ac:dyDescent="0.25">
      <c r="B16" s="89"/>
      <c r="C16" s="20" t="s">
        <v>24</v>
      </c>
      <c r="D16" s="6">
        <v>7</v>
      </c>
      <c r="E16" s="6">
        <v>7</v>
      </c>
    </row>
    <row r="17" spans="2:9" ht="15.75" x14ac:dyDescent="0.25">
      <c r="B17" s="90"/>
      <c r="C17" s="20" t="s">
        <v>85</v>
      </c>
      <c r="D17" s="6">
        <v>7</v>
      </c>
      <c r="E17" s="6">
        <v>8</v>
      </c>
    </row>
    <row r="18" spans="2:9" ht="15.75" x14ac:dyDescent="0.25">
      <c r="B18" s="87" t="s">
        <v>10</v>
      </c>
      <c r="C18" s="20" t="s">
        <v>19</v>
      </c>
      <c r="D18" s="6">
        <v>8</v>
      </c>
      <c r="E18" s="6">
        <v>8</v>
      </c>
    </row>
    <row r="19" spans="2:9" ht="15.75" x14ac:dyDescent="0.25">
      <c r="B19" s="87"/>
      <c r="C19" s="20" t="s">
        <v>86</v>
      </c>
      <c r="D19" s="6">
        <v>8</v>
      </c>
      <c r="E19" s="6">
        <v>8</v>
      </c>
    </row>
    <row r="20" spans="2:9" ht="15.75" x14ac:dyDescent="0.25">
      <c r="B20" s="87"/>
      <c r="C20" s="20" t="s">
        <v>87</v>
      </c>
      <c r="D20" s="6">
        <v>8</v>
      </c>
      <c r="E20" s="6">
        <v>8</v>
      </c>
    </row>
    <row r="21" spans="2:9" ht="15.75" x14ac:dyDescent="0.25">
      <c r="B21" s="87"/>
      <c r="C21" s="20" t="s">
        <v>88</v>
      </c>
      <c r="D21" s="6">
        <v>7</v>
      </c>
      <c r="E21" s="6">
        <v>7</v>
      </c>
    </row>
    <row r="22" spans="2:9" ht="15.75" x14ac:dyDescent="0.25">
      <c r="B22" s="87"/>
      <c r="C22" s="20" t="s">
        <v>21</v>
      </c>
      <c r="D22" s="6">
        <v>7</v>
      </c>
      <c r="E22" s="6">
        <v>7</v>
      </c>
    </row>
    <row r="23" spans="2:9" ht="15.75" x14ac:dyDescent="0.25">
      <c r="B23" s="17"/>
      <c r="C23" s="18"/>
    </row>
    <row r="24" spans="2:9" ht="15.75" x14ac:dyDescent="0.25">
      <c r="B24" s="17"/>
      <c r="C24" s="18"/>
    </row>
    <row r="25" spans="2:9" s="41" customFormat="1" ht="15.75" x14ac:dyDescent="0.25">
      <c r="B25" s="42" t="s">
        <v>106</v>
      </c>
    </row>
    <row r="27" spans="2:9" ht="31.5" x14ac:dyDescent="0.25">
      <c r="B27" s="19" t="s">
        <v>2</v>
      </c>
      <c r="C27" s="19" t="s">
        <v>1</v>
      </c>
      <c r="D27" s="10" t="s">
        <v>26</v>
      </c>
      <c r="E27" s="11" t="s">
        <v>27</v>
      </c>
      <c r="G27" s="1" t="s">
        <v>2</v>
      </c>
      <c r="H27" s="10" t="s">
        <v>26</v>
      </c>
      <c r="I27" s="11" t="s">
        <v>27</v>
      </c>
    </row>
    <row r="28" spans="2:9" ht="15.75" x14ac:dyDescent="0.25">
      <c r="B28" s="87" t="s">
        <v>3</v>
      </c>
      <c r="C28" s="20" t="s">
        <v>71</v>
      </c>
      <c r="D28" s="6">
        <v>8</v>
      </c>
      <c r="E28" s="6">
        <v>8</v>
      </c>
      <c r="G28" s="12" t="s">
        <v>3</v>
      </c>
      <c r="H28" s="6">
        <v>9</v>
      </c>
      <c r="I28" s="6">
        <v>9</v>
      </c>
    </row>
    <row r="29" spans="2:9" ht="15.75" x14ac:dyDescent="0.25">
      <c r="B29" s="87"/>
      <c r="C29" s="20" t="s">
        <v>81</v>
      </c>
      <c r="D29" s="6">
        <v>8</v>
      </c>
      <c r="E29" s="6">
        <v>7</v>
      </c>
      <c r="G29" s="12" t="s">
        <v>5</v>
      </c>
      <c r="H29" s="6">
        <v>8</v>
      </c>
      <c r="I29" s="6">
        <v>10</v>
      </c>
    </row>
    <row r="30" spans="2:9" ht="15.75" x14ac:dyDescent="0.25">
      <c r="B30" s="87"/>
      <c r="C30" s="20" t="s">
        <v>82</v>
      </c>
      <c r="D30" s="6">
        <v>8</v>
      </c>
      <c r="E30" s="6">
        <v>8</v>
      </c>
      <c r="G30" s="12" t="s">
        <v>7</v>
      </c>
      <c r="H30" s="6">
        <v>8</v>
      </c>
      <c r="I30" s="6">
        <v>9</v>
      </c>
    </row>
    <row r="31" spans="2:9" ht="15.75" x14ac:dyDescent="0.25">
      <c r="B31" s="87"/>
      <c r="C31" s="20" t="s">
        <v>83</v>
      </c>
      <c r="D31" s="6">
        <v>9</v>
      </c>
      <c r="E31" s="6">
        <v>9</v>
      </c>
      <c r="G31" s="12" t="s">
        <v>10</v>
      </c>
      <c r="H31" s="6">
        <v>8</v>
      </c>
      <c r="I31" s="6">
        <v>8</v>
      </c>
    </row>
    <row r="32" spans="2:9" ht="15.75" x14ac:dyDescent="0.25">
      <c r="B32" s="87" t="s">
        <v>5</v>
      </c>
      <c r="C32" s="20" t="s">
        <v>75</v>
      </c>
      <c r="D32" s="6">
        <v>8</v>
      </c>
      <c r="E32" s="6">
        <v>8</v>
      </c>
    </row>
    <row r="33" spans="2:5" ht="15.75" x14ac:dyDescent="0.25">
      <c r="B33" s="87"/>
      <c r="C33" s="20" t="s">
        <v>76</v>
      </c>
      <c r="D33" s="6">
        <v>7</v>
      </c>
      <c r="E33" s="6">
        <v>7</v>
      </c>
    </row>
    <row r="34" spans="2:5" ht="15.75" x14ac:dyDescent="0.25">
      <c r="B34" s="87"/>
      <c r="C34" s="20" t="s">
        <v>13</v>
      </c>
      <c r="D34" s="6">
        <v>7</v>
      </c>
      <c r="E34" s="6">
        <v>7</v>
      </c>
    </row>
    <row r="35" spans="2:5" ht="15.75" x14ac:dyDescent="0.25">
      <c r="B35" s="87"/>
      <c r="C35" s="20" t="s">
        <v>14</v>
      </c>
      <c r="D35" s="6">
        <v>8</v>
      </c>
      <c r="E35" s="6">
        <v>9</v>
      </c>
    </row>
    <row r="36" spans="2:5" ht="15.75" x14ac:dyDescent="0.25">
      <c r="B36" s="87"/>
      <c r="C36" s="20" t="s">
        <v>77</v>
      </c>
      <c r="D36" s="6">
        <v>7</v>
      </c>
      <c r="E36" s="6">
        <v>8</v>
      </c>
    </row>
    <row r="37" spans="2:5" ht="15.75" x14ac:dyDescent="0.25">
      <c r="B37" s="88" t="s">
        <v>7</v>
      </c>
      <c r="C37" s="20" t="s">
        <v>25</v>
      </c>
      <c r="D37" s="6">
        <v>7</v>
      </c>
      <c r="E37" s="6">
        <v>8</v>
      </c>
    </row>
    <row r="38" spans="2:5" ht="15.75" x14ac:dyDescent="0.25">
      <c r="B38" s="89"/>
      <c r="C38" s="20" t="s">
        <v>78</v>
      </c>
      <c r="D38" s="6">
        <v>7</v>
      </c>
      <c r="E38" s="6">
        <v>8</v>
      </c>
    </row>
    <row r="39" spans="2:5" ht="15.75" x14ac:dyDescent="0.25">
      <c r="B39" s="89"/>
      <c r="C39" s="20" t="s">
        <v>24</v>
      </c>
      <c r="D39" s="6">
        <v>8</v>
      </c>
      <c r="E39" s="6">
        <v>9</v>
      </c>
    </row>
    <row r="40" spans="2:5" ht="15.75" x14ac:dyDescent="0.25">
      <c r="B40" s="90"/>
      <c r="C40" s="20" t="s">
        <v>85</v>
      </c>
      <c r="D40" s="6">
        <v>8</v>
      </c>
      <c r="E40" s="6">
        <v>9</v>
      </c>
    </row>
    <row r="41" spans="2:5" ht="15.75" x14ac:dyDescent="0.25">
      <c r="B41" s="87" t="s">
        <v>10</v>
      </c>
      <c r="C41" s="20" t="s">
        <v>19</v>
      </c>
      <c r="D41" s="6">
        <v>8</v>
      </c>
      <c r="E41" s="6">
        <v>9</v>
      </c>
    </row>
    <row r="42" spans="2:5" ht="15.75" x14ac:dyDescent="0.25">
      <c r="B42" s="87"/>
      <c r="C42" s="20" t="s">
        <v>86</v>
      </c>
      <c r="D42" s="6">
        <v>8</v>
      </c>
      <c r="E42" s="6">
        <v>8</v>
      </c>
    </row>
    <row r="43" spans="2:5" ht="15.75" x14ac:dyDescent="0.25">
      <c r="B43" s="87"/>
      <c r="C43" s="20" t="s">
        <v>87</v>
      </c>
      <c r="D43" s="6">
        <v>9</v>
      </c>
      <c r="E43" s="6">
        <v>9</v>
      </c>
    </row>
    <row r="44" spans="2:5" ht="15.75" x14ac:dyDescent="0.25">
      <c r="B44" s="87"/>
      <c r="C44" s="20" t="s">
        <v>88</v>
      </c>
      <c r="D44" s="6">
        <v>7</v>
      </c>
      <c r="E44" s="6">
        <v>7</v>
      </c>
    </row>
    <row r="45" spans="2:5" ht="15.75" x14ac:dyDescent="0.25">
      <c r="B45" s="87"/>
      <c r="C45" s="20" t="s">
        <v>21</v>
      </c>
      <c r="D45" s="6">
        <v>8</v>
      </c>
      <c r="E45" s="6">
        <v>8</v>
      </c>
    </row>
    <row r="48" spans="2:5" s="41" customFormat="1" ht="15.75" x14ac:dyDescent="0.25">
      <c r="B48" s="42" t="s">
        <v>107</v>
      </c>
    </row>
    <row r="50" spans="2:9" ht="31.5" x14ac:dyDescent="0.25">
      <c r="B50" s="19" t="s">
        <v>2</v>
      </c>
      <c r="C50" s="19" t="s">
        <v>1</v>
      </c>
      <c r="D50" s="10" t="s">
        <v>26</v>
      </c>
      <c r="E50" s="11" t="s">
        <v>27</v>
      </c>
      <c r="G50" s="1" t="s">
        <v>2</v>
      </c>
      <c r="H50" s="10" t="s">
        <v>26</v>
      </c>
      <c r="I50" s="11" t="s">
        <v>27</v>
      </c>
    </row>
    <row r="51" spans="2:9" ht="15.75" x14ac:dyDescent="0.25">
      <c r="B51" s="87" t="s">
        <v>3</v>
      </c>
      <c r="C51" s="20" t="s">
        <v>71</v>
      </c>
      <c r="D51" s="6">
        <v>7</v>
      </c>
      <c r="E51" s="6">
        <v>8</v>
      </c>
      <c r="G51" s="12" t="s">
        <v>3</v>
      </c>
      <c r="H51" s="6">
        <v>8</v>
      </c>
      <c r="I51" s="6">
        <v>9</v>
      </c>
    </row>
    <row r="52" spans="2:9" ht="15.75" x14ac:dyDescent="0.25">
      <c r="B52" s="87"/>
      <c r="C52" s="20" t="s">
        <v>81</v>
      </c>
      <c r="D52" s="6">
        <v>6</v>
      </c>
      <c r="E52" s="6">
        <v>7</v>
      </c>
      <c r="G52" s="12" t="s">
        <v>5</v>
      </c>
      <c r="H52" s="6">
        <v>8</v>
      </c>
      <c r="I52" s="6">
        <v>9</v>
      </c>
    </row>
    <row r="53" spans="2:9" ht="15.75" x14ac:dyDescent="0.25">
      <c r="B53" s="87"/>
      <c r="C53" s="20" t="s">
        <v>82</v>
      </c>
      <c r="D53" s="6">
        <v>7</v>
      </c>
      <c r="E53" s="6">
        <v>7</v>
      </c>
      <c r="G53" s="12" t="s">
        <v>7</v>
      </c>
      <c r="H53" s="6">
        <v>7</v>
      </c>
      <c r="I53" s="6">
        <v>8</v>
      </c>
    </row>
    <row r="54" spans="2:9" ht="15.75" x14ac:dyDescent="0.25">
      <c r="B54" s="87"/>
      <c r="C54" s="20" t="s">
        <v>83</v>
      </c>
      <c r="D54" s="6">
        <v>8</v>
      </c>
      <c r="E54" s="6">
        <v>8</v>
      </c>
      <c r="G54" s="12" t="s">
        <v>10</v>
      </c>
      <c r="H54" s="6">
        <v>8</v>
      </c>
      <c r="I54" s="6">
        <v>9</v>
      </c>
    </row>
    <row r="55" spans="2:9" ht="15.75" x14ac:dyDescent="0.25">
      <c r="B55" s="87" t="s">
        <v>5</v>
      </c>
      <c r="C55" s="20" t="s">
        <v>75</v>
      </c>
      <c r="D55" s="6">
        <v>7</v>
      </c>
      <c r="E55" s="6">
        <v>8</v>
      </c>
    </row>
    <row r="56" spans="2:9" ht="15.75" x14ac:dyDescent="0.25">
      <c r="B56" s="87"/>
      <c r="C56" s="20" t="s">
        <v>76</v>
      </c>
      <c r="D56" s="6">
        <v>8</v>
      </c>
      <c r="E56" s="6">
        <v>8</v>
      </c>
    </row>
    <row r="57" spans="2:9" ht="15.75" x14ac:dyDescent="0.25">
      <c r="B57" s="87"/>
      <c r="C57" s="20" t="s">
        <v>13</v>
      </c>
      <c r="D57" s="6">
        <v>7</v>
      </c>
      <c r="E57" s="6">
        <v>7</v>
      </c>
    </row>
    <row r="58" spans="2:9" ht="15.75" x14ac:dyDescent="0.25">
      <c r="B58" s="87"/>
      <c r="C58" s="20" t="s">
        <v>14</v>
      </c>
      <c r="D58" s="6">
        <v>6</v>
      </c>
      <c r="E58" s="6">
        <v>7</v>
      </c>
    </row>
    <row r="59" spans="2:9" ht="15.75" x14ac:dyDescent="0.25">
      <c r="B59" s="87"/>
      <c r="C59" s="20" t="s">
        <v>77</v>
      </c>
      <c r="D59" s="6">
        <v>6</v>
      </c>
      <c r="E59" s="6">
        <v>7</v>
      </c>
    </row>
    <row r="60" spans="2:9" ht="15.75" x14ac:dyDescent="0.25">
      <c r="B60" s="88" t="s">
        <v>7</v>
      </c>
      <c r="C60" s="20" t="s">
        <v>25</v>
      </c>
      <c r="D60" s="6">
        <v>6</v>
      </c>
      <c r="E60" s="6">
        <v>8</v>
      </c>
    </row>
    <row r="61" spans="2:9" ht="15.75" x14ac:dyDescent="0.25">
      <c r="B61" s="89"/>
      <c r="C61" s="20" t="s">
        <v>78</v>
      </c>
      <c r="D61" s="6">
        <v>6</v>
      </c>
      <c r="E61" s="6">
        <v>7</v>
      </c>
    </row>
    <row r="62" spans="2:9" ht="15.75" x14ac:dyDescent="0.25">
      <c r="B62" s="89"/>
      <c r="C62" s="20" t="s">
        <v>24</v>
      </c>
      <c r="D62" s="6">
        <v>7</v>
      </c>
      <c r="E62" s="6">
        <v>8</v>
      </c>
    </row>
    <row r="63" spans="2:9" ht="15.75" x14ac:dyDescent="0.25">
      <c r="B63" s="90"/>
      <c r="C63" s="20" t="s">
        <v>85</v>
      </c>
      <c r="D63" s="6">
        <v>6</v>
      </c>
      <c r="E63" s="6">
        <v>7</v>
      </c>
    </row>
    <row r="64" spans="2:9" ht="15.75" x14ac:dyDescent="0.25">
      <c r="B64" s="87" t="s">
        <v>10</v>
      </c>
      <c r="C64" s="20" t="s">
        <v>19</v>
      </c>
      <c r="D64" s="6">
        <v>7</v>
      </c>
      <c r="E64" s="6">
        <v>7</v>
      </c>
    </row>
    <row r="65" spans="2:5" ht="15.75" x14ac:dyDescent="0.25">
      <c r="B65" s="87"/>
      <c r="C65" s="20" t="s">
        <v>86</v>
      </c>
      <c r="D65" s="6">
        <v>6</v>
      </c>
      <c r="E65" s="6">
        <v>7</v>
      </c>
    </row>
    <row r="66" spans="2:5" ht="15.75" x14ac:dyDescent="0.25">
      <c r="B66" s="87"/>
      <c r="C66" s="20" t="s">
        <v>87</v>
      </c>
      <c r="D66" s="6">
        <v>8</v>
      </c>
      <c r="E66" s="6">
        <v>8</v>
      </c>
    </row>
    <row r="67" spans="2:5" ht="15.75" x14ac:dyDescent="0.25">
      <c r="B67" s="87"/>
      <c r="C67" s="20" t="s">
        <v>88</v>
      </c>
      <c r="D67" s="6">
        <v>7</v>
      </c>
      <c r="E67" s="6">
        <v>8</v>
      </c>
    </row>
    <row r="68" spans="2:5" ht="15.75" x14ac:dyDescent="0.25">
      <c r="B68" s="87"/>
      <c r="C68" s="20" t="s">
        <v>21</v>
      </c>
      <c r="D68" s="6">
        <v>7</v>
      </c>
      <c r="E68" s="6">
        <v>7</v>
      </c>
    </row>
  </sheetData>
  <mergeCells count="12">
    <mergeCell ref="B60:B63"/>
    <mergeCell ref="B64:B68"/>
    <mergeCell ref="B32:B36"/>
    <mergeCell ref="B37:B40"/>
    <mergeCell ref="B41:B45"/>
    <mergeCell ref="B51:B54"/>
    <mergeCell ref="B55:B59"/>
    <mergeCell ref="B5:B8"/>
    <mergeCell ref="B9:B13"/>
    <mergeCell ref="B14:B17"/>
    <mergeCell ref="B18:B22"/>
    <mergeCell ref="B28:B3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004CB-022A-4AFB-BF89-F6A015CF4B7C}">
  <dimension ref="B2:W77"/>
  <sheetViews>
    <sheetView topLeftCell="J59" zoomScaleNormal="100" workbookViewId="0">
      <selection activeCell="U59" sqref="U59"/>
    </sheetView>
  </sheetViews>
  <sheetFormatPr defaultRowHeight="15" x14ac:dyDescent="0.25"/>
  <cols>
    <col min="2" max="2" width="6" customWidth="1"/>
    <col min="3" max="3" width="45.85546875" customWidth="1"/>
    <col min="4" max="4" width="5.140625" customWidth="1"/>
    <col min="5" max="5" width="5.85546875" customWidth="1"/>
    <col min="6" max="6" width="5.7109375" customWidth="1"/>
    <col min="7" max="7" width="5.140625" customWidth="1"/>
    <col min="10" max="10" width="6.28515625" customWidth="1"/>
    <col min="11" max="11" width="46" customWidth="1"/>
    <col min="12" max="13" width="7" customWidth="1"/>
    <col min="14" max="14" width="6.85546875" customWidth="1"/>
    <col min="15" max="15" width="6.5703125" customWidth="1"/>
    <col min="18" max="18" width="6.5703125" customWidth="1"/>
    <col min="19" max="19" width="46.5703125" bestFit="1" customWidth="1"/>
    <col min="20" max="21" width="7.28515625" customWidth="1"/>
    <col min="22" max="22" width="7.42578125" customWidth="1"/>
    <col min="23" max="23" width="8.140625" customWidth="1"/>
  </cols>
  <sheetData>
    <row r="2" spans="2:23" ht="15.75" x14ac:dyDescent="0.25">
      <c r="B2" s="92" t="s">
        <v>105</v>
      </c>
      <c r="C2" s="92"/>
      <c r="D2" s="92"/>
      <c r="E2" s="92"/>
      <c r="F2" s="92"/>
      <c r="G2" s="92"/>
      <c r="J2" s="92" t="s">
        <v>106</v>
      </c>
      <c r="K2" s="92"/>
      <c r="L2" s="92"/>
      <c r="M2" s="92"/>
      <c r="N2" s="92"/>
      <c r="O2" s="92"/>
      <c r="R2" s="92" t="s">
        <v>107</v>
      </c>
      <c r="S2" s="92"/>
      <c r="T2" s="92"/>
      <c r="U2" s="92"/>
      <c r="V2" s="92"/>
      <c r="W2" s="92"/>
    </row>
    <row r="5" spans="2:23" ht="15.75" x14ac:dyDescent="0.25">
      <c r="C5" s="13" t="s">
        <v>36</v>
      </c>
      <c r="K5" s="13" t="s">
        <v>36</v>
      </c>
      <c r="S5" s="13" t="s">
        <v>36</v>
      </c>
    </row>
    <row r="7" spans="2:23" ht="15.75" x14ac:dyDescent="0.25">
      <c r="B7" s="121" t="s">
        <v>28</v>
      </c>
      <c r="C7" s="121" t="s">
        <v>29</v>
      </c>
      <c r="D7" s="132" t="s">
        <v>30</v>
      </c>
      <c r="E7" s="132"/>
      <c r="F7" s="132"/>
      <c r="G7" s="132"/>
      <c r="J7" s="121" t="s">
        <v>28</v>
      </c>
      <c r="K7" s="121" t="s">
        <v>29</v>
      </c>
      <c r="L7" s="132" t="s">
        <v>30</v>
      </c>
      <c r="M7" s="132"/>
      <c r="N7" s="132"/>
      <c r="O7" s="132"/>
      <c r="R7" s="121" t="s">
        <v>28</v>
      </c>
      <c r="S7" s="121" t="s">
        <v>29</v>
      </c>
      <c r="T7" s="132" t="s">
        <v>30</v>
      </c>
      <c r="U7" s="132"/>
      <c r="V7" s="132"/>
      <c r="W7" s="132"/>
    </row>
    <row r="8" spans="2:23" ht="15.75" x14ac:dyDescent="0.25">
      <c r="B8" s="121"/>
      <c r="C8" s="121"/>
      <c r="D8" s="4">
        <v>1</v>
      </c>
      <c r="E8" s="4">
        <v>2</v>
      </c>
      <c r="F8" s="4">
        <v>3</v>
      </c>
      <c r="G8" s="4">
        <v>4</v>
      </c>
      <c r="J8" s="121"/>
      <c r="K8" s="121"/>
      <c r="L8" s="4">
        <v>1</v>
      </c>
      <c r="M8" s="4">
        <v>2</v>
      </c>
      <c r="N8" s="4">
        <v>3</v>
      </c>
      <c r="O8" s="4">
        <v>4</v>
      </c>
      <c r="R8" s="121"/>
      <c r="S8" s="121"/>
      <c r="T8" s="4">
        <v>1</v>
      </c>
      <c r="U8" s="4">
        <v>2</v>
      </c>
      <c r="V8" s="4">
        <v>3</v>
      </c>
      <c r="W8" s="4">
        <v>4</v>
      </c>
    </row>
    <row r="9" spans="2:23" ht="15.75" x14ac:dyDescent="0.25">
      <c r="B9" s="133" t="s">
        <v>32</v>
      </c>
      <c r="C9" s="133"/>
      <c r="D9" s="133"/>
      <c r="E9" s="133"/>
      <c r="F9" s="133"/>
      <c r="G9" s="133"/>
      <c r="J9" s="133" t="s">
        <v>32</v>
      </c>
      <c r="K9" s="133"/>
      <c r="L9" s="133"/>
      <c r="M9" s="133"/>
      <c r="N9" s="133"/>
      <c r="O9" s="133"/>
      <c r="R9" s="133" t="s">
        <v>32</v>
      </c>
      <c r="S9" s="133"/>
      <c r="T9" s="133"/>
      <c r="U9" s="133"/>
      <c r="V9" s="133"/>
      <c r="W9" s="133"/>
    </row>
    <row r="10" spans="2:23" ht="15.75" x14ac:dyDescent="0.25">
      <c r="B10" s="6">
        <v>1</v>
      </c>
      <c r="C10" s="2" t="s">
        <v>94</v>
      </c>
      <c r="D10" s="6"/>
      <c r="E10" s="6"/>
      <c r="F10" s="6"/>
      <c r="G10" s="44">
        <v>4</v>
      </c>
      <c r="J10" s="6">
        <v>1</v>
      </c>
      <c r="K10" s="2" t="s">
        <v>94</v>
      </c>
      <c r="L10" s="6"/>
      <c r="M10" s="6"/>
      <c r="N10" s="44">
        <v>3</v>
      </c>
      <c r="O10" s="6"/>
      <c r="R10" s="6">
        <v>1</v>
      </c>
      <c r="S10" s="2" t="s">
        <v>94</v>
      </c>
      <c r="T10" s="6"/>
      <c r="U10" s="6"/>
      <c r="V10" s="44">
        <v>3</v>
      </c>
      <c r="W10" s="6"/>
    </row>
    <row r="11" spans="2:23" ht="15.75" x14ac:dyDescent="0.25">
      <c r="B11" s="6">
        <v>2</v>
      </c>
      <c r="C11" s="2" t="s">
        <v>93</v>
      </c>
      <c r="D11" s="6"/>
      <c r="E11" s="6"/>
      <c r="F11" s="44">
        <v>3</v>
      </c>
      <c r="G11" s="6"/>
      <c r="J11" s="6">
        <v>2</v>
      </c>
      <c r="K11" s="2" t="s">
        <v>93</v>
      </c>
      <c r="L11" s="6"/>
      <c r="M11" s="6"/>
      <c r="N11" s="44">
        <v>3</v>
      </c>
      <c r="O11" s="6"/>
      <c r="R11" s="6">
        <v>2</v>
      </c>
      <c r="S11" s="2" t="s">
        <v>93</v>
      </c>
      <c r="T11" s="6"/>
      <c r="U11" s="6"/>
      <c r="V11" s="6"/>
      <c r="W11" s="44">
        <v>4</v>
      </c>
    </row>
    <row r="12" spans="2:23" ht="15.75" x14ac:dyDescent="0.25">
      <c r="B12" s="6">
        <v>3</v>
      </c>
      <c r="C12" s="2" t="s">
        <v>95</v>
      </c>
      <c r="D12" s="6"/>
      <c r="E12" s="6"/>
      <c r="F12" s="6"/>
      <c r="G12" s="44">
        <v>4</v>
      </c>
      <c r="J12" s="6">
        <v>3</v>
      </c>
      <c r="K12" s="2" t="s">
        <v>95</v>
      </c>
      <c r="L12" s="6"/>
      <c r="M12" s="6"/>
      <c r="N12" s="6"/>
      <c r="O12" s="44">
        <v>4</v>
      </c>
      <c r="R12" s="6">
        <v>3</v>
      </c>
      <c r="S12" s="2" t="s">
        <v>95</v>
      </c>
      <c r="T12" s="6"/>
      <c r="U12" s="6"/>
      <c r="V12" s="44">
        <v>3</v>
      </c>
      <c r="W12" s="6"/>
    </row>
    <row r="13" spans="2:23" ht="15.75" x14ac:dyDescent="0.25">
      <c r="B13" s="133" t="s">
        <v>33</v>
      </c>
      <c r="C13" s="133"/>
      <c r="D13" s="133"/>
      <c r="E13" s="133"/>
      <c r="F13" s="133"/>
      <c r="G13" s="133"/>
      <c r="J13" s="133" t="s">
        <v>33</v>
      </c>
      <c r="K13" s="133"/>
      <c r="L13" s="133"/>
      <c r="M13" s="133"/>
      <c r="N13" s="133"/>
      <c r="O13" s="133"/>
      <c r="R13" s="133" t="s">
        <v>33</v>
      </c>
      <c r="S13" s="133"/>
      <c r="T13" s="133"/>
      <c r="U13" s="133"/>
      <c r="V13" s="133"/>
      <c r="W13" s="133"/>
    </row>
    <row r="14" spans="2:23" ht="15.75" x14ac:dyDescent="0.25">
      <c r="B14" s="6">
        <v>1</v>
      </c>
      <c r="C14" s="14" t="s">
        <v>40</v>
      </c>
      <c r="D14" s="6"/>
      <c r="E14" s="6"/>
      <c r="F14" s="44">
        <v>3</v>
      </c>
      <c r="G14" s="6"/>
      <c r="J14" s="6">
        <v>1</v>
      </c>
      <c r="K14" s="14" t="s">
        <v>40</v>
      </c>
      <c r="L14" s="6"/>
      <c r="M14" s="44">
        <v>2</v>
      </c>
      <c r="N14" s="6"/>
      <c r="O14" s="6"/>
      <c r="R14" s="6">
        <v>1</v>
      </c>
      <c r="S14" s="14" t="s">
        <v>40</v>
      </c>
      <c r="T14" s="6"/>
      <c r="U14" s="6"/>
      <c r="V14" s="44">
        <v>3</v>
      </c>
      <c r="W14" s="6"/>
    </row>
    <row r="15" spans="2:23" ht="15.75" x14ac:dyDescent="0.25">
      <c r="B15" s="6">
        <v>2</v>
      </c>
      <c r="C15" s="2" t="s">
        <v>41</v>
      </c>
      <c r="D15" s="6"/>
      <c r="E15" s="6"/>
      <c r="F15" s="6"/>
      <c r="G15" s="44">
        <v>4</v>
      </c>
      <c r="I15" s="134"/>
      <c r="J15" s="6">
        <v>2</v>
      </c>
      <c r="K15" s="2" t="s">
        <v>41</v>
      </c>
      <c r="L15" s="6"/>
      <c r="M15" s="6"/>
      <c r="N15" s="44">
        <v>3</v>
      </c>
      <c r="O15" s="6"/>
      <c r="R15" s="6">
        <v>2</v>
      </c>
      <c r="S15" s="2" t="s">
        <v>41</v>
      </c>
      <c r="T15" s="6"/>
      <c r="U15" s="6"/>
      <c r="V15" s="6"/>
      <c r="W15" s="44">
        <v>4</v>
      </c>
    </row>
    <row r="16" spans="2:23" ht="15.75" x14ac:dyDescent="0.25">
      <c r="B16" s="120" t="s">
        <v>28</v>
      </c>
      <c r="C16" s="120" t="s">
        <v>31</v>
      </c>
      <c r="D16" s="120" t="s">
        <v>30</v>
      </c>
      <c r="E16" s="120"/>
      <c r="F16" s="120"/>
      <c r="G16" s="120"/>
      <c r="J16" s="120" t="s">
        <v>28</v>
      </c>
      <c r="K16" s="120" t="s">
        <v>31</v>
      </c>
      <c r="L16" s="120" t="s">
        <v>30</v>
      </c>
      <c r="M16" s="120"/>
      <c r="N16" s="120"/>
      <c r="O16" s="120"/>
      <c r="R16" s="120" t="s">
        <v>28</v>
      </c>
      <c r="S16" s="120" t="s">
        <v>31</v>
      </c>
      <c r="T16" s="120" t="s">
        <v>30</v>
      </c>
      <c r="U16" s="120"/>
      <c r="V16" s="120"/>
      <c r="W16" s="120"/>
    </row>
    <row r="17" spans="2:23" ht="15.75" x14ac:dyDescent="0.25">
      <c r="B17" s="120"/>
      <c r="C17" s="120"/>
      <c r="D17" s="4">
        <v>1</v>
      </c>
      <c r="E17" s="4">
        <v>2</v>
      </c>
      <c r="F17" s="4">
        <v>3</v>
      </c>
      <c r="G17" s="4">
        <v>4</v>
      </c>
      <c r="J17" s="120"/>
      <c r="K17" s="120"/>
      <c r="L17" s="4">
        <v>1</v>
      </c>
      <c r="M17" s="4">
        <v>2</v>
      </c>
      <c r="N17" s="4">
        <v>3</v>
      </c>
      <c r="O17" s="4">
        <v>4</v>
      </c>
      <c r="R17" s="120"/>
      <c r="S17" s="120"/>
      <c r="T17" s="4">
        <v>1</v>
      </c>
      <c r="U17" s="4">
        <v>2</v>
      </c>
      <c r="V17" s="4">
        <v>3</v>
      </c>
      <c r="W17" s="4">
        <v>4</v>
      </c>
    </row>
    <row r="18" spans="2:23" ht="15.75" x14ac:dyDescent="0.25">
      <c r="B18" s="133" t="s">
        <v>34</v>
      </c>
      <c r="C18" s="133"/>
      <c r="D18" s="133"/>
      <c r="E18" s="133"/>
      <c r="F18" s="133"/>
      <c r="G18" s="133"/>
      <c r="J18" s="133" t="s">
        <v>34</v>
      </c>
      <c r="K18" s="133"/>
      <c r="L18" s="133"/>
      <c r="M18" s="133"/>
      <c r="N18" s="133"/>
      <c r="O18" s="133"/>
      <c r="R18" s="133" t="s">
        <v>34</v>
      </c>
      <c r="S18" s="133"/>
      <c r="T18" s="133"/>
      <c r="U18" s="133"/>
      <c r="V18" s="133"/>
      <c r="W18" s="133"/>
    </row>
    <row r="19" spans="2:23" ht="15.75" x14ac:dyDescent="0.25">
      <c r="B19" s="6">
        <v>1</v>
      </c>
      <c r="C19" s="2" t="s">
        <v>42</v>
      </c>
      <c r="D19" s="6"/>
      <c r="E19" s="6"/>
      <c r="F19" s="44">
        <v>3</v>
      </c>
      <c r="G19" s="6"/>
      <c r="J19" s="6">
        <v>1</v>
      </c>
      <c r="K19" s="2" t="s">
        <v>42</v>
      </c>
      <c r="L19" s="6"/>
      <c r="M19" s="6"/>
      <c r="N19" s="44">
        <v>3</v>
      </c>
      <c r="O19" s="6"/>
      <c r="R19" s="6">
        <v>1</v>
      </c>
      <c r="S19" s="2" t="s">
        <v>42</v>
      </c>
      <c r="T19" s="6"/>
      <c r="U19" s="6"/>
      <c r="V19" s="6"/>
      <c r="W19" s="44">
        <v>4</v>
      </c>
    </row>
    <row r="20" spans="2:23" ht="15.75" x14ac:dyDescent="0.25">
      <c r="B20" s="133" t="s">
        <v>35</v>
      </c>
      <c r="C20" s="133"/>
      <c r="D20" s="133"/>
      <c r="E20" s="133"/>
      <c r="F20" s="133"/>
      <c r="G20" s="133"/>
      <c r="J20" s="133" t="s">
        <v>35</v>
      </c>
      <c r="K20" s="133"/>
      <c r="L20" s="133"/>
      <c r="M20" s="133"/>
      <c r="N20" s="133"/>
      <c r="O20" s="133"/>
      <c r="R20" s="133" t="s">
        <v>35</v>
      </c>
      <c r="S20" s="133"/>
      <c r="T20" s="133"/>
      <c r="U20" s="133"/>
      <c r="V20" s="133"/>
      <c r="W20" s="133"/>
    </row>
    <row r="21" spans="2:23" ht="31.5" x14ac:dyDescent="0.25">
      <c r="B21" s="6">
        <v>1</v>
      </c>
      <c r="C21" s="15" t="s">
        <v>43</v>
      </c>
      <c r="D21" s="6"/>
      <c r="E21" s="6"/>
      <c r="F21" s="44">
        <v>3</v>
      </c>
      <c r="G21" s="6"/>
      <c r="J21" s="6">
        <v>1</v>
      </c>
      <c r="K21" s="15" t="s">
        <v>43</v>
      </c>
      <c r="L21" s="6"/>
      <c r="M21" s="6"/>
      <c r="N21" s="6"/>
      <c r="O21" s="44">
        <v>4</v>
      </c>
      <c r="R21" s="6">
        <v>1</v>
      </c>
      <c r="S21" s="15" t="s">
        <v>43</v>
      </c>
      <c r="T21" s="6"/>
      <c r="U21" s="6"/>
      <c r="V21" s="44">
        <v>3</v>
      </c>
      <c r="W21" s="6"/>
    </row>
    <row r="22" spans="2:23" ht="15.75" x14ac:dyDescent="0.25">
      <c r="B22" s="6">
        <v>2</v>
      </c>
      <c r="C22" s="2" t="s">
        <v>44</v>
      </c>
      <c r="D22" s="6"/>
      <c r="E22" s="44">
        <v>2</v>
      </c>
      <c r="F22" s="6"/>
      <c r="G22" s="6"/>
      <c r="J22" s="6">
        <v>2</v>
      </c>
      <c r="K22" s="2" t="s">
        <v>44</v>
      </c>
      <c r="L22" s="6"/>
      <c r="M22" s="6"/>
      <c r="N22" s="44">
        <v>3</v>
      </c>
      <c r="O22" s="6"/>
      <c r="R22" s="6">
        <v>2</v>
      </c>
      <c r="S22" s="2" t="s">
        <v>44</v>
      </c>
      <c r="T22" s="6"/>
      <c r="U22" s="6"/>
      <c r="V22" s="44">
        <v>3</v>
      </c>
      <c r="W22" s="6"/>
    </row>
    <row r="25" spans="2:23" ht="15.75" x14ac:dyDescent="0.25">
      <c r="C25" s="13" t="s">
        <v>37</v>
      </c>
      <c r="K25" s="13" t="s">
        <v>37</v>
      </c>
      <c r="S25" s="13" t="s">
        <v>37</v>
      </c>
    </row>
    <row r="27" spans="2:23" ht="15.75" x14ac:dyDescent="0.25">
      <c r="B27" s="121" t="s">
        <v>28</v>
      </c>
      <c r="C27" s="121" t="s">
        <v>29</v>
      </c>
      <c r="D27" s="132" t="s">
        <v>30</v>
      </c>
      <c r="E27" s="132"/>
      <c r="F27" s="132"/>
      <c r="G27" s="132"/>
      <c r="J27" s="121" t="s">
        <v>28</v>
      </c>
      <c r="K27" s="121" t="s">
        <v>29</v>
      </c>
      <c r="L27" s="132" t="s">
        <v>30</v>
      </c>
      <c r="M27" s="132"/>
      <c r="N27" s="132"/>
      <c r="O27" s="132"/>
      <c r="R27" s="121" t="s">
        <v>28</v>
      </c>
      <c r="S27" s="121" t="s">
        <v>29</v>
      </c>
      <c r="T27" s="132" t="s">
        <v>30</v>
      </c>
      <c r="U27" s="132"/>
      <c r="V27" s="132"/>
      <c r="W27" s="132"/>
    </row>
    <row r="28" spans="2:23" ht="15.75" x14ac:dyDescent="0.25">
      <c r="B28" s="121"/>
      <c r="C28" s="121"/>
      <c r="D28" s="4">
        <v>1</v>
      </c>
      <c r="E28" s="4">
        <v>2</v>
      </c>
      <c r="F28" s="4">
        <v>3</v>
      </c>
      <c r="G28" s="4">
        <v>4</v>
      </c>
      <c r="J28" s="121"/>
      <c r="K28" s="121"/>
      <c r="L28" s="4">
        <v>1</v>
      </c>
      <c r="M28" s="4">
        <v>2</v>
      </c>
      <c r="N28" s="4">
        <v>3</v>
      </c>
      <c r="O28" s="4">
        <v>4</v>
      </c>
      <c r="R28" s="121"/>
      <c r="S28" s="121"/>
      <c r="T28" s="4">
        <v>1</v>
      </c>
      <c r="U28" s="4">
        <v>2</v>
      </c>
      <c r="V28" s="4">
        <v>3</v>
      </c>
      <c r="W28" s="4">
        <v>4</v>
      </c>
    </row>
    <row r="29" spans="2:23" ht="15.75" x14ac:dyDescent="0.25">
      <c r="B29" s="133" t="s">
        <v>32</v>
      </c>
      <c r="C29" s="133"/>
      <c r="D29" s="133"/>
      <c r="E29" s="133"/>
      <c r="F29" s="133"/>
      <c r="G29" s="133"/>
      <c r="J29" s="133" t="s">
        <v>32</v>
      </c>
      <c r="K29" s="133"/>
      <c r="L29" s="133"/>
      <c r="M29" s="133"/>
      <c r="N29" s="133"/>
      <c r="O29" s="133"/>
      <c r="R29" s="133" t="s">
        <v>32</v>
      </c>
      <c r="S29" s="133"/>
      <c r="T29" s="133"/>
      <c r="U29" s="133"/>
      <c r="V29" s="133"/>
      <c r="W29" s="133"/>
    </row>
    <row r="30" spans="2:23" ht="15.75" x14ac:dyDescent="0.25">
      <c r="B30" s="6">
        <v>1</v>
      </c>
      <c r="C30" s="2" t="s">
        <v>108</v>
      </c>
      <c r="D30" s="6"/>
      <c r="E30" s="6"/>
      <c r="F30" s="44">
        <v>3</v>
      </c>
      <c r="G30" s="6"/>
      <c r="J30" s="6">
        <v>1</v>
      </c>
      <c r="K30" s="2" t="s">
        <v>108</v>
      </c>
      <c r="L30" s="6"/>
      <c r="M30" s="6"/>
      <c r="N30" s="6"/>
      <c r="O30" s="44">
        <v>4</v>
      </c>
      <c r="R30" s="6">
        <v>1</v>
      </c>
      <c r="S30" s="2" t="s">
        <v>108</v>
      </c>
      <c r="T30" s="6"/>
      <c r="U30" s="6"/>
      <c r="V30" s="6"/>
      <c r="W30" s="44">
        <v>4</v>
      </c>
    </row>
    <row r="31" spans="2:23" ht="15.75" x14ac:dyDescent="0.25">
      <c r="B31" s="6">
        <v>2</v>
      </c>
      <c r="C31" s="2" t="s">
        <v>89</v>
      </c>
      <c r="D31" s="6"/>
      <c r="E31" s="6"/>
      <c r="F31" s="44">
        <v>3</v>
      </c>
      <c r="G31" s="6"/>
      <c r="J31" s="6">
        <v>2</v>
      </c>
      <c r="K31" s="2" t="s">
        <v>89</v>
      </c>
      <c r="L31" s="6"/>
      <c r="M31" s="6"/>
      <c r="N31" s="6"/>
      <c r="O31" s="44">
        <v>4</v>
      </c>
      <c r="R31" s="6">
        <v>2</v>
      </c>
      <c r="S31" s="2" t="s">
        <v>89</v>
      </c>
      <c r="T31" s="6"/>
      <c r="U31" s="6"/>
      <c r="V31" s="44">
        <v>3</v>
      </c>
      <c r="W31" s="6"/>
    </row>
    <row r="32" spans="2:23" ht="15.75" x14ac:dyDescent="0.25">
      <c r="B32" s="6">
        <v>3</v>
      </c>
      <c r="C32" s="2" t="s">
        <v>90</v>
      </c>
      <c r="D32" s="6"/>
      <c r="E32" s="6"/>
      <c r="F32" s="6"/>
      <c r="G32" s="44">
        <v>4</v>
      </c>
      <c r="J32" s="6">
        <v>3</v>
      </c>
      <c r="K32" s="2" t="s">
        <v>90</v>
      </c>
      <c r="L32" s="6"/>
      <c r="M32" s="6"/>
      <c r="N32" s="6"/>
      <c r="O32" s="44">
        <v>4</v>
      </c>
      <c r="R32" s="6">
        <v>3</v>
      </c>
      <c r="S32" s="2" t="s">
        <v>90</v>
      </c>
      <c r="T32" s="6"/>
      <c r="U32" s="6"/>
      <c r="V32" s="44">
        <v>3</v>
      </c>
      <c r="W32" s="6"/>
    </row>
    <row r="33" spans="2:23" ht="15.75" x14ac:dyDescent="0.25">
      <c r="B33" s="133" t="s">
        <v>33</v>
      </c>
      <c r="C33" s="133"/>
      <c r="D33" s="133"/>
      <c r="E33" s="133"/>
      <c r="F33" s="133"/>
      <c r="G33" s="133"/>
      <c r="J33" s="133" t="s">
        <v>33</v>
      </c>
      <c r="K33" s="133"/>
      <c r="L33" s="133"/>
      <c r="M33" s="133"/>
      <c r="N33" s="133"/>
      <c r="O33" s="133"/>
      <c r="R33" s="133" t="s">
        <v>33</v>
      </c>
      <c r="S33" s="133"/>
      <c r="T33" s="133"/>
      <c r="U33" s="133"/>
      <c r="V33" s="133"/>
      <c r="W33" s="133"/>
    </row>
    <row r="34" spans="2:23" ht="15.75" x14ac:dyDescent="0.25">
      <c r="B34" s="6">
        <v>1</v>
      </c>
      <c r="C34" s="14" t="s">
        <v>45</v>
      </c>
      <c r="D34" s="6"/>
      <c r="E34" s="6"/>
      <c r="F34" s="44">
        <v>3</v>
      </c>
      <c r="G34" s="6"/>
      <c r="J34" s="6">
        <v>1</v>
      </c>
      <c r="K34" s="14" t="s">
        <v>45</v>
      </c>
      <c r="L34" s="6"/>
      <c r="M34" s="6"/>
      <c r="N34" s="44">
        <v>3</v>
      </c>
      <c r="O34" s="6"/>
      <c r="R34" s="6">
        <v>1</v>
      </c>
      <c r="S34" s="14" t="s">
        <v>45</v>
      </c>
      <c r="T34" s="6"/>
      <c r="U34" s="44">
        <v>2</v>
      </c>
      <c r="V34" s="6"/>
      <c r="W34" s="6"/>
    </row>
    <row r="35" spans="2:23" ht="31.5" x14ac:dyDescent="0.25">
      <c r="B35" s="6">
        <v>2</v>
      </c>
      <c r="C35" s="15" t="s">
        <v>46</v>
      </c>
      <c r="D35" s="6"/>
      <c r="E35" s="44">
        <v>2</v>
      </c>
      <c r="F35" s="6"/>
      <c r="G35" s="6"/>
      <c r="J35" s="6">
        <v>2</v>
      </c>
      <c r="K35" s="15" t="s">
        <v>46</v>
      </c>
      <c r="L35" s="6"/>
      <c r="M35" s="6"/>
      <c r="N35" s="44">
        <v>3</v>
      </c>
      <c r="O35" s="6"/>
      <c r="P35" s="134"/>
      <c r="R35" s="6">
        <v>2</v>
      </c>
      <c r="S35" s="15" t="s">
        <v>46</v>
      </c>
      <c r="T35" s="6"/>
      <c r="U35" s="6"/>
      <c r="V35" s="44">
        <v>3</v>
      </c>
      <c r="W35" s="6"/>
    </row>
    <row r="36" spans="2:23" ht="15.75" x14ac:dyDescent="0.25">
      <c r="B36" s="120" t="s">
        <v>28</v>
      </c>
      <c r="C36" s="120" t="s">
        <v>31</v>
      </c>
      <c r="D36" s="120" t="s">
        <v>30</v>
      </c>
      <c r="E36" s="120"/>
      <c r="F36" s="120"/>
      <c r="G36" s="120"/>
      <c r="J36" s="120" t="s">
        <v>28</v>
      </c>
      <c r="K36" s="120" t="s">
        <v>31</v>
      </c>
      <c r="L36" s="120" t="s">
        <v>30</v>
      </c>
      <c r="M36" s="120"/>
      <c r="N36" s="120"/>
      <c r="O36" s="120"/>
      <c r="R36" s="120" t="s">
        <v>28</v>
      </c>
      <c r="S36" s="120" t="s">
        <v>31</v>
      </c>
      <c r="T36" s="120" t="s">
        <v>30</v>
      </c>
      <c r="U36" s="120"/>
      <c r="V36" s="120"/>
      <c r="W36" s="120"/>
    </row>
    <row r="37" spans="2:23" ht="15.75" x14ac:dyDescent="0.25">
      <c r="B37" s="120"/>
      <c r="C37" s="120"/>
      <c r="D37" s="4">
        <v>1</v>
      </c>
      <c r="E37" s="4">
        <v>2</v>
      </c>
      <c r="F37" s="4">
        <v>3</v>
      </c>
      <c r="G37" s="4">
        <v>4</v>
      </c>
      <c r="J37" s="120"/>
      <c r="K37" s="120"/>
      <c r="L37" s="4">
        <v>1</v>
      </c>
      <c r="M37" s="4">
        <v>2</v>
      </c>
      <c r="N37" s="4">
        <v>3</v>
      </c>
      <c r="O37" s="4">
        <v>4</v>
      </c>
      <c r="R37" s="120"/>
      <c r="S37" s="120"/>
      <c r="T37" s="4">
        <v>1</v>
      </c>
      <c r="U37" s="4">
        <v>2</v>
      </c>
      <c r="V37" s="4">
        <v>3</v>
      </c>
      <c r="W37" s="4">
        <v>4</v>
      </c>
    </row>
    <row r="38" spans="2:23" ht="15.75" x14ac:dyDescent="0.25">
      <c r="B38" s="133" t="s">
        <v>34</v>
      </c>
      <c r="C38" s="133"/>
      <c r="D38" s="133"/>
      <c r="E38" s="133"/>
      <c r="F38" s="133"/>
      <c r="G38" s="133"/>
      <c r="J38" s="133" t="s">
        <v>34</v>
      </c>
      <c r="K38" s="133"/>
      <c r="L38" s="133"/>
      <c r="M38" s="133"/>
      <c r="N38" s="133"/>
      <c r="O38" s="133"/>
      <c r="R38" s="133" t="s">
        <v>34</v>
      </c>
      <c r="S38" s="133"/>
      <c r="T38" s="133"/>
      <c r="U38" s="133"/>
      <c r="V38" s="133"/>
      <c r="W38" s="133"/>
    </row>
    <row r="39" spans="2:23" ht="31.5" x14ac:dyDescent="0.25">
      <c r="B39" s="6">
        <v>1</v>
      </c>
      <c r="C39" s="15" t="s">
        <v>47</v>
      </c>
      <c r="D39" s="6"/>
      <c r="E39" s="6"/>
      <c r="F39" s="6"/>
      <c r="G39" s="44">
        <v>4</v>
      </c>
      <c r="J39" s="6">
        <v>1</v>
      </c>
      <c r="K39" s="15" t="s">
        <v>47</v>
      </c>
      <c r="L39" s="6"/>
      <c r="M39" s="6"/>
      <c r="N39" s="6"/>
      <c r="O39" s="44">
        <v>4</v>
      </c>
      <c r="R39" s="6">
        <v>1</v>
      </c>
      <c r="S39" s="15" t="s">
        <v>47</v>
      </c>
      <c r="T39" s="6"/>
      <c r="U39" s="6"/>
      <c r="V39" s="44">
        <v>3</v>
      </c>
      <c r="W39" s="6"/>
    </row>
    <row r="40" spans="2:23" ht="15.75" x14ac:dyDescent="0.25">
      <c r="B40" s="133" t="s">
        <v>35</v>
      </c>
      <c r="C40" s="133"/>
      <c r="D40" s="133"/>
      <c r="E40" s="133"/>
      <c r="F40" s="133"/>
      <c r="G40" s="133"/>
      <c r="J40" s="133" t="s">
        <v>35</v>
      </c>
      <c r="K40" s="133"/>
      <c r="L40" s="133"/>
      <c r="M40" s="133"/>
      <c r="N40" s="133"/>
      <c r="O40" s="133"/>
      <c r="R40" s="133" t="s">
        <v>35</v>
      </c>
      <c r="S40" s="133"/>
      <c r="T40" s="133"/>
      <c r="U40" s="133"/>
      <c r="V40" s="133"/>
      <c r="W40" s="133"/>
    </row>
    <row r="41" spans="2:23" ht="15.75" x14ac:dyDescent="0.25">
      <c r="B41" s="6">
        <v>1</v>
      </c>
      <c r="C41" s="2" t="s">
        <v>48</v>
      </c>
      <c r="D41" s="6"/>
      <c r="E41" s="6"/>
      <c r="F41" s="44">
        <v>3</v>
      </c>
      <c r="G41" s="6"/>
      <c r="J41" s="6">
        <v>1</v>
      </c>
      <c r="K41" s="2" t="s">
        <v>48</v>
      </c>
      <c r="L41" s="6"/>
      <c r="M41" s="6"/>
      <c r="N41" s="44">
        <v>3</v>
      </c>
      <c r="O41" s="6"/>
      <c r="R41" s="6">
        <v>1</v>
      </c>
      <c r="S41" s="2" t="s">
        <v>48</v>
      </c>
      <c r="T41" s="6"/>
      <c r="U41" s="6"/>
      <c r="V41" s="44">
        <v>3</v>
      </c>
      <c r="W41" s="6"/>
    </row>
    <row r="44" spans="2:23" ht="15.75" x14ac:dyDescent="0.25">
      <c r="C44" s="13" t="s">
        <v>38</v>
      </c>
      <c r="K44" s="13" t="s">
        <v>38</v>
      </c>
      <c r="S44" s="13" t="s">
        <v>38</v>
      </c>
    </row>
    <row r="46" spans="2:23" ht="15.75" x14ac:dyDescent="0.25">
      <c r="B46" s="121" t="s">
        <v>28</v>
      </c>
      <c r="C46" s="121" t="s">
        <v>29</v>
      </c>
      <c r="D46" s="132" t="s">
        <v>30</v>
      </c>
      <c r="E46" s="132"/>
      <c r="F46" s="132"/>
      <c r="G46" s="132"/>
      <c r="J46" s="121" t="s">
        <v>28</v>
      </c>
      <c r="K46" s="121" t="s">
        <v>29</v>
      </c>
      <c r="L46" s="132" t="s">
        <v>30</v>
      </c>
      <c r="M46" s="132"/>
      <c r="N46" s="132"/>
      <c r="O46" s="132"/>
      <c r="R46" s="121" t="s">
        <v>28</v>
      </c>
      <c r="S46" s="121" t="s">
        <v>29</v>
      </c>
      <c r="T46" s="132" t="s">
        <v>30</v>
      </c>
      <c r="U46" s="132"/>
      <c r="V46" s="132"/>
      <c r="W46" s="132"/>
    </row>
    <row r="47" spans="2:23" ht="15.75" x14ac:dyDescent="0.25">
      <c r="B47" s="121"/>
      <c r="C47" s="121"/>
      <c r="D47" s="4">
        <v>1</v>
      </c>
      <c r="E47" s="4">
        <v>2</v>
      </c>
      <c r="F47" s="4">
        <v>3</v>
      </c>
      <c r="G47" s="4">
        <v>4</v>
      </c>
      <c r="J47" s="121"/>
      <c r="K47" s="121"/>
      <c r="L47" s="4">
        <v>1</v>
      </c>
      <c r="M47" s="4">
        <v>2</v>
      </c>
      <c r="N47" s="4">
        <v>3</v>
      </c>
      <c r="O47" s="4">
        <v>4</v>
      </c>
      <c r="R47" s="121"/>
      <c r="S47" s="121"/>
      <c r="T47" s="4">
        <v>1</v>
      </c>
      <c r="U47" s="4">
        <v>2</v>
      </c>
      <c r="V47" s="4">
        <v>3</v>
      </c>
      <c r="W47" s="4">
        <v>4</v>
      </c>
    </row>
    <row r="48" spans="2:23" ht="15.75" x14ac:dyDescent="0.25">
      <c r="B48" s="133" t="s">
        <v>32</v>
      </c>
      <c r="C48" s="133"/>
      <c r="D48" s="133"/>
      <c r="E48" s="133"/>
      <c r="F48" s="133"/>
      <c r="G48" s="133"/>
      <c r="J48" s="133" t="s">
        <v>32</v>
      </c>
      <c r="K48" s="133"/>
      <c r="L48" s="133"/>
      <c r="M48" s="133"/>
      <c r="N48" s="133"/>
      <c r="O48" s="133"/>
      <c r="R48" s="133" t="s">
        <v>32</v>
      </c>
      <c r="S48" s="133"/>
      <c r="T48" s="133"/>
      <c r="U48" s="133"/>
      <c r="V48" s="133"/>
      <c r="W48" s="133"/>
    </row>
    <row r="49" spans="2:23" ht="15.75" x14ac:dyDescent="0.25">
      <c r="B49" s="6">
        <v>1</v>
      </c>
      <c r="C49" s="2" t="s">
        <v>78</v>
      </c>
      <c r="D49" s="6"/>
      <c r="E49" s="6"/>
      <c r="F49" s="6"/>
      <c r="G49" s="44">
        <v>4</v>
      </c>
      <c r="J49" s="6">
        <v>1</v>
      </c>
      <c r="K49" s="2" t="s">
        <v>78</v>
      </c>
      <c r="L49" s="6"/>
      <c r="M49" s="6"/>
      <c r="N49" s="6"/>
      <c r="O49" s="44">
        <v>4</v>
      </c>
      <c r="R49" s="6">
        <v>1</v>
      </c>
      <c r="S49" s="2" t="s">
        <v>78</v>
      </c>
      <c r="T49" s="6"/>
      <c r="U49" s="6"/>
      <c r="V49" s="6"/>
      <c r="W49" s="44">
        <v>4</v>
      </c>
    </row>
    <row r="50" spans="2:23" ht="15.75" x14ac:dyDescent="0.25">
      <c r="B50" s="6">
        <v>2</v>
      </c>
      <c r="C50" s="15" t="s">
        <v>91</v>
      </c>
      <c r="D50" s="6"/>
      <c r="E50" s="6"/>
      <c r="F50" s="6"/>
      <c r="G50" s="44">
        <v>4</v>
      </c>
      <c r="J50" s="6">
        <v>2</v>
      </c>
      <c r="K50" s="15" t="s">
        <v>91</v>
      </c>
      <c r="L50" s="6"/>
      <c r="M50" s="6"/>
      <c r="N50" s="6"/>
      <c r="O50" s="44">
        <v>4</v>
      </c>
      <c r="R50" s="6">
        <v>2</v>
      </c>
      <c r="S50" s="15" t="s">
        <v>91</v>
      </c>
      <c r="T50" s="6"/>
      <c r="U50" s="6"/>
      <c r="V50" s="6"/>
      <c r="W50" s="44">
        <v>4</v>
      </c>
    </row>
    <row r="51" spans="2:23" ht="15.75" x14ac:dyDescent="0.25">
      <c r="B51" s="6">
        <v>3</v>
      </c>
      <c r="C51" s="15" t="s">
        <v>92</v>
      </c>
      <c r="D51" s="6"/>
      <c r="E51" s="6"/>
      <c r="F51" s="6"/>
      <c r="G51" s="44">
        <v>4</v>
      </c>
      <c r="J51" s="6">
        <v>3</v>
      </c>
      <c r="K51" s="15" t="s">
        <v>92</v>
      </c>
      <c r="L51" s="6"/>
      <c r="M51" s="6"/>
      <c r="N51" s="6"/>
      <c r="O51" s="44">
        <v>4</v>
      </c>
      <c r="R51" s="6">
        <v>3</v>
      </c>
      <c r="S51" s="15" t="s">
        <v>92</v>
      </c>
      <c r="T51" s="6"/>
      <c r="U51" s="6"/>
      <c r="V51" s="6"/>
      <c r="W51" s="44">
        <v>4</v>
      </c>
    </row>
    <row r="52" spans="2:23" ht="15.75" x14ac:dyDescent="0.25">
      <c r="B52" s="133" t="s">
        <v>33</v>
      </c>
      <c r="C52" s="133"/>
      <c r="D52" s="133"/>
      <c r="E52" s="133"/>
      <c r="F52" s="133"/>
      <c r="G52" s="133"/>
      <c r="J52" s="133" t="s">
        <v>33</v>
      </c>
      <c r="K52" s="133"/>
      <c r="L52" s="133"/>
      <c r="M52" s="133"/>
      <c r="N52" s="133"/>
      <c r="O52" s="133"/>
      <c r="R52" s="133" t="s">
        <v>33</v>
      </c>
      <c r="S52" s="133"/>
      <c r="T52" s="133"/>
      <c r="U52" s="133"/>
      <c r="V52" s="133"/>
      <c r="W52" s="133"/>
    </row>
    <row r="53" spans="2:23" ht="31.5" x14ac:dyDescent="0.25">
      <c r="B53" s="6">
        <v>1</v>
      </c>
      <c r="C53" s="15" t="s">
        <v>56</v>
      </c>
      <c r="D53" s="6"/>
      <c r="E53" s="6"/>
      <c r="F53" s="6"/>
      <c r="G53" s="44">
        <v>4</v>
      </c>
      <c r="J53" s="6">
        <v>1</v>
      </c>
      <c r="K53" s="15" t="s">
        <v>56</v>
      </c>
      <c r="L53" s="6"/>
      <c r="M53" s="6"/>
      <c r="N53" s="44">
        <v>3</v>
      </c>
      <c r="O53" s="6"/>
      <c r="R53" s="6">
        <v>1</v>
      </c>
      <c r="S53" s="15" t="s">
        <v>56</v>
      </c>
      <c r="T53" s="6"/>
      <c r="U53" s="6"/>
      <c r="V53" s="6"/>
      <c r="W53" s="44">
        <v>4</v>
      </c>
    </row>
    <row r="54" spans="2:23" ht="15.75" x14ac:dyDescent="0.25">
      <c r="B54" s="120" t="s">
        <v>28</v>
      </c>
      <c r="C54" s="120" t="s">
        <v>31</v>
      </c>
      <c r="D54" s="120" t="s">
        <v>30</v>
      </c>
      <c r="E54" s="120"/>
      <c r="F54" s="120"/>
      <c r="G54" s="120"/>
      <c r="J54" s="120" t="s">
        <v>28</v>
      </c>
      <c r="K54" s="120" t="s">
        <v>31</v>
      </c>
      <c r="L54" s="120" t="s">
        <v>30</v>
      </c>
      <c r="M54" s="120"/>
      <c r="N54" s="120"/>
      <c r="O54" s="120"/>
      <c r="R54" s="120" t="s">
        <v>28</v>
      </c>
      <c r="S54" s="120" t="s">
        <v>31</v>
      </c>
      <c r="T54" s="120" t="s">
        <v>30</v>
      </c>
      <c r="U54" s="120"/>
      <c r="V54" s="120"/>
      <c r="W54" s="120"/>
    </row>
    <row r="55" spans="2:23" ht="15.75" x14ac:dyDescent="0.25">
      <c r="B55" s="120"/>
      <c r="C55" s="120"/>
      <c r="D55" s="4">
        <v>1</v>
      </c>
      <c r="E55" s="4">
        <v>2</v>
      </c>
      <c r="F55" s="4">
        <v>3</v>
      </c>
      <c r="G55" s="4">
        <v>4</v>
      </c>
      <c r="J55" s="120"/>
      <c r="K55" s="120"/>
      <c r="L55" s="4">
        <v>1</v>
      </c>
      <c r="M55" s="4">
        <v>2</v>
      </c>
      <c r="N55" s="4">
        <v>3</v>
      </c>
      <c r="O55" s="4">
        <v>4</v>
      </c>
      <c r="R55" s="120"/>
      <c r="S55" s="120"/>
      <c r="T55" s="4">
        <v>1</v>
      </c>
      <c r="U55" s="4">
        <v>2</v>
      </c>
      <c r="V55" s="4">
        <v>3</v>
      </c>
      <c r="W55" s="4">
        <v>4</v>
      </c>
    </row>
    <row r="56" spans="2:23" ht="15.75" x14ac:dyDescent="0.25">
      <c r="B56" s="133" t="s">
        <v>34</v>
      </c>
      <c r="C56" s="133"/>
      <c r="D56" s="133"/>
      <c r="E56" s="133"/>
      <c r="F56" s="133"/>
      <c r="G56" s="133"/>
      <c r="J56" s="133" t="s">
        <v>34</v>
      </c>
      <c r="K56" s="133"/>
      <c r="L56" s="133"/>
      <c r="M56" s="133"/>
      <c r="N56" s="133"/>
      <c r="O56" s="133"/>
      <c r="R56" s="133" t="s">
        <v>34</v>
      </c>
      <c r="S56" s="133"/>
      <c r="T56" s="133"/>
      <c r="U56" s="133"/>
      <c r="V56" s="133"/>
      <c r="W56" s="133"/>
    </row>
    <row r="57" spans="2:23" ht="31.5" x14ac:dyDescent="0.25">
      <c r="B57" s="6">
        <v>1</v>
      </c>
      <c r="C57" s="16" t="s">
        <v>55</v>
      </c>
      <c r="D57" s="6"/>
      <c r="E57" s="6"/>
      <c r="F57" s="6"/>
      <c r="G57" s="44">
        <v>4</v>
      </c>
      <c r="J57" s="6">
        <v>1</v>
      </c>
      <c r="K57" s="16" t="s">
        <v>55</v>
      </c>
      <c r="L57" s="6"/>
      <c r="M57" s="6"/>
      <c r="N57" s="6"/>
      <c r="O57" s="44">
        <v>4</v>
      </c>
      <c r="R57" s="6">
        <v>1</v>
      </c>
      <c r="S57" s="16" t="s">
        <v>55</v>
      </c>
      <c r="T57" s="6"/>
      <c r="U57" s="6"/>
      <c r="V57" s="6"/>
      <c r="W57" s="44">
        <v>4</v>
      </c>
    </row>
    <row r="58" spans="2:23" ht="15.75" x14ac:dyDescent="0.25">
      <c r="B58" s="133" t="s">
        <v>35</v>
      </c>
      <c r="C58" s="133"/>
      <c r="D58" s="133"/>
      <c r="E58" s="133"/>
      <c r="F58" s="133"/>
      <c r="G58" s="133"/>
      <c r="J58" s="133" t="s">
        <v>35</v>
      </c>
      <c r="K58" s="133"/>
      <c r="L58" s="133"/>
      <c r="M58" s="133"/>
      <c r="N58" s="133"/>
      <c r="O58" s="133"/>
      <c r="R58" s="133" t="s">
        <v>35</v>
      </c>
      <c r="S58" s="133"/>
      <c r="T58" s="133"/>
      <c r="U58" s="133"/>
      <c r="V58" s="133"/>
      <c r="W58" s="133"/>
    </row>
    <row r="59" spans="2:23" ht="15.75" x14ac:dyDescent="0.25">
      <c r="B59" s="6">
        <v>1</v>
      </c>
      <c r="C59" s="2" t="s">
        <v>49</v>
      </c>
      <c r="D59" s="6"/>
      <c r="E59" s="6"/>
      <c r="F59" s="44">
        <v>3</v>
      </c>
      <c r="G59" s="6"/>
      <c r="J59" s="6">
        <v>1</v>
      </c>
      <c r="K59" s="2" t="s">
        <v>49</v>
      </c>
      <c r="L59" s="6"/>
      <c r="M59" s="6"/>
      <c r="N59" s="6"/>
      <c r="O59" s="44">
        <v>4</v>
      </c>
      <c r="R59" s="6">
        <v>1</v>
      </c>
      <c r="S59" s="2" t="s">
        <v>49</v>
      </c>
      <c r="T59" s="6"/>
      <c r="U59" s="6"/>
      <c r="V59" s="44">
        <v>3</v>
      </c>
      <c r="W59" s="6"/>
    </row>
    <row r="62" spans="2:23" ht="15.75" x14ac:dyDescent="0.25">
      <c r="C62" s="13" t="s">
        <v>39</v>
      </c>
      <c r="K62" s="13" t="s">
        <v>39</v>
      </c>
      <c r="S62" s="13" t="s">
        <v>39</v>
      </c>
    </row>
    <row r="64" spans="2:23" ht="15.75" x14ac:dyDescent="0.25">
      <c r="B64" s="121" t="s">
        <v>28</v>
      </c>
      <c r="C64" s="121" t="s">
        <v>29</v>
      </c>
      <c r="D64" s="132" t="s">
        <v>30</v>
      </c>
      <c r="E64" s="132"/>
      <c r="F64" s="132"/>
      <c r="G64" s="132"/>
      <c r="J64" s="121" t="s">
        <v>28</v>
      </c>
      <c r="K64" s="121" t="s">
        <v>29</v>
      </c>
      <c r="L64" s="132" t="s">
        <v>30</v>
      </c>
      <c r="M64" s="132"/>
      <c r="N64" s="132"/>
      <c r="O64" s="132"/>
      <c r="R64" s="121" t="s">
        <v>28</v>
      </c>
      <c r="S64" s="121" t="s">
        <v>29</v>
      </c>
      <c r="T64" s="132" t="s">
        <v>30</v>
      </c>
      <c r="U64" s="132"/>
      <c r="V64" s="132"/>
      <c r="W64" s="132"/>
    </row>
    <row r="65" spans="2:23" ht="15.75" x14ac:dyDescent="0.25">
      <c r="B65" s="121"/>
      <c r="C65" s="121"/>
      <c r="D65" s="4">
        <v>1</v>
      </c>
      <c r="E65" s="4">
        <v>2</v>
      </c>
      <c r="F65" s="4">
        <v>3</v>
      </c>
      <c r="G65" s="4">
        <v>4</v>
      </c>
      <c r="J65" s="121"/>
      <c r="K65" s="121"/>
      <c r="L65" s="4">
        <v>1</v>
      </c>
      <c r="M65" s="4">
        <v>2</v>
      </c>
      <c r="N65" s="4">
        <v>3</v>
      </c>
      <c r="O65" s="4">
        <v>4</v>
      </c>
      <c r="R65" s="121"/>
      <c r="S65" s="121"/>
      <c r="T65" s="4">
        <v>1</v>
      </c>
      <c r="U65" s="4">
        <v>2</v>
      </c>
      <c r="V65" s="4">
        <v>3</v>
      </c>
      <c r="W65" s="4">
        <v>4</v>
      </c>
    </row>
    <row r="66" spans="2:23" ht="15.75" x14ac:dyDescent="0.25">
      <c r="B66" s="133" t="s">
        <v>32</v>
      </c>
      <c r="C66" s="133"/>
      <c r="D66" s="133"/>
      <c r="E66" s="133"/>
      <c r="F66" s="133"/>
      <c r="G66" s="133"/>
      <c r="J66" s="133" t="s">
        <v>32</v>
      </c>
      <c r="K66" s="133"/>
      <c r="L66" s="133"/>
      <c r="M66" s="133"/>
      <c r="N66" s="133"/>
      <c r="O66" s="133"/>
      <c r="R66" s="133" t="s">
        <v>32</v>
      </c>
      <c r="S66" s="133"/>
      <c r="T66" s="133"/>
      <c r="U66" s="133"/>
      <c r="V66" s="133"/>
      <c r="W66" s="133"/>
    </row>
    <row r="67" spans="2:23" ht="31.5" x14ac:dyDescent="0.25">
      <c r="B67" s="6">
        <v>1</v>
      </c>
      <c r="C67" s="15" t="s">
        <v>174</v>
      </c>
      <c r="D67" s="6"/>
      <c r="E67" s="6"/>
      <c r="F67" s="44">
        <v>3</v>
      </c>
      <c r="G67" s="6"/>
      <c r="J67" s="6">
        <v>1</v>
      </c>
      <c r="K67" s="15" t="s">
        <v>174</v>
      </c>
      <c r="L67" s="6"/>
      <c r="M67" s="6"/>
      <c r="N67" s="6"/>
      <c r="O67" s="44">
        <v>4</v>
      </c>
      <c r="R67" s="6">
        <v>1</v>
      </c>
      <c r="S67" s="15" t="s">
        <v>174</v>
      </c>
      <c r="T67" s="6"/>
      <c r="U67" s="6"/>
      <c r="V67" s="6"/>
      <c r="W67" s="44">
        <v>4</v>
      </c>
    </row>
    <row r="68" spans="2:23" ht="15.75" x14ac:dyDescent="0.25">
      <c r="B68" s="6">
        <v>2</v>
      </c>
      <c r="C68" s="2" t="s">
        <v>50</v>
      </c>
      <c r="D68" s="6"/>
      <c r="E68" s="6"/>
      <c r="F68" s="44">
        <v>3</v>
      </c>
      <c r="G68" s="6"/>
      <c r="J68" s="6">
        <v>2</v>
      </c>
      <c r="K68" s="2" t="s">
        <v>50</v>
      </c>
      <c r="L68" s="6"/>
      <c r="M68" s="6"/>
      <c r="N68" s="6"/>
      <c r="O68" s="44">
        <v>4</v>
      </c>
      <c r="R68" s="6">
        <v>2</v>
      </c>
      <c r="S68" s="2" t="s">
        <v>50</v>
      </c>
      <c r="T68" s="6"/>
      <c r="U68" s="6"/>
      <c r="V68" s="44">
        <v>3</v>
      </c>
      <c r="W68" s="6"/>
    </row>
    <row r="69" spans="2:23" ht="15.75" x14ac:dyDescent="0.25">
      <c r="B69" s="6">
        <v>3</v>
      </c>
      <c r="C69" s="2" t="s">
        <v>52</v>
      </c>
      <c r="D69" s="6"/>
      <c r="E69" s="6"/>
      <c r="F69" s="6"/>
      <c r="G69" s="44">
        <v>4</v>
      </c>
      <c r="J69" s="6">
        <v>3</v>
      </c>
      <c r="K69" s="2" t="s">
        <v>52</v>
      </c>
      <c r="L69" s="6"/>
      <c r="M69" s="6"/>
      <c r="N69" s="44">
        <v>3</v>
      </c>
      <c r="O69" s="6"/>
      <c r="R69" s="6">
        <v>3</v>
      </c>
      <c r="S69" s="2" t="s">
        <v>52</v>
      </c>
      <c r="T69" s="6"/>
      <c r="U69" s="44">
        <v>2</v>
      </c>
      <c r="V69" s="6"/>
      <c r="W69" s="6"/>
    </row>
    <row r="70" spans="2:23" ht="15.75" x14ac:dyDescent="0.25">
      <c r="B70" s="133" t="s">
        <v>33</v>
      </c>
      <c r="C70" s="133"/>
      <c r="D70" s="133"/>
      <c r="E70" s="133"/>
      <c r="F70" s="133"/>
      <c r="G70" s="133"/>
      <c r="J70" s="133" t="s">
        <v>33</v>
      </c>
      <c r="K70" s="133"/>
      <c r="L70" s="133"/>
      <c r="M70" s="133"/>
      <c r="N70" s="133"/>
      <c r="O70" s="133"/>
      <c r="R70" s="133" t="s">
        <v>33</v>
      </c>
      <c r="S70" s="133"/>
      <c r="T70" s="133"/>
      <c r="U70" s="133"/>
      <c r="V70" s="133"/>
      <c r="W70" s="133"/>
    </row>
    <row r="71" spans="2:23" ht="15.75" x14ac:dyDescent="0.25">
      <c r="B71" s="6">
        <v>1</v>
      </c>
      <c r="C71" s="2" t="s">
        <v>51</v>
      </c>
      <c r="D71" s="6"/>
      <c r="E71" s="6"/>
      <c r="F71" s="44">
        <v>3</v>
      </c>
      <c r="G71" s="6"/>
      <c r="J71" s="6">
        <v>1</v>
      </c>
      <c r="K71" s="2" t="s">
        <v>51</v>
      </c>
      <c r="L71" s="6"/>
      <c r="M71" s="44">
        <v>2</v>
      </c>
      <c r="N71" s="6"/>
      <c r="O71" s="6"/>
      <c r="R71" s="6">
        <v>1</v>
      </c>
      <c r="S71" s="2" t="s">
        <v>51</v>
      </c>
      <c r="T71" s="6"/>
      <c r="U71" s="6"/>
      <c r="V71" s="44">
        <v>3</v>
      </c>
      <c r="W71" s="6"/>
    </row>
    <row r="72" spans="2:23" ht="15.75" x14ac:dyDescent="0.25">
      <c r="B72" s="120" t="s">
        <v>28</v>
      </c>
      <c r="C72" s="120" t="s">
        <v>31</v>
      </c>
      <c r="D72" s="120" t="s">
        <v>30</v>
      </c>
      <c r="E72" s="120"/>
      <c r="F72" s="120"/>
      <c r="G72" s="120"/>
      <c r="J72" s="120" t="s">
        <v>28</v>
      </c>
      <c r="K72" s="120" t="s">
        <v>31</v>
      </c>
      <c r="L72" s="120" t="s">
        <v>30</v>
      </c>
      <c r="M72" s="120"/>
      <c r="N72" s="120"/>
      <c r="O72" s="120"/>
      <c r="R72" s="120" t="s">
        <v>28</v>
      </c>
      <c r="S72" s="120" t="s">
        <v>31</v>
      </c>
      <c r="T72" s="120" t="s">
        <v>30</v>
      </c>
      <c r="U72" s="120"/>
      <c r="V72" s="120"/>
      <c r="W72" s="120"/>
    </row>
    <row r="73" spans="2:23" ht="15.75" x14ac:dyDescent="0.25">
      <c r="B73" s="120"/>
      <c r="C73" s="120"/>
      <c r="D73" s="4">
        <v>1</v>
      </c>
      <c r="E73" s="4">
        <v>2</v>
      </c>
      <c r="F73" s="4">
        <v>3</v>
      </c>
      <c r="G73" s="4">
        <v>4</v>
      </c>
      <c r="J73" s="120"/>
      <c r="K73" s="120"/>
      <c r="L73" s="4">
        <v>1</v>
      </c>
      <c r="M73" s="4">
        <v>2</v>
      </c>
      <c r="N73" s="4">
        <v>3</v>
      </c>
      <c r="O73" s="4">
        <v>4</v>
      </c>
      <c r="R73" s="120"/>
      <c r="S73" s="120"/>
      <c r="T73" s="4">
        <v>1</v>
      </c>
      <c r="U73" s="4">
        <v>2</v>
      </c>
      <c r="V73" s="4">
        <v>3</v>
      </c>
      <c r="W73" s="4">
        <v>4</v>
      </c>
    </row>
    <row r="74" spans="2:23" ht="15.75" x14ac:dyDescent="0.25">
      <c r="B74" s="133" t="s">
        <v>34</v>
      </c>
      <c r="C74" s="133"/>
      <c r="D74" s="133"/>
      <c r="E74" s="133"/>
      <c r="F74" s="133"/>
      <c r="G74" s="133"/>
      <c r="J74" s="133" t="s">
        <v>34</v>
      </c>
      <c r="K74" s="133"/>
      <c r="L74" s="133"/>
      <c r="M74" s="133"/>
      <c r="N74" s="133"/>
      <c r="O74" s="133"/>
      <c r="R74" s="133" t="s">
        <v>34</v>
      </c>
      <c r="S74" s="133"/>
      <c r="T74" s="133"/>
      <c r="U74" s="133"/>
      <c r="V74" s="133"/>
      <c r="W74" s="133"/>
    </row>
    <row r="75" spans="2:23" ht="31.5" x14ac:dyDescent="0.25">
      <c r="B75" s="6">
        <v>1</v>
      </c>
      <c r="C75" s="15" t="s">
        <v>53</v>
      </c>
      <c r="D75" s="6"/>
      <c r="E75" s="6"/>
      <c r="F75" s="44">
        <v>3</v>
      </c>
      <c r="G75" s="6"/>
      <c r="J75" s="6">
        <v>1</v>
      </c>
      <c r="K75" s="15" t="s">
        <v>53</v>
      </c>
      <c r="L75" s="6"/>
      <c r="M75" s="6"/>
      <c r="N75" s="44">
        <v>3</v>
      </c>
      <c r="O75" s="6"/>
      <c r="R75" s="6">
        <v>1</v>
      </c>
      <c r="S75" s="15" t="s">
        <v>53</v>
      </c>
      <c r="T75" s="6"/>
      <c r="U75" s="6"/>
      <c r="V75" s="44">
        <v>3</v>
      </c>
      <c r="W75" s="6"/>
    </row>
    <row r="76" spans="2:23" ht="15.75" x14ac:dyDescent="0.25">
      <c r="B76" s="133" t="s">
        <v>35</v>
      </c>
      <c r="C76" s="133"/>
      <c r="D76" s="133"/>
      <c r="E76" s="133"/>
      <c r="F76" s="133"/>
      <c r="G76" s="133"/>
      <c r="J76" s="133" t="s">
        <v>35</v>
      </c>
      <c r="K76" s="133"/>
      <c r="L76" s="133"/>
      <c r="M76" s="133"/>
      <c r="N76" s="133"/>
      <c r="O76" s="133"/>
      <c r="R76" s="133" t="s">
        <v>35</v>
      </c>
      <c r="S76" s="133"/>
      <c r="T76" s="133"/>
      <c r="U76" s="133"/>
      <c r="V76" s="133"/>
      <c r="W76" s="133"/>
    </row>
    <row r="77" spans="2:23" ht="15.75" x14ac:dyDescent="0.25">
      <c r="B77" s="6">
        <v>1</v>
      </c>
      <c r="C77" s="2" t="s">
        <v>54</v>
      </c>
      <c r="D77" s="6"/>
      <c r="E77" s="44">
        <v>2</v>
      </c>
      <c r="F77" s="6"/>
      <c r="G77" s="6"/>
      <c r="J77" s="6">
        <v>1</v>
      </c>
      <c r="K77" s="2" t="s">
        <v>54</v>
      </c>
      <c r="L77" s="6"/>
      <c r="M77" s="6"/>
      <c r="N77" s="44">
        <v>3</v>
      </c>
      <c r="O77" s="6"/>
      <c r="R77" s="6">
        <v>1</v>
      </c>
      <c r="S77" s="2" t="s">
        <v>54</v>
      </c>
      <c r="T77" s="6"/>
      <c r="U77" s="6"/>
      <c r="V77" s="44">
        <v>3</v>
      </c>
      <c r="W77" s="6"/>
    </row>
  </sheetData>
  <mergeCells count="123">
    <mergeCell ref="B76:G76"/>
    <mergeCell ref="B52:G52"/>
    <mergeCell ref="B54:B55"/>
    <mergeCell ref="C54:C55"/>
    <mergeCell ref="D54:G54"/>
    <mergeCell ref="B56:G56"/>
    <mergeCell ref="B58:G58"/>
    <mergeCell ref="B70:G70"/>
    <mergeCell ref="B72:B73"/>
    <mergeCell ref="C72:C73"/>
    <mergeCell ref="D72:G72"/>
    <mergeCell ref="B74:G74"/>
    <mergeCell ref="B48:G48"/>
    <mergeCell ref="B64:B65"/>
    <mergeCell ref="C64:C65"/>
    <mergeCell ref="D64:G64"/>
    <mergeCell ref="B66:G66"/>
    <mergeCell ref="B38:G38"/>
    <mergeCell ref="B40:G40"/>
    <mergeCell ref="B46:B47"/>
    <mergeCell ref="C46:C47"/>
    <mergeCell ref="D46:G46"/>
    <mergeCell ref="D7:G7"/>
    <mergeCell ref="B7:B8"/>
    <mergeCell ref="C7:C8"/>
    <mergeCell ref="B9:G9"/>
    <mergeCell ref="B13:G13"/>
    <mergeCell ref="B36:B37"/>
    <mergeCell ref="C36:C37"/>
    <mergeCell ref="D36:G36"/>
    <mergeCell ref="B16:B17"/>
    <mergeCell ref="C16:C17"/>
    <mergeCell ref="D16:G16"/>
    <mergeCell ref="B27:B28"/>
    <mergeCell ref="C27:C28"/>
    <mergeCell ref="D27:G27"/>
    <mergeCell ref="B29:G29"/>
    <mergeCell ref="B33:G33"/>
    <mergeCell ref="B18:G18"/>
    <mergeCell ref="B20:G20"/>
    <mergeCell ref="J16:J17"/>
    <mergeCell ref="K16:K17"/>
    <mergeCell ref="L16:O16"/>
    <mergeCell ref="J18:O18"/>
    <mergeCell ref="J20:O20"/>
    <mergeCell ref="J7:J8"/>
    <mergeCell ref="K7:K8"/>
    <mergeCell ref="L7:O7"/>
    <mergeCell ref="J9:O9"/>
    <mergeCell ref="J13:O13"/>
    <mergeCell ref="J36:J37"/>
    <mergeCell ref="K36:K37"/>
    <mergeCell ref="L36:O36"/>
    <mergeCell ref="J38:O38"/>
    <mergeCell ref="J40:O40"/>
    <mergeCell ref="J27:J28"/>
    <mergeCell ref="K27:K28"/>
    <mergeCell ref="L27:O27"/>
    <mergeCell ref="J29:O29"/>
    <mergeCell ref="J33:O33"/>
    <mergeCell ref="J54:J55"/>
    <mergeCell ref="K54:K55"/>
    <mergeCell ref="L54:O54"/>
    <mergeCell ref="J56:O56"/>
    <mergeCell ref="J58:O58"/>
    <mergeCell ref="J46:J47"/>
    <mergeCell ref="K46:K47"/>
    <mergeCell ref="L46:O46"/>
    <mergeCell ref="J48:O48"/>
    <mergeCell ref="J52:O52"/>
    <mergeCell ref="J72:J73"/>
    <mergeCell ref="K72:K73"/>
    <mergeCell ref="L72:O72"/>
    <mergeCell ref="J74:O74"/>
    <mergeCell ref="J76:O76"/>
    <mergeCell ref="J64:J65"/>
    <mergeCell ref="K64:K65"/>
    <mergeCell ref="L64:O64"/>
    <mergeCell ref="J66:O66"/>
    <mergeCell ref="J70:O70"/>
    <mergeCell ref="R16:R17"/>
    <mergeCell ref="S16:S17"/>
    <mergeCell ref="T16:W16"/>
    <mergeCell ref="R18:W18"/>
    <mergeCell ref="R20:W20"/>
    <mergeCell ref="R7:R8"/>
    <mergeCell ref="S7:S8"/>
    <mergeCell ref="T7:W7"/>
    <mergeCell ref="R9:W9"/>
    <mergeCell ref="R13:W13"/>
    <mergeCell ref="S36:S37"/>
    <mergeCell ref="T36:W36"/>
    <mergeCell ref="R38:W38"/>
    <mergeCell ref="R40:W40"/>
    <mergeCell ref="R27:R28"/>
    <mergeCell ref="S27:S28"/>
    <mergeCell ref="T27:W27"/>
    <mergeCell ref="R29:W29"/>
    <mergeCell ref="R33:W33"/>
    <mergeCell ref="B2:G2"/>
    <mergeCell ref="J2:O2"/>
    <mergeCell ref="R2:W2"/>
    <mergeCell ref="R72:R73"/>
    <mergeCell ref="S72:S73"/>
    <mergeCell ref="T72:W72"/>
    <mergeCell ref="R74:W74"/>
    <mergeCell ref="R76:W76"/>
    <mergeCell ref="R64:R65"/>
    <mergeCell ref="S64:S65"/>
    <mergeCell ref="T64:W64"/>
    <mergeCell ref="R66:W66"/>
    <mergeCell ref="R70:W70"/>
    <mergeCell ref="R54:R55"/>
    <mergeCell ref="S54:S55"/>
    <mergeCell ref="T54:W54"/>
    <mergeCell ref="R56:W56"/>
    <mergeCell ref="R58:W58"/>
    <mergeCell ref="R46:R47"/>
    <mergeCell ref="S46:S47"/>
    <mergeCell ref="T46:W46"/>
    <mergeCell ref="R48:W48"/>
    <mergeCell ref="R52:W52"/>
    <mergeCell ref="R36:R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6398F-D18A-48FA-9A9F-DB6371F291A1}">
  <dimension ref="B3:V31"/>
  <sheetViews>
    <sheetView zoomScale="111" zoomScaleNormal="100" workbookViewId="0">
      <selection activeCell="F29" sqref="F29"/>
    </sheetView>
  </sheetViews>
  <sheetFormatPr defaultRowHeight="15" x14ac:dyDescent="0.25"/>
  <cols>
    <col min="2" max="2" width="11.7109375" customWidth="1"/>
    <col min="3" max="3" width="9.7109375" bestFit="1" customWidth="1"/>
    <col min="5" max="5" width="9.5703125" bestFit="1" customWidth="1"/>
    <col min="6" max="6" width="9.7109375" customWidth="1"/>
    <col min="7" max="7" width="9.5703125" bestFit="1" customWidth="1"/>
    <col min="8" max="8" width="9.85546875" customWidth="1"/>
    <col min="12" max="12" width="12.5703125" customWidth="1"/>
    <col min="13" max="13" width="9.5703125" bestFit="1" customWidth="1"/>
    <col min="15" max="15" width="9.5703125" bestFit="1" customWidth="1"/>
    <col min="16" max="16" width="9.140625" customWidth="1"/>
    <col min="18" max="18" width="9.5703125" bestFit="1" customWidth="1"/>
    <col min="22" max="22" width="8.42578125" customWidth="1"/>
  </cols>
  <sheetData>
    <row r="3" spans="2:22" ht="15.75" x14ac:dyDescent="0.25">
      <c r="B3" s="23" t="s">
        <v>3</v>
      </c>
      <c r="L3" s="23" t="s">
        <v>5</v>
      </c>
    </row>
    <row r="5" spans="2:22" ht="15.75" x14ac:dyDescent="0.25">
      <c r="B5" s="93" t="s">
        <v>96</v>
      </c>
      <c r="C5" s="94" t="s">
        <v>97</v>
      </c>
      <c r="D5" s="94"/>
      <c r="E5" s="94"/>
      <c r="F5" s="94"/>
      <c r="G5" s="94"/>
      <c r="H5" s="94"/>
      <c r="I5" s="22"/>
      <c r="J5" s="22"/>
      <c r="K5" s="22"/>
      <c r="L5" s="93" t="s">
        <v>96</v>
      </c>
      <c r="M5" s="94" t="s">
        <v>97</v>
      </c>
      <c r="N5" s="94"/>
      <c r="O5" s="94"/>
      <c r="P5" s="94"/>
      <c r="Q5" s="94"/>
      <c r="R5" s="94"/>
      <c r="S5" s="94"/>
      <c r="T5" s="94"/>
      <c r="U5" s="94"/>
      <c r="V5" s="94"/>
    </row>
    <row r="6" spans="2:22" ht="15.75" x14ac:dyDescent="0.25">
      <c r="B6" s="93"/>
      <c r="C6" s="32">
        <v>1</v>
      </c>
      <c r="D6" s="32">
        <v>2</v>
      </c>
      <c r="E6" s="32">
        <v>3</v>
      </c>
      <c r="F6" s="32">
        <v>4</v>
      </c>
      <c r="G6" s="32">
        <v>5</v>
      </c>
      <c r="H6" s="32">
        <v>6</v>
      </c>
      <c r="I6" s="22"/>
      <c r="J6" s="22"/>
      <c r="K6" s="22"/>
      <c r="L6" s="93"/>
      <c r="M6" s="32">
        <v>1</v>
      </c>
      <c r="N6" s="32">
        <v>2</v>
      </c>
      <c r="O6" s="32">
        <v>3</v>
      </c>
      <c r="P6" s="32">
        <v>4</v>
      </c>
      <c r="Q6" s="32">
        <v>5</v>
      </c>
      <c r="R6" s="32">
        <v>6</v>
      </c>
      <c r="S6" s="32">
        <v>7</v>
      </c>
      <c r="T6" s="32">
        <v>8</v>
      </c>
      <c r="U6" s="32">
        <v>9</v>
      </c>
      <c r="V6" s="32">
        <v>10</v>
      </c>
    </row>
    <row r="7" spans="2:22" ht="15.75" x14ac:dyDescent="0.25">
      <c r="B7" s="32">
        <v>1</v>
      </c>
      <c r="C7" s="25">
        <f>5/1</f>
        <v>5</v>
      </c>
      <c r="D7" s="25">
        <f>1/5</f>
        <v>0.2</v>
      </c>
      <c r="E7" s="25">
        <f>1/5</f>
        <v>0.2</v>
      </c>
      <c r="F7" s="25">
        <f>7/1</f>
        <v>7</v>
      </c>
      <c r="G7" s="25">
        <f>1/5</f>
        <v>0.2</v>
      </c>
      <c r="H7" s="25">
        <f>7/1</f>
        <v>7</v>
      </c>
      <c r="I7" s="22"/>
      <c r="J7" s="22"/>
      <c r="K7" s="22"/>
      <c r="L7" s="32">
        <v>1</v>
      </c>
      <c r="M7" s="25">
        <f>7/1</f>
        <v>7</v>
      </c>
      <c r="N7" s="25">
        <f>1/7</f>
        <v>0.14285714285714285</v>
      </c>
      <c r="O7" s="25">
        <f>1/7</f>
        <v>0.14285714285714285</v>
      </c>
      <c r="P7" s="25">
        <f>7/1</f>
        <v>7</v>
      </c>
      <c r="Q7" s="25">
        <f>1/7</f>
        <v>0.14285714285714285</v>
      </c>
      <c r="R7" s="25">
        <f>5/1</f>
        <v>5</v>
      </c>
      <c r="S7" s="25">
        <f t="shared" ref="S7:V7" si="0">5/1</f>
        <v>5</v>
      </c>
      <c r="T7" s="25">
        <f>7/1</f>
        <v>7</v>
      </c>
      <c r="U7" s="25">
        <f t="shared" si="0"/>
        <v>5</v>
      </c>
      <c r="V7" s="25">
        <f t="shared" si="0"/>
        <v>5</v>
      </c>
    </row>
    <row r="8" spans="2:22" ht="15.75" x14ac:dyDescent="0.25">
      <c r="B8" s="32">
        <v>2</v>
      </c>
      <c r="C8" s="25">
        <f>1/5</f>
        <v>0.2</v>
      </c>
      <c r="D8" s="25">
        <f>1/7</f>
        <v>0.14285714285714285</v>
      </c>
      <c r="E8" s="25">
        <f>1/5</f>
        <v>0.2</v>
      </c>
      <c r="F8" s="25">
        <f>5/1</f>
        <v>5</v>
      </c>
      <c r="G8" s="25">
        <f>7/1</f>
        <v>7</v>
      </c>
      <c r="H8" s="25">
        <f>5/1</f>
        <v>5</v>
      </c>
      <c r="I8" s="22"/>
      <c r="J8" s="22"/>
      <c r="K8" s="22"/>
      <c r="L8" s="32">
        <v>2</v>
      </c>
      <c r="M8" s="25">
        <f>1/7</f>
        <v>0.14285714285714285</v>
      </c>
      <c r="N8" s="25">
        <f>1/9</f>
        <v>0.1111111111111111</v>
      </c>
      <c r="O8" s="25">
        <f t="shared" ref="O8:Q8" si="1">1/7</f>
        <v>0.14285714285714285</v>
      </c>
      <c r="P8" s="25">
        <f t="shared" si="1"/>
        <v>0.14285714285714285</v>
      </c>
      <c r="Q8" s="25">
        <f t="shared" si="1"/>
        <v>0.14285714285714285</v>
      </c>
      <c r="R8" s="25">
        <f>5/1</f>
        <v>5</v>
      </c>
      <c r="S8" s="27">
        <f>1/7</f>
        <v>0.14285714285714285</v>
      </c>
      <c r="T8" s="27">
        <f>7/1</f>
        <v>7</v>
      </c>
      <c r="U8" s="27">
        <f>5/1</f>
        <v>5</v>
      </c>
      <c r="V8" s="27">
        <f>1/5</f>
        <v>0.2</v>
      </c>
    </row>
    <row r="9" spans="2:22" ht="15.75" x14ac:dyDescent="0.25">
      <c r="B9" s="32">
        <v>3</v>
      </c>
      <c r="C9" s="25">
        <f>1/6</f>
        <v>0.16666666666666666</v>
      </c>
      <c r="D9" s="25">
        <f>1/6</f>
        <v>0.16666666666666666</v>
      </c>
      <c r="E9" s="25">
        <f>7/1</f>
        <v>7</v>
      </c>
      <c r="F9" s="26">
        <f>7/1</f>
        <v>7</v>
      </c>
      <c r="G9" s="26">
        <f>3/1</f>
        <v>3</v>
      </c>
      <c r="H9" s="25">
        <f>1/7</f>
        <v>0.14285714285714285</v>
      </c>
      <c r="I9" s="22"/>
      <c r="J9" s="22"/>
      <c r="K9" s="22"/>
      <c r="L9" s="32">
        <v>3</v>
      </c>
      <c r="M9" s="25">
        <f>6/1</f>
        <v>6</v>
      </c>
      <c r="N9" s="25">
        <f>7/1</f>
        <v>7</v>
      </c>
      <c r="O9" s="25">
        <f>6/1</f>
        <v>6</v>
      </c>
      <c r="P9" s="25">
        <f>5/1</f>
        <v>5</v>
      </c>
      <c r="Q9" s="25">
        <f>1/7</f>
        <v>0.14285714285714285</v>
      </c>
      <c r="R9" s="25">
        <f>1/6</f>
        <v>0.16666666666666666</v>
      </c>
      <c r="S9" s="27">
        <f>4/1</f>
        <v>4</v>
      </c>
      <c r="T9" s="27">
        <f>5/1</f>
        <v>5</v>
      </c>
      <c r="U9" s="27">
        <f>1/5</f>
        <v>0.2</v>
      </c>
      <c r="V9" s="27">
        <f>7/1</f>
        <v>7</v>
      </c>
    </row>
    <row r="10" spans="2:22" ht="15.75" x14ac:dyDescent="0.25">
      <c r="B10" s="32" t="s">
        <v>98</v>
      </c>
      <c r="C10" s="25">
        <f>AVERAGE(C7:C9)</f>
        <v>1.788888888888889</v>
      </c>
      <c r="D10" s="25">
        <f t="shared" ref="D10:H10" si="2">AVERAGE(D7:D9)</f>
        <v>0.16984126984126982</v>
      </c>
      <c r="E10" s="25">
        <f t="shared" si="2"/>
        <v>2.4666666666666668</v>
      </c>
      <c r="F10" s="25">
        <f t="shared" si="2"/>
        <v>6.333333333333333</v>
      </c>
      <c r="G10" s="25">
        <f t="shared" si="2"/>
        <v>3.4</v>
      </c>
      <c r="H10" s="25">
        <f t="shared" si="2"/>
        <v>4.0476190476190474</v>
      </c>
      <c r="I10" s="22"/>
      <c r="J10" s="22"/>
      <c r="K10" s="22"/>
      <c r="L10" s="32" t="s">
        <v>98</v>
      </c>
      <c r="M10" s="25">
        <f>AVERAGE(M7:M9)</f>
        <v>4.3809523809523805</v>
      </c>
      <c r="N10" s="25">
        <f t="shared" ref="N10:V10" si="3">AVERAGE(N7:N9)</f>
        <v>2.4179894179894181</v>
      </c>
      <c r="O10" s="25">
        <f t="shared" si="3"/>
        <v>2.0952380952380953</v>
      </c>
      <c r="P10" s="25">
        <f t="shared" si="3"/>
        <v>4.0476190476190474</v>
      </c>
      <c r="Q10" s="25">
        <f t="shared" si="3"/>
        <v>0.14285714285714285</v>
      </c>
      <c r="R10" s="25">
        <f t="shared" si="3"/>
        <v>3.3888888888888888</v>
      </c>
      <c r="S10" s="25">
        <f t="shared" si="3"/>
        <v>3.0476190476190474</v>
      </c>
      <c r="T10" s="25">
        <f t="shared" si="3"/>
        <v>6.333333333333333</v>
      </c>
      <c r="U10" s="25">
        <f t="shared" si="3"/>
        <v>3.4</v>
      </c>
      <c r="V10" s="25">
        <f t="shared" si="3"/>
        <v>4.0666666666666664</v>
      </c>
    </row>
    <row r="11" spans="2:22" x14ac:dyDescent="0.25"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</row>
    <row r="12" spans="2:22" x14ac:dyDescent="0.25"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2:22" ht="15.75" x14ac:dyDescent="0.25">
      <c r="B13" s="23" t="s">
        <v>7</v>
      </c>
      <c r="C13" s="22"/>
      <c r="D13" s="22"/>
      <c r="E13" s="22"/>
      <c r="F13" s="22"/>
      <c r="G13" s="22"/>
      <c r="H13" s="22"/>
      <c r="I13" s="22"/>
      <c r="J13" s="22"/>
      <c r="K13" s="22"/>
      <c r="L13" s="23" t="s">
        <v>10</v>
      </c>
      <c r="M13" s="22"/>
      <c r="N13" s="22"/>
      <c r="O13" s="22"/>
      <c r="P13" s="22"/>
      <c r="Q13" s="22"/>
      <c r="R13" s="22"/>
      <c r="S13" s="22"/>
      <c r="T13" s="22"/>
      <c r="U13" s="22"/>
      <c r="V13" s="22"/>
    </row>
    <row r="14" spans="2:22" x14ac:dyDescent="0.25"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</row>
    <row r="15" spans="2:22" ht="15.75" x14ac:dyDescent="0.25">
      <c r="B15" s="93" t="s">
        <v>96</v>
      </c>
      <c r="C15" s="94" t="s">
        <v>97</v>
      </c>
      <c r="D15" s="94"/>
      <c r="E15" s="94"/>
      <c r="F15" s="94"/>
      <c r="G15" s="94"/>
      <c r="H15" s="94"/>
      <c r="I15" s="22"/>
      <c r="J15" s="22"/>
      <c r="K15" s="22"/>
      <c r="L15" s="93" t="s">
        <v>96</v>
      </c>
      <c r="M15" s="94" t="s">
        <v>97</v>
      </c>
      <c r="N15" s="94"/>
      <c r="O15" s="94"/>
      <c r="P15" s="94"/>
      <c r="Q15" s="94"/>
      <c r="R15" s="94"/>
      <c r="S15" s="94"/>
      <c r="T15" s="94"/>
      <c r="U15" s="94"/>
      <c r="V15" s="94"/>
    </row>
    <row r="16" spans="2:22" ht="15.75" x14ac:dyDescent="0.25">
      <c r="B16" s="93"/>
      <c r="C16" s="32">
        <v>1</v>
      </c>
      <c r="D16" s="32">
        <v>2</v>
      </c>
      <c r="E16" s="32">
        <v>3</v>
      </c>
      <c r="F16" s="32">
        <v>4</v>
      </c>
      <c r="G16" s="32">
        <v>5</v>
      </c>
      <c r="H16" s="32">
        <v>6</v>
      </c>
      <c r="I16" s="22"/>
      <c r="J16" s="22"/>
      <c r="K16" s="22"/>
      <c r="L16" s="93"/>
      <c r="M16" s="32">
        <v>1</v>
      </c>
      <c r="N16" s="32">
        <v>2</v>
      </c>
      <c r="O16" s="32">
        <v>3</v>
      </c>
      <c r="P16" s="32">
        <v>4</v>
      </c>
      <c r="Q16" s="32">
        <v>5</v>
      </c>
      <c r="R16" s="32">
        <v>6</v>
      </c>
      <c r="S16" s="32">
        <v>7</v>
      </c>
      <c r="T16" s="32">
        <v>8</v>
      </c>
      <c r="U16" s="32">
        <v>9</v>
      </c>
      <c r="V16" s="32">
        <v>10</v>
      </c>
    </row>
    <row r="17" spans="2:22" ht="15.75" x14ac:dyDescent="0.25">
      <c r="B17" s="32">
        <v>1</v>
      </c>
      <c r="C17" s="25">
        <f>1/5</f>
        <v>0.2</v>
      </c>
      <c r="D17" s="25">
        <f>1/7</f>
        <v>0.14285714285714285</v>
      </c>
      <c r="E17" s="25">
        <f>7/1</f>
        <v>7</v>
      </c>
      <c r="F17" s="25">
        <f>1/5</f>
        <v>0.2</v>
      </c>
      <c r="G17" s="25">
        <f>1/5</f>
        <v>0.2</v>
      </c>
      <c r="H17" s="25">
        <f>5/1</f>
        <v>5</v>
      </c>
      <c r="I17" s="22"/>
      <c r="J17" s="22"/>
      <c r="K17" s="22"/>
      <c r="L17" s="32">
        <v>1</v>
      </c>
      <c r="M17" s="25">
        <f>5/1</f>
        <v>5</v>
      </c>
      <c r="N17" s="25">
        <f>1/5</f>
        <v>0.2</v>
      </c>
      <c r="O17" s="25">
        <f>1/7</f>
        <v>0.14285714285714285</v>
      </c>
      <c r="P17" s="25">
        <f>1/5</f>
        <v>0.2</v>
      </c>
      <c r="Q17" s="25">
        <f>5/1</f>
        <v>5</v>
      </c>
      <c r="R17" s="25">
        <f>5/1</f>
        <v>5</v>
      </c>
      <c r="S17" s="27">
        <f>1/5</f>
        <v>0.2</v>
      </c>
      <c r="T17" s="27">
        <f>7/1</f>
        <v>7</v>
      </c>
      <c r="U17" s="27">
        <f>5/1</f>
        <v>5</v>
      </c>
      <c r="V17" s="27">
        <f>5/1</f>
        <v>5</v>
      </c>
    </row>
    <row r="18" spans="2:22" ht="15.75" x14ac:dyDescent="0.25">
      <c r="B18" s="32">
        <v>2</v>
      </c>
      <c r="C18" s="25">
        <f>7/1</f>
        <v>7</v>
      </c>
      <c r="D18" s="25">
        <f>1/5</f>
        <v>0.2</v>
      </c>
      <c r="E18" s="25">
        <f>1/7</f>
        <v>0.14285714285714285</v>
      </c>
      <c r="F18" s="25">
        <f>5/1</f>
        <v>5</v>
      </c>
      <c r="G18" s="25">
        <f>1/7</f>
        <v>0.14285714285714285</v>
      </c>
      <c r="H18" s="25">
        <f>7/1</f>
        <v>7</v>
      </c>
      <c r="I18" s="22"/>
      <c r="J18" s="22"/>
      <c r="K18" s="22"/>
      <c r="L18" s="32">
        <v>2</v>
      </c>
      <c r="M18" s="25">
        <f>1/6</f>
        <v>0.16666666666666666</v>
      </c>
      <c r="N18" s="25">
        <f>1/6</f>
        <v>0.16666666666666666</v>
      </c>
      <c r="O18" s="25">
        <f>5/1</f>
        <v>5</v>
      </c>
      <c r="P18" s="25">
        <f>1/7</f>
        <v>0.14285714285714285</v>
      </c>
      <c r="Q18" s="24">
        <f>1/8</f>
        <v>0.125</v>
      </c>
      <c r="R18" s="25">
        <f>1/5</f>
        <v>0.2</v>
      </c>
      <c r="S18" s="27">
        <f>3/1</f>
        <v>3</v>
      </c>
      <c r="T18" s="27">
        <f>1/5</f>
        <v>0.2</v>
      </c>
      <c r="U18" s="27">
        <f>7/1</f>
        <v>7</v>
      </c>
      <c r="V18" s="27">
        <f>1/4</f>
        <v>0.25</v>
      </c>
    </row>
    <row r="19" spans="2:22" ht="15.75" x14ac:dyDescent="0.25">
      <c r="B19" s="32">
        <v>3</v>
      </c>
      <c r="C19" s="25">
        <f>5/1</f>
        <v>5</v>
      </c>
      <c r="D19" s="25">
        <f>1/5</f>
        <v>0.2</v>
      </c>
      <c r="E19" s="25">
        <f>7/1</f>
        <v>7</v>
      </c>
      <c r="F19" s="25">
        <f>6/1</f>
        <v>6</v>
      </c>
      <c r="G19" s="25">
        <f>1/6</f>
        <v>0.16666666666666666</v>
      </c>
      <c r="H19" s="25">
        <f>5/1</f>
        <v>5</v>
      </c>
      <c r="I19" s="22"/>
      <c r="J19" s="22"/>
      <c r="K19" s="22"/>
      <c r="L19" s="32">
        <v>3</v>
      </c>
      <c r="M19" s="25">
        <f>1/5</f>
        <v>0.2</v>
      </c>
      <c r="N19" s="25">
        <f>1/6</f>
        <v>0.16666666666666666</v>
      </c>
      <c r="O19" s="25">
        <f>1/3</f>
        <v>0.33333333333333331</v>
      </c>
      <c r="P19" s="25">
        <f>1/6</f>
        <v>0.16666666666666666</v>
      </c>
      <c r="Q19" s="25">
        <f>3/1</f>
        <v>3</v>
      </c>
      <c r="R19" s="25">
        <f>1/6</f>
        <v>0.16666666666666666</v>
      </c>
      <c r="S19" s="27">
        <f>1/5</f>
        <v>0.2</v>
      </c>
      <c r="T19" s="27">
        <f>7/1</f>
        <v>7</v>
      </c>
      <c r="U19" s="27">
        <f>5/1</f>
        <v>5</v>
      </c>
      <c r="V19" s="27">
        <f>1/3</f>
        <v>0.33333333333333331</v>
      </c>
    </row>
    <row r="20" spans="2:22" ht="15.75" x14ac:dyDescent="0.25">
      <c r="B20" s="32" t="s">
        <v>98</v>
      </c>
      <c r="C20" s="25">
        <f>AVERAGE(C17:C19)</f>
        <v>4.0666666666666664</v>
      </c>
      <c r="D20" s="25">
        <f t="shared" ref="D20:H20" si="4">AVERAGE(D17:D19)</f>
        <v>0.18095238095238098</v>
      </c>
      <c r="E20" s="25">
        <f t="shared" si="4"/>
        <v>4.7142857142857144</v>
      </c>
      <c r="F20" s="25">
        <f t="shared" si="4"/>
        <v>3.7333333333333329</v>
      </c>
      <c r="G20" s="25">
        <f t="shared" si="4"/>
        <v>0.16984126984126982</v>
      </c>
      <c r="H20" s="25">
        <f t="shared" si="4"/>
        <v>5.666666666666667</v>
      </c>
      <c r="I20" s="22"/>
      <c r="J20" s="22"/>
      <c r="K20" s="22"/>
      <c r="L20" s="32" t="s">
        <v>98</v>
      </c>
      <c r="M20" s="25">
        <f>AVERAGE(M17:M19)</f>
        <v>1.788888888888889</v>
      </c>
      <c r="N20" s="25">
        <f t="shared" ref="N20:V20" si="5">AVERAGE(N17:N19)</f>
        <v>0.17777777777777778</v>
      </c>
      <c r="O20" s="25">
        <f t="shared" si="5"/>
        <v>1.8253968253968254</v>
      </c>
      <c r="P20" s="25">
        <f t="shared" si="5"/>
        <v>0.16984126984126982</v>
      </c>
      <c r="Q20" s="25">
        <f t="shared" si="5"/>
        <v>2.7083333333333335</v>
      </c>
      <c r="R20" s="25">
        <f t="shared" si="5"/>
        <v>1.788888888888889</v>
      </c>
      <c r="S20" s="25">
        <f t="shared" si="5"/>
        <v>1.1333333333333335</v>
      </c>
      <c r="T20" s="25">
        <f t="shared" si="5"/>
        <v>4.7333333333333334</v>
      </c>
      <c r="U20" s="25">
        <f t="shared" si="5"/>
        <v>5.666666666666667</v>
      </c>
      <c r="V20" s="25">
        <f t="shared" si="5"/>
        <v>1.8611111111111109</v>
      </c>
    </row>
    <row r="21" spans="2:22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</row>
    <row r="22" spans="2:22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</row>
    <row r="23" spans="2:22" ht="15.75" x14ac:dyDescent="0.25">
      <c r="B23" s="13" t="s">
        <v>99</v>
      </c>
      <c r="L23" s="13" t="s">
        <v>100</v>
      </c>
    </row>
    <row r="25" spans="2:22" ht="15.75" x14ac:dyDescent="0.25">
      <c r="B25" s="93" t="s">
        <v>96</v>
      </c>
      <c r="C25" s="94" t="s">
        <v>97</v>
      </c>
      <c r="D25" s="94"/>
      <c r="E25" s="94"/>
      <c r="F25" s="94"/>
      <c r="G25" s="94"/>
      <c r="H25" s="94"/>
      <c r="L25" s="93" t="s">
        <v>101</v>
      </c>
      <c r="M25" s="94" t="s">
        <v>97</v>
      </c>
      <c r="N25" s="94"/>
      <c r="O25" s="94"/>
      <c r="P25" s="94"/>
      <c r="Q25" s="94"/>
      <c r="R25" s="94"/>
      <c r="S25" s="94"/>
      <c r="T25" s="94"/>
      <c r="U25" s="94"/>
      <c r="V25" s="94"/>
    </row>
    <row r="26" spans="2:22" ht="15.75" x14ac:dyDescent="0.25">
      <c r="B26" s="93"/>
      <c r="C26" s="32">
        <v>1</v>
      </c>
      <c r="D26" s="32">
        <v>2</v>
      </c>
      <c r="E26" s="32">
        <v>3</v>
      </c>
      <c r="F26" s="32">
        <v>4</v>
      </c>
      <c r="G26" s="32">
        <v>5</v>
      </c>
      <c r="H26" s="32">
        <v>6</v>
      </c>
      <c r="L26" s="93"/>
      <c r="M26" s="32">
        <v>1</v>
      </c>
      <c r="N26" s="32">
        <v>2</v>
      </c>
      <c r="O26" s="32">
        <v>3</v>
      </c>
      <c r="P26" s="32">
        <v>4</v>
      </c>
      <c r="Q26" s="32">
        <v>5</v>
      </c>
      <c r="R26" s="32">
        <v>6</v>
      </c>
      <c r="S26" s="32">
        <v>7</v>
      </c>
      <c r="T26" s="32">
        <v>8</v>
      </c>
      <c r="U26" s="32">
        <v>9</v>
      </c>
      <c r="V26" s="32">
        <v>10</v>
      </c>
    </row>
    <row r="27" spans="2:22" ht="15.75" x14ac:dyDescent="0.25">
      <c r="B27" s="32">
        <v>1</v>
      </c>
      <c r="C27" s="25">
        <f>1/9</f>
        <v>0.1111111111111111</v>
      </c>
      <c r="D27" s="25">
        <f>1/7</f>
        <v>0.14285714285714285</v>
      </c>
      <c r="E27" s="25">
        <f>5/1</f>
        <v>5</v>
      </c>
      <c r="F27" s="25">
        <f>7/1</f>
        <v>7</v>
      </c>
      <c r="G27" s="25">
        <f>7/1</f>
        <v>7</v>
      </c>
      <c r="H27" s="25">
        <f>1/5</f>
        <v>0.2</v>
      </c>
      <c r="L27" s="33" t="s">
        <v>3</v>
      </c>
      <c r="M27" s="25">
        <f>C10</f>
        <v>1.788888888888889</v>
      </c>
      <c r="N27" s="25">
        <f t="shared" ref="N27:R27" si="6">D10</f>
        <v>0.16984126984126982</v>
      </c>
      <c r="O27" s="25">
        <f t="shared" si="6"/>
        <v>2.4666666666666668</v>
      </c>
      <c r="P27" s="25">
        <f t="shared" si="6"/>
        <v>6.333333333333333</v>
      </c>
      <c r="Q27" s="25">
        <f t="shared" si="6"/>
        <v>3.4</v>
      </c>
      <c r="R27" s="25">
        <f t="shared" si="6"/>
        <v>4.0476190476190474</v>
      </c>
      <c r="S27" s="27"/>
      <c r="T27" s="27"/>
      <c r="U27" s="27"/>
      <c r="V27" s="27"/>
    </row>
    <row r="28" spans="2:22" ht="15.75" x14ac:dyDescent="0.25">
      <c r="B28" s="32">
        <v>2</v>
      </c>
      <c r="C28" s="25">
        <f>1/7</f>
        <v>0.14285714285714285</v>
      </c>
      <c r="D28" s="25">
        <f>1/7</f>
        <v>0.14285714285714285</v>
      </c>
      <c r="E28" s="25">
        <f>5/1</f>
        <v>5</v>
      </c>
      <c r="F28" s="25">
        <f>5/1</f>
        <v>5</v>
      </c>
      <c r="G28" s="25">
        <f>9/1</f>
        <v>9</v>
      </c>
      <c r="H28" s="25">
        <f>1/5</f>
        <v>0.2</v>
      </c>
      <c r="L28" s="33" t="s">
        <v>5</v>
      </c>
      <c r="M28" s="25">
        <f>M10</f>
        <v>4.3809523809523805</v>
      </c>
      <c r="N28" s="25">
        <f t="shared" ref="N28:V28" si="7">N10</f>
        <v>2.4179894179894181</v>
      </c>
      <c r="O28" s="25">
        <f t="shared" si="7"/>
        <v>2.0952380952380953</v>
      </c>
      <c r="P28" s="25">
        <f t="shared" si="7"/>
        <v>4.0476190476190474</v>
      </c>
      <c r="Q28" s="25">
        <f t="shared" si="7"/>
        <v>0.14285714285714285</v>
      </c>
      <c r="R28" s="25">
        <f t="shared" si="7"/>
        <v>3.3888888888888888</v>
      </c>
      <c r="S28" s="25">
        <f t="shared" si="7"/>
        <v>3.0476190476190474</v>
      </c>
      <c r="T28" s="25">
        <f t="shared" si="7"/>
        <v>6.333333333333333</v>
      </c>
      <c r="U28" s="25">
        <f t="shared" si="7"/>
        <v>3.4</v>
      </c>
      <c r="V28" s="25">
        <f t="shared" si="7"/>
        <v>4.0666666666666664</v>
      </c>
    </row>
    <row r="29" spans="2:22" ht="15.75" x14ac:dyDescent="0.25">
      <c r="B29" s="32">
        <v>3</v>
      </c>
      <c r="C29" s="25">
        <f>1/9</f>
        <v>0.1111111111111111</v>
      </c>
      <c r="D29" s="25">
        <f>1/7</f>
        <v>0.14285714285714285</v>
      </c>
      <c r="E29" s="25">
        <f>7/1</f>
        <v>7</v>
      </c>
      <c r="F29" s="25">
        <f>1/7</f>
        <v>0.14285714285714285</v>
      </c>
      <c r="G29" s="25">
        <f>7/1</f>
        <v>7</v>
      </c>
      <c r="H29" s="25">
        <f>5/1</f>
        <v>5</v>
      </c>
      <c r="L29" s="33" t="s">
        <v>7</v>
      </c>
      <c r="M29" s="25">
        <f>C20</f>
        <v>4.0666666666666664</v>
      </c>
      <c r="N29" s="25">
        <f t="shared" ref="N29:R29" si="8">D20</f>
        <v>0.18095238095238098</v>
      </c>
      <c r="O29" s="25">
        <f t="shared" si="8"/>
        <v>4.7142857142857144</v>
      </c>
      <c r="P29" s="25">
        <f t="shared" si="8"/>
        <v>3.7333333333333329</v>
      </c>
      <c r="Q29" s="25">
        <f t="shared" si="8"/>
        <v>0.16984126984126982</v>
      </c>
      <c r="R29" s="25">
        <f t="shared" si="8"/>
        <v>5.666666666666667</v>
      </c>
      <c r="S29" s="27"/>
      <c r="T29" s="27"/>
      <c r="U29" s="27"/>
      <c r="V29" s="27"/>
    </row>
    <row r="30" spans="2:22" ht="15.75" x14ac:dyDescent="0.25">
      <c r="B30" s="32" t="s">
        <v>98</v>
      </c>
      <c r="C30" s="25">
        <f>AVERAGE(C27:C29)</f>
        <v>0.12169312169312169</v>
      </c>
      <c r="D30" s="25">
        <f t="shared" ref="D30" si="9">AVERAGE(D27:D29)</f>
        <v>0.14285714285714285</v>
      </c>
      <c r="E30" s="25">
        <f t="shared" ref="E30" si="10">AVERAGE(E27:E29)</f>
        <v>5.666666666666667</v>
      </c>
      <c r="F30" s="25">
        <f t="shared" ref="F30" si="11">AVERAGE(F27:F29)</f>
        <v>4.0476190476190474</v>
      </c>
      <c r="G30" s="25">
        <f t="shared" ref="G30" si="12">AVERAGE(G27:G29)</f>
        <v>7.666666666666667</v>
      </c>
      <c r="H30" s="25">
        <f t="shared" ref="H30" si="13">AVERAGE(H27:H29)</f>
        <v>1.8</v>
      </c>
      <c r="L30" s="33" t="s">
        <v>10</v>
      </c>
      <c r="M30" s="25">
        <f>M20</f>
        <v>1.788888888888889</v>
      </c>
      <c r="N30" s="25">
        <f t="shared" ref="N30:V30" si="14">N20</f>
        <v>0.17777777777777778</v>
      </c>
      <c r="O30" s="25">
        <f t="shared" si="14"/>
        <v>1.8253968253968254</v>
      </c>
      <c r="P30" s="25">
        <f t="shared" si="14"/>
        <v>0.16984126984126982</v>
      </c>
      <c r="Q30" s="25">
        <f t="shared" si="14"/>
        <v>2.7083333333333335</v>
      </c>
      <c r="R30" s="25">
        <f t="shared" si="14"/>
        <v>1.788888888888889</v>
      </c>
      <c r="S30" s="25">
        <f t="shared" si="14"/>
        <v>1.1333333333333335</v>
      </c>
      <c r="T30" s="25">
        <f t="shared" si="14"/>
        <v>4.7333333333333334</v>
      </c>
      <c r="U30" s="25">
        <f t="shared" si="14"/>
        <v>5.666666666666667</v>
      </c>
      <c r="V30" s="25">
        <f t="shared" si="14"/>
        <v>1.8611111111111109</v>
      </c>
    </row>
    <row r="31" spans="2:22" ht="31.5" x14ac:dyDescent="0.25">
      <c r="L31" s="31" t="s">
        <v>2</v>
      </c>
      <c r="M31" s="28">
        <f>C30</f>
        <v>0.12169312169312169</v>
      </c>
      <c r="N31" s="28">
        <f t="shared" ref="N31:R31" si="15">D30</f>
        <v>0.14285714285714285</v>
      </c>
      <c r="O31" s="28">
        <f t="shared" si="15"/>
        <v>5.666666666666667</v>
      </c>
      <c r="P31" s="28">
        <f t="shared" si="15"/>
        <v>4.0476190476190474</v>
      </c>
      <c r="Q31" s="28">
        <f t="shared" si="15"/>
        <v>7.666666666666667</v>
      </c>
      <c r="R31" s="28">
        <f t="shared" si="15"/>
        <v>1.8</v>
      </c>
      <c r="S31" s="6"/>
      <c r="T31" s="6"/>
      <c r="U31" s="6"/>
      <c r="V31" s="6"/>
    </row>
  </sheetData>
  <mergeCells count="12">
    <mergeCell ref="B25:B26"/>
    <mergeCell ref="C25:H25"/>
    <mergeCell ref="L25:L26"/>
    <mergeCell ref="M25:V25"/>
    <mergeCell ref="B5:B6"/>
    <mergeCell ref="C5:H5"/>
    <mergeCell ref="L5:L6"/>
    <mergeCell ref="B15:B16"/>
    <mergeCell ref="C15:H15"/>
    <mergeCell ref="M5:V5"/>
    <mergeCell ref="L15:L16"/>
    <mergeCell ref="M15:V15"/>
  </mergeCells>
  <pageMargins left="0.7" right="0.7" top="0.75" bottom="0.75" header="0.3" footer="0.3"/>
  <ignoredErrors>
    <ignoredError sqref="F7:G7 D8 F8:G8 E9 N8:N9 R8 P7 T7 E18:F18 H18 O17 S18:U18 O19 Q19 C28 E29:F29 G2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C8A4F-93E2-4489-A792-076C1CD5309A}">
  <dimension ref="B3:AG33"/>
  <sheetViews>
    <sheetView topLeftCell="T1" zoomScaleNormal="100" workbookViewId="0">
      <selection activeCell="AE5" sqref="AE5:AG9"/>
    </sheetView>
  </sheetViews>
  <sheetFormatPr defaultRowHeight="15" x14ac:dyDescent="0.25"/>
  <cols>
    <col min="2" max="2" width="11" customWidth="1"/>
    <col min="13" max="13" width="12.140625" customWidth="1"/>
    <col min="26" max="26" width="24.42578125" customWidth="1"/>
    <col min="27" max="27" width="26.42578125" bestFit="1" customWidth="1"/>
    <col min="28" max="29" width="9.28515625" customWidth="1"/>
    <col min="31" max="31" width="25" customWidth="1"/>
  </cols>
  <sheetData>
    <row r="3" spans="2:33" ht="18.75" x14ac:dyDescent="0.3">
      <c r="B3" s="23" t="s">
        <v>3</v>
      </c>
      <c r="M3" s="23" t="s">
        <v>5</v>
      </c>
      <c r="Z3" s="36" t="s">
        <v>104</v>
      </c>
    </row>
    <row r="5" spans="2:33" ht="18.75" customHeight="1" x14ac:dyDescent="0.25">
      <c r="B5" s="95" t="s">
        <v>96</v>
      </c>
      <c r="C5" s="96" t="s">
        <v>97</v>
      </c>
      <c r="D5" s="97"/>
      <c r="E5" s="97"/>
      <c r="F5" s="97"/>
      <c r="G5" s="97"/>
      <c r="H5" s="97"/>
      <c r="I5" s="97"/>
      <c r="J5" s="98"/>
      <c r="M5" s="95" t="s">
        <v>96</v>
      </c>
      <c r="N5" s="99" t="s">
        <v>97</v>
      </c>
      <c r="O5" s="99"/>
      <c r="P5" s="99"/>
      <c r="Q5" s="99"/>
      <c r="R5" s="99"/>
      <c r="S5" s="99"/>
      <c r="T5" s="99"/>
      <c r="U5" s="99"/>
      <c r="V5" s="99"/>
      <c r="W5" s="99"/>
      <c r="Z5" s="39" t="s">
        <v>2</v>
      </c>
      <c r="AA5" s="39" t="s">
        <v>1</v>
      </c>
      <c r="AB5" s="29" t="s">
        <v>102</v>
      </c>
      <c r="AC5" s="29" t="s">
        <v>103</v>
      </c>
      <c r="AE5" s="30" t="s">
        <v>2</v>
      </c>
      <c r="AF5" s="29" t="s">
        <v>102</v>
      </c>
      <c r="AG5" s="40" t="s">
        <v>103</v>
      </c>
    </row>
    <row r="6" spans="2:33" ht="15.75" x14ac:dyDescent="0.25">
      <c r="B6" s="95"/>
      <c r="C6" s="99">
        <v>1</v>
      </c>
      <c r="D6" s="99"/>
      <c r="E6" s="99">
        <v>2</v>
      </c>
      <c r="F6" s="99"/>
      <c r="G6" s="99">
        <v>3</v>
      </c>
      <c r="H6" s="99"/>
      <c r="I6" s="99">
        <v>4</v>
      </c>
      <c r="J6" s="99"/>
      <c r="M6" s="95"/>
      <c r="N6" s="99">
        <v>1</v>
      </c>
      <c r="O6" s="99"/>
      <c r="P6" s="99">
        <v>2</v>
      </c>
      <c r="Q6" s="99"/>
      <c r="R6" s="99">
        <v>3</v>
      </c>
      <c r="S6" s="99"/>
      <c r="T6" s="99">
        <v>4</v>
      </c>
      <c r="U6" s="99"/>
      <c r="V6" s="99">
        <v>5</v>
      </c>
      <c r="W6" s="99"/>
      <c r="Z6" s="87" t="s">
        <v>3</v>
      </c>
      <c r="AA6" s="20" t="s">
        <v>71</v>
      </c>
      <c r="AB6" s="34">
        <f>C11</f>
        <v>7.333333333333333</v>
      </c>
      <c r="AC6" s="34">
        <f>D11</f>
        <v>7.666666666666667</v>
      </c>
      <c r="AE6" s="12" t="s">
        <v>3</v>
      </c>
      <c r="AF6" s="34">
        <f>C33</f>
        <v>8</v>
      </c>
      <c r="AG6" s="34">
        <f>D33</f>
        <v>8.6666666666666661</v>
      </c>
    </row>
    <row r="7" spans="2:33" ht="15.75" x14ac:dyDescent="0.25">
      <c r="B7" s="95"/>
      <c r="C7" s="30" t="s">
        <v>102</v>
      </c>
      <c r="D7" s="30" t="s">
        <v>103</v>
      </c>
      <c r="E7" s="30" t="s">
        <v>102</v>
      </c>
      <c r="F7" s="30" t="s">
        <v>103</v>
      </c>
      <c r="G7" s="30" t="s">
        <v>102</v>
      </c>
      <c r="H7" s="30" t="s">
        <v>103</v>
      </c>
      <c r="I7" s="30" t="s">
        <v>102</v>
      </c>
      <c r="J7" s="30" t="s">
        <v>103</v>
      </c>
      <c r="M7" s="95"/>
      <c r="N7" s="30" t="s">
        <v>102</v>
      </c>
      <c r="O7" s="30" t="s">
        <v>103</v>
      </c>
      <c r="P7" s="30" t="s">
        <v>102</v>
      </c>
      <c r="Q7" s="30" t="s">
        <v>103</v>
      </c>
      <c r="R7" s="30" t="s">
        <v>102</v>
      </c>
      <c r="S7" s="30" t="s">
        <v>103</v>
      </c>
      <c r="T7" s="30" t="s">
        <v>102</v>
      </c>
      <c r="U7" s="30" t="s">
        <v>103</v>
      </c>
      <c r="V7" s="30" t="s">
        <v>102</v>
      </c>
      <c r="W7" s="30" t="s">
        <v>103</v>
      </c>
      <c r="Z7" s="87"/>
      <c r="AA7" s="20" t="s">
        <v>81</v>
      </c>
      <c r="AB7" s="34">
        <f>E11</f>
        <v>7</v>
      </c>
      <c r="AC7" s="34">
        <f>F11</f>
        <v>7.333333333333333</v>
      </c>
      <c r="AE7" s="12" t="s">
        <v>5</v>
      </c>
      <c r="AF7" s="34">
        <f>E33</f>
        <v>8</v>
      </c>
      <c r="AG7" s="34">
        <f>F33</f>
        <v>9.3333333333333339</v>
      </c>
    </row>
    <row r="8" spans="2:33" ht="15.75" x14ac:dyDescent="0.25">
      <c r="B8" s="30">
        <v>1</v>
      </c>
      <c r="C8" s="28">
        <f>7/1</f>
        <v>7</v>
      </c>
      <c r="D8" s="28">
        <f t="shared" ref="D8:G8" si="0">7/1</f>
        <v>7</v>
      </c>
      <c r="E8" s="28">
        <f t="shared" si="0"/>
        <v>7</v>
      </c>
      <c r="F8" s="28">
        <f>8/1</f>
        <v>8</v>
      </c>
      <c r="G8" s="28">
        <f t="shared" si="0"/>
        <v>7</v>
      </c>
      <c r="H8" s="28">
        <f>8/1</f>
        <v>8</v>
      </c>
      <c r="I8" s="28">
        <f>8/1</f>
        <v>8</v>
      </c>
      <c r="J8" s="28">
        <f>8/1</f>
        <v>8</v>
      </c>
      <c r="M8" s="30">
        <v>1</v>
      </c>
      <c r="N8" s="28">
        <f>7/1</f>
        <v>7</v>
      </c>
      <c r="O8" s="28">
        <f>8/1</f>
        <v>8</v>
      </c>
      <c r="P8" s="28">
        <f>8/1</f>
        <v>8</v>
      </c>
      <c r="Q8" s="28">
        <f>8/1</f>
        <v>8</v>
      </c>
      <c r="R8" s="28">
        <f>8/1</f>
        <v>8</v>
      </c>
      <c r="S8" s="28">
        <f>9/1</f>
        <v>9</v>
      </c>
      <c r="T8" s="28">
        <f>6/1</f>
        <v>6</v>
      </c>
      <c r="U8" s="28">
        <f>7/1</f>
        <v>7</v>
      </c>
      <c r="V8" s="28">
        <f>6/1</f>
        <v>6</v>
      </c>
      <c r="W8" s="28">
        <f>7/1</f>
        <v>7</v>
      </c>
      <c r="Z8" s="87"/>
      <c r="AA8" s="20" t="s">
        <v>82</v>
      </c>
      <c r="AB8" s="34">
        <f>G11</f>
        <v>7.333333333333333</v>
      </c>
      <c r="AC8" s="34">
        <f>H11</f>
        <v>7.666666666666667</v>
      </c>
      <c r="AE8" s="12" t="s">
        <v>7</v>
      </c>
      <c r="AF8" s="34">
        <f>G33</f>
        <v>7</v>
      </c>
      <c r="AG8" s="34">
        <f>H33</f>
        <v>8</v>
      </c>
    </row>
    <row r="9" spans="2:33" ht="15.75" x14ac:dyDescent="0.25">
      <c r="B9" s="30">
        <v>2</v>
      </c>
      <c r="C9" s="35">
        <f>8/1</f>
        <v>8</v>
      </c>
      <c r="D9" s="35">
        <f>8/1</f>
        <v>8</v>
      </c>
      <c r="E9" s="35">
        <f t="shared" ref="E9:H9" si="1">8/1</f>
        <v>8</v>
      </c>
      <c r="F9" s="35">
        <f>7/1</f>
        <v>7</v>
      </c>
      <c r="G9" s="35">
        <f t="shared" si="1"/>
        <v>8</v>
      </c>
      <c r="H9" s="35">
        <f t="shared" si="1"/>
        <v>8</v>
      </c>
      <c r="I9" s="35">
        <f>9/1</f>
        <v>9</v>
      </c>
      <c r="J9" s="35">
        <f>9/1</f>
        <v>9</v>
      </c>
      <c r="M9" s="30">
        <v>2</v>
      </c>
      <c r="N9" s="28">
        <f>8/1</f>
        <v>8</v>
      </c>
      <c r="O9" s="28">
        <f>8/1</f>
        <v>8</v>
      </c>
      <c r="P9" s="28">
        <f>7/1</f>
        <v>7</v>
      </c>
      <c r="Q9" s="28">
        <f t="shared" ref="Q9:S9" si="2">7/1</f>
        <v>7</v>
      </c>
      <c r="R9" s="28">
        <f t="shared" si="2"/>
        <v>7</v>
      </c>
      <c r="S9" s="28">
        <f t="shared" si="2"/>
        <v>7</v>
      </c>
      <c r="T9" s="28">
        <f>8/1</f>
        <v>8</v>
      </c>
      <c r="U9" s="28">
        <f>9/1</f>
        <v>9</v>
      </c>
      <c r="V9" s="28">
        <f>7/1</f>
        <v>7</v>
      </c>
      <c r="W9" s="28">
        <f>8/1</f>
        <v>8</v>
      </c>
      <c r="Z9" s="87"/>
      <c r="AA9" s="20" t="s">
        <v>83</v>
      </c>
      <c r="AB9" s="34">
        <f>I11</f>
        <v>8.3333333333333339</v>
      </c>
      <c r="AC9" s="34">
        <f>J11</f>
        <v>8.3333333333333339</v>
      </c>
      <c r="AE9" s="12" t="s">
        <v>10</v>
      </c>
      <c r="AF9" s="34">
        <f>I33</f>
        <v>7.666666666666667</v>
      </c>
      <c r="AG9" s="34">
        <f>J33</f>
        <v>8</v>
      </c>
    </row>
    <row r="10" spans="2:33" ht="15.75" x14ac:dyDescent="0.25">
      <c r="B10" s="30">
        <v>3</v>
      </c>
      <c r="C10" s="35">
        <f>7/1</f>
        <v>7</v>
      </c>
      <c r="D10" s="35">
        <f>8/1</f>
        <v>8</v>
      </c>
      <c r="E10" s="35">
        <f>6/1</f>
        <v>6</v>
      </c>
      <c r="F10" s="35">
        <f>7/1</f>
        <v>7</v>
      </c>
      <c r="G10" s="35">
        <f>7/1</f>
        <v>7</v>
      </c>
      <c r="H10" s="35">
        <f>7/1</f>
        <v>7</v>
      </c>
      <c r="I10" s="35">
        <f>8/1</f>
        <v>8</v>
      </c>
      <c r="J10" s="35">
        <f>8/1</f>
        <v>8</v>
      </c>
      <c r="M10" s="30">
        <v>3</v>
      </c>
      <c r="N10" s="28">
        <f>7/1</f>
        <v>7</v>
      </c>
      <c r="O10" s="28">
        <f>8/1</f>
        <v>8</v>
      </c>
      <c r="P10" s="28">
        <f>8/1</f>
        <v>8</v>
      </c>
      <c r="Q10" s="28">
        <f>8/1</f>
        <v>8</v>
      </c>
      <c r="R10" s="28">
        <f>7/1</f>
        <v>7</v>
      </c>
      <c r="S10" s="28">
        <f>7/1</f>
        <v>7</v>
      </c>
      <c r="T10" s="28">
        <f>6/1</f>
        <v>6</v>
      </c>
      <c r="U10" s="28">
        <f>7/1</f>
        <v>7</v>
      </c>
      <c r="V10" s="28">
        <f>6/1</f>
        <v>6</v>
      </c>
      <c r="W10" s="28">
        <f>7/1</f>
        <v>7</v>
      </c>
      <c r="Z10" s="87" t="s">
        <v>5</v>
      </c>
      <c r="AA10" s="20" t="s">
        <v>75</v>
      </c>
      <c r="AB10" s="34">
        <f>N11</f>
        <v>7.333333333333333</v>
      </c>
      <c r="AC10" s="34">
        <f>O11</f>
        <v>8</v>
      </c>
    </row>
    <row r="11" spans="2:33" ht="15.75" x14ac:dyDescent="0.25">
      <c r="B11" s="30" t="s">
        <v>98</v>
      </c>
      <c r="C11" s="35">
        <f>AVERAGE(C8:C10)</f>
        <v>7.333333333333333</v>
      </c>
      <c r="D11" s="35">
        <f t="shared" ref="D11:J11" si="3">AVERAGE(D8:D10)</f>
        <v>7.666666666666667</v>
      </c>
      <c r="E11" s="35">
        <f t="shared" si="3"/>
        <v>7</v>
      </c>
      <c r="F11" s="35">
        <f t="shared" si="3"/>
        <v>7.333333333333333</v>
      </c>
      <c r="G11" s="35">
        <f t="shared" si="3"/>
        <v>7.333333333333333</v>
      </c>
      <c r="H11" s="35">
        <f t="shared" si="3"/>
        <v>7.666666666666667</v>
      </c>
      <c r="I11" s="35">
        <f t="shared" si="3"/>
        <v>8.3333333333333339</v>
      </c>
      <c r="J11" s="35">
        <f t="shared" si="3"/>
        <v>8.3333333333333339</v>
      </c>
      <c r="M11" s="30" t="s">
        <v>98</v>
      </c>
      <c r="N11" s="28">
        <f>AVERAGE(N8:N10)</f>
        <v>7.333333333333333</v>
      </c>
      <c r="O11" s="28">
        <f t="shared" ref="O11:W11" si="4">AVERAGE(O8:O10)</f>
        <v>8</v>
      </c>
      <c r="P11" s="28">
        <f t="shared" si="4"/>
        <v>7.666666666666667</v>
      </c>
      <c r="Q11" s="28">
        <f t="shared" si="4"/>
        <v>7.666666666666667</v>
      </c>
      <c r="R11" s="28">
        <f t="shared" si="4"/>
        <v>7.333333333333333</v>
      </c>
      <c r="S11" s="28">
        <f t="shared" si="4"/>
        <v>7.666666666666667</v>
      </c>
      <c r="T11" s="28">
        <f t="shared" si="4"/>
        <v>6.666666666666667</v>
      </c>
      <c r="U11" s="28">
        <f t="shared" si="4"/>
        <v>7.666666666666667</v>
      </c>
      <c r="V11" s="28">
        <f t="shared" si="4"/>
        <v>6.333333333333333</v>
      </c>
      <c r="W11" s="28">
        <f t="shared" si="4"/>
        <v>7.333333333333333</v>
      </c>
      <c r="Z11" s="87"/>
      <c r="AA11" s="20" t="s">
        <v>76</v>
      </c>
      <c r="AB11" s="34">
        <f>P11</f>
        <v>7.666666666666667</v>
      </c>
      <c r="AC11" s="34">
        <f>Q11</f>
        <v>7.666666666666667</v>
      </c>
    </row>
    <row r="12" spans="2:33" ht="15.75" x14ac:dyDescent="0.25">
      <c r="Z12" s="87"/>
      <c r="AA12" s="20" t="s">
        <v>84</v>
      </c>
      <c r="AB12" s="34">
        <f>R11</f>
        <v>7.333333333333333</v>
      </c>
      <c r="AC12" s="34">
        <f>S11</f>
        <v>7.666666666666667</v>
      </c>
    </row>
    <row r="13" spans="2:33" ht="15.75" x14ac:dyDescent="0.25">
      <c r="Z13" s="87"/>
      <c r="AA13" s="20" t="s">
        <v>14</v>
      </c>
      <c r="AB13" s="34">
        <f>T11</f>
        <v>6.666666666666667</v>
      </c>
      <c r="AC13" s="34">
        <f>U11</f>
        <v>7.666666666666667</v>
      </c>
    </row>
    <row r="14" spans="2:33" ht="15.75" x14ac:dyDescent="0.25">
      <c r="B14" s="23" t="s">
        <v>7</v>
      </c>
      <c r="M14" s="23" t="s">
        <v>10</v>
      </c>
      <c r="Z14" s="87"/>
      <c r="AA14" s="20" t="s">
        <v>77</v>
      </c>
      <c r="AB14" s="34">
        <f>V11</f>
        <v>6.333333333333333</v>
      </c>
      <c r="AC14" s="34">
        <f>W11</f>
        <v>7.333333333333333</v>
      </c>
    </row>
    <row r="15" spans="2:33" ht="15.75" x14ac:dyDescent="0.25">
      <c r="Z15" s="88" t="s">
        <v>7</v>
      </c>
      <c r="AA15" s="20" t="s">
        <v>25</v>
      </c>
      <c r="AB15" s="34">
        <f>C22</f>
        <v>6.333333333333333</v>
      </c>
      <c r="AC15" s="34">
        <f>D22</f>
        <v>7.333333333333333</v>
      </c>
    </row>
    <row r="16" spans="2:33" ht="15.75" x14ac:dyDescent="0.25">
      <c r="B16" s="95" t="s">
        <v>96</v>
      </c>
      <c r="C16" s="96" t="s">
        <v>97</v>
      </c>
      <c r="D16" s="97"/>
      <c r="E16" s="97"/>
      <c r="F16" s="97"/>
      <c r="G16" s="97"/>
      <c r="H16" s="97"/>
      <c r="I16" s="97"/>
      <c r="J16" s="98"/>
      <c r="M16" s="95" t="s">
        <v>96</v>
      </c>
      <c r="N16" s="99" t="s">
        <v>97</v>
      </c>
      <c r="O16" s="99"/>
      <c r="P16" s="99"/>
      <c r="Q16" s="99"/>
      <c r="R16" s="99"/>
      <c r="S16" s="99"/>
      <c r="T16" s="99"/>
      <c r="U16" s="99"/>
      <c r="V16" s="99"/>
      <c r="W16" s="99"/>
      <c r="Z16" s="89"/>
      <c r="AA16" s="20" t="s">
        <v>78</v>
      </c>
      <c r="AB16" s="34">
        <f>E22</f>
        <v>6.333333333333333</v>
      </c>
      <c r="AC16" s="34">
        <f>F22</f>
        <v>7</v>
      </c>
    </row>
    <row r="17" spans="2:29" ht="15.75" x14ac:dyDescent="0.25">
      <c r="B17" s="95"/>
      <c r="C17" s="99">
        <v>1</v>
      </c>
      <c r="D17" s="99"/>
      <c r="E17" s="99">
        <v>2</v>
      </c>
      <c r="F17" s="99"/>
      <c r="G17" s="99">
        <v>3</v>
      </c>
      <c r="H17" s="99"/>
      <c r="I17" s="99">
        <v>4</v>
      </c>
      <c r="J17" s="99"/>
      <c r="M17" s="95"/>
      <c r="N17" s="99">
        <v>1</v>
      </c>
      <c r="O17" s="99"/>
      <c r="P17" s="99">
        <v>2</v>
      </c>
      <c r="Q17" s="99"/>
      <c r="R17" s="99">
        <v>3</v>
      </c>
      <c r="S17" s="99"/>
      <c r="T17" s="99">
        <v>4</v>
      </c>
      <c r="U17" s="99"/>
      <c r="V17" s="99">
        <v>5</v>
      </c>
      <c r="W17" s="99"/>
      <c r="Z17" s="89"/>
      <c r="AA17" s="20" t="s">
        <v>24</v>
      </c>
      <c r="AB17" s="34">
        <f>G22</f>
        <v>7.333333333333333</v>
      </c>
      <c r="AC17" s="34">
        <f>H22</f>
        <v>8</v>
      </c>
    </row>
    <row r="18" spans="2:29" ht="15.75" x14ac:dyDescent="0.25">
      <c r="B18" s="95"/>
      <c r="C18" s="30" t="s">
        <v>102</v>
      </c>
      <c r="D18" s="30" t="s">
        <v>103</v>
      </c>
      <c r="E18" s="30" t="s">
        <v>102</v>
      </c>
      <c r="F18" s="30" t="s">
        <v>103</v>
      </c>
      <c r="G18" s="30" t="s">
        <v>102</v>
      </c>
      <c r="H18" s="30" t="s">
        <v>103</v>
      </c>
      <c r="I18" s="30" t="s">
        <v>102</v>
      </c>
      <c r="J18" s="30" t="s">
        <v>103</v>
      </c>
      <c r="M18" s="95"/>
      <c r="N18" s="30" t="s">
        <v>102</v>
      </c>
      <c r="O18" s="30" t="s">
        <v>103</v>
      </c>
      <c r="P18" s="30" t="s">
        <v>102</v>
      </c>
      <c r="Q18" s="30" t="s">
        <v>103</v>
      </c>
      <c r="R18" s="30" t="s">
        <v>102</v>
      </c>
      <c r="S18" s="30" t="s">
        <v>103</v>
      </c>
      <c r="T18" s="30" t="s">
        <v>102</v>
      </c>
      <c r="U18" s="30" t="s">
        <v>103</v>
      </c>
      <c r="V18" s="30" t="s">
        <v>102</v>
      </c>
      <c r="W18" s="30" t="s">
        <v>103</v>
      </c>
      <c r="Z18" s="90"/>
      <c r="AA18" s="20" t="s">
        <v>85</v>
      </c>
      <c r="AB18" s="34">
        <f>I22</f>
        <v>7</v>
      </c>
      <c r="AC18" s="34">
        <f>J22</f>
        <v>8</v>
      </c>
    </row>
    <row r="19" spans="2:29" ht="15.75" x14ac:dyDescent="0.25">
      <c r="B19" s="30">
        <v>1</v>
      </c>
      <c r="C19" s="28">
        <f>6/1</f>
        <v>6</v>
      </c>
      <c r="D19" s="28">
        <f>6/1</f>
        <v>6</v>
      </c>
      <c r="E19" s="28">
        <f>6/1</f>
        <v>6</v>
      </c>
      <c r="F19" s="28">
        <f>6/1</f>
        <v>6</v>
      </c>
      <c r="G19" s="28">
        <f>7/1</f>
        <v>7</v>
      </c>
      <c r="H19" s="28">
        <f>7/1</f>
        <v>7</v>
      </c>
      <c r="I19" s="28">
        <f t="shared" ref="I19" si="5">7/1</f>
        <v>7</v>
      </c>
      <c r="J19" s="28">
        <f>8/1</f>
        <v>8</v>
      </c>
      <c r="M19" s="30">
        <v>1</v>
      </c>
      <c r="N19" s="28">
        <f>8/1</f>
        <v>8</v>
      </c>
      <c r="O19" s="28">
        <f t="shared" ref="O19:S19" si="6">8/1</f>
        <v>8</v>
      </c>
      <c r="P19" s="28">
        <f t="shared" si="6"/>
        <v>8</v>
      </c>
      <c r="Q19" s="28">
        <f t="shared" si="6"/>
        <v>8</v>
      </c>
      <c r="R19" s="28">
        <f t="shared" si="6"/>
        <v>8</v>
      </c>
      <c r="S19" s="28">
        <f t="shared" si="6"/>
        <v>8</v>
      </c>
      <c r="T19" s="28">
        <f>7/1</f>
        <v>7</v>
      </c>
      <c r="U19" s="28">
        <f t="shared" ref="U19:W19" si="7">7/1</f>
        <v>7</v>
      </c>
      <c r="V19" s="28">
        <f t="shared" si="7"/>
        <v>7</v>
      </c>
      <c r="W19" s="28">
        <f t="shared" si="7"/>
        <v>7</v>
      </c>
      <c r="Z19" s="87" t="s">
        <v>10</v>
      </c>
      <c r="AA19" s="20" t="s">
        <v>19</v>
      </c>
      <c r="AB19" s="34">
        <f>N22</f>
        <v>7.666666666666667</v>
      </c>
      <c r="AC19" s="34">
        <f>O22</f>
        <v>8</v>
      </c>
    </row>
    <row r="20" spans="2:29" ht="15.75" x14ac:dyDescent="0.25">
      <c r="B20" s="30">
        <v>2</v>
      </c>
      <c r="C20" s="28">
        <f>7/1</f>
        <v>7</v>
      </c>
      <c r="D20" s="28">
        <f>8/1</f>
        <v>8</v>
      </c>
      <c r="E20" s="28">
        <f>7/1</f>
        <v>7</v>
      </c>
      <c r="F20" s="28">
        <f>8/1</f>
        <v>8</v>
      </c>
      <c r="G20" s="28">
        <f>8/1</f>
        <v>8</v>
      </c>
      <c r="H20" s="28">
        <f>9/1</f>
        <v>9</v>
      </c>
      <c r="I20" s="28">
        <f>8/1</f>
        <v>8</v>
      </c>
      <c r="J20" s="28">
        <f>9/1</f>
        <v>9</v>
      </c>
      <c r="M20" s="30">
        <v>2</v>
      </c>
      <c r="N20" s="28">
        <f>8/1</f>
        <v>8</v>
      </c>
      <c r="O20" s="28">
        <f>9/1</f>
        <v>9</v>
      </c>
      <c r="P20" s="28">
        <f>8/1</f>
        <v>8</v>
      </c>
      <c r="Q20" s="28">
        <f>8/1</f>
        <v>8</v>
      </c>
      <c r="R20" s="28">
        <f>9/1</f>
        <v>9</v>
      </c>
      <c r="S20" s="28">
        <f>9/1</f>
        <v>9</v>
      </c>
      <c r="T20" s="28">
        <v>7</v>
      </c>
      <c r="U20" s="28">
        <f>7/1</f>
        <v>7</v>
      </c>
      <c r="V20" s="28">
        <v>8</v>
      </c>
      <c r="W20" s="28">
        <f>8/1</f>
        <v>8</v>
      </c>
      <c r="Z20" s="87"/>
      <c r="AA20" s="20" t="s">
        <v>86</v>
      </c>
      <c r="AB20" s="34">
        <f>P22</f>
        <v>7.333333333333333</v>
      </c>
      <c r="AC20" s="34">
        <f>Q22</f>
        <v>7.666666666666667</v>
      </c>
    </row>
    <row r="21" spans="2:29" ht="15.75" x14ac:dyDescent="0.25">
      <c r="B21" s="30">
        <v>3</v>
      </c>
      <c r="C21" s="28">
        <f>6/1</f>
        <v>6</v>
      </c>
      <c r="D21" s="28">
        <f>8/1</f>
        <v>8</v>
      </c>
      <c r="E21" s="28">
        <f>6/1</f>
        <v>6</v>
      </c>
      <c r="F21" s="28">
        <f>7/1</f>
        <v>7</v>
      </c>
      <c r="G21" s="28">
        <f>7/1</f>
        <v>7</v>
      </c>
      <c r="H21" s="28">
        <f>8/1</f>
        <v>8</v>
      </c>
      <c r="I21" s="28">
        <f>6/1</f>
        <v>6</v>
      </c>
      <c r="J21" s="28">
        <f>7/1</f>
        <v>7</v>
      </c>
      <c r="M21" s="30">
        <v>3</v>
      </c>
      <c r="N21" s="28">
        <f>7/1</f>
        <v>7</v>
      </c>
      <c r="O21" s="28">
        <f>7/1</f>
        <v>7</v>
      </c>
      <c r="P21" s="28">
        <f>6/1</f>
        <v>6</v>
      </c>
      <c r="Q21" s="28">
        <f>7/1</f>
        <v>7</v>
      </c>
      <c r="R21" s="28">
        <f>8/1</f>
        <v>8</v>
      </c>
      <c r="S21" s="28">
        <f>8/1</f>
        <v>8</v>
      </c>
      <c r="T21" s="28">
        <f>7/1</f>
        <v>7</v>
      </c>
      <c r="U21" s="28">
        <f>8/1</f>
        <v>8</v>
      </c>
      <c r="V21" s="28">
        <f>7/1</f>
        <v>7</v>
      </c>
      <c r="W21" s="28">
        <f>7/1</f>
        <v>7</v>
      </c>
      <c r="Z21" s="87"/>
      <c r="AA21" s="20" t="s">
        <v>87</v>
      </c>
      <c r="AB21" s="34">
        <f>R22</f>
        <v>8.3333333333333339</v>
      </c>
      <c r="AC21" s="34">
        <f>S22</f>
        <v>8.3333333333333339</v>
      </c>
    </row>
    <row r="22" spans="2:29" ht="15.75" x14ac:dyDescent="0.25">
      <c r="B22" s="30" t="s">
        <v>98</v>
      </c>
      <c r="C22" s="28">
        <f>AVERAGE(C19:C21)</f>
        <v>6.333333333333333</v>
      </c>
      <c r="D22" s="28">
        <f t="shared" ref="D22:J22" si="8">AVERAGE(D19:D21)</f>
        <v>7.333333333333333</v>
      </c>
      <c r="E22" s="28">
        <f t="shared" si="8"/>
        <v>6.333333333333333</v>
      </c>
      <c r="F22" s="28">
        <f t="shared" si="8"/>
        <v>7</v>
      </c>
      <c r="G22" s="28">
        <f t="shared" si="8"/>
        <v>7.333333333333333</v>
      </c>
      <c r="H22" s="28">
        <f t="shared" si="8"/>
        <v>8</v>
      </c>
      <c r="I22" s="28">
        <f t="shared" si="8"/>
        <v>7</v>
      </c>
      <c r="J22" s="28">
        <f t="shared" si="8"/>
        <v>8</v>
      </c>
      <c r="M22" s="30" t="s">
        <v>98</v>
      </c>
      <c r="N22" s="28">
        <f>AVERAGE(N19:N21)</f>
        <v>7.666666666666667</v>
      </c>
      <c r="O22" s="28">
        <f t="shared" ref="O22:W22" si="9">AVERAGE(O19:O21)</f>
        <v>8</v>
      </c>
      <c r="P22" s="28">
        <f t="shared" si="9"/>
        <v>7.333333333333333</v>
      </c>
      <c r="Q22" s="28">
        <f t="shared" si="9"/>
        <v>7.666666666666667</v>
      </c>
      <c r="R22" s="28">
        <f t="shared" si="9"/>
        <v>8.3333333333333339</v>
      </c>
      <c r="S22" s="28">
        <f t="shared" si="9"/>
        <v>8.3333333333333339</v>
      </c>
      <c r="T22" s="28">
        <f t="shared" si="9"/>
        <v>7</v>
      </c>
      <c r="U22" s="28">
        <f t="shared" si="9"/>
        <v>7.333333333333333</v>
      </c>
      <c r="V22" s="28">
        <f t="shared" si="9"/>
        <v>7.333333333333333</v>
      </c>
      <c r="W22" s="28">
        <f t="shared" si="9"/>
        <v>7.333333333333333</v>
      </c>
      <c r="Z22" s="87"/>
      <c r="AA22" s="20" t="s">
        <v>88</v>
      </c>
      <c r="AB22" s="34">
        <f>T22</f>
        <v>7</v>
      </c>
      <c r="AC22" s="34">
        <f>U22</f>
        <v>7.333333333333333</v>
      </c>
    </row>
    <row r="23" spans="2:29" ht="15.75" x14ac:dyDescent="0.25">
      <c r="Z23" s="87"/>
      <c r="AA23" s="20" t="s">
        <v>21</v>
      </c>
      <c r="AB23" s="34">
        <f>V22</f>
        <v>7.333333333333333</v>
      </c>
      <c r="AC23" s="34">
        <f>W22</f>
        <v>7.333333333333333</v>
      </c>
    </row>
    <row r="25" spans="2:29" ht="15.75" x14ac:dyDescent="0.25">
      <c r="B25" s="23" t="s">
        <v>2</v>
      </c>
    </row>
    <row r="27" spans="2:29" ht="15.75" x14ac:dyDescent="0.25">
      <c r="B27" s="95" t="s">
        <v>96</v>
      </c>
      <c r="C27" s="96" t="s">
        <v>97</v>
      </c>
      <c r="D27" s="97"/>
      <c r="E27" s="97"/>
      <c r="F27" s="97"/>
      <c r="G27" s="97"/>
      <c r="H27" s="97"/>
      <c r="I27" s="97"/>
      <c r="J27" s="98"/>
      <c r="Z27" s="8"/>
      <c r="AA27" s="37"/>
      <c r="AB27" s="38"/>
    </row>
    <row r="28" spans="2:29" ht="15.75" x14ac:dyDescent="0.25">
      <c r="B28" s="95"/>
      <c r="C28" s="99">
        <v>1</v>
      </c>
      <c r="D28" s="99"/>
      <c r="E28" s="99">
        <v>2</v>
      </c>
      <c r="F28" s="99"/>
      <c r="G28" s="99">
        <v>3</v>
      </c>
      <c r="H28" s="99"/>
      <c r="I28" s="99">
        <v>4</v>
      </c>
      <c r="J28" s="99"/>
      <c r="Z28" s="17"/>
    </row>
    <row r="29" spans="2:29" ht="15.75" x14ac:dyDescent="0.25">
      <c r="B29" s="95"/>
      <c r="C29" s="30" t="s">
        <v>102</v>
      </c>
      <c r="D29" s="30" t="s">
        <v>103</v>
      </c>
      <c r="E29" s="30" t="s">
        <v>102</v>
      </c>
      <c r="F29" s="30" t="s">
        <v>103</v>
      </c>
      <c r="G29" s="30" t="s">
        <v>102</v>
      </c>
      <c r="H29" s="30" t="s">
        <v>103</v>
      </c>
      <c r="I29" s="30" t="s">
        <v>102</v>
      </c>
      <c r="J29" s="30" t="s">
        <v>103</v>
      </c>
      <c r="Z29" s="17"/>
    </row>
    <row r="30" spans="2:29" ht="15.75" x14ac:dyDescent="0.25">
      <c r="B30" s="30">
        <v>1</v>
      </c>
      <c r="C30" s="28">
        <f>7/1</f>
        <v>7</v>
      </c>
      <c r="D30" s="28">
        <f>8/1</f>
        <v>8</v>
      </c>
      <c r="E30" s="28">
        <f>8/1</f>
        <v>8</v>
      </c>
      <c r="F30" s="28">
        <f>9/1</f>
        <v>9</v>
      </c>
      <c r="G30" s="28">
        <f>6/1</f>
        <v>6</v>
      </c>
      <c r="H30" s="28">
        <f>7/1</f>
        <v>7</v>
      </c>
      <c r="I30" s="28">
        <f t="shared" ref="I30" si="10">7/1</f>
        <v>7</v>
      </c>
      <c r="J30" s="28">
        <f>7/1</f>
        <v>7</v>
      </c>
      <c r="Z30" s="17"/>
    </row>
    <row r="31" spans="2:29" ht="15.75" x14ac:dyDescent="0.25">
      <c r="B31" s="30">
        <v>2</v>
      </c>
      <c r="C31" s="28">
        <f>9/1</f>
        <v>9</v>
      </c>
      <c r="D31" s="28">
        <v>9</v>
      </c>
      <c r="E31" s="28">
        <v>8</v>
      </c>
      <c r="F31" s="28">
        <v>10</v>
      </c>
      <c r="G31" s="28">
        <f>8/1</f>
        <v>8</v>
      </c>
      <c r="H31" s="28">
        <f>9/1</f>
        <v>9</v>
      </c>
      <c r="I31" s="28">
        <f>8/1</f>
        <v>8</v>
      </c>
      <c r="J31" s="28">
        <f>8/1</f>
        <v>8</v>
      </c>
      <c r="Z31" s="17"/>
    </row>
    <row r="32" spans="2:29" ht="15.75" x14ac:dyDescent="0.25">
      <c r="B32" s="30">
        <v>3</v>
      </c>
      <c r="C32" s="28">
        <f>8/1</f>
        <v>8</v>
      </c>
      <c r="D32" s="28">
        <v>9</v>
      </c>
      <c r="E32" s="28">
        <f>8/1</f>
        <v>8</v>
      </c>
      <c r="F32" s="28">
        <f>9/1</f>
        <v>9</v>
      </c>
      <c r="G32" s="28">
        <f>7/1</f>
        <v>7</v>
      </c>
      <c r="H32" s="28">
        <f>8/1</f>
        <v>8</v>
      </c>
      <c r="I32" s="28">
        <f>8/1</f>
        <v>8</v>
      </c>
      <c r="J32" s="28">
        <f>9/1</f>
        <v>9</v>
      </c>
    </row>
    <row r="33" spans="2:10" ht="15.75" x14ac:dyDescent="0.25">
      <c r="B33" s="30" t="s">
        <v>98</v>
      </c>
      <c r="C33" s="28">
        <f>AVERAGE(C30:C32)</f>
        <v>8</v>
      </c>
      <c r="D33" s="28">
        <f t="shared" ref="D33:J33" si="11">AVERAGE(D30:D32)</f>
        <v>8.6666666666666661</v>
      </c>
      <c r="E33" s="28">
        <f t="shared" si="11"/>
        <v>8</v>
      </c>
      <c r="F33" s="28">
        <f t="shared" si="11"/>
        <v>9.3333333333333339</v>
      </c>
      <c r="G33" s="28">
        <f t="shared" si="11"/>
        <v>7</v>
      </c>
      <c r="H33" s="28">
        <f t="shared" si="11"/>
        <v>8</v>
      </c>
      <c r="I33" s="28">
        <f t="shared" si="11"/>
        <v>7.666666666666667</v>
      </c>
      <c r="J33" s="28">
        <f t="shared" si="11"/>
        <v>8</v>
      </c>
    </row>
  </sheetData>
  <mergeCells count="36">
    <mergeCell ref="B5:B7"/>
    <mergeCell ref="C5:J5"/>
    <mergeCell ref="I17:J17"/>
    <mergeCell ref="C6:D6"/>
    <mergeCell ref="E6:F6"/>
    <mergeCell ref="G6:H6"/>
    <mergeCell ref="I6:J6"/>
    <mergeCell ref="N5:W5"/>
    <mergeCell ref="M16:M18"/>
    <mergeCell ref="N16:W16"/>
    <mergeCell ref="N17:O17"/>
    <mergeCell ref="P17:Q17"/>
    <mergeCell ref="R17:S17"/>
    <mergeCell ref="T17:U17"/>
    <mergeCell ref="V17:W17"/>
    <mergeCell ref="M5:M7"/>
    <mergeCell ref="N6:O6"/>
    <mergeCell ref="P6:Q6"/>
    <mergeCell ref="R6:S6"/>
    <mergeCell ref="T6:U6"/>
    <mergeCell ref="Z6:Z9"/>
    <mergeCell ref="Z10:Z14"/>
    <mergeCell ref="Z15:Z18"/>
    <mergeCell ref="Z19:Z23"/>
    <mergeCell ref="B27:B29"/>
    <mergeCell ref="C27:J27"/>
    <mergeCell ref="C28:D28"/>
    <mergeCell ref="E28:F28"/>
    <mergeCell ref="G28:H28"/>
    <mergeCell ref="I28:J28"/>
    <mergeCell ref="V6:W6"/>
    <mergeCell ref="B16:B18"/>
    <mergeCell ref="C16:J16"/>
    <mergeCell ref="C17:D17"/>
    <mergeCell ref="E17:F17"/>
    <mergeCell ref="G17:H17"/>
  </mergeCells>
  <pageMargins left="0.7" right="0.7" top="0.75" bottom="0.75" header="0.3" footer="0.3"/>
  <ignoredErrors>
    <ignoredError sqref="F8:G8 U8:V8 F9:G9 C20:E20 G20:I20 O20 H31 C9 I9:J9 N9 P9:Q9 T9:T10 U9:W9 U10:V10 D21 P21 R20:S20 W20 T21:U2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5C22F-A1B7-4212-BE9D-EE7A9CCB7484}">
  <dimension ref="B2:Z78"/>
  <sheetViews>
    <sheetView topLeftCell="M9" zoomScaleNormal="100" workbookViewId="0">
      <selection activeCell="S18" sqref="S18"/>
    </sheetView>
  </sheetViews>
  <sheetFormatPr defaultRowHeight="15" x14ac:dyDescent="0.25"/>
  <cols>
    <col min="2" max="2" width="27.5703125" customWidth="1"/>
    <col min="3" max="3" width="13.28515625" customWidth="1"/>
    <col min="4" max="4" width="12.7109375" customWidth="1"/>
    <col min="5" max="5" width="13.7109375" customWidth="1"/>
    <col min="6" max="6" width="13.140625" customWidth="1"/>
    <col min="7" max="7" width="11.28515625" customWidth="1"/>
    <col min="8" max="8" width="20.140625" bestFit="1" customWidth="1"/>
    <col min="9" max="9" width="26.42578125" bestFit="1" customWidth="1"/>
    <col min="10" max="10" width="8.7109375" bestFit="1" customWidth="1"/>
    <col min="12" max="12" width="28.28515625" customWidth="1"/>
    <col min="13" max="13" width="13.140625" customWidth="1"/>
    <col min="14" max="14" width="12.5703125" customWidth="1"/>
    <col min="15" max="15" width="15" customWidth="1"/>
    <col min="16" max="16" width="13.28515625" customWidth="1"/>
    <col min="17" max="17" width="11.28515625" customWidth="1"/>
    <col min="18" max="18" width="8.42578125" customWidth="1"/>
    <col min="19" max="19" width="8.140625" customWidth="1"/>
    <col min="21" max="21" width="10.42578125" bestFit="1" customWidth="1"/>
    <col min="24" max="24" width="22.140625" customWidth="1"/>
    <col min="25" max="25" width="33.85546875" customWidth="1"/>
    <col min="26" max="26" width="8.7109375" bestFit="1" customWidth="1"/>
  </cols>
  <sheetData>
    <row r="2" spans="2:26" x14ac:dyDescent="0.25">
      <c r="T2" s="102" t="s">
        <v>122</v>
      </c>
      <c r="U2" s="101" t="s">
        <v>120</v>
      </c>
      <c r="V2" s="101"/>
      <c r="W2" s="101"/>
      <c r="X2" s="101"/>
      <c r="Y2" s="101"/>
      <c r="Z2" s="101"/>
    </row>
    <row r="3" spans="2:26" ht="19.5" customHeight="1" x14ac:dyDescent="0.25">
      <c r="B3" s="100" t="s">
        <v>111</v>
      </c>
      <c r="C3" s="100"/>
      <c r="D3" s="100"/>
      <c r="E3" s="100"/>
      <c r="F3" s="100"/>
      <c r="G3" s="100"/>
      <c r="L3" s="100" t="s">
        <v>112</v>
      </c>
      <c r="M3" s="100"/>
      <c r="N3" s="100"/>
      <c r="O3" s="100"/>
      <c r="P3" s="100"/>
      <c r="Q3" s="100"/>
      <c r="R3" s="100"/>
      <c r="T3" s="102"/>
      <c r="U3" s="101" t="s">
        <v>121</v>
      </c>
      <c r="V3" s="101"/>
      <c r="W3" s="101"/>
      <c r="X3" s="101"/>
      <c r="Y3" s="101"/>
      <c r="Z3" s="101"/>
    </row>
    <row r="4" spans="2:26" x14ac:dyDescent="0.25">
      <c r="T4" s="102"/>
      <c r="U4" s="101" t="s">
        <v>123</v>
      </c>
      <c r="V4" s="101"/>
      <c r="W4" s="101"/>
      <c r="X4" s="101"/>
      <c r="Y4" s="101"/>
      <c r="Z4" s="101"/>
    </row>
    <row r="5" spans="2:26" ht="15.75" x14ac:dyDescent="0.25">
      <c r="B5" s="23" t="s">
        <v>3</v>
      </c>
      <c r="L5" s="23" t="s">
        <v>3</v>
      </c>
      <c r="O5" s="46"/>
    </row>
    <row r="6" spans="2:26" ht="15.75" x14ac:dyDescent="0.25">
      <c r="O6" s="47"/>
    </row>
    <row r="7" spans="2:26" ht="31.5" x14ac:dyDescent="0.25">
      <c r="B7" s="30"/>
      <c r="C7" s="29" t="s">
        <v>71</v>
      </c>
      <c r="D7" s="29" t="s">
        <v>81</v>
      </c>
      <c r="E7" s="29" t="s">
        <v>73</v>
      </c>
      <c r="F7" s="29" t="s">
        <v>74</v>
      </c>
      <c r="L7" s="57"/>
      <c r="M7" s="29" t="s">
        <v>71</v>
      </c>
      <c r="N7" s="29" t="s">
        <v>81</v>
      </c>
      <c r="O7" s="29" t="s">
        <v>73</v>
      </c>
      <c r="P7" s="29" t="s">
        <v>74</v>
      </c>
      <c r="Q7" s="29" t="s">
        <v>113</v>
      </c>
      <c r="R7" s="29" t="s">
        <v>114</v>
      </c>
      <c r="S7" s="29" t="s">
        <v>115</v>
      </c>
      <c r="T7" s="53" t="s">
        <v>116</v>
      </c>
      <c r="U7" s="51">
        <v>0.9</v>
      </c>
    </row>
    <row r="8" spans="2:26" ht="15.75" x14ac:dyDescent="0.25">
      <c r="B8" s="57" t="s">
        <v>71</v>
      </c>
      <c r="C8" s="28">
        <f>1/1</f>
        <v>1</v>
      </c>
      <c r="D8" s="28">
        <f>'PEMBOBOTAN AHP'!C10</f>
        <v>1.788888888888889</v>
      </c>
      <c r="E8" s="28">
        <f>'PEMBOBOTAN AHP'!D10</f>
        <v>0.16984126984126982</v>
      </c>
      <c r="F8" s="28">
        <f>'PEMBOBOTAN AHP'!E10</f>
        <v>2.4666666666666668</v>
      </c>
      <c r="L8" s="57" t="s">
        <v>71</v>
      </c>
      <c r="M8" s="28">
        <f>C8/C12</f>
        <v>0.12735183687430868</v>
      </c>
      <c r="N8" s="28">
        <f>D8/D12</f>
        <v>0.55197265770116655</v>
      </c>
      <c r="O8" s="28">
        <f>E8/E12</f>
        <v>2.1914342509487379E-2</v>
      </c>
      <c r="P8" s="28">
        <f>F8/F12</f>
        <v>0.22600349040139617</v>
      </c>
      <c r="Q8" s="28">
        <f>SUM(M8:P8)</f>
        <v>0.92724232748635882</v>
      </c>
      <c r="R8" s="28">
        <f>Q8/4</f>
        <v>0.2318105818715897</v>
      </c>
      <c r="S8" s="6">
        <v>4</v>
      </c>
      <c r="T8" s="54" t="s">
        <v>117</v>
      </c>
      <c r="U8" s="51">
        <f>S12/S8</f>
        <v>4</v>
      </c>
    </row>
    <row r="9" spans="2:26" ht="15.75" x14ac:dyDescent="0.25">
      <c r="B9" s="57" t="s">
        <v>81</v>
      </c>
      <c r="C9" s="28">
        <f>1/'PEMBOBOTAN AHP'!C10</f>
        <v>0.55900621118012417</v>
      </c>
      <c r="D9" s="28">
        <f>1/1</f>
        <v>1</v>
      </c>
      <c r="E9" s="28">
        <f>'PEMBOBOTAN AHP'!F10</f>
        <v>6.333333333333333</v>
      </c>
      <c r="F9" s="28">
        <f>'PEMBOBOTAN AHP'!G10</f>
        <v>3.4</v>
      </c>
      <c r="L9" s="57" t="s">
        <v>81</v>
      </c>
      <c r="M9" s="28">
        <f>C9/C12</f>
        <v>7.1190467817936531E-2</v>
      </c>
      <c r="N9" s="28">
        <f>D9/D12</f>
        <v>0.30855614405655274</v>
      </c>
      <c r="O9" s="28">
        <f>E9/E12</f>
        <v>0.81717968797060414</v>
      </c>
      <c r="P9" s="28">
        <f t="shared" ref="P9" si="0">F9/F12</f>
        <v>0.31151832460732981</v>
      </c>
      <c r="Q9" s="28">
        <f t="shared" ref="Q9:Q11" si="1">SUM(M9:P9)</f>
        <v>1.5084446244524232</v>
      </c>
      <c r="R9" s="28">
        <f t="shared" ref="R9:R10" si="2">Q9/4</f>
        <v>0.37711115611310581</v>
      </c>
      <c r="S9" s="6">
        <v>4</v>
      </c>
      <c r="T9" s="54" t="s">
        <v>118</v>
      </c>
      <c r="U9" s="51">
        <f>(U8-4)/(4-1)</f>
        <v>0</v>
      </c>
    </row>
    <row r="10" spans="2:26" ht="15.75" x14ac:dyDescent="0.25">
      <c r="B10" s="57" t="s">
        <v>73</v>
      </c>
      <c r="C10" s="28">
        <f>1/'PEMBOBOTAN AHP'!D10</f>
        <v>5.8878504672897201</v>
      </c>
      <c r="D10" s="28">
        <f>1/'PEMBOBOTAN AHP'!F10</f>
        <v>0.15789473684210528</v>
      </c>
      <c r="E10" s="28">
        <f>1/1</f>
        <v>1</v>
      </c>
      <c r="F10" s="28">
        <f>'PEMBOBOTAN AHP'!H10</f>
        <v>4.0476190476190474</v>
      </c>
      <c r="L10" s="57" t="s">
        <v>73</v>
      </c>
      <c r="M10" s="28">
        <f>C10/C12</f>
        <v>0.74982857225060262</v>
      </c>
      <c r="N10" s="28">
        <f t="shared" ref="N10:P10" si="3">D10/D12</f>
        <v>4.8719391166824118E-2</v>
      </c>
      <c r="O10" s="28">
        <f t="shared" si="3"/>
        <v>0.12902837178483223</v>
      </c>
      <c r="P10" s="28">
        <f t="shared" si="3"/>
        <v>0.37085514834205929</v>
      </c>
      <c r="Q10" s="28">
        <f t="shared" si="1"/>
        <v>1.2984314835443183</v>
      </c>
      <c r="R10" s="28">
        <f t="shared" si="2"/>
        <v>0.32460787088607956</v>
      </c>
      <c r="S10" s="6">
        <v>4</v>
      </c>
      <c r="T10" s="54" t="s">
        <v>119</v>
      </c>
      <c r="U10" s="51">
        <f>U9/U7</f>
        <v>0</v>
      </c>
      <c r="V10" s="13" t="s">
        <v>126</v>
      </c>
    </row>
    <row r="11" spans="2:26" ht="15.75" x14ac:dyDescent="0.25">
      <c r="B11" s="57" t="s">
        <v>74</v>
      </c>
      <c r="C11" s="28">
        <f>1/'PEMBOBOTAN AHP'!E10</f>
        <v>0.40540540540540537</v>
      </c>
      <c r="D11" s="28">
        <f>1/'PEMBOBOTAN AHP'!G10</f>
        <v>0.29411764705882354</v>
      </c>
      <c r="E11" s="28">
        <f>1/'PEMBOBOTAN AHP'!H10</f>
        <v>0.24705882352941178</v>
      </c>
      <c r="F11" s="28">
        <f>1/1</f>
        <v>1</v>
      </c>
      <c r="L11" s="57" t="s">
        <v>74</v>
      </c>
      <c r="M11" s="28">
        <f>C11/C12</f>
        <v>5.1629123057152171E-2</v>
      </c>
      <c r="N11" s="28">
        <f t="shared" ref="N11:P11" si="4">D11/D12</f>
        <v>9.0751807075456686E-2</v>
      </c>
      <c r="O11" s="28">
        <f t="shared" si="4"/>
        <v>3.1877597735076202E-2</v>
      </c>
      <c r="P11" s="28">
        <f t="shared" si="4"/>
        <v>9.1623036649214659E-2</v>
      </c>
      <c r="Q11" s="28">
        <f t="shared" si="1"/>
        <v>0.2658815645168997</v>
      </c>
      <c r="R11" s="28">
        <f>Q11/4</f>
        <v>6.6470391129224926E-2</v>
      </c>
      <c r="S11" s="6">
        <v>4</v>
      </c>
    </row>
    <row r="12" spans="2:26" ht="15.75" x14ac:dyDescent="0.25">
      <c r="B12" s="57" t="s">
        <v>109</v>
      </c>
      <c r="C12" s="28">
        <f>SUM(C8:C11)</f>
        <v>7.8522620838752495</v>
      </c>
      <c r="D12" s="28">
        <f t="shared" ref="D12:F12" si="5">SUM(D8:D11)</f>
        <v>3.2409012727898174</v>
      </c>
      <c r="E12" s="28">
        <f t="shared" si="5"/>
        <v>7.7502334267040149</v>
      </c>
      <c r="F12" s="28">
        <f t="shared" si="5"/>
        <v>10.914285714285715</v>
      </c>
      <c r="L12" s="57" t="s">
        <v>109</v>
      </c>
      <c r="M12" s="28">
        <f>SUM(M8:M11)</f>
        <v>1</v>
      </c>
      <c r="N12" s="28">
        <f t="shared" ref="N12:P12" si="6">SUM(N8:N11)</f>
        <v>1</v>
      </c>
      <c r="O12" s="28">
        <f t="shared" si="6"/>
        <v>1</v>
      </c>
      <c r="P12" s="28">
        <f t="shared" si="6"/>
        <v>0.99999999999999989</v>
      </c>
      <c r="Q12" s="6"/>
      <c r="R12" s="6">
        <f>SUM(R8:R11)</f>
        <v>1</v>
      </c>
      <c r="S12" s="6">
        <f>SUM(S8:S11)</f>
        <v>16</v>
      </c>
    </row>
    <row r="13" spans="2:26" ht="15.75" x14ac:dyDescent="0.25">
      <c r="O13" s="47"/>
    </row>
    <row r="14" spans="2:26" ht="15.75" x14ac:dyDescent="0.25">
      <c r="B14" s="45" t="s">
        <v>5</v>
      </c>
      <c r="L14" s="45" t="s">
        <v>5</v>
      </c>
    </row>
    <row r="16" spans="2:26" ht="31.5" x14ac:dyDescent="0.25">
      <c r="B16" s="30"/>
      <c r="C16" s="29" t="s">
        <v>75</v>
      </c>
      <c r="D16" s="29" t="s">
        <v>76</v>
      </c>
      <c r="E16" s="29" t="s">
        <v>13</v>
      </c>
      <c r="F16" s="29" t="s">
        <v>14</v>
      </c>
      <c r="G16" s="29" t="s">
        <v>77</v>
      </c>
      <c r="L16" s="30"/>
      <c r="M16" s="29" t="s">
        <v>75</v>
      </c>
      <c r="N16" s="29" t="s">
        <v>76</v>
      </c>
      <c r="O16" s="29" t="s">
        <v>13</v>
      </c>
      <c r="P16" s="29" t="s">
        <v>14</v>
      </c>
      <c r="Q16" s="29" t="s">
        <v>77</v>
      </c>
      <c r="R16" s="29" t="s">
        <v>113</v>
      </c>
      <c r="S16" s="29" t="s">
        <v>114</v>
      </c>
      <c r="T16" s="29" t="s">
        <v>115</v>
      </c>
      <c r="U16" s="53" t="s">
        <v>116</v>
      </c>
      <c r="V16" s="51">
        <v>1.1200000000000001</v>
      </c>
    </row>
    <row r="17" spans="2:23" ht="15.75" x14ac:dyDescent="0.25">
      <c r="B17" s="57" t="s">
        <v>75</v>
      </c>
      <c r="C17" s="28">
        <f>1/1</f>
        <v>1</v>
      </c>
      <c r="D17" s="28">
        <f>'PEMBOBOTAN AHP'!M10</f>
        <v>4.3809523809523805</v>
      </c>
      <c r="E17" s="28">
        <f>'PEMBOBOTAN AHP'!N10</f>
        <v>2.4179894179894181</v>
      </c>
      <c r="F17" s="28">
        <f>'PEMBOBOTAN AHP'!O10</f>
        <v>2.0952380952380953</v>
      </c>
      <c r="G17" s="28">
        <f>'PEMBOBOTAN AHP'!P10</f>
        <v>4.0476190476190474</v>
      </c>
      <c r="L17" s="57" t="s">
        <v>75</v>
      </c>
      <c r="M17" s="28">
        <f>C17/C22</f>
        <v>0.42262583891913963</v>
      </c>
      <c r="N17" s="28">
        <f t="shared" ref="N17:Q17" si="7">D17/D22</f>
        <v>0.33688854955244796</v>
      </c>
      <c r="O17" s="28">
        <f t="shared" si="7"/>
        <v>0.60256028215354351</v>
      </c>
      <c r="P17" s="28">
        <f t="shared" si="7"/>
        <v>0.16039041880384444</v>
      </c>
      <c r="Q17" s="28">
        <f t="shared" si="7"/>
        <v>0.26009791921664627</v>
      </c>
      <c r="R17" s="28">
        <f>SUM(M17:Q17)</f>
        <v>1.7825630086456221</v>
      </c>
      <c r="S17" s="28">
        <f>R17/5</f>
        <v>0.35651260172912441</v>
      </c>
      <c r="T17" s="6">
        <v>5</v>
      </c>
      <c r="U17" s="54" t="s">
        <v>117</v>
      </c>
      <c r="V17" s="51">
        <f>T22/T17</f>
        <v>5</v>
      </c>
    </row>
    <row r="18" spans="2:23" ht="15.75" x14ac:dyDescent="0.25">
      <c r="B18" s="57" t="s">
        <v>76</v>
      </c>
      <c r="C18" s="28">
        <f>1/'PEMBOBOTAN AHP'!M10</f>
        <v>0.22826086956521741</v>
      </c>
      <c r="D18" s="28">
        <f>1/1</f>
        <v>1</v>
      </c>
      <c r="E18" s="28">
        <f>'PEMBOBOTAN AHP'!Q10</f>
        <v>0.14285714285714285</v>
      </c>
      <c r="F18" s="28">
        <f>'PEMBOBOTAN AHP'!R10</f>
        <v>3.3888888888888888</v>
      </c>
      <c r="G18" s="28">
        <f>'PEMBOBOTAN AHP'!S10</f>
        <v>3.0476190476190474</v>
      </c>
      <c r="L18" s="57" t="s">
        <v>76</v>
      </c>
      <c r="M18" s="28">
        <f>C18/C22</f>
        <v>9.6468941492412322E-2</v>
      </c>
      <c r="N18" s="28">
        <f t="shared" ref="N18:Q18" si="8">D18/D22</f>
        <v>7.6898473267406606E-2</v>
      </c>
      <c r="O18" s="28">
        <f t="shared" si="8"/>
        <v>3.5599841615198406E-2</v>
      </c>
      <c r="P18" s="28">
        <f t="shared" si="8"/>
        <v>0.25941935162591506</v>
      </c>
      <c r="Q18" s="28">
        <f t="shared" si="8"/>
        <v>0.19583843329253364</v>
      </c>
      <c r="R18" s="28">
        <f>SUM(M18:Q18)</f>
        <v>0.66422504129346605</v>
      </c>
      <c r="S18" s="28">
        <f>R18/5</f>
        <v>0.13284500825869322</v>
      </c>
      <c r="T18" s="6">
        <v>5</v>
      </c>
      <c r="U18" s="54" t="s">
        <v>118</v>
      </c>
      <c r="V18" s="51">
        <f>(V17-5)/(5-1)</f>
        <v>0</v>
      </c>
    </row>
    <row r="19" spans="2:23" ht="15.75" x14ac:dyDescent="0.25">
      <c r="B19" s="57" t="s">
        <v>13</v>
      </c>
      <c r="C19" s="28">
        <f>1/'PEMBOBOTAN AHP'!N10</f>
        <v>0.41356673960612689</v>
      </c>
      <c r="D19" s="28">
        <f>1/'PEMBOBOTAN AHP'!Q10</f>
        <v>7</v>
      </c>
      <c r="E19" s="28">
        <f>1/1</f>
        <v>1</v>
      </c>
      <c r="F19" s="28">
        <f>'PEMBOBOTAN AHP'!T10</f>
        <v>6.333333333333333</v>
      </c>
      <c r="G19" s="28">
        <f>'PEMBOBOTAN AHP'!U10</f>
        <v>3.4</v>
      </c>
      <c r="L19" s="57" t="s">
        <v>13</v>
      </c>
      <c r="M19" s="28">
        <f>C19/C22</f>
        <v>0.17478399027509275</v>
      </c>
      <c r="N19" s="28">
        <f t="shared" ref="N19:Q19" si="9">D19/D22</f>
        <v>0.53828931287184623</v>
      </c>
      <c r="O19" s="28">
        <f t="shared" si="9"/>
        <v>0.24919889130638886</v>
      </c>
      <c r="P19" s="28">
        <f t="shared" si="9"/>
        <v>0.48481649320252973</v>
      </c>
      <c r="Q19" s="28">
        <f t="shared" si="9"/>
        <v>0.21848225214198286</v>
      </c>
      <c r="R19" s="28">
        <f>SUM(M19:Q19)</f>
        <v>1.6655709397978404</v>
      </c>
      <c r="S19" s="28">
        <f>R19/5</f>
        <v>0.3331141879595681</v>
      </c>
      <c r="T19" s="6">
        <v>5</v>
      </c>
      <c r="U19" s="54" t="s">
        <v>119</v>
      </c>
      <c r="V19" s="51">
        <f>V18/V16</f>
        <v>0</v>
      </c>
      <c r="W19" s="13" t="s">
        <v>126</v>
      </c>
    </row>
    <row r="20" spans="2:23" ht="15.75" x14ac:dyDescent="0.25">
      <c r="B20" s="57" t="s">
        <v>14</v>
      </c>
      <c r="C20" s="28">
        <f>1/'PEMBOBOTAN AHP'!O10</f>
        <v>0.47727272727272724</v>
      </c>
      <c r="D20" s="28">
        <f>1/'PEMBOBOTAN AHP'!R10</f>
        <v>0.29508196721311475</v>
      </c>
      <c r="E20" s="28">
        <f>1/'PEMBOBOTAN AHP'!T10</f>
        <v>0.15789473684210528</v>
      </c>
      <c r="F20" s="28">
        <f>1/1</f>
        <v>1</v>
      </c>
      <c r="G20" s="28">
        <f>'PEMBOBOTAN AHP'!V10</f>
        <v>4.0666666666666664</v>
      </c>
      <c r="L20" s="57" t="s">
        <v>14</v>
      </c>
      <c r="M20" s="28">
        <f>C20/C22</f>
        <v>0.20170778675686207</v>
      </c>
      <c r="N20" s="28">
        <f t="shared" ref="N20:Q20" si="10">D20/D22</f>
        <v>2.2691352767431457E-2</v>
      </c>
      <c r="O20" s="28">
        <f t="shared" si="10"/>
        <v>3.9347193364166672E-2</v>
      </c>
      <c r="P20" s="28">
        <f t="shared" si="10"/>
        <v>7.6549972610925748E-2</v>
      </c>
      <c r="Q20" s="28">
        <f t="shared" si="10"/>
        <v>0.26132190942472461</v>
      </c>
      <c r="R20" s="28">
        <f>SUM(M20:Q20)</f>
        <v>0.60161821492411049</v>
      </c>
      <c r="S20" s="28">
        <f>R20/5</f>
        <v>0.12032364298482209</v>
      </c>
      <c r="T20" s="6">
        <v>5</v>
      </c>
    </row>
    <row r="21" spans="2:23" ht="15.75" x14ac:dyDescent="0.25">
      <c r="B21" s="58" t="s">
        <v>77</v>
      </c>
      <c r="C21" s="50">
        <f>1/'PEMBOBOTAN AHP'!P10</f>
        <v>0.24705882352941178</v>
      </c>
      <c r="D21" s="50">
        <f>1/'PEMBOBOTAN AHP'!S10</f>
        <v>0.328125</v>
      </c>
      <c r="E21" s="50">
        <f>1/'PEMBOBOTAN AHP'!U10</f>
        <v>0.29411764705882354</v>
      </c>
      <c r="F21" s="50">
        <f>1/'PEMBOBOTAN AHP'!V10</f>
        <v>0.24590163934426232</v>
      </c>
      <c r="G21" s="50">
        <f>1/1</f>
        <v>1</v>
      </c>
      <c r="L21" s="58" t="s">
        <v>77</v>
      </c>
      <c r="M21" s="28">
        <f>C21/C22</f>
        <v>0.10441344255649333</v>
      </c>
      <c r="N21" s="28">
        <f t="shared" ref="N21:Q21" si="11">D21/D22</f>
        <v>2.5232311540867792E-2</v>
      </c>
      <c r="O21" s="28">
        <f t="shared" si="11"/>
        <v>7.3293791560702606E-2</v>
      </c>
      <c r="P21" s="28">
        <f t="shared" si="11"/>
        <v>1.8823763756785024E-2</v>
      </c>
      <c r="Q21" s="28">
        <f t="shared" si="11"/>
        <v>6.4259485924112611E-2</v>
      </c>
      <c r="R21" s="28">
        <f>SUM(M21:Q21)</f>
        <v>0.28602279533896136</v>
      </c>
      <c r="S21" s="28">
        <f>R21/5</f>
        <v>5.7204559067792274E-2</v>
      </c>
      <c r="T21" s="6">
        <v>5</v>
      </c>
    </row>
    <row r="22" spans="2:23" ht="15.75" x14ac:dyDescent="0.25">
      <c r="B22" s="57" t="s">
        <v>110</v>
      </c>
      <c r="C22" s="28">
        <f>SUM(C17:C21)</f>
        <v>2.366159159973483</v>
      </c>
      <c r="D22" s="28">
        <f t="shared" ref="D22:G22" si="12">SUM(D17:D21)</f>
        <v>13.004159348165494</v>
      </c>
      <c r="E22" s="28">
        <f t="shared" si="12"/>
        <v>4.0128589447474896</v>
      </c>
      <c r="F22" s="28">
        <f t="shared" si="12"/>
        <v>13.063361956804579</v>
      </c>
      <c r="G22" s="28">
        <f t="shared" si="12"/>
        <v>15.561904761904762</v>
      </c>
      <c r="L22" s="57" t="s">
        <v>110</v>
      </c>
      <c r="M22" s="28">
        <f>SUM(M17:M21)</f>
        <v>1.0000000000000002</v>
      </c>
      <c r="N22" s="28">
        <f t="shared" ref="N22:Q22" si="13">SUM(N17:N21)</f>
        <v>1</v>
      </c>
      <c r="O22" s="28">
        <f t="shared" si="13"/>
        <v>1</v>
      </c>
      <c r="P22" s="28">
        <f t="shared" si="13"/>
        <v>1</v>
      </c>
      <c r="Q22" s="28">
        <f t="shared" si="13"/>
        <v>1</v>
      </c>
      <c r="R22" s="6"/>
      <c r="S22" s="52">
        <f>SUM(S17:S21)</f>
        <v>1</v>
      </c>
      <c r="T22" s="6">
        <f>SUM(T17:T21)</f>
        <v>25</v>
      </c>
    </row>
    <row r="24" spans="2:23" ht="15.75" x14ac:dyDescent="0.25">
      <c r="B24" s="45" t="s">
        <v>7</v>
      </c>
      <c r="L24" s="45" t="s">
        <v>7</v>
      </c>
    </row>
    <row r="26" spans="2:23" ht="34.5" customHeight="1" x14ac:dyDescent="0.25">
      <c r="B26" s="30"/>
      <c r="C26" s="29" t="s">
        <v>17</v>
      </c>
      <c r="D26" s="29" t="s">
        <v>78</v>
      </c>
      <c r="E26" s="29" t="s">
        <v>16</v>
      </c>
      <c r="F26" s="29" t="s">
        <v>85</v>
      </c>
      <c r="L26" s="30"/>
      <c r="M26" s="29" t="s">
        <v>17</v>
      </c>
      <c r="N26" s="29" t="s">
        <v>78</v>
      </c>
      <c r="O26" s="29" t="s">
        <v>16</v>
      </c>
      <c r="P26" s="29" t="s">
        <v>85</v>
      </c>
      <c r="Q26" s="29" t="s">
        <v>113</v>
      </c>
      <c r="R26" s="29" t="s">
        <v>114</v>
      </c>
      <c r="S26" s="29" t="s">
        <v>115</v>
      </c>
      <c r="T26" s="53" t="s">
        <v>116</v>
      </c>
      <c r="U26" s="51">
        <v>0.9</v>
      </c>
    </row>
    <row r="27" spans="2:23" ht="15.75" x14ac:dyDescent="0.25">
      <c r="B27" s="57" t="s">
        <v>17</v>
      </c>
      <c r="C27" s="28">
        <f>1/1</f>
        <v>1</v>
      </c>
      <c r="D27" s="28">
        <f>'PEMBOBOTAN AHP'!C20</f>
        <v>4.0666666666666664</v>
      </c>
      <c r="E27" s="28">
        <f>'PEMBOBOTAN AHP'!D20</f>
        <v>0.18095238095238098</v>
      </c>
      <c r="F27" s="28">
        <f>'PEMBOBOTAN AHP'!E20</f>
        <v>4.7142857142857144</v>
      </c>
      <c r="L27" s="57" t="s">
        <v>17</v>
      </c>
      <c r="M27" s="28">
        <f>C27/C31</f>
        <v>0.14317747913001161</v>
      </c>
      <c r="N27" s="28">
        <f t="shared" ref="N27:P27" si="14">D27/D31</f>
        <v>0.36237132770279984</v>
      </c>
      <c r="O27" s="28">
        <f t="shared" si="14"/>
        <v>3.5545284472323108E-2</v>
      </c>
      <c r="P27" s="28">
        <f t="shared" si="14"/>
        <v>0.40813522055792223</v>
      </c>
      <c r="Q27" s="28">
        <f>SUM(M27:P27)</f>
        <v>0.94922931186305681</v>
      </c>
      <c r="R27" s="28">
        <f>Q27/4</f>
        <v>0.2373073279657642</v>
      </c>
      <c r="S27" s="6">
        <v>4</v>
      </c>
      <c r="T27" s="54" t="s">
        <v>117</v>
      </c>
      <c r="U27" s="51">
        <f>S31/S27</f>
        <v>4</v>
      </c>
    </row>
    <row r="28" spans="2:23" ht="15.75" x14ac:dyDescent="0.25">
      <c r="B28" s="57" t="s">
        <v>78</v>
      </c>
      <c r="C28" s="28">
        <f>1/'PEMBOBOTAN AHP'!C20</f>
        <v>0.24590163934426232</v>
      </c>
      <c r="D28" s="28">
        <f>1/1</f>
        <v>1</v>
      </c>
      <c r="E28" s="28">
        <f>'PEMBOBOTAN AHP'!F20</f>
        <v>3.7333333333333329</v>
      </c>
      <c r="F28" s="28">
        <f>'PEMBOBOTAN AHP'!G20</f>
        <v>0.16984126984126982</v>
      </c>
      <c r="L28" s="57" t="s">
        <v>78</v>
      </c>
      <c r="M28" s="28">
        <f>C28/C31</f>
        <v>3.5207576835248763E-2</v>
      </c>
      <c r="N28" s="28">
        <f t="shared" ref="N28:P28" si="15">D28/D31</f>
        <v>8.9107703533475371E-2</v>
      </c>
      <c r="O28" s="28">
        <f t="shared" si="15"/>
        <v>0.73335534279740289</v>
      </c>
      <c r="P28" s="28">
        <f t="shared" si="15"/>
        <v>1.4703861481379688E-2</v>
      </c>
      <c r="Q28" s="28">
        <f t="shared" ref="Q28:Q30" si="16">SUM(M28:P28)</f>
        <v>0.87237448464750678</v>
      </c>
      <c r="R28" s="28">
        <f t="shared" ref="R28:R29" si="17">Q28/4</f>
        <v>0.21809362116187669</v>
      </c>
      <c r="S28" s="6">
        <v>4</v>
      </c>
      <c r="T28" s="54" t="s">
        <v>118</v>
      </c>
      <c r="U28" s="51">
        <f>(U27-4)/(4-1)</f>
        <v>0</v>
      </c>
    </row>
    <row r="29" spans="2:23" ht="15.75" x14ac:dyDescent="0.25">
      <c r="B29" s="57" t="s">
        <v>16</v>
      </c>
      <c r="C29" s="28">
        <f>1/'PEMBOBOTAN AHP'!D20</f>
        <v>5.5263157894736832</v>
      </c>
      <c r="D29" s="28">
        <f>1/'PEMBOBOTAN AHP'!F20</f>
        <v>0.2678571428571429</v>
      </c>
      <c r="E29" s="28">
        <f>1/1</f>
        <v>1</v>
      </c>
      <c r="F29" s="28">
        <f>'PEMBOBOTAN AHP'!H20</f>
        <v>5.666666666666667</v>
      </c>
      <c r="L29" s="57" t="s">
        <v>16</v>
      </c>
      <c r="M29" s="28">
        <f>C29/C31</f>
        <v>0.79124396361322191</v>
      </c>
      <c r="N29" s="28">
        <f t="shared" ref="N29:P29" si="18">D29/D31</f>
        <v>2.3868134875038052E-2</v>
      </c>
      <c r="O29" s="28">
        <f t="shared" si="18"/>
        <v>0.19643446682073293</v>
      </c>
      <c r="P29" s="28">
        <f t="shared" si="18"/>
        <v>0.49058678026659341</v>
      </c>
      <c r="Q29" s="28">
        <f t="shared" si="16"/>
        <v>1.5021333455755861</v>
      </c>
      <c r="R29" s="28">
        <f t="shared" si="17"/>
        <v>0.37553333639389652</v>
      </c>
      <c r="S29" s="6">
        <v>4</v>
      </c>
      <c r="T29" s="54" t="s">
        <v>119</v>
      </c>
      <c r="U29" s="51">
        <f>U28/U26</f>
        <v>0</v>
      </c>
      <c r="V29" s="13" t="s">
        <v>126</v>
      </c>
    </row>
    <row r="30" spans="2:23" ht="15.75" x14ac:dyDescent="0.25">
      <c r="B30" s="57" t="s">
        <v>85</v>
      </c>
      <c r="C30" s="28">
        <f>1/'PEMBOBOTAN AHP'!E20</f>
        <v>0.21212121212121213</v>
      </c>
      <c r="D30" s="28">
        <f>1/'PEMBOBOTAN AHP'!G20</f>
        <v>5.8878504672897201</v>
      </c>
      <c r="E30" s="28">
        <f>1/'PEMBOBOTAN AHP'!H20</f>
        <v>0.1764705882352941</v>
      </c>
      <c r="F30" s="28">
        <f>1/1</f>
        <v>1</v>
      </c>
      <c r="L30" s="57" t="s">
        <v>85</v>
      </c>
      <c r="M30" s="28">
        <f>C30/C31</f>
        <v>3.0370980421517618E-2</v>
      </c>
      <c r="N30" s="28">
        <f t="shared" ref="N30:P30" si="19">D30/D31</f>
        <v>0.52465283388868678</v>
      </c>
      <c r="O30" s="28">
        <f t="shared" si="19"/>
        <v>3.4664905909541105E-2</v>
      </c>
      <c r="P30" s="28">
        <f t="shared" si="19"/>
        <v>8.6574137694104714E-2</v>
      </c>
      <c r="Q30" s="28">
        <f t="shared" si="16"/>
        <v>0.67626285791385021</v>
      </c>
      <c r="R30" s="28">
        <f>Q30/4</f>
        <v>0.16906571447846255</v>
      </c>
      <c r="S30" s="6">
        <v>4</v>
      </c>
    </row>
    <row r="31" spans="2:23" ht="15.75" x14ac:dyDescent="0.25">
      <c r="B31" s="57" t="s">
        <v>109</v>
      </c>
      <c r="C31" s="28">
        <f>SUM(C27:C30)</f>
        <v>6.9843386409391579</v>
      </c>
      <c r="D31" s="28">
        <f t="shared" ref="D31:F31" si="20">SUM(D27:D30)</f>
        <v>11.222374276813529</v>
      </c>
      <c r="E31" s="28">
        <f t="shared" si="20"/>
        <v>5.0907563025210081</v>
      </c>
      <c r="F31" s="28">
        <f t="shared" si="20"/>
        <v>11.550793650793651</v>
      </c>
      <c r="L31" s="57" t="s">
        <v>109</v>
      </c>
      <c r="M31" s="28">
        <f>SUM(M27:M30)</f>
        <v>0.99999999999999989</v>
      </c>
      <c r="N31" s="28">
        <f t="shared" ref="N31:P31" si="21">SUM(N27:N30)</f>
        <v>1</v>
      </c>
      <c r="O31" s="28">
        <f t="shared" si="21"/>
        <v>1</v>
      </c>
      <c r="P31" s="28">
        <f t="shared" si="21"/>
        <v>1</v>
      </c>
      <c r="Q31" s="6"/>
      <c r="R31" s="6">
        <f>SUM(R27:R30)</f>
        <v>0.99999999999999989</v>
      </c>
      <c r="S31" s="6">
        <f>SUM(S27:S30)</f>
        <v>16</v>
      </c>
    </row>
    <row r="33" spans="2:23" ht="15.75" x14ac:dyDescent="0.25">
      <c r="B33" s="45" t="s">
        <v>10</v>
      </c>
      <c r="L33" s="45" t="s">
        <v>10</v>
      </c>
    </row>
    <row r="35" spans="2:23" ht="47.25" x14ac:dyDescent="0.25">
      <c r="B35" s="30"/>
      <c r="C35" s="29" t="s">
        <v>19</v>
      </c>
      <c r="D35" s="29" t="s">
        <v>22</v>
      </c>
      <c r="E35" s="29" t="s">
        <v>20</v>
      </c>
      <c r="F35" s="29" t="s">
        <v>80</v>
      </c>
      <c r="G35" s="29" t="s">
        <v>21</v>
      </c>
      <c r="L35" s="30"/>
      <c r="M35" s="29" t="s">
        <v>19</v>
      </c>
      <c r="N35" s="29" t="s">
        <v>22</v>
      </c>
      <c r="O35" s="29" t="s">
        <v>20</v>
      </c>
      <c r="P35" s="29" t="s">
        <v>80</v>
      </c>
      <c r="Q35" s="29" t="s">
        <v>21</v>
      </c>
      <c r="R35" s="29" t="s">
        <v>113</v>
      </c>
      <c r="S35" s="29" t="s">
        <v>114</v>
      </c>
      <c r="T35" s="29" t="s">
        <v>115</v>
      </c>
      <c r="U35" s="53" t="s">
        <v>116</v>
      </c>
      <c r="V35" s="51">
        <v>1.1200000000000001</v>
      </c>
    </row>
    <row r="36" spans="2:23" ht="15.75" x14ac:dyDescent="0.25">
      <c r="B36" s="57" t="s">
        <v>19</v>
      </c>
      <c r="C36" s="28">
        <f>1/1</f>
        <v>1</v>
      </c>
      <c r="D36" s="28">
        <f>'PEMBOBOTAN AHP'!M20</f>
        <v>1.788888888888889</v>
      </c>
      <c r="E36" s="28">
        <f>'PEMBOBOTAN AHP'!N20</f>
        <v>0.17777777777777778</v>
      </c>
      <c r="F36" s="28">
        <f>'PEMBOBOTAN AHP'!O20</f>
        <v>1.8253968253968254</v>
      </c>
      <c r="G36" s="28">
        <f>'PEMBOBOTAN AHP'!P17</f>
        <v>0.2</v>
      </c>
      <c r="L36" s="57" t="s">
        <v>19</v>
      </c>
      <c r="M36" s="28">
        <f>C36/C41</f>
        <v>7.3423149218901418E-2</v>
      </c>
      <c r="N36" s="28">
        <f t="shared" ref="N36:Q36" si="22">D36/D41</f>
        <v>0.38893295579801979</v>
      </c>
      <c r="O36" s="28">
        <f t="shared" si="22"/>
        <v>4.1596641596749293E-2</v>
      </c>
      <c r="P36" s="28">
        <f t="shared" si="22"/>
        <v>0.18466457196405928</v>
      </c>
      <c r="Q36" s="28">
        <f t="shared" si="22"/>
        <v>2.0281690140845073E-2</v>
      </c>
      <c r="R36" s="28">
        <f>SUM(M36:Q36)</f>
        <v>0.70889900871857481</v>
      </c>
      <c r="S36" s="28">
        <f>R36/5</f>
        <v>0.14177980174371496</v>
      </c>
      <c r="T36" s="6">
        <v>5</v>
      </c>
      <c r="U36" s="54" t="s">
        <v>117</v>
      </c>
      <c r="V36" s="51">
        <f>T41/T36</f>
        <v>5</v>
      </c>
    </row>
    <row r="37" spans="2:23" ht="15.75" x14ac:dyDescent="0.25">
      <c r="B37" s="57" t="s">
        <v>22</v>
      </c>
      <c r="C37" s="28">
        <f>1/'PEMBOBOTAN AHP'!M20</f>
        <v>0.55900621118012417</v>
      </c>
      <c r="D37" s="28">
        <f>1/1</f>
        <v>1</v>
      </c>
      <c r="E37" s="28">
        <f>'PEMBOBOTAN AHP'!Q20</f>
        <v>2.7083333333333335</v>
      </c>
      <c r="F37" s="28">
        <f>'PEMBOBOTAN AHP'!R20</f>
        <v>1.788888888888889</v>
      </c>
      <c r="G37" s="28">
        <f>'PEMBOBOTAN AHP'!S20</f>
        <v>1.1333333333333335</v>
      </c>
      <c r="L37" s="57" t="s">
        <v>22</v>
      </c>
      <c r="M37" s="28">
        <f>C37/C41</f>
        <v>4.104399645777098E-2</v>
      </c>
      <c r="N37" s="28">
        <f t="shared" ref="N37:Q37" si="23">D37/D41</f>
        <v>0.21741593802373776</v>
      </c>
      <c r="O37" s="28">
        <f t="shared" si="23"/>
        <v>0.63369883682547745</v>
      </c>
      <c r="P37" s="28">
        <f t="shared" si="23"/>
        <v>0.18097128052477812</v>
      </c>
      <c r="Q37" s="28">
        <f t="shared" si="23"/>
        <v>0.11492957746478875</v>
      </c>
      <c r="R37" s="28">
        <f>SUM(M37:Q37)</f>
        <v>1.1880596292965531</v>
      </c>
      <c r="S37" s="28">
        <f>R37/5</f>
        <v>0.23761192585931062</v>
      </c>
      <c r="T37" s="6">
        <v>5</v>
      </c>
      <c r="U37" s="54" t="s">
        <v>118</v>
      </c>
      <c r="V37" s="51">
        <f>(V36-5)/(5-1)</f>
        <v>0</v>
      </c>
    </row>
    <row r="38" spans="2:23" ht="15.75" x14ac:dyDescent="0.25">
      <c r="B38" s="57" t="s">
        <v>20</v>
      </c>
      <c r="C38" s="28">
        <f>1/'PEMBOBOTAN AHP'!N20</f>
        <v>5.625</v>
      </c>
      <c r="D38" s="28">
        <f>1/'PEMBOBOTAN AHP'!Q20</f>
        <v>0.3692307692307692</v>
      </c>
      <c r="E38" s="28">
        <f>1/1</f>
        <v>1</v>
      </c>
      <c r="F38" s="28">
        <f>'PEMBOBOTAN AHP'!T20</f>
        <v>4.7333333333333334</v>
      </c>
      <c r="G38" s="28">
        <f>'PEMBOBOTAN AHP'!U20</f>
        <v>5.666666666666667</v>
      </c>
      <c r="L38" s="57" t="s">
        <v>20</v>
      </c>
      <c r="M38" s="28">
        <f>C38/C41</f>
        <v>0.41300521435632054</v>
      </c>
      <c r="N38" s="28">
        <f t="shared" ref="N38:Q38" si="24">D38/D41</f>
        <v>8.0276654039533935E-2</v>
      </c>
      <c r="O38" s="28">
        <f t="shared" si="24"/>
        <v>0.23398110898171476</v>
      </c>
      <c r="P38" s="28">
        <f t="shared" si="24"/>
        <v>0.47884326399723898</v>
      </c>
      <c r="Q38" s="28">
        <f t="shared" si="24"/>
        <v>0.57464788732394367</v>
      </c>
      <c r="R38" s="28">
        <f>SUM(M38:Q38)</f>
        <v>1.780754128698752</v>
      </c>
      <c r="S38" s="28">
        <f>R38/5</f>
        <v>0.35615082573975043</v>
      </c>
      <c r="T38" s="6">
        <v>5</v>
      </c>
      <c r="U38" s="54" t="s">
        <v>119</v>
      </c>
      <c r="V38" s="51">
        <f>V37/V35</f>
        <v>0</v>
      </c>
      <c r="W38" s="13" t="s">
        <v>126</v>
      </c>
    </row>
    <row r="39" spans="2:23" ht="15.75" x14ac:dyDescent="0.25">
      <c r="B39" s="57" t="s">
        <v>80</v>
      </c>
      <c r="C39" s="28">
        <f>1/'PEMBOBOTAN AHP'!O20</f>
        <v>0.5478260869565218</v>
      </c>
      <c r="D39" s="28">
        <f>1/'PEMBOBOTAN AHP'!R20</f>
        <v>0.55900621118012417</v>
      </c>
      <c r="E39" s="28">
        <f>1/'PEMBOBOTAN AHP'!T20</f>
        <v>0.21126760563380281</v>
      </c>
      <c r="F39" s="28">
        <f>1/1</f>
        <v>1</v>
      </c>
      <c r="G39" s="28">
        <f>'PEMBOBOTAN AHP'!V20</f>
        <v>1.8611111111111109</v>
      </c>
      <c r="L39" s="57" t="s">
        <v>80</v>
      </c>
      <c r="M39" s="28">
        <f>C39/C41</f>
        <v>4.0223116528615564E-2</v>
      </c>
      <c r="N39" s="28">
        <f t="shared" ref="N39:Q39" si="25">D39/D41</f>
        <v>0.12153685976482233</v>
      </c>
      <c r="O39" s="28">
        <f t="shared" si="25"/>
        <v>4.9432628658108747E-2</v>
      </c>
      <c r="P39" s="28">
        <f t="shared" si="25"/>
        <v>0.10116406985857161</v>
      </c>
      <c r="Q39" s="28">
        <f t="shared" si="25"/>
        <v>0.18873239436619718</v>
      </c>
      <c r="R39" s="28">
        <f>SUM(M39:Q39)</f>
        <v>0.50108906917631546</v>
      </c>
      <c r="S39" s="28">
        <f>R39/5</f>
        <v>0.1002178138352631</v>
      </c>
      <c r="T39" s="6">
        <v>5</v>
      </c>
    </row>
    <row r="40" spans="2:23" ht="15.75" x14ac:dyDescent="0.25">
      <c r="B40" s="57" t="s">
        <v>21</v>
      </c>
      <c r="C40" s="28">
        <f>1/'PEMBOBOTAN AHP'!P20</f>
        <v>5.8878504672897201</v>
      </c>
      <c r="D40" s="28">
        <f>1/'PEMBOBOTAN AHP'!S20</f>
        <v>0.88235294117647045</v>
      </c>
      <c r="E40" s="28">
        <f>1/'PEMBOBOTAN AHP'!U20</f>
        <v>0.1764705882352941</v>
      </c>
      <c r="F40" s="28">
        <f>1/'PEMBOBOTAN AHP'!V20</f>
        <v>0.53731343283582089</v>
      </c>
      <c r="G40" s="28">
        <f>1/1</f>
        <v>1</v>
      </c>
      <c r="L40" s="57" t="s">
        <v>21</v>
      </c>
      <c r="M40" s="28">
        <f>C40/C41</f>
        <v>0.4323045234383916</v>
      </c>
      <c r="N40" s="28">
        <f t="shared" ref="N40:Q40" si="26">D40/D41</f>
        <v>0.19183759237388623</v>
      </c>
      <c r="O40" s="28">
        <f t="shared" si="26"/>
        <v>4.129078393794966E-2</v>
      </c>
      <c r="P40" s="28">
        <f t="shared" si="26"/>
        <v>5.4356813655351909E-2</v>
      </c>
      <c r="Q40" s="28">
        <f t="shared" si="26"/>
        <v>0.10140845070422536</v>
      </c>
      <c r="R40" s="28">
        <f>SUM(M40:Q40)</f>
        <v>0.82119816410980473</v>
      </c>
      <c r="S40" s="28">
        <f>R40/5</f>
        <v>0.16423963282196094</v>
      </c>
      <c r="T40" s="6">
        <v>5</v>
      </c>
    </row>
    <row r="41" spans="2:23" ht="15.75" x14ac:dyDescent="0.25">
      <c r="B41" s="57" t="s">
        <v>109</v>
      </c>
      <c r="C41" s="28">
        <f>SUM(C36:C40)</f>
        <v>13.619682765426365</v>
      </c>
      <c r="D41" s="28">
        <f t="shared" ref="D41:G41" si="27">SUM(D36:D40)</f>
        <v>4.5994788104762527</v>
      </c>
      <c r="E41" s="28">
        <f t="shared" si="27"/>
        <v>4.2738493049802084</v>
      </c>
      <c r="F41" s="28">
        <f t="shared" si="27"/>
        <v>9.8849324804548697</v>
      </c>
      <c r="G41" s="28">
        <f t="shared" si="27"/>
        <v>9.8611111111111107</v>
      </c>
      <c r="L41" s="57" t="s">
        <v>109</v>
      </c>
      <c r="M41" s="28">
        <f>SUM(M36:M40)</f>
        <v>1</v>
      </c>
      <c r="N41" s="28">
        <f t="shared" ref="N41:Q41" si="28">SUM(N36:N40)</f>
        <v>1</v>
      </c>
      <c r="O41" s="28">
        <f t="shared" si="28"/>
        <v>0.99999999999999978</v>
      </c>
      <c r="P41" s="28">
        <f t="shared" si="28"/>
        <v>0.99999999999999989</v>
      </c>
      <c r="Q41" s="28">
        <f t="shared" si="28"/>
        <v>1</v>
      </c>
      <c r="R41" s="6"/>
      <c r="S41" s="52">
        <f>SUM(S36:S40)</f>
        <v>1</v>
      </c>
      <c r="T41" s="6">
        <f>SUM(T36:T40)</f>
        <v>25</v>
      </c>
    </row>
    <row r="43" spans="2:23" ht="15.75" x14ac:dyDescent="0.25">
      <c r="B43" s="48" t="s">
        <v>2</v>
      </c>
      <c r="L43" s="48" t="s">
        <v>2</v>
      </c>
    </row>
    <row r="45" spans="2:23" ht="31.5" x14ac:dyDescent="0.25">
      <c r="B45" s="30"/>
      <c r="C45" s="49" t="s">
        <v>3</v>
      </c>
      <c r="D45" s="49" t="s">
        <v>5</v>
      </c>
      <c r="E45" s="49" t="s">
        <v>7</v>
      </c>
      <c r="F45" s="49" t="s">
        <v>10</v>
      </c>
      <c r="L45" s="30"/>
      <c r="M45" s="49" t="s">
        <v>3</v>
      </c>
      <c r="N45" s="49" t="s">
        <v>5</v>
      </c>
      <c r="O45" s="49" t="s">
        <v>7</v>
      </c>
      <c r="P45" s="49" t="s">
        <v>10</v>
      </c>
      <c r="Q45" s="29" t="s">
        <v>113</v>
      </c>
      <c r="R45" s="29" t="s">
        <v>114</v>
      </c>
      <c r="S45" s="29" t="s">
        <v>115</v>
      </c>
      <c r="T45" s="53" t="s">
        <v>116</v>
      </c>
      <c r="U45" s="51">
        <v>0.9</v>
      </c>
    </row>
    <row r="46" spans="2:23" ht="15.75" x14ac:dyDescent="0.25">
      <c r="B46" s="59" t="s">
        <v>3</v>
      </c>
      <c r="C46" s="28">
        <f>1/1</f>
        <v>1</v>
      </c>
      <c r="D46" s="28">
        <f>'PEMBOBOTAN AHP'!C30</f>
        <v>0.12169312169312169</v>
      </c>
      <c r="E46" s="28">
        <f>'PEMBOBOTAN AHP'!D30</f>
        <v>0.14285714285714285</v>
      </c>
      <c r="F46" s="28">
        <f>'PEMBOBOTAN AHP'!E30</f>
        <v>5.666666666666667</v>
      </c>
      <c r="L46" s="59" t="s">
        <v>3</v>
      </c>
      <c r="M46" s="28">
        <f>C46/C50</f>
        <v>6.0998439937597501E-2</v>
      </c>
      <c r="N46" s="28">
        <f t="shared" ref="N46:P46" si="29">D46/D50</f>
        <v>8.1172758158796418E-2</v>
      </c>
      <c r="O46" s="28">
        <f t="shared" si="29"/>
        <v>2.4861878453038673E-2</v>
      </c>
      <c r="P46" s="28">
        <f t="shared" si="29"/>
        <v>0.35123966942148765</v>
      </c>
      <c r="Q46" s="28">
        <f>SUM(M46:P46)</f>
        <v>0.51827274597092021</v>
      </c>
      <c r="R46" s="28">
        <f>Q46/4</f>
        <v>0.12956818649273005</v>
      </c>
      <c r="S46" s="6">
        <v>4</v>
      </c>
      <c r="T46" s="54" t="s">
        <v>117</v>
      </c>
      <c r="U46" s="51">
        <f>S50/S46</f>
        <v>4</v>
      </c>
    </row>
    <row r="47" spans="2:23" ht="15.75" x14ac:dyDescent="0.25">
      <c r="B47" s="59" t="s">
        <v>5</v>
      </c>
      <c r="C47" s="28">
        <f>1/'PEMBOBOTAN AHP'!C30</f>
        <v>8.2173913043478262</v>
      </c>
      <c r="D47" s="28">
        <f>1/1</f>
        <v>1</v>
      </c>
      <c r="E47" s="28">
        <f>'PEMBOBOTAN AHP'!F30</f>
        <v>4.0476190476190474</v>
      </c>
      <c r="F47" s="28">
        <f>'PEMBOBOTAN AHP'!G30</f>
        <v>7.666666666666667</v>
      </c>
      <c r="L47" s="59" t="s">
        <v>5</v>
      </c>
      <c r="M47" s="28">
        <f>C47/C50</f>
        <v>0.5012480499219969</v>
      </c>
      <c r="N47" s="28">
        <f t="shared" ref="N47:O47" si="30">D47/D50</f>
        <v>0.66702831704402277</v>
      </c>
      <c r="O47" s="28">
        <f t="shared" si="30"/>
        <v>0.70441988950276235</v>
      </c>
      <c r="P47" s="28">
        <f>F47/F50</f>
        <v>0.47520661157024796</v>
      </c>
      <c r="Q47" s="28">
        <f t="shared" ref="Q47:Q49" si="31">SUM(M47:P47)</f>
        <v>2.3479028680390299</v>
      </c>
      <c r="R47" s="28">
        <f t="shared" ref="R47:R48" si="32">Q47/4</f>
        <v>0.58697571700975748</v>
      </c>
      <c r="S47" s="6">
        <v>4</v>
      </c>
      <c r="T47" s="54" t="s">
        <v>118</v>
      </c>
      <c r="U47" s="51">
        <f>(U46-4)/(4-1)</f>
        <v>0</v>
      </c>
    </row>
    <row r="48" spans="2:23" ht="15.75" x14ac:dyDescent="0.25">
      <c r="B48" s="59" t="s">
        <v>7</v>
      </c>
      <c r="C48" s="28">
        <f>1/'PEMBOBOTAN AHP'!D30</f>
        <v>7</v>
      </c>
      <c r="D48" s="28">
        <f>1/'PEMBOBOTAN AHP'!F30</f>
        <v>0.24705882352941178</v>
      </c>
      <c r="E48" s="28">
        <f>1/1</f>
        <v>1</v>
      </c>
      <c r="F48" s="28">
        <f>'PEMBOBOTAN AHP'!H30</f>
        <v>1.8</v>
      </c>
      <c r="L48" s="59" t="s">
        <v>7</v>
      </c>
      <c r="M48" s="28">
        <f>C48/C50</f>
        <v>0.42698907956318249</v>
      </c>
      <c r="N48" s="28">
        <f t="shared" ref="N48:P48" si="33">D48/D50</f>
        <v>0.16479523126969975</v>
      </c>
      <c r="O48" s="28">
        <f t="shared" si="33"/>
        <v>0.17403314917127072</v>
      </c>
      <c r="P48" s="28">
        <f t="shared" si="33"/>
        <v>0.1115702479338843</v>
      </c>
      <c r="Q48" s="28">
        <f t="shared" si="31"/>
        <v>0.87738770793803722</v>
      </c>
      <c r="R48" s="28">
        <f t="shared" si="32"/>
        <v>0.21934692698450931</v>
      </c>
      <c r="S48" s="6">
        <v>4</v>
      </c>
      <c r="T48" s="54" t="s">
        <v>119</v>
      </c>
      <c r="U48" s="51">
        <f>U47/U45</f>
        <v>0</v>
      </c>
      <c r="V48" s="13" t="s">
        <v>126</v>
      </c>
    </row>
    <row r="49" spans="2:19" ht="15.75" x14ac:dyDescent="0.25">
      <c r="B49" s="59" t="s">
        <v>10</v>
      </c>
      <c r="C49" s="28">
        <f>1/'PEMBOBOTAN AHP'!E30</f>
        <v>0.1764705882352941</v>
      </c>
      <c r="D49" s="28">
        <f>1/'PEMBOBOTAN AHP'!G30</f>
        <v>0.13043478260869565</v>
      </c>
      <c r="E49" s="28">
        <f>1/'PEMBOBOTAN AHP'!H30</f>
        <v>0.55555555555555558</v>
      </c>
      <c r="F49" s="28">
        <f>1/1</f>
        <v>1</v>
      </c>
      <c r="L49" s="59" t="s">
        <v>10</v>
      </c>
      <c r="M49" s="28">
        <f>C49/C50</f>
        <v>1.0764430577223087E-2</v>
      </c>
      <c r="N49" s="28">
        <f t="shared" ref="N49:P49" si="34">D49/D50</f>
        <v>8.7003693527481218E-2</v>
      </c>
      <c r="O49" s="28">
        <f t="shared" si="34"/>
        <v>9.668508287292818E-2</v>
      </c>
      <c r="P49" s="28">
        <f t="shared" si="34"/>
        <v>6.1983471074380167E-2</v>
      </c>
      <c r="Q49" s="28">
        <f t="shared" si="31"/>
        <v>0.25643667805201265</v>
      </c>
      <c r="R49" s="28">
        <f>Q49/4</f>
        <v>6.4109169513003161E-2</v>
      </c>
      <c r="S49" s="6">
        <v>4</v>
      </c>
    </row>
    <row r="50" spans="2:19" ht="15.75" x14ac:dyDescent="0.25">
      <c r="B50" s="57" t="s">
        <v>109</v>
      </c>
      <c r="C50" s="28">
        <f>SUM(C46:C49)</f>
        <v>16.393861892583121</v>
      </c>
      <c r="D50" s="28">
        <f t="shared" ref="D50:F50" si="35">SUM(D46:D49)</f>
        <v>1.499186727831229</v>
      </c>
      <c r="E50" s="28">
        <f t="shared" si="35"/>
        <v>5.746031746031746</v>
      </c>
      <c r="F50" s="28">
        <f t="shared" si="35"/>
        <v>16.133333333333333</v>
      </c>
      <c r="L50" s="57" t="s">
        <v>109</v>
      </c>
      <c r="M50" s="28">
        <f>SUM(M46:M49)</f>
        <v>0.99999999999999989</v>
      </c>
      <c r="N50" s="28">
        <f t="shared" ref="N50:P50" si="36">SUM(N46:N49)</f>
        <v>1.0000000000000002</v>
      </c>
      <c r="O50" s="28">
        <f t="shared" si="36"/>
        <v>1</v>
      </c>
      <c r="P50" s="28">
        <f t="shared" si="36"/>
        <v>1</v>
      </c>
      <c r="Q50" s="6"/>
      <c r="R50" s="6">
        <f>SUM(R46:R49)</f>
        <v>1</v>
      </c>
      <c r="S50" s="6">
        <f>SUM(S46:S49)</f>
        <v>16</v>
      </c>
    </row>
    <row r="53" spans="2:19" ht="15.75" x14ac:dyDescent="0.25">
      <c r="H53" s="92" t="s">
        <v>125</v>
      </c>
      <c r="I53" s="92"/>
      <c r="J53" s="92"/>
      <c r="K53" s="92"/>
      <c r="L53" s="92"/>
      <c r="M53" s="92"/>
    </row>
    <row r="56" spans="2:19" ht="15.75" x14ac:dyDescent="0.25">
      <c r="H56" s="55" t="s">
        <v>2</v>
      </c>
      <c r="I56" s="55" t="s">
        <v>1</v>
      </c>
      <c r="J56" s="30" t="s">
        <v>124</v>
      </c>
    </row>
    <row r="57" spans="2:19" ht="15.75" x14ac:dyDescent="0.25">
      <c r="H57" s="104" t="s">
        <v>3</v>
      </c>
      <c r="I57" s="56" t="s">
        <v>71</v>
      </c>
      <c r="J57" s="28">
        <f>R8</f>
        <v>0.2318105818715897</v>
      </c>
    </row>
    <row r="58" spans="2:19" ht="15.75" x14ac:dyDescent="0.25">
      <c r="H58" s="104"/>
      <c r="I58" s="56" t="s">
        <v>81</v>
      </c>
      <c r="J58" s="28">
        <f>R9</f>
        <v>0.37711115611310581</v>
      </c>
    </row>
    <row r="59" spans="2:19" ht="15.75" x14ac:dyDescent="0.25">
      <c r="H59" s="104"/>
      <c r="I59" s="56" t="s">
        <v>82</v>
      </c>
      <c r="J59" s="28">
        <f t="shared" ref="J59:J60" si="37">R10</f>
        <v>0.32460787088607956</v>
      </c>
    </row>
    <row r="60" spans="2:19" ht="15.75" x14ac:dyDescent="0.25">
      <c r="H60" s="104"/>
      <c r="I60" s="56" t="s">
        <v>83</v>
      </c>
      <c r="J60" s="28">
        <f t="shared" si="37"/>
        <v>6.6470391129224926E-2</v>
      </c>
    </row>
    <row r="61" spans="2:19" ht="15.75" x14ac:dyDescent="0.25">
      <c r="H61" s="104" t="s">
        <v>5</v>
      </c>
      <c r="I61" s="56" t="s">
        <v>75</v>
      </c>
      <c r="J61" s="28">
        <f>S17</f>
        <v>0.35651260172912441</v>
      </c>
    </row>
    <row r="62" spans="2:19" ht="15.75" x14ac:dyDescent="0.25">
      <c r="H62" s="104"/>
      <c r="I62" s="56" t="s">
        <v>76</v>
      </c>
      <c r="J62" s="28">
        <f t="shared" ref="J62:J65" si="38">S18</f>
        <v>0.13284500825869322</v>
      </c>
    </row>
    <row r="63" spans="2:19" ht="15.75" x14ac:dyDescent="0.25">
      <c r="H63" s="104"/>
      <c r="I63" s="56" t="s">
        <v>84</v>
      </c>
      <c r="J63" s="28">
        <f t="shared" si="38"/>
        <v>0.3331141879595681</v>
      </c>
    </row>
    <row r="64" spans="2:19" ht="15.75" x14ac:dyDescent="0.25">
      <c r="H64" s="104"/>
      <c r="I64" s="56" t="s">
        <v>14</v>
      </c>
      <c r="J64" s="28">
        <f t="shared" si="38"/>
        <v>0.12032364298482209</v>
      </c>
    </row>
    <row r="65" spans="8:12" ht="15.75" x14ac:dyDescent="0.25">
      <c r="H65" s="104"/>
      <c r="I65" s="56" t="s">
        <v>77</v>
      </c>
      <c r="J65" s="28">
        <f t="shared" si="38"/>
        <v>5.7204559067792274E-2</v>
      </c>
    </row>
    <row r="66" spans="8:12" ht="15.75" x14ac:dyDescent="0.25">
      <c r="H66" s="105" t="s">
        <v>7</v>
      </c>
      <c r="I66" s="56" t="s">
        <v>25</v>
      </c>
      <c r="J66" s="28">
        <f>R27</f>
        <v>0.2373073279657642</v>
      </c>
    </row>
    <row r="67" spans="8:12" ht="15.75" x14ac:dyDescent="0.25">
      <c r="H67" s="106"/>
      <c r="I67" s="56" t="s">
        <v>78</v>
      </c>
      <c r="J67" s="28">
        <f t="shared" ref="J67:J69" si="39">R28</f>
        <v>0.21809362116187669</v>
      </c>
    </row>
    <row r="68" spans="8:12" ht="15.75" x14ac:dyDescent="0.25">
      <c r="H68" s="106"/>
      <c r="I68" s="56" t="s">
        <v>24</v>
      </c>
      <c r="J68" s="28">
        <f t="shared" si="39"/>
        <v>0.37553333639389652</v>
      </c>
    </row>
    <row r="69" spans="8:12" ht="15.75" x14ac:dyDescent="0.25">
      <c r="H69" s="107"/>
      <c r="I69" s="56" t="s">
        <v>85</v>
      </c>
      <c r="J69" s="28">
        <f t="shared" si="39"/>
        <v>0.16906571447846255</v>
      </c>
      <c r="L69" s="18"/>
    </row>
    <row r="70" spans="8:12" ht="15.75" x14ac:dyDescent="0.25">
      <c r="H70" s="104" t="s">
        <v>10</v>
      </c>
      <c r="I70" s="56" t="s">
        <v>19</v>
      </c>
      <c r="J70" s="28">
        <f>S36</f>
        <v>0.14177980174371496</v>
      </c>
    </row>
    <row r="71" spans="8:12" ht="15.75" x14ac:dyDescent="0.25">
      <c r="H71" s="104"/>
      <c r="I71" s="56" t="s">
        <v>86</v>
      </c>
      <c r="J71" s="28">
        <f t="shared" ref="J71:J74" si="40">S37</f>
        <v>0.23761192585931062</v>
      </c>
    </row>
    <row r="72" spans="8:12" ht="15.75" x14ac:dyDescent="0.25">
      <c r="H72" s="104"/>
      <c r="I72" s="56" t="s">
        <v>87</v>
      </c>
      <c r="J72" s="28">
        <f t="shared" si="40"/>
        <v>0.35615082573975043</v>
      </c>
    </row>
    <row r="73" spans="8:12" ht="15.75" x14ac:dyDescent="0.25">
      <c r="H73" s="104"/>
      <c r="I73" s="56" t="s">
        <v>88</v>
      </c>
      <c r="J73" s="28">
        <f t="shared" si="40"/>
        <v>0.1002178138352631</v>
      </c>
    </row>
    <row r="74" spans="8:12" ht="15.75" x14ac:dyDescent="0.25">
      <c r="H74" s="104"/>
      <c r="I74" s="56" t="s">
        <v>21</v>
      </c>
      <c r="J74" s="28">
        <f t="shared" si="40"/>
        <v>0.16423963282196094</v>
      </c>
    </row>
    <row r="75" spans="8:12" ht="15.75" x14ac:dyDescent="0.25">
      <c r="H75" s="103" t="s">
        <v>2</v>
      </c>
      <c r="I75" s="12" t="s">
        <v>3</v>
      </c>
      <c r="J75" s="28">
        <f>R46</f>
        <v>0.12956818649273005</v>
      </c>
    </row>
    <row r="76" spans="8:12" ht="15.75" x14ac:dyDescent="0.25">
      <c r="H76" s="103"/>
      <c r="I76" s="12" t="s">
        <v>5</v>
      </c>
      <c r="J76" s="28">
        <f>R47</f>
        <v>0.58697571700975748</v>
      </c>
    </row>
    <row r="77" spans="8:12" ht="15.75" x14ac:dyDescent="0.25">
      <c r="H77" s="103"/>
      <c r="I77" s="12" t="s">
        <v>7</v>
      </c>
      <c r="J77" s="28">
        <f>R48</f>
        <v>0.21934692698450931</v>
      </c>
    </row>
    <row r="78" spans="8:12" ht="15.75" x14ac:dyDescent="0.25">
      <c r="H78" s="103"/>
      <c r="I78" s="12" t="s">
        <v>10</v>
      </c>
      <c r="J78" s="28">
        <f>R49</f>
        <v>6.4109169513003161E-2</v>
      </c>
    </row>
  </sheetData>
  <mergeCells count="12">
    <mergeCell ref="H75:H78"/>
    <mergeCell ref="H57:H60"/>
    <mergeCell ref="H61:H65"/>
    <mergeCell ref="H66:H69"/>
    <mergeCell ref="H70:H74"/>
    <mergeCell ref="H53:M53"/>
    <mergeCell ref="B3:G3"/>
    <mergeCell ref="L3:R3"/>
    <mergeCell ref="U2:Z2"/>
    <mergeCell ref="U3:Z3"/>
    <mergeCell ref="U4:Z4"/>
    <mergeCell ref="T2:T4"/>
  </mergeCells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69AF5-B899-48B8-A824-D46DCAC9AD4F}">
  <dimension ref="B4:S43"/>
  <sheetViews>
    <sheetView workbookViewId="0">
      <selection activeCell="E8" sqref="E8"/>
    </sheetView>
  </sheetViews>
  <sheetFormatPr defaultRowHeight="15" x14ac:dyDescent="0.25"/>
  <cols>
    <col min="2" max="2" width="26.7109375" customWidth="1"/>
    <col min="3" max="3" width="7.28515625" customWidth="1"/>
    <col min="4" max="4" width="7.5703125" customWidth="1"/>
    <col min="5" max="5" width="12" customWidth="1"/>
    <col min="6" max="6" width="8.42578125" customWidth="1"/>
    <col min="8" max="8" width="12.28515625" customWidth="1"/>
    <col min="11" max="11" width="18.42578125" customWidth="1"/>
    <col min="12" max="12" width="13" customWidth="1"/>
  </cols>
  <sheetData>
    <row r="4" spans="2:19" ht="15.75" x14ac:dyDescent="0.25">
      <c r="B4" s="48" t="s">
        <v>130</v>
      </c>
      <c r="C4" s="7"/>
      <c r="D4" s="7"/>
      <c r="E4" s="7"/>
      <c r="F4" s="7"/>
      <c r="G4" s="7"/>
      <c r="H4" s="7"/>
      <c r="K4" s="13" t="s">
        <v>138</v>
      </c>
    </row>
    <row r="5" spans="2:19" ht="30" customHeight="1" x14ac:dyDescent="0.25">
      <c r="B5" s="57"/>
      <c r="C5" s="30" t="s">
        <v>102</v>
      </c>
      <c r="D5" s="30" t="s">
        <v>103</v>
      </c>
      <c r="E5" s="29" t="s">
        <v>127</v>
      </c>
      <c r="F5" s="30" t="s">
        <v>124</v>
      </c>
      <c r="G5" s="30" t="s">
        <v>128</v>
      </c>
      <c r="H5" s="29" t="s">
        <v>129</v>
      </c>
      <c r="K5" s="70" t="s">
        <v>2</v>
      </c>
      <c r="L5" s="70" t="s">
        <v>129</v>
      </c>
    </row>
    <row r="6" spans="2:19" ht="15.75" customHeight="1" x14ac:dyDescent="0.25">
      <c r="B6" s="57" t="s">
        <v>71</v>
      </c>
      <c r="C6" s="28">
        <v>7.333333333333333</v>
      </c>
      <c r="D6" s="28">
        <v>7.666666666666667</v>
      </c>
      <c r="E6" s="28">
        <f>C6/D6</f>
        <v>0.9565217391304347</v>
      </c>
      <c r="F6" s="28">
        <f>'PENGOLAHAN DATA AHP'!J57</f>
        <v>0.2318105818715897</v>
      </c>
      <c r="G6" s="28">
        <f>E6*F6</f>
        <v>0.221731860920651</v>
      </c>
      <c r="H6" s="108">
        <f>SUM(G6:G9)</f>
        <v>0.95866647717140274</v>
      </c>
      <c r="J6" s="64"/>
      <c r="K6" s="68" t="s">
        <v>134</v>
      </c>
      <c r="L6" s="69">
        <f>H6</f>
        <v>0.95866647717140274</v>
      </c>
      <c r="M6" s="64"/>
      <c r="N6" s="64"/>
      <c r="O6" s="64"/>
      <c r="R6" s="64"/>
      <c r="S6" s="64"/>
    </row>
    <row r="7" spans="2:19" ht="15.75" x14ac:dyDescent="0.25">
      <c r="B7" s="57" t="s">
        <v>81</v>
      </c>
      <c r="C7" s="28">
        <v>7</v>
      </c>
      <c r="D7" s="28">
        <v>7.333333333333333</v>
      </c>
      <c r="E7" s="28">
        <f>C7/D7</f>
        <v>0.95454545454545459</v>
      </c>
      <c r="F7" s="28">
        <f>'PENGOLAHAN DATA AHP'!J58</f>
        <v>0.37711115611310581</v>
      </c>
      <c r="G7" s="28">
        <f>E7*F7</f>
        <v>0.35996973992614645</v>
      </c>
      <c r="H7" s="109"/>
      <c r="K7" s="68" t="s">
        <v>5</v>
      </c>
      <c r="L7" s="69">
        <f>H14</f>
        <v>0.93231238105263947</v>
      </c>
      <c r="M7" s="64"/>
      <c r="N7" s="64"/>
    </row>
    <row r="8" spans="2:19" ht="15.75" x14ac:dyDescent="0.25">
      <c r="B8" s="57" t="s">
        <v>82</v>
      </c>
      <c r="C8" s="28">
        <v>7.333333333333333</v>
      </c>
      <c r="D8" s="28">
        <v>7.666666666666667</v>
      </c>
      <c r="E8" s="28">
        <f t="shared" ref="E8:E9" si="0">C8/D8</f>
        <v>0.9565217391304347</v>
      </c>
      <c r="F8" s="28">
        <f>'PENGOLAHAN DATA AHP'!J59</f>
        <v>0.32460787088607956</v>
      </c>
      <c r="G8" s="28">
        <f t="shared" ref="G8:G9" si="1">E8*F8</f>
        <v>0.31049448519538042</v>
      </c>
      <c r="H8" s="109"/>
      <c r="K8" s="68" t="s">
        <v>7</v>
      </c>
      <c r="L8" s="65">
        <f>H23</f>
        <v>0.89444142975051522</v>
      </c>
      <c r="M8" s="64"/>
      <c r="N8" s="64"/>
    </row>
    <row r="9" spans="2:19" ht="15.75" x14ac:dyDescent="0.25">
      <c r="B9" s="57" t="s">
        <v>83</v>
      </c>
      <c r="C9" s="28">
        <v>8.3333333333333339</v>
      </c>
      <c r="D9" s="28">
        <v>8.3333333333333339</v>
      </c>
      <c r="E9" s="28">
        <f t="shared" si="0"/>
        <v>1</v>
      </c>
      <c r="F9" s="28">
        <f>'PENGOLAHAN DATA AHP'!J60</f>
        <v>6.6470391129224926E-2</v>
      </c>
      <c r="G9" s="28">
        <f t="shared" si="1"/>
        <v>6.6470391129224926E-2</v>
      </c>
      <c r="H9" s="110"/>
      <c r="K9" s="68" t="s">
        <v>10</v>
      </c>
      <c r="L9" s="65">
        <f>H31</f>
        <v>0.97920619978811752</v>
      </c>
      <c r="M9" s="64"/>
      <c r="N9" s="64"/>
    </row>
    <row r="10" spans="2:19" ht="15.75" x14ac:dyDescent="0.25">
      <c r="B10" s="62"/>
      <c r="C10" s="61"/>
      <c r="D10" s="61"/>
      <c r="E10" s="7"/>
      <c r="F10" s="7"/>
      <c r="G10" s="7"/>
      <c r="H10" s="7"/>
      <c r="K10" s="66"/>
      <c r="L10" s="67"/>
      <c r="M10" s="64"/>
      <c r="N10" s="64"/>
    </row>
    <row r="11" spans="2:19" ht="15.75" x14ac:dyDescent="0.25">
      <c r="B11" s="62"/>
      <c r="C11" s="61"/>
      <c r="D11" s="61"/>
      <c r="E11" s="7"/>
      <c r="F11" s="7"/>
      <c r="G11" s="7"/>
      <c r="H11" s="7"/>
      <c r="K11" s="66"/>
      <c r="L11" s="67"/>
      <c r="M11" s="64"/>
      <c r="N11" s="64"/>
    </row>
    <row r="12" spans="2:19" ht="15.75" x14ac:dyDescent="0.25">
      <c r="B12" s="48" t="s">
        <v>131</v>
      </c>
      <c r="C12" s="61"/>
      <c r="D12" s="61"/>
      <c r="E12" s="7"/>
      <c r="F12" s="7"/>
      <c r="G12" s="7"/>
      <c r="H12" s="7"/>
      <c r="K12" s="13" t="s">
        <v>137</v>
      </c>
    </row>
    <row r="13" spans="2:19" ht="31.5" x14ac:dyDescent="0.25">
      <c r="B13" s="57"/>
      <c r="C13" s="63" t="s">
        <v>102</v>
      </c>
      <c r="D13" s="63" t="s">
        <v>103</v>
      </c>
      <c r="E13" s="29" t="s">
        <v>127</v>
      </c>
      <c r="F13" s="30" t="s">
        <v>124</v>
      </c>
      <c r="G13" s="30" t="s">
        <v>128</v>
      </c>
      <c r="H13" s="29" t="s">
        <v>129</v>
      </c>
      <c r="K13" s="30"/>
      <c r="L13" s="29" t="s">
        <v>129</v>
      </c>
      <c r="M13" s="30" t="s">
        <v>124</v>
      </c>
      <c r="N13" s="29" t="s">
        <v>135</v>
      </c>
      <c r="O13" s="30" t="s">
        <v>136</v>
      </c>
    </row>
    <row r="14" spans="2:19" ht="15.75" x14ac:dyDescent="0.25">
      <c r="B14" s="57" t="s">
        <v>75</v>
      </c>
      <c r="C14" s="28">
        <v>7.333333333333333</v>
      </c>
      <c r="D14" s="28">
        <v>8</v>
      </c>
      <c r="E14" s="28">
        <f>C14/D14</f>
        <v>0.91666666666666663</v>
      </c>
      <c r="F14" s="28">
        <f>'PENGOLAHAN DATA AHP'!J61</f>
        <v>0.35651260172912441</v>
      </c>
      <c r="G14" s="28">
        <f>E14*F14</f>
        <v>0.32680321825169739</v>
      </c>
      <c r="H14" s="108">
        <f>SUM(G14:G18)</f>
        <v>0.93231238105263947</v>
      </c>
      <c r="K14" s="59" t="s">
        <v>3</v>
      </c>
      <c r="L14" s="28">
        <f>H6</f>
        <v>0.95866647717140274</v>
      </c>
      <c r="M14" s="28">
        <f>'PENGOLAHAN DATA AHP'!J75</f>
        <v>0.12956818649273005</v>
      </c>
      <c r="N14" s="28">
        <f>L14*M14</f>
        <v>0.12421267689847285</v>
      </c>
      <c r="O14" s="108">
        <f>SUM(N14:N17)</f>
        <v>0.93042648047772647</v>
      </c>
    </row>
    <row r="15" spans="2:19" ht="15.75" x14ac:dyDescent="0.25">
      <c r="B15" s="57" t="s">
        <v>76</v>
      </c>
      <c r="C15" s="28">
        <v>7.666666666666667</v>
      </c>
      <c r="D15" s="28">
        <v>7.666666666666667</v>
      </c>
      <c r="E15" s="28">
        <f t="shared" ref="E15:E18" si="2">C15/D15</f>
        <v>1</v>
      </c>
      <c r="F15" s="28">
        <f>'PENGOLAHAN DATA AHP'!J62</f>
        <v>0.13284500825869322</v>
      </c>
      <c r="G15" s="28">
        <f t="shared" ref="G15:G18" si="3">E15*F15</f>
        <v>0.13284500825869322</v>
      </c>
      <c r="H15" s="109"/>
      <c r="K15" s="59" t="s">
        <v>5</v>
      </c>
      <c r="L15" s="28">
        <f>H14</f>
        <v>0.93231238105263947</v>
      </c>
      <c r="M15" s="28">
        <f>'PENGOLAHAN DATA AHP'!J76</f>
        <v>0.58697571700975748</v>
      </c>
      <c r="N15" s="28">
        <f t="shared" ref="N15:N17" si="4">L15*M15</f>
        <v>0.54724472834544724</v>
      </c>
      <c r="O15" s="109"/>
    </row>
    <row r="16" spans="2:19" ht="15.75" x14ac:dyDescent="0.25">
      <c r="B16" s="57" t="s">
        <v>84</v>
      </c>
      <c r="C16" s="28">
        <v>7.333333333333333</v>
      </c>
      <c r="D16" s="28">
        <v>7.666666666666667</v>
      </c>
      <c r="E16" s="28">
        <f t="shared" si="2"/>
        <v>0.9565217391304347</v>
      </c>
      <c r="F16" s="28">
        <f>'PENGOLAHAN DATA AHP'!J63</f>
        <v>0.3331141879595681</v>
      </c>
      <c r="G16" s="28">
        <f t="shared" si="3"/>
        <v>0.31863096239610861</v>
      </c>
      <c r="H16" s="109"/>
      <c r="K16" s="59" t="s">
        <v>7</v>
      </c>
      <c r="L16" s="28">
        <f>H23</f>
        <v>0.89444142975051522</v>
      </c>
      <c r="M16" s="28">
        <f>'PENGOLAHAN DATA AHP'!J77</f>
        <v>0.21934692698450931</v>
      </c>
      <c r="N16" s="28">
        <f t="shared" si="4"/>
        <v>0.19619297898340637</v>
      </c>
      <c r="O16" s="109"/>
    </row>
    <row r="17" spans="2:15" ht="15.75" x14ac:dyDescent="0.25">
      <c r="B17" s="57" t="s">
        <v>14</v>
      </c>
      <c r="C17" s="28">
        <v>6.666666666666667</v>
      </c>
      <c r="D17" s="28">
        <v>7.666666666666667</v>
      </c>
      <c r="E17" s="28">
        <f t="shared" si="2"/>
        <v>0.86956521739130432</v>
      </c>
      <c r="F17" s="28">
        <f>'PENGOLAHAN DATA AHP'!J64</f>
        <v>0.12032364298482209</v>
      </c>
      <c r="G17" s="28">
        <f t="shared" si="3"/>
        <v>0.10462925476941051</v>
      </c>
      <c r="H17" s="109"/>
      <c r="K17" s="59" t="s">
        <v>10</v>
      </c>
      <c r="L17" s="28">
        <f>H31</f>
        <v>0.97920619978811752</v>
      </c>
      <c r="M17" s="28">
        <f>'PENGOLAHAN DATA AHP'!J78</f>
        <v>6.4109169513003161E-2</v>
      </c>
      <c r="N17" s="28">
        <f t="shared" si="4"/>
        <v>6.2776096250400065E-2</v>
      </c>
      <c r="O17" s="110"/>
    </row>
    <row r="18" spans="2:15" ht="15.75" x14ac:dyDescent="0.25">
      <c r="B18" s="57" t="s">
        <v>77</v>
      </c>
      <c r="C18" s="28">
        <v>6.333333333333333</v>
      </c>
      <c r="D18" s="28">
        <v>7.333333333333333</v>
      </c>
      <c r="E18" s="28">
        <f t="shared" si="2"/>
        <v>0.86363636363636365</v>
      </c>
      <c r="F18" s="28">
        <f>'PENGOLAHAN DATA AHP'!J65</f>
        <v>5.7204559067792274E-2</v>
      </c>
      <c r="G18" s="28">
        <f t="shared" si="3"/>
        <v>4.9403937376729691E-2</v>
      </c>
      <c r="H18" s="110"/>
    </row>
    <row r="19" spans="2:15" ht="15.75" x14ac:dyDescent="0.25">
      <c r="B19" s="62"/>
      <c r="C19" s="61"/>
      <c r="D19" s="61"/>
      <c r="E19" s="7"/>
      <c r="F19" s="7"/>
      <c r="G19" s="7"/>
      <c r="H19" s="7"/>
    </row>
    <row r="20" spans="2:15" ht="15.75" x14ac:dyDescent="0.25">
      <c r="B20" s="62"/>
      <c r="C20" s="61"/>
      <c r="D20" s="61"/>
      <c r="E20" s="7"/>
      <c r="F20" s="7"/>
      <c r="G20" s="7"/>
      <c r="H20" s="7"/>
    </row>
    <row r="21" spans="2:15" ht="15.75" x14ac:dyDescent="0.25">
      <c r="B21" s="48" t="s">
        <v>132</v>
      </c>
      <c r="C21" s="61"/>
      <c r="D21" s="61"/>
      <c r="E21" s="7"/>
      <c r="F21" s="7"/>
      <c r="G21" s="7"/>
      <c r="H21" s="7"/>
      <c r="M21" s="64"/>
    </row>
    <row r="22" spans="2:15" ht="31.5" x14ac:dyDescent="0.25">
      <c r="B22" s="57"/>
      <c r="C22" s="63" t="s">
        <v>102</v>
      </c>
      <c r="D22" s="63" t="s">
        <v>103</v>
      </c>
      <c r="E22" s="29" t="s">
        <v>127</v>
      </c>
      <c r="F22" s="30" t="s">
        <v>124</v>
      </c>
      <c r="G22" s="30" t="s">
        <v>128</v>
      </c>
      <c r="H22" s="29" t="s">
        <v>129</v>
      </c>
      <c r="M22" s="64"/>
      <c r="N22" s="64"/>
    </row>
    <row r="23" spans="2:15" ht="15.75" x14ac:dyDescent="0.25">
      <c r="B23" s="57" t="s">
        <v>25</v>
      </c>
      <c r="C23" s="28">
        <v>6.333333333333333</v>
      </c>
      <c r="D23" s="28">
        <v>7.333333333333333</v>
      </c>
      <c r="E23" s="28">
        <f>C23/D23</f>
        <v>0.86363636363636365</v>
      </c>
      <c r="F23" s="28">
        <f>'PENGOLAHAN DATA AHP'!J66</f>
        <v>0.2373073279657642</v>
      </c>
      <c r="G23" s="28">
        <f>E23*F23</f>
        <v>0.20494723778861454</v>
      </c>
      <c r="H23" s="108">
        <f>SUM(G23:G26)</f>
        <v>0.89444142975051522</v>
      </c>
      <c r="M23" s="64"/>
    </row>
    <row r="24" spans="2:15" ht="15.75" x14ac:dyDescent="0.25">
      <c r="B24" s="57" t="s">
        <v>78</v>
      </c>
      <c r="C24" s="28">
        <v>6.333333333333333</v>
      </c>
      <c r="D24" s="28">
        <v>7</v>
      </c>
      <c r="E24" s="28">
        <f t="shared" ref="E24:E26" si="5">C24/D24</f>
        <v>0.90476190476190477</v>
      </c>
      <c r="F24" s="28">
        <f>'PENGOLAHAN DATA AHP'!J67</f>
        <v>0.21809362116187669</v>
      </c>
      <c r="G24" s="28">
        <f t="shared" ref="G24:G26" si="6">E24*F24</f>
        <v>0.19732280009884082</v>
      </c>
      <c r="H24" s="109"/>
      <c r="M24" s="64"/>
    </row>
    <row r="25" spans="2:15" ht="15.75" x14ac:dyDescent="0.25">
      <c r="B25" s="57" t="s">
        <v>24</v>
      </c>
      <c r="C25" s="28">
        <v>7.333333333333333</v>
      </c>
      <c r="D25" s="28">
        <v>8</v>
      </c>
      <c r="E25" s="28">
        <f t="shared" si="5"/>
        <v>0.91666666666666663</v>
      </c>
      <c r="F25" s="28">
        <f>'PENGOLAHAN DATA AHP'!J68</f>
        <v>0.37553333639389652</v>
      </c>
      <c r="G25" s="28">
        <f t="shared" si="6"/>
        <v>0.34423889169440514</v>
      </c>
      <c r="H25" s="109"/>
    </row>
    <row r="26" spans="2:15" ht="15.75" x14ac:dyDescent="0.25">
      <c r="B26" s="57" t="s">
        <v>85</v>
      </c>
      <c r="C26" s="28">
        <v>7</v>
      </c>
      <c r="D26" s="28">
        <v>8</v>
      </c>
      <c r="E26" s="28">
        <f t="shared" si="5"/>
        <v>0.875</v>
      </c>
      <c r="F26" s="28">
        <f>'PENGOLAHAN DATA AHP'!J69</f>
        <v>0.16906571447846255</v>
      </c>
      <c r="G26" s="28">
        <f t="shared" si="6"/>
        <v>0.14793250016865472</v>
      </c>
      <c r="H26" s="110"/>
    </row>
    <row r="27" spans="2:15" ht="15.75" x14ac:dyDescent="0.25">
      <c r="B27" s="62"/>
      <c r="C27" s="61"/>
      <c r="D27" s="61"/>
      <c r="E27" s="7"/>
      <c r="F27" s="7"/>
      <c r="G27" s="7"/>
      <c r="H27" s="7"/>
    </row>
    <row r="28" spans="2:15" ht="15.75" x14ac:dyDescent="0.25">
      <c r="B28" s="62"/>
      <c r="C28" s="61"/>
      <c r="D28" s="61"/>
      <c r="E28" s="7"/>
      <c r="F28" s="7"/>
      <c r="G28" s="7"/>
      <c r="H28" s="7"/>
    </row>
    <row r="29" spans="2:15" ht="15.75" x14ac:dyDescent="0.25">
      <c r="B29" s="48" t="s">
        <v>133</v>
      </c>
      <c r="C29" s="61"/>
      <c r="D29" s="61"/>
      <c r="E29" s="7"/>
      <c r="F29" s="7"/>
      <c r="G29" s="7"/>
      <c r="H29" s="7"/>
    </row>
    <row r="30" spans="2:15" ht="31.5" x14ac:dyDescent="0.25">
      <c r="B30" s="57"/>
      <c r="C30" s="63" t="s">
        <v>102</v>
      </c>
      <c r="D30" s="63" t="s">
        <v>103</v>
      </c>
      <c r="E30" s="29" t="s">
        <v>127</v>
      </c>
      <c r="F30" s="30" t="s">
        <v>124</v>
      </c>
      <c r="G30" s="30" t="s">
        <v>128</v>
      </c>
      <c r="H30" s="29" t="s">
        <v>129</v>
      </c>
    </row>
    <row r="31" spans="2:15" ht="15.75" x14ac:dyDescent="0.25">
      <c r="B31" s="57" t="s">
        <v>19</v>
      </c>
      <c r="C31" s="28">
        <v>7.666666666666667</v>
      </c>
      <c r="D31" s="28">
        <v>8</v>
      </c>
      <c r="E31" s="28">
        <f>C31/D31</f>
        <v>0.95833333333333337</v>
      </c>
      <c r="F31" s="28">
        <f>'PENGOLAHAN DATA AHP'!J70</f>
        <v>0.14177980174371496</v>
      </c>
      <c r="G31" s="28">
        <f>E31*F31</f>
        <v>0.13587231000439351</v>
      </c>
      <c r="H31" s="108">
        <f>SUM(G31:G35)</f>
        <v>0.97920619978811752</v>
      </c>
    </row>
    <row r="32" spans="2:15" ht="15.75" x14ac:dyDescent="0.25">
      <c r="B32" s="57" t="s">
        <v>86</v>
      </c>
      <c r="C32" s="28">
        <v>7.333333333333333</v>
      </c>
      <c r="D32" s="28">
        <v>7.666666666666667</v>
      </c>
      <c r="E32" s="28">
        <f t="shared" ref="E32:E35" si="7">C32/D32</f>
        <v>0.9565217391304347</v>
      </c>
      <c r="F32" s="28">
        <f>'PENGOLAHAN DATA AHP'!J71</f>
        <v>0.23761192585931062</v>
      </c>
      <c r="G32" s="28">
        <f t="shared" ref="G32:G35" si="8">E32*F32</f>
        <v>0.22728097256107971</v>
      </c>
      <c r="H32" s="109"/>
    </row>
    <row r="33" spans="2:8" ht="15.75" x14ac:dyDescent="0.25">
      <c r="B33" s="57" t="s">
        <v>87</v>
      </c>
      <c r="C33" s="28">
        <v>8.3333333333333339</v>
      </c>
      <c r="D33" s="28">
        <v>8.3333333333333339</v>
      </c>
      <c r="E33" s="28">
        <f t="shared" si="7"/>
        <v>1</v>
      </c>
      <c r="F33" s="28">
        <f>'PENGOLAHAN DATA AHP'!J72</f>
        <v>0.35615082573975043</v>
      </c>
      <c r="G33" s="28">
        <f t="shared" si="8"/>
        <v>0.35615082573975043</v>
      </c>
      <c r="H33" s="109"/>
    </row>
    <row r="34" spans="2:8" ht="15.75" x14ac:dyDescent="0.25">
      <c r="B34" s="57" t="s">
        <v>88</v>
      </c>
      <c r="C34" s="28">
        <v>7</v>
      </c>
      <c r="D34" s="28">
        <v>7.333333333333333</v>
      </c>
      <c r="E34" s="28">
        <f t="shared" si="7"/>
        <v>0.95454545454545459</v>
      </c>
      <c r="F34" s="28">
        <f>'PENGOLAHAN DATA AHP'!J73</f>
        <v>0.1002178138352631</v>
      </c>
      <c r="G34" s="28">
        <f t="shared" si="8"/>
        <v>9.5662458660932967E-2</v>
      </c>
      <c r="H34" s="109"/>
    </row>
    <row r="35" spans="2:8" ht="15.75" x14ac:dyDescent="0.25">
      <c r="B35" s="57" t="s">
        <v>21</v>
      </c>
      <c r="C35" s="28">
        <v>7.333333333333333</v>
      </c>
      <c r="D35" s="28">
        <v>7.333333333333333</v>
      </c>
      <c r="E35" s="28">
        <f t="shared" si="7"/>
        <v>1</v>
      </c>
      <c r="F35" s="28">
        <f>'PENGOLAHAN DATA AHP'!J74</f>
        <v>0.16423963282196094</v>
      </c>
      <c r="G35" s="28">
        <f t="shared" si="8"/>
        <v>0.16423963282196094</v>
      </c>
      <c r="H35" s="110"/>
    </row>
    <row r="40" spans="2:8" x14ac:dyDescent="0.25">
      <c r="C40" s="60"/>
      <c r="D40" s="60"/>
    </row>
    <row r="41" spans="2:8" x14ac:dyDescent="0.25">
      <c r="C41" s="60"/>
      <c r="D41" s="60"/>
    </row>
    <row r="42" spans="2:8" x14ac:dyDescent="0.25">
      <c r="C42" s="60"/>
      <c r="D42" s="60"/>
    </row>
    <row r="43" spans="2:8" x14ac:dyDescent="0.25">
      <c r="C43" s="60"/>
      <c r="D43" s="60"/>
    </row>
  </sheetData>
  <mergeCells count="5">
    <mergeCell ref="O14:O17"/>
    <mergeCell ref="H23:H26"/>
    <mergeCell ref="H31:H35"/>
    <mergeCell ref="H6:H9"/>
    <mergeCell ref="H14:H1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A3A0E-4AF2-4C1A-9042-ED0F25A7F827}">
  <dimension ref="B1:S91"/>
  <sheetViews>
    <sheetView tabSelected="1" topLeftCell="A70" zoomScale="80" zoomScaleNormal="80" workbookViewId="0">
      <selection activeCell="Q80" sqref="Q80"/>
    </sheetView>
  </sheetViews>
  <sheetFormatPr defaultRowHeight="15" x14ac:dyDescent="0.25"/>
  <cols>
    <col min="2" max="2" width="3.85546875" bestFit="1" customWidth="1"/>
    <col min="3" max="3" width="35.42578125" customWidth="1"/>
    <col min="4" max="4" width="3.5703125" customWidth="1"/>
    <col min="5" max="5" width="4" customWidth="1"/>
    <col min="6" max="6" width="3.5703125" customWidth="1"/>
    <col min="7" max="8" width="7.7109375" customWidth="1"/>
    <col min="9" max="9" width="7.5703125" customWidth="1"/>
    <col min="10" max="10" width="7.140625" customWidth="1"/>
    <col min="12" max="12" width="14.140625" customWidth="1"/>
    <col min="15" max="15" width="13.85546875" customWidth="1"/>
  </cols>
  <sheetData>
    <row r="1" spans="2:19" ht="15.75" x14ac:dyDescent="0.25">
      <c r="O1" s="13" t="s">
        <v>177</v>
      </c>
    </row>
    <row r="3" spans="2:19" ht="15.75" x14ac:dyDescent="0.25">
      <c r="O3" s="94"/>
      <c r="P3" s="94" t="s">
        <v>178</v>
      </c>
      <c r="Q3" s="94"/>
      <c r="R3" s="94" t="s">
        <v>179</v>
      </c>
      <c r="S3" s="94"/>
    </row>
    <row r="4" spans="2:19" ht="15.75" x14ac:dyDescent="0.25">
      <c r="B4" s="13" t="s">
        <v>163</v>
      </c>
      <c r="O4" s="94"/>
      <c r="P4" s="76" t="s">
        <v>180</v>
      </c>
      <c r="Q4" s="79" t="s">
        <v>181</v>
      </c>
      <c r="R4" s="78" t="s">
        <v>182</v>
      </c>
      <c r="S4" s="77" t="s">
        <v>183</v>
      </c>
    </row>
    <row r="5" spans="2:19" ht="15.75" x14ac:dyDescent="0.25">
      <c r="O5" s="75" t="s">
        <v>3</v>
      </c>
      <c r="P5" s="71">
        <f>J12</f>
        <v>3.4444444444444446</v>
      </c>
      <c r="Q5" s="71">
        <f>J16</f>
        <v>3.1666666666666665</v>
      </c>
      <c r="R5" s="71">
        <f>J20</f>
        <v>3.3333333333333335</v>
      </c>
      <c r="S5" s="71">
        <f>J24</f>
        <v>3</v>
      </c>
    </row>
    <row r="6" spans="2:19" ht="15.75" x14ac:dyDescent="0.25">
      <c r="B6" s="121" t="s">
        <v>28</v>
      </c>
      <c r="C6" s="121" t="s">
        <v>29</v>
      </c>
      <c r="D6" s="122" t="s">
        <v>139</v>
      </c>
      <c r="E6" s="123"/>
      <c r="F6" s="124"/>
      <c r="G6" s="120" t="s">
        <v>109</v>
      </c>
      <c r="H6" s="120" t="s">
        <v>124</v>
      </c>
      <c r="I6" s="120" t="s">
        <v>140</v>
      </c>
      <c r="J6" s="120" t="s">
        <v>102</v>
      </c>
      <c r="O6" s="75" t="s">
        <v>5</v>
      </c>
      <c r="P6" s="71">
        <f>J36</f>
        <v>3.5555555555555554</v>
      </c>
      <c r="Q6" s="71">
        <f>J40</f>
        <v>2.6666666666666665</v>
      </c>
      <c r="R6" s="71">
        <f>J44</f>
        <v>3.6666666666666665</v>
      </c>
      <c r="S6" s="71">
        <f>J47</f>
        <v>3</v>
      </c>
    </row>
    <row r="7" spans="2:19" ht="15.75" x14ac:dyDescent="0.25">
      <c r="B7" s="121"/>
      <c r="C7" s="121"/>
      <c r="D7" s="4">
        <v>1</v>
      </c>
      <c r="E7" s="4">
        <v>2</v>
      </c>
      <c r="F7" s="4">
        <v>3</v>
      </c>
      <c r="G7" s="120"/>
      <c r="H7" s="120"/>
      <c r="I7" s="120"/>
      <c r="J7" s="120"/>
      <c r="O7" s="75" t="s">
        <v>7</v>
      </c>
      <c r="P7" s="71">
        <f>J59</f>
        <v>4</v>
      </c>
      <c r="Q7" s="71">
        <f>J62</f>
        <v>3.6666666666666665</v>
      </c>
      <c r="R7" s="71">
        <f>J66</f>
        <v>4</v>
      </c>
      <c r="S7" s="71">
        <f>J69</f>
        <v>3.3333333333333335</v>
      </c>
    </row>
    <row r="8" spans="2:19" ht="15.75" x14ac:dyDescent="0.25">
      <c r="B8" s="117" t="s">
        <v>32</v>
      </c>
      <c r="C8" s="118"/>
      <c r="D8" s="118"/>
      <c r="E8" s="118"/>
      <c r="F8" s="118"/>
      <c r="G8" s="118"/>
      <c r="H8" s="118"/>
      <c r="I8" s="118"/>
      <c r="J8" s="119"/>
      <c r="O8" s="75" t="s">
        <v>10</v>
      </c>
      <c r="P8" s="71">
        <f>J81</f>
        <v>3.333333333333333</v>
      </c>
      <c r="Q8" s="71">
        <f>J84</f>
        <v>2.6666666666666665</v>
      </c>
      <c r="R8" s="71">
        <f>J88</f>
        <v>3</v>
      </c>
      <c r="S8" s="71">
        <f>J91</f>
        <v>2.6666666666666665</v>
      </c>
    </row>
    <row r="9" spans="2:19" ht="31.5" x14ac:dyDescent="0.25">
      <c r="B9" s="6">
        <v>1</v>
      </c>
      <c r="C9" s="15" t="s">
        <v>167</v>
      </c>
      <c r="D9" s="6">
        <v>4</v>
      </c>
      <c r="E9" s="6">
        <v>3</v>
      </c>
      <c r="F9" s="6">
        <v>3</v>
      </c>
      <c r="G9" s="6">
        <f>SUM(D9:F9)</f>
        <v>10</v>
      </c>
      <c r="H9" s="71">
        <f>G9/G12</f>
        <v>0.32258064516129031</v>
      </c>
      <c r="I9" s="71">
        <f>AVERAGE(D9:F9)</f>
        <v>3.3333333333333335</v>
      </c>
      <c r="J9" s="71">
        <f>I9/3</f>
        <v>1.1111111111111112</v>
      </c>
      <c r="L9" s="18" t="s">
        <v>143</v>
      </c>
      <c r="M9" s="73">
        <f>(J12-J16)/2</f>
        <v>0.13888888888888906</v>
      </c>
    </row>
    <row r="10" spans="2:19" ht="15.75" x14ac:dyDescent="0.25">
      <c r="B10" s="6">
        <v>2</v>
      </c>
      <c r="C10" s="15" t="s">
        <v>93</v>
      </c>
      <c r="D10" s="6">
        <v>3</v>
      </c>
      <c r="E10" s="6">
        <v>3</v>
      </c>
      <c r="F10" s="6">
        <v>4</v>
      </c>
      <c r="G10" s="6">
        <f t="shared" ref="G10:G11" si="0">SUM(D10:F10)</f>
        <v>10</v>
      </c>
      <c r="H10" s="71">
        <f>G10/G12</f>
        <v>0.32258064516129031</v>
      </c>
      <c r="I10" s="71">
        <f t="shared" ref="I10:I11" si="1">AVERAGE(D10:F10)</f>
        <v>3.3333333333333335</v>
      </c>
      <c r="J10" s="71">
        <f>I10/3</f>
        <v>1.1111111111111112</v>
      </c>
      <c r="L10" s="18" t="s">
        <v>144</v>
      </c>
      <c r="M10" s="73">
        <f>(J20-J24)/2</f>
        <v>0.16666666666666674</v>
      </c>
    </row>
    <row r="11" spans="2:19" ht="32.25" customHeight="1" x14ac:dyDescent="0.25">
      <c r="B11" s="6">
        <v>3</v>
      </c>
      <c r="C11" s="72" t="s">
        <v>168</v>
      </c>
      <c r="D11" s="6">
        <v>4</v>
      </c>
      <c r="E11" s="6">
        <v>4</v>
      </c>
      <c r="F11" s="6">
        <v>3</v>
      </c>
      <c r="G11" s="6">
        <f t="shared" si="0"/>
        <v>11</v>
      </c>
      <c r="H11" s="71">
        <f>G11/G12</f>
        <v>0.35483870967741937</v>
      </c>
      <c r="I11" s="71">
        <f t="shared" si="1"/>
        <v>3.6666666666666665</v>
      </c>
      <c r="J11" s="71">
        <f t="shared" ref="J11" si="2">I11/3</f>
        <v>1.2222222222222221</v>
      </c>
    </row>
    <row r="12" spans="2:19" ht="15.75" x14ac:dyDescent="0.25">
      <c r="B12" s="114" t="s">
        <v>113</v>
      </c>
      <c r="C12" s="115"/>
      <c r="D12" s="115"/>
      <c r="E12" s="115"/>
      <c r="F12" s="115"/>
      <c r="G12" s="6">
        <f>SUM(G9:G11)</f>
        <v>31</v>
      </c>
      <c r="H12" s="71">
        <f>SUM(H9:H11)</f>
        <v>1</v>
      </c>
      <c r="I12" s="6"/>
      <c r="J12" s="71">
        <f>SUM(J9:J11)</f>
        <v>3.4444444444444446</v>
      </c>
    </row>
    <row r="13" spans="2:19" ht="15.75" x14ac:dyDescent="0.25">
      <c r="B13" s="117" t="s">
        <v>33</v>
      </c>
      <c r="C13" s="118"/>
      <c r="D13" s="118"/>
      <c r="E13" s="118"/>
      <c r="F13" s="118"/>
      <c r="G13" s="118"/>
      <c r="H13" s="118"/>
      <c r="I13" s="118"/>
      <c r="J13" s="119"/>
    </row>
    <row r="14" spans="2:19" ht="15.75" x14ac:dyDescent="0.25">
      <c r="B14" s="6">
        <v>1</v>
      </c>
      <c r="C14" s="15" t="s">
        <v>169</v>
      </c>
      <c r="D14" s="6">
        <v>3</v>
      </c>
      <c r="E14" s="6">
        <v>2</v>
      </c>
      <c r="F14" s="6">
        <v>3</v>
      </c>
      <c r="G14" s="6">
        <f>SUM(D14:F14)</f>
        <v>8</v>
      </c>
      <c r="H14" s="71">
        <f>G14/G16</f>
        <v>0.42105263157894735</v>
      </c>
      <c r="I14" s="71">
        <f>AVERAGE(D14:F14)</f>
        <v>2.6666666666666665</v>
      </c>
      <c r="J14" s="71">
        <f>I14/2</f>
        <v>1.3333333333333333</v>
      </c>
    </row>
    <row r="15" spans="2:19" ht="31.5" x14ac:dyDescent="0.25">
      <c r="B15" s="6">
        <v>2</v>
      </c>
      <c r="C15" s="15" t="s">
        <v>170</v>
      </c>
      <c r="D15" s="6">
        <v>4</v>
      </c>
      <c r="E15" s="6">
        <v>3</v>
      </c>
      <c r="F15" s="6">
        <v>4</v>
      </c>
      <c r="G15" s="6">
        <f>SUM(D15:F15)</f>
        <v>11</v>
      </c>
      <c r="H15" s="71">
        <f>G15/G16</f>
        <v>0.57894736842105265</v>
      </c>
      <c r="I15" s="71">
        <f>AVERAGE(D15:F15)</f>
        <v>3.6666666666666665</v>
      </c>
      <c r="J15" s="71">
        <f>I15/2</f>
        <v>1.8333333333333333</v>
      </c>
    </row>
    <row r="16" spans="2:19" ht="15.75" x14ac:dyDescent="0.25">
      <c r="B16" s="114" t="s">
        <v>113</v>
      </c>
      <c r="C16" s="114"/>
      <c r="D16" s="114"/>
      <c r="E16" s="114"/>
      <c r="F16" s="114"/>
      <c r="G16" s="6">
        <f>SUM(G14:G15)</f>
        <v>19</v>
      </c>
      <c r="H16" s="71">
        <f>SUM(H14:H15)</f>
        <v>1</v>
      </c>
      <c r="I16" s="6"/>
      <c r="J16" s="71">
        <f>SUM(J14:J15)</f>
        <v>3.1666666666666665</v>
      </c>
    </row>
    <row r="17" spans="2:10" ht="15.75" x14ac:dyDescent="0.25">
      <c r="B17" s="111" t="s">
        <v>141</v>
      </c>
      <c r="C17" s="112"/>
      <c r="D17" s="112"/>
      <c r="E17" s="112"/>
      <c r="F17" s="112"/>
      <c r="G17" s="112"/>
      <c r="H17" s="112"/>
      <c r="I17" s="112"/>
      <c r="J17" s="113"/>
    </row>
    <row r="18" spans="2:10" ht="15.75" x14ac:dyDescent="0.25">
      <c r="B18" s="117" t="s">
        <v>34</v>
      </c>
      <c r="C18" s="118"/>
      <c r="D18" s="118"/>
      <c r="E18" s="118"/>
      <c r="F18" s="118"/>
      <c r="G18" s="118"/>
      <c r="H18" s="118"/>
      <c r="I18" s="118"/>
      <c r="J18" s="119"/>
    </row>
    <row r="19" spans="2:10" ht="33.75" customHeight="1" x14ac:dyDescent="0.25">
      <c r="B19" s="6">
        <v>1</v>
      </c>
      <c r="C19" s="72" t="s">
        <v>42</v>
      </c>
      <c r="D19" s="6">
        <v>3</v>
      </c>
      <c r="E19" s="6">
        <v>3</v>
      </c>
      <c r="F19" s="6">
        <v>4</v>
      </c>
      <c r="G19" s="6">
        <f>SUM(D19:F19)</f>
        <v>10</v>
      </c>
      <c r="H19" s="71">
        <f>G19/G20</f>
        <v>1</v>
      </c>
      <c r="I19" s="71">
        <f>AVERAGE(D19:F19)</f>
        <v>3.3333333333333335</v>
      </c>
      <c r="J19" s="71">
        <f>I19/1</f>
        <v>3.3333333333333335</v>
      </c>
    </row>
    <row r="20" spans="2:10" ht="15.75" x14ac:dyDescent="0.25">
      <c r="B20" s="114" t="s">
        <v>113</v>
      </c>
      <c r="C20" s="114"/>
      <c r="D20" s="114"/>
      <c r="E20" s="114"/>
      <c r="F20" s="114"/>
      <c r="G20" s="6">
        <f>SUM(G19)</f>
        <v>10</v>
      </c>
      <c r="H20" s="71">
        <f>SUM(H19)</f>
        <v>1</v>
      </c>
      <c r="I20" s="6"/>
      <c r="J20" s="71">
        <f>SUM(J19)</f>
        <v>3.3333333333333335</v>
      </c>
    </row>
    <row r="21" spans="2:10" ht="15.75" x14ac:dyDescent="0.25">
      <c r="B21" s="117" t="s">
        <v>35</v>
      </c>
      <c r="C21" s="118"/>
      <c r="D21" s="118"/>
      <c r="E21" s="118"/>
      <c r="F21" s="118"/>
      <c r="G21" s="118"/>
      <c r="H21" s="118"/>
      <c r="I21" s="118"/>
      <c r="J21" s="119"/>
    </row>
    <row r="22" spans="2:10" ht="31.5" x14ac:dyDescent="0.25">
      <c r="B22" s="6">
        <v>1</v>
      </c>
      <c r="C22" s="15" t="s">
        <v>171</v>
      </c>
      <c r="D22" s="6">
        <v>3</v>
      </c>
      <c r="E22" s="6">
        <v>4</v>
      </c>
      <c r="F22" s="6">
        <v>3</v>
      </c>
      <c r="G22" s="6">
        <f>SUM(D22:F22)</f>
        <v>10</v>
      </c>
      <c r="H22" s="71">
        <f>G22/G24</f>
        <v>0.55555555555555558</v>
      </c>
      <c r="I22" s="71">
        <f>AVERAGE(D22:F22)</f>
        <v>3.3333333333333335</v>
      </c>
      <c r="J22" s="71">
        <f>I22/2</f>
        <v>1.6666666666666667</v>
      </c>
    </row>
    <row r="23" spans="2:10" ht="15.75" x14ac:dyDescent="0.25">
      <c r="B23" s="6">
        <v>2</v>
      </c>
      <c r="C23" s="15" t="s">
        <v>44</v>
      </c>
      <c r="D23" s="6">
        <v>2</v>
      </c>
      <c r="E23" s="6">
        <v>3</v>
      </c>
      <c r="F23" s="6">
        <v>3</v>
      </c>
      <c r="G23" s="6">
        <f>SUM(D23:F23)</f>
        <v>8</v>
      </c>
      <c r="H23" s="71">
        <f>G23/G24</f>
        <v>0.44444444444444442</v>
      </c>
      <c r="I23" s="71">
        <f>AVERAGE(D23:F23)</f>
        <v>2.6666666666666665</v>
      </c>
      <c r="J23" s="71">
        <f>I23/2</f>
        <v>1.3333333333333333</v>
      </c>
    </row>
    <row r="24" spans="2:10" ht="15.75" x14ac:dyDescent="0.25">
      <c r="B24" s="116" t="s">
        <v>113</v>
      </c>
      <c r="C24" s="116"/>
      <c r="D24" s="116"/>
      <c r="E24" s="116"/>
      <c r="F24" s="116"/>
      <c r="G24" s="6">
        <f>SUM(G22:G23)</f>
        <v>18</v>
      </c>
      <c r="H24" s="71">
        <f>SUM(H22:H23)</f>
        <v>1</v>
      </c>
      <c r="I24" s="6"/>
      <c r="J24" s="71">
        <f>SUM(J22:J23)</f>
        <v>3</v>
      </c>
    </row>
    <row r="28" spans="2:10" ht="15.75" x14ac:dyDescent="0.25">
      <c r="B28" s="13" t="s">
        <v>164</v>
      </c>
    </row>
    <row r="30" spans="2:10" ht="15.75" x14ac:dyDescent="0.25">
      <c r="B30" s="121" t="s">
        <v>28</v>
      </c>
      <c r="C30" s="121" t="s">
        <v>29</v>
      </c>
      <c r="D30" s="122" t="s">
        <v>139</v>
      </c>
      <c r="E30" s="123"/>
      <c r="F30" s="124"/>
      <c r="G30" s="120" t="s">
        <v>109</v>
      </c>
      <c r="H30" s="120" t="s">
        <v>124</v>
      </c>
      <c r="I30" s="120" t="s">
        <v>140</v>
      </c>
      <c r="J30" s="120" t="s">
        <v>102</v>
      </c>
    </row>
    <row r="31" spans="2:10" ht="15.75" x14ac:dyDescent="0.25">
      <c r="B31" s="121"/>
      <c r="C31" s="121"/>
      <c r="D31" s="4">
        <v>1</v>
      </c>
      <c r="E31" s="4">
        <v>2</v>
      </c>
      <c r="F31" s="4">
        <v>3</v>
      </c>
      <c r="G31" s="120"/>
      <c r="H31" s="120"/>
      <c r="I31" s="120"/>
      <c r="J31" s="120"/>
    </row>
    <row r="32" spans="2:10" ht="15.75" x14ac:dyDescent="0.25">
      <c r="B32" s="117" t="s">
        <v>32</v>
      </c>
      <c r="C32" s="118"/>
      <c r="D32" s="118"/>
      <c r="E32" s="118"/>
      <c r="F32" s="118"/>
      <c r="G32" s="118"/>
      <c r="H32" s="118"/>
      <c r="I32" s="118"/>
      <c r="J32" s="119"/>
    </row>
    <row r="33" spans="2:13" ht="15.75" x14ac:dyDescent="0.25">
      <c r="B33" s="6">
        <v>1</v>
      </c>
      <c r="C33" s="2" t="s">
        <v>108</v>
      </c>
      <c r="D33" s="6">
        <v>3</v>
      </c>
      <c r="E33" s="6">
        <v>4</v>
      </c>
      <c r="F33" s="6">
        <v>4</v>
      </c>
      <c r="G33" s="6">
        <f>SUM(D33:F33)</f>
        <v>11</v>
      </c>
      <c r="H33" s="71">
        <f>G33/G36</f>
        <v>0.34375</v>
      </c>
      <c r="I33" s="71">
        <f>AVERAGE(D33:F33)</f>
        <v>3.6666666666666665</v>
      </c>
      <c r="J33" s="71">
        <f>I33/3</f>
        <v>1.2222222222222221</v>
      </c>
      <c r="L33" s="18" t="s">
        <v>143</v>
      </c>
      <c r="M33" s="73">
        <f>(J36-J40)/2</f>
        <v>0.44444444444444442</v>
      </c>
    </row>
    <row r="34" spans="2:13" ht="15.75" x14ac:dyDescent="0.25">
      <c r="B34" s="6">
        <v>2</v>
      </c>
      <c r="C34" s="15" t="s">
        <v>89</v>
      </c>
      <c r="D34" s="6">
        <v>3</v>
      </c>
      <c r="E34" s="6">
        <v>4</v>
      </c>
      <c r="F34" s="6">
        <v>3</v>
      </c>
      <c r="G34" s="6">
        <f t="shared" ref="G34:G35" si="3">SUM(D34:F34)</f>
        <v>10</v>
      </c>
      <c r="H34" s="71">
        <f>G34/G36</f>
        <v>0.3125</v>
      </c>
      <c r="I34" s="71">
        <f t="shared" ref="I34:I35" si="4">AVERAGE(D34:F34)</f>
        <v>3.3333333333333335</v>
      </c>
      <c r="J34" s="71">
        <f t="shared" ref="J34:J35" si="5">I34/3</f>
        <v>1.1111111111111112</v>
      </c>
      <c r="L34" s="18" t="s">
        <v>144</v>
      </c>
      <c r="M34" s="73">
        <f>(J44-J47)/2</f>
        <v>0.33333333333333326</v>
      </c>
    </row>
    <row r="35" spans="2:13" ht="15.75" x14ac:dyDescent="0.25">
      <c r="B35" s="6">
        <v>3</v>
      </c>
      <c r="C35" s="15" t="s">
        <v>90</v>
      </c>
      <c r="D35" s="6">
        <v>4</v>
      </c>
      <c r="E35" s="6">
        <v>4</v>
      </c>
      <c r="F35" s="6">
        <v>3</v>
      </c>
      <c r="G35" s="6">
        <f t="shared" si="3"/>
        <v>11</v>
      </c>
      <c r="H35" s="71">
        <f>G35/G36</f>
        <v>0.34375</v>
      </c>
      <c r="I35" s="71">
        <f t="shared" si="4"/>
        <v>3.6666666666666665</v>
      </c>
      <c r="J35" s="71">
        <f t="shared" si="5"/>
        <v>1.2222222222222221</v>
      </c>
    </row>
    <row r="36" spans="2:13" ht="15.75" x14ac:dyDescent="0.25">
      <c r="B36" s="114" t="s">
        <v>113</v>
      </c>
      <c r="C36" s="115"/>
      <c r="D36" s="115"/>
      <c r="E36" s="115"/>
      <c r="F36" s="115"/>
      <c r="G36" s="6">
        <f>SUM(G33:G35)</f>
        <v>32</v>
      </c>
      <c r="H36" s="71">
        <f>SUM(H33:H35)</f>
        <v>1</v>
      </c>
      <c r="I36" s="6"/>
      <c r="J36" s="71">
        <f>SUM(J33:J35)</f>
        <v>3.5555555555555554</v>
      </c>
    </row>
    <row r="37" spans="2:13" ht="15.75" x14ac:dyDescent="0.25">
      <c r="B37" s="117" t="s">
        <v>33</v>
      </c>
      <c r="C37" s="118"/>
      <c r="D37" s="118"/>
      <c r="E37" s="118"/>
      <c r="F37" s="118"/>
      <c r="G37" s="118"/>
      <c r="H37" s="118"/>
      <c r="I37" s="118"/>
      <c r="J37" s="119"/>
    </row>
    <row r="38" spans="2:13" ht="31.5" x14ac:dyDescent="0.25">
      <c r="B38" s="6">
        <v>1</v>
      </c>
      <c r="C38" s="15" t="s">
        <v>45</v>
      </c>
      <c r="D38" s="6">
        <v>3</v>
      </c>
      <c r="E38" s="6">
        <v>3</v>
      </c>
      <c r="F38" s="6">
        <v>2</v>
      </c>
      <c r="G38" s="6">
        <f>SUM(D38:F38)</f>
        <v>8</v>
      </c>
      <c r="H38" s="71">
        <f>G38/G40</f>
        <v>0.5</v>
      </c>
      <c r="I38" s="71">
        <f>AVERAGE(D38:F38)</f>
        <v>2.6666666666666665</v>
      </c>
      <c r="J38" s="71">
        <f>I38/2</f>
        <v>1.3333333333333333</v>
      </c>
    </row>
    <row r="39" spans="2:13" ht="31.5" x14ac:dyDescent="0.25">
      <c r="B39" s="6">
        <v>2</v>
      </c>
      <c r="C39" s="15" t="s">
        <v>172</v>
      </c>
      <c r="D39" s="6">
        <v>2</v>
      </c>
      <c r="E39" s="6">
        <v>3</v>
      </c>
      <c r="F39" s="6">
        <v>3</v>
      </c>
      <c r="G39" s="6">
        <f>SUM(D39:F39)</f>
        <v>8</v>
      </c>
      <c r="H39" s="71">
        <f>G39/G40</f>
        <v>0.5</v>
      </c>
      <c r="I39" s="71">
        <f>AVERAGE(D39:F39)</f>
        <v>2.6666666666666665</v>
      </c>
      <c r="J39" s="71">
        <f>I39/2</f>
        <v>1.3333333333333333</v>
      </c>
    </row>
    <row r="40" spans="2:13" ht="15.75" x14ac:dyDescent="0.25">
      <c r="B40" s="114" t="s">
        <v>113</v>
      </c>
      <c r="C40" s="114"/>
      <c r="D40" s="114"/>
      <c r="E40" s="114"/>
      <c r="F40" s="114"/>
      <c r="G40" s="6">
        <f>SUM(G38:G39)</f>
        <v>16</v>
      </c>
      <c r="H40" s="71">
        <f>SUM(H38:H39)</f>
        <v>1</v>
      </c>
      <c r="I40" s="6"/>
      <c r="J40" s="71">
        <f>SUM(J38:J39)</f>
        <v>2.6666666666666665</v>
      </c>
    </row>
    <row r="41" spans="2:13" ht="15.75" x14ac:dyDescent="0.25">
      <c r="B41" s="111" t="s">
        <v>141</v>
      </c>
      <c r="C41" s="112"/>
      <c r="D41" s="112"/>
      <c r="E41" s="112"/>
      <c r="F41" s="112"/>
      <c r="G41" s="112"/>
      <c r="H41" s="112"/>
      <c r="I41" s="112"/>
      <c r="J41" s="113"/>
    </row>
    <row r="42" spans="2:13" ht="15.75" x14ac:dyDescent="0.25">
      <c r="B42" s="117" t="s">
        <v>34</v>
      </c>
      <c r="C42" s="118"/>
      <c r="D42" s="118"/>
      <c r="E42" s="118"/>
      <c r="F42" s="118"/>
      <c r="G42" s="118"/>
      <c r="H42" s="118"/>
      <c r="I42" s="118"/>
      <c r="J42" s="119"/>
    </row>
    <row r="43" spans="2:13" ht="51.75" customHeight="1" x14ac:dyDescent="0.25">
      <c r="B43" s="6">
        <v>1</v>
      </c>
      <c r="C43" s="72" t="s">
        <v>173</v>
      </c>
      <c r="D43" s="6">
        <v>4</v>
      </c>
      <c r="E43" s="6">
        <v>4</v>
      </c>
      <c r="F43" s="6">
        <v>3</v>
      </c>
      <c r="G43" s="6">
        <f>SUM(D43:F43)</f>
        <v>11</v>
      </c>
      <c r="H43" s="71">
        <f>G43/G44</f>
        <v>1</v>
      </c>
      <c r="I43" s="71">
        <f>AVERAGE(D43:F43)</f>
        <v>3.6666666666666665</v>
      </c>
      <c r="J43" s="71">
        <f>I43/1</f>
        <v>3.6666666666666665</v>
      </c>
    </row>
    <row r="44" spans="2:13" ht="15.75" x14ac:dyDescent="0.25">
      <c r="B44" s="114" t="s">
        <v>113</v>
      </c>
      <c r="C44" s="114"/>
      <c r="D44" s="114"/>
      <c r="E44" s="114"/>
      <c r="F44" s="114"/>
      <c r="G44" s="6">
        <f>SUM(G43)</f>
        <v>11</v>
      </c>
      <c r="H44" s="71">
        <f>SUM(H43)</f>
        <v>1</v>
      </c>
      <c r="I44" s="6"/>
      <c r="J44" s="71">
        <f>SUM(J43)</f>
        <v>3.6666666666666665</v>
      </c>
    </row>
    <row r="45" spans="2:13" ht="15.75" x14ac:dyDescent="0.25">
      <c r="B45" s="117" t="s">
        <v>35</v>
      </c>
      <c r="C45" s="118"/>
      <c r="D45" s="118"/>
      <c r="E45" s="118"/>
      <c r="F45" s="118"/>
      <c r="G45" s="118"/>
      <c r="H45" s="118"/>
      <c r="I45" s="118"/>
      <c r="J45" s="119"/>
    </row>
    <row r="46" spans="2:13" ht="15.75" x14ac:dyDescent="0.25">
      <c r="B46" s="6">
        <v>1</v>
      </c>
      <c r="C46" s="15" t="s">
        <v>48</v>
      </c>
      <c r="D46" s="6">
        <v>3</v>
      </c>
      <c r="E46" s="6">
        <v>3</v>
      </c>
      <c r="F46" s="6">
        <v>3</v>
      </c>
      <c r="G46" s="6">
        <f>SUM(D46:F46)</f>
        <v>9</v>
      </c>
      <c r="H46" s="71">
        <f>G46/G47</f>
        <v>1</v>
      </c>
      <c r="I46" s="71">
        <f>AVERAGE(D46:F46)</f>
        <v>3</v>
      </c>
      <c r="J46" s="71">
        <f>I46/1</f>
        <v>3</v>
      </c>
    </row>
    <row r="47" spans="2:13" ht="15.75" x14ac:dyDescent="0.25">
      <c r="B47" s="116" t="s">
        <v>113</v>
      </c>
      <c r="C47" s="116"/>
      <c r="D47" s="116"/>
      <c r="E47" s="116"/>
      <c r="F47" s="116"/>
      <c r="G47" s="6">
        <f>SUM(G46)</f>
        <v>9</v>
      </c>
      <c r="H47" s="71">
        <f>SUM(H46)</f>
        <v>1</v>
      </c>
      <c r="I47" s="6"/>
      <c r="J47" s="71">
        <f>SUM(J46)</f>
        <v>3</v>
      </c>
    </row>
    <row r="51" spans="2:13" ht="15.75" x14ac:dyDescent="0.25">
      <c r="B51" s="13" t="s">
        <v>165</v>
      </c>
    </row>
    <row r="53" spans="2:13" ht="15.75" x14ac:dyDescent="0.25">
      <c r="B53" s="121" t="s">
        <v>28</v>
      </c>
      <c r="C53" s="121" t="s">
        <v>29</v>
      </c>
      <c r="D53" s="122" t="s">
        <v>139</v>
      </c>
      <c r="E53" s="123"/>
      <c r="F53" s="124"/>
      <c r="G53" s="120" t="s">
        <v>109</v>
      </c>
      <c r="H53" s="120" t="s">
        <v>124</v>
      </c>
      <c r="I53" s="120" t="s">
        <v>140</v>
      </c>
      <c r="J53" s="120" t="s">
        <v>102</v>
      </c>
    </row>
    <row r="54" spans="2:13" ht="15.75" x14ac:dyDescent="0.25">
      <c r="B54" s="121"/>
      <c r="C54" s="121"/>
      <c r="D54" s="4">
        <v>1</v>
      </c>
      <c r="E54" s="4">
        <v>2</v>
      </c>
      <c r="F54" s="4">
        <v>3</v>
      </c>
      <c r="G54" s="120"/>
      <c r="H54" s="120"/>
      <c r="I54" s="120"/>
      <c r="J54" s="120"/>
    </row>
    <row r="55" spans="2:13" ht="15.75" x14ac:dyDescent="0.25">
      <c r="B55" s="117" t="s">
        <v>32</v>
      </c>
      <c r="C55" s="118"/>
      <c r="D55" s="118"/>
      <c r="E55" s="118"/>
      <c r="F55" s="118"/>
      <c r="G55" s="118"/>
      <c r="H55" s="118"/>
      <c r="I55" s="118"/>
      <c r="J55" s="119"/>
    </row>
    <row r="56" spans="2:13" ht="15.75" x14ac:dyDescent="0.25">
      <c r="B56" s="6">
        <v>1</v>
      </c>
      <c r="C56" s="2" t="s">
        <v>78</v>
      </c>
      <c r="D56" s="6">
        <v>4</v>
      </c>
      <c r="E56" s="6">
        <v>4</v>
      </c>
      <c r="F56" s="6">
        <v>4</v>
      </c>
      <c r="G56" s="6">
        <f>SUM(D56:F56)</f>
        <v>12</v>
      </c>
      <c r="H56" s="71">
        <f>G56/G59</f>
        <v>0.33333333333333331</v>
      </c>
      <c r="I56" s="71">
        <f>AVERAGE(D56:F56)</f>
        <v>4</v>
      </c>
      <c r="J56" s="71">
        <f>I56/3</f>
        <v>1.3333333333333333</v>
      </c>
      <c r="L56" s="18" t="s">
        <v>143</v>
      </c>
      <c r="M56" s="73">
        <f>(J59-J62)/2</f>
        <v>0.16666666666666674</v>
      </c>
    </row>
    <row r="57" spans="2:13" ht="15.75" x14ac:dyDescent="0.25">
      <c r="B57" s="6">
        <v>2</v>
      </c>
      <c r="C57" s="15" t="s">
        <v>91</v>
      </c>
      <c r="D57" s="6">
        <v>4</v>
      </c>
      <c r="E57" s="6">
        <v>4</v>
      </c>
      <c r="F57" s="6">
        <v>4</v>
      </c>
      <c r="G57" s="6">
        <f t="shared" ref="G57:G58" si="6">SUM(D57:F57)</f>
        <v>12</v>
      </c>
      <c r="H57" s="71">
        <f>G57/G59</f>
        <v>0.33333333333333331</v>
      </c>
      <c r="I57" s="71">
        <f t="shared" ref="I57:I58" si="7">AVERAGE(D57:F57)</f>
        <v>4</v>
      </c>
      <c r="J57" s="71">
        <f t="shared" ref="J57:J58" si="8">I57/3</f>
        <v>1.3333333333333333</v>
      </c>
      <c r="L57" s="18" t="s">
        <v>144</v>
      </c>
      <c r="M57" s="73">
        <f>(J66-J69)/2</f>
        <v>0.33333333333333326</v>
      </c>
    </row>
    <row r="58" spans="2:13" ht="15.75" x14ac:dyDescent="0.25">
      <c r="B58" s="6">
        <v>3</v>
      </c>
      <c r="C58" s="15" t="s">
        <v>92</v>
      </c>
      <c r="D58" s="6">
        <v>4</v>
      </c>
      <c r="E58" s="6">
        <v>4</v>
      </c>
      <c r="F58" s="6">
        <v>4</v>
      </c>
      <c r="G58" s="6">
        <f t="shared" si="6"/>
        <v>12</v>
      </c>
      <c r="H58" s="71">
        <f>G58/G59</f>
        <v>0.33333333333333331</v>
      </c>
      <c r="I58" s="71">
        <f t="shared" si="7"/>
        <v>4</v>
      </c>
      <c r="J58" s="71">
        <f t="shared" si="8"/>
        <v>1.3333333333333333</v>
      </c>
    </row>
    <row r="59" spans="2:13" ht="15.75" x14ac:dyDescent="0.25">
      <c r="B59" s="114" t="s">
        <v>113</v>
      </c>
      <c r="C59" s="115"/>
      <c r="D59" s="115"/>
      <c r="E59" s="115"/>
      <c r="F59" s="115"/>
      <c r="G59" s="6">
        <f>SUM(G56:G58)</f>
        <v>36</v>
      </c>
      <c r="H59" s="71">
        <f>SUM(H56:H58)</f>
        <v>1</v>
      </c>
      <c r="I59" s="6"/>
      <c r="J59" s="71">
        <f>SUM(J56:J58)</f>
        <v>4</v>
      </c>
    </row>
    <row r="60" spans="2:13" ht="15.75" x14ac:dyDescent="0.25">
      <c r="B60" s="117" t="s">
        <v>33</v>
      </c>
      <c r="C60" s="118"/>
      <c r="D60" s="118"/>
      <c r="E60" s="118"/>
      <c r="F60" s="118"/>
      <c r="G60" s="118"/>
      <c r="H60" s="118"/>
      <c r="I60" s="118"/>
      <c r="J60" s="119"/>
    </row>
    <row r="61" spans="2:13" ht="31.5" x14ac:dyDescent="0.25">
      <c r="B61" s="6">
        <v>1</v>
      </c>
      <c r="C61" s="15" t="s">
        <v>56</v>
      </c>
      <c r="D61" s="6">
        <v>4</v>
      </c>
      <c r="E61" s="6">
        <v>3</v>
      </c>
      <c r="F61" s="6">
        <v>4</v>
      </c>
      <c r="G61" s="6">
        <f>SUM(D61:F61)</f>
        <v>11</v>
      </c>
      <c r="H61" s="71">
        <f>G61/G62</f>
        <v>1</v>
      </c>
      <c r="I61" s="71">
        <f>AVERAGE(D61:F61)</f>
        <v>3.6666666666666665</v>
      </c>
      <c r="J61" s="71">
        <f>I61/1</f>
        <v>3.6666666666666665</v>
      </c>
    </row>
    <row r="62" spans="2:13" ht="15.75" x14ac:dyDescent="0.25">
      <c r="B62" s="114" t="s">
        <v>113</v>
      </c>
      <c r="C62" s="114"/>
      <c r="D62" s="114"/>
      <c r="E62" s="114"/>
      <c r="F62" s="114"/>
      <c r="G62" s="6">
        <f>SUM(G61)</f>
        <v>11</v>
      </c>
      <c r="H62" s="71">
        <f>SUM(H61)</f>
        <v>1</v>
      </c>
      <c r="I62" s="6"/>
      <c r="J62" s="71">
        <f>SUM(J61)</f>
        <v>3.6666666666666665</v>
      </c>
    </row>
    <row r="63" spans="2:13" ht="15.75" x14ac:dyDescent="0.25">
      <c r="B63" s="111" t="s">
        <v>141</v>
      </c>
      <c r="C63" s="112"/>
      <c r="D63" s="112"/>
      <c r="E63" s="112"/>
      <c r="F63" s="112"/>
      <c r="G63" s="112"/>
      <c r="H63" s="112"/>
      <c r="I63" s="112"/>
      <c r="J63" s="113"/>
    </row>
    <row r="64" spans="2:13" ht="15.75" x14ac:dyDescent="0.25">
      <c r="B64" s="117" t="s">
        <v>34</v>
      </c>
      <c r="C64" s="118"/>
      <c r="D64" s="118"/>
      <c r="E64" s="118"/>
      <c r="F64" s="118"/>
      <c r="G64" s="118"/>
      <c r="H64" s="118"/>
      <c r="I64" s="118"/>
      <c r="J64" s="119"/>
    </row>
    <row r="65" spans="2:13" ht="47.25" x14ac:dyDescent="0.25">
      <c r="B65" s="6">
        <v>1</v>
      </c>
      <c r="C65" s="72" t="s">
        <v>142</v>
      </c>
      <c r="D65" s="6">
        <v>4</v>
      </c>
      <c r="E65" s="6">
        <v>4</v>
      </c>
      <c r="F65" s="6">
        <v>4</v>
      </c>
      <c r="G65" s="6">
        <f>SUM(D65:F65)</f>
        <v>12</v>
      </c>
      <c r="H65" s="71">
        <f>G65/G66</f>
        <v>1</v>
      </c>
      <c r="I65" s="71">
        <f>AVERAGE(D65:F65)</f>
        <v>4</v>
      </c>
      <c r="J65" s="71">
        <f>I65/1</f>
        <v>4</v>
      </c>
    </row>
    <row r="66" spans="2:13" ht="15.75" x14ac:dyDescent="0.25">
      <c r="B66" s="114" t="s">
        <v>113</v>
      </c>
      <c r="C66" s="114"/>
      <c r="D66" s="114"/>
      <c r="E66" s="114"/>
      <c r="F66" s="114"/>
      <c r="G66" s="6">
        <f>SUM(G65)</f>
        <v>12</v>
      </c>
      <c r="H66" s="71">
        <f>SUM(H65)</f>
        <v>1</v>
      </c>
      <c r="I66" s="6"/>
      <c r="J66" s="71">
        <f>SUM(J65)</f>
        <v>4</v>
      </c>
    </row>
    <row r="67" spans="2:13" ht="15.75" x14ac:dyDescent="0.25">
      <c r="B67" s="117" t="s">
        <v>35</v>
      </c>
      <c r="C67" s="118"/>
      <c r="D67" s="118"/>
      <c r="E67" s="118"/>
      <c r="F67" s="118"/>
      <c r="G67" s="118"/>
      <c r="H67" s="118"/>
      <c r="I67" s="118"/>
      <c r="J67" s="119"/>
    </row>
    <row r="68" spans="2:13" ht="31.5" x14ac:dyDescent="0.25">
      <c r="B68" s="6">
        <v>1</v>
      </c>
      <c r="C68" s="15" t="s">
        <v>49</v>
      </c>
      <c r="D68" s="6">
        <v>3</v>
      </c>
      <c r="E68" s="6">
        <v>4</v>
      </c>
      <c r="F68" s="6">
        <v>3</v>
      </c>
      <c r="G68" s="6">
        <f>SUM(D68:F68)</f>
        <v>10</v>
      </c>
      <c r="H68" s="71">
        <f>G68/G69</f>
        <v>1</v>
      </c>
      <c r="I68" s="71">
        <f>AVERAGE(D68:F68)</f>
        <v>3.3333333333333335</v>
      </c>
      <c r="J68" s="71">
        <f>I68/1</f>
        <v>3.3333333333333335</v>
      </c>
    </row>
    <row r="69" spans="2:13" ht="15.75" x14ac:dyDescent="0.25">
      <c r="B69" s="116" t="s">
        <v>113</v>
      </c>
      <c r="C69" s="116"/>
      <c r="D69" s="116"/>
      <c r="E69" s="116"/>
      <c r="F69" s="116"/>
      <c r="G69" s="6">
        <f>SUM(G68)</f>
        <v>10</v>
      </c>
      <c r="H69" s="71">
        <f>SUM(H68)</f>
        <v>1</v>
      </c>
      <c r="I69" s="6"/>
      <c r="J69" s="71">
        <f>SUM(J68)</f>
        <v>3.3333333333333335</v>
      </c>
    </row>
    <row r="73" spans="2:13" ht="15.75" x14ac:dyDescent="0.25">
      <c r="B73" s="13" t="s">
        <v>166</v>
      </c>
    </row>
    <row r="75" spans="2:13" ht="15.75" x14ac:dyDescent="0.25">
      <c r="B75" s="121" t="s">
        <v>28</v>
      </c>
      <c r="C75" s="121" t="s">
        <v>29</v>
      </c>
      <c r="D75" s="122" t="s">
        <v>139</v>
      </c>
      <c r="E75" s="123"/>
      <c r="F75" s="124"/>
      <c r="G75" s="120" t="s">
        <v>109</v>
      </c>
      <c r="H75" s="120" t="s">
        <v>124</v>
      </c>
      <c r="I75" s="120" t="s">
        <v>140</v>
      </c>
      <c r="J75" s="120" t="s">
        <v>102</v>
      </c>
    </row>
    <row r="76" spans="2:13" ht="15.75" x14ac:dyDescent="0.25">
      <c r="B76" s="121"/>
      <c r="C76" s="121"/>
      <c r="D76" s="4">
        <v>1</v>
      </c>
      <c r="E76" s="4">
        <v>2</v>
      </c>
      <c r="F76" s="4">
        <v>3</v>
      </c>
      <c r="G76" s="120"/>
      <c r="H76" s="120"/>
      <c r="I76" s="120"/>
      <c r="J76" s="120"/>
    </row>
    <row r="77" spans="2:13" ht="15.75" x14ac:dyDescent="0.25">
      <c r="B77" s="117" t="s">
        <v>32</v>
      </c>
      <c r="C77" s="118"/>
      <c r="D77" s="118"/>
      <c r="E77" s="118"/>
      <c r="F77" s="118"/>
      <c r="G77" s="118"/>
      <c r="H77" s="118"/>
      <c r="I77" s="118"/>
      <c r="J77" s="119"/>
    </row>
    <row r="78" spans="2:13" ht="31.5" x14ac:dyDescent="0.25">
      <c r="B78" s="6">
        <v>1</v>
      </c>
      <c r="C78" s="15" t="s">
        <v>174</v>
      </c>
      <c r="D78" s="6">
        <v>3</v>
      </c>
      <c r="E78" s="6">
        <v>4</v>
      </c>
      <c r="F78" s="6">
        <v>4</v>
      </c>
      <c r="G78" s="6">
        <f>SUM(D78:F78)</f>
        <v>11</v>
      </c>
      <c r="H78" s="71">
        <f>G78/G81</f>
        <v>0.36666666666666664</v>
      </c>
      <c r="I78" s="71">
        <f>AVERAGE(D78:F78)</f>
        <v>3.6666666666666665</v>
      </c>
      <c r="J78" s="71">
        <f>I78/3</f>
        <v>1.2222222222222221</v>
      </c>
      <c r="L78" s="18" t="s">
        <v>143</v>
      </c>
      <c r="M78" s="73">
        <f>(J81-J84)/2</f>
        <v>0.33333333333333326</v>
      </c>
    </row>
    <row r="79" spans="2:13" ht="15.75" x14ac:dyDescent="0.25">
      <c r="B79" s="6">
        <v>2</v>
      </c>
      <c r="C79" s="2" t="s">
        <v>50</v>
      </c>
      <c r="D79" s="6">
        <v>3</v>
      </c>
      <c r="E79" s="6">
        <v>4</v>
      </c>
      <c r="F79" s="6">
        <v>3</v>
      </c>
      <c r="G79" s="6">
        <f t="shared" ref="G79:G80" si="9">SUM(D79:F79)</f>
        <v>10</v>
      </c>
      <c r="H79" s="71">
        <f>G79/G81</f>
        <v>0.33333333333333331</v>
      </c>
      <c r="I79" s="71">
        <f t="shared" ref="I79:I80" si="10">AVERAGE(D79:F79)</f>
        <v>3.3333333333333335</v>
      </c>
      <c r="J79" s="71">
        <f t="shared" ref="J79:J80" si="11">I79/3</f>
        <v>1.1111111111111112</v>
      </c>
      <c r="L79" s="18" t="s">
        <v>144</v>
      </c>
      <c r="M79" s="73">
        <f>(J88-J91)/2</f>
        <v>0.16666666666666674</v>
      </c>
    </row>
    <row r="80" spans="2:13" ht="18" customHeight="1" x14ac:dyDescent="0.25">
      <c r="B80" s="6">
        <v>3</v>
      </c>
      <c r="C80" s="2" t="s">
        <v>52</v>
      </c>
      <c r="D80" s="6">
        <v>4</v>
      </c>
      <c r="E80" s="6">
        <v>3</v>
      </c>
      <c r="F80" s="6">
        <v>2</v>
      </c>
      <c r="G80" s="6">
        <f t="shared" si="9"/>
        <v>9</v>
      </c>
      <c r="H80" s="71">
        <f>G80/G81</f>
        <v>0.3</v>
      </c>
      <c r="I80" s="71">
        <f t="shared" si="10"/>
        <v>3</v>
      </c>
      <c r="J80" s="71">
        <f t="shared" si="11"/>
        <v>1</v>
      </c>
    </row>
    <row r="81" spans="2:10" ht="15.75" x14ac:dyDescent="0.25">
      <c r="B81" s="114" t="s">
        <v>113</v>
      </c>
      <c r="C81" s="115"/>
      <c r="D81" s="115"/>
      <c r="E81" s="115"/>
      <c r="F81" s="115"/>
      <c r="G81" s="6">
        <f>SUM(G78:G80)</f>
        <v>30</v>
      </c>
      <c r="H81" s="71">
        <f>SUM(H78:H80)</f>
        <v>1</v>
      </c>
      <c r="I81" s="6"/>
      <c r="J81" s="71">
        <f>SUM(J78:J80)</f>
        <v>3.333333333333333</v>
      </c>
    </row>
    <row r="82" spans="2:10" ht="15.75" x14ac:dyDescent="0.25">
      <c r="B82" s="117" t="s">
        <v>33</v>
      </c>
      <c r="C82" s="118"/>
      <c r="D82" s="118"/>
      <c r="E82" s="118"/>
      <c r="F82" s="118"/>
      <c r="G82" s="118"/>
      <c r="H82" s="118"/>
      <c r="I82" s="118"/>
      <c r="J82" s="119"/>
    </row>
    <row r="83" spans="2:10" ht="15.75" x14ac:dyDescent="0.25">
      <c r="B83" s="6">
        <v>1</v>
      </c>
      <c r="C83" s="15" t="s">
        <v>51</v>
      </c>
      <c r="D83" s="6">
        <v>3</v>
      </c>
      <c r="E83" s="6">
        <v>2</v>
      </c>
      <c r="F83" s="6">
        <v>3</v>
      </c>
      <c r="G83" s="6">
        <f>SUM(D83:F83)</f>
        <v>8</v>
      </c>
      <c r="H83" s="71">
        <f>G83/G84</f>
        <v>1</v>
      </c>
      <c r="I83" s="71">
        <f>AVERAGE(D83:F83)</f>
        <v>2.6666666666666665</v>
      </c>
      <c r="J83" s="71">
        <f>I83/1</f>
        <v>2.6666666666666665</v>
      </c>
    </row>
    <row r="84" spans="2:10" ht="15.75" x14ac:dyDescent="0.25">
      <c r="B84" s="114" t="s">
        <v>113</v>
      </c>
      <c r="C84" s="114"/>
      <c r="D84" s="114"/>
      <c r="E84" s="114"/>
      <c r="F84" s="114"/>
      <c r="G84" s="6">
        <f>SUM(G83)</f>
        <v>8</v>
      </c>
      <c r="H84" s="71">
        <f>SUM(H83)</f>
        <v>1</v>
      </c>
      <c r="I84" s="6"/>
      <c r="J84" s="71">
        <f>SUM(J83)</f>
        <v>2.6666666666666665</v>
      </c>
    </row>
    <row r="85" spans="2:10" ht="15.75" x14ac:dyDescent="0.25">
      <c r="B85" s="111" t="s">
        <v>141</v>
      </c>
      <c r="C85" s="112"/>
      <c r="D85" s="112"/>
      <c r="E85" s="112"/>
      <c r="F85" s="112"/>
      <c r="G85" s="112"/>
      <c r="H85" s="112"/>
      <c r="I85" s="112"/>
      <c r="J85" s="113"/>
    </row>
    <row r="86" spans="2:10" ht="15.75" x14ac:dyDescent="0.25">
      <c r="B86" s="117" t="s">
        <v>34</v>
      </c>
      <c r="C86" s="118"/>
      <c r="D86" s="118"/>
      <c r="E86" s="118"/>
      <c r="F86" s="118"/>
      <c r="G86" s="118"/>
      <c r="H86" s="118"/>
      <c r="I86" s="118"/>
      <c r="J86" s="119"/>
    </row>
    <row r="87" spans="2:10" ht="49.5" customHeight="1" x14ac:dyDescent="0.25">
      <c r="B87" s="6">
        <v>1</v>
      </c>
      <c r="C87" s="72" t="s">
        <v>175</v>
      </c>
      <c r="D87" s="6">
        <v>3</v>
      </c>
      <c r="E87" s="6">
        <v>3</v>
      </c>
      <c r="F87" s="6">
        <v>3</v>
      </c>
      <c r="G87" s="6">
        <f>SUM(D87:F87)</f>
        <v>9</v>
      </c>
      <c r="H87" s="71">
        <f>G87/G88</f>
        <v>1</v>
      </c>
      <c r="I87" s="71">
        <f>AVERAGE(D87:F87)</f>
        <v>3</v>
      </c>
      <c r="J87" s="71">
        <f>I87/1</f>
        <v>3</v>
      </c>
    </row>
    <row r="88" spans="2:10" ht="15.75" x14ac:dyDescent="0.25">
      <c r="B88" s="114" t="s">
        <v>113</v>
      </c>
      <c r="C88" s="114"/>
      <c r="D88" s="114"/>
      <c r="E88" s="114"/>
      <c r="F88" s="114"/>
      <c r="G88" s="6">
        <f>SUM(G87)</f>
        <v>9</v>
      </c>
      <c r="H88" s="71">
        <f>SUM(H87)</f>
        <v>1</v>
      </c>
      <c r="I88" s="6"/>
      <c r="J88" s="71">
        <f>SUM(J87)</f>
        <v>3</v>
      </c>
    </row>
    <row r="89" spans="2:10" ht="15.75" x14ac:dyDescent="0.25">
      <c r="B89" s="117" t="s">
        <v>35</v>
      </c>
      <c r="C89" s="118"/>
      <c r="D89" s="118"/>
      <c r="E89" s="118"/>
      <c r="F89" s="118"/>
      <c r="G89" s="118"/>
      <c r="H89" s="118"/>
      <c r="I89" s="118"/>
      <c r="J89" s="119"/>
    </row>
    <row r="90" spans="2:10" ht="31.5" customHeight="1" x14ac:dyDescent="0.25">
      <c r="B90" s="6">
        <v>1</v>
      </c>
      <c r="C90" s="15" t="s">
        <v>176</v>
      </c>
      <c r="D90" s="6">
        <v>2</v>
      </c>
      <c r="E90" s="6">
        <v>3</v>
      </c>
      <c r="F90" s="6">
        <v>3</v>
      </c>
      <c r="G90" s="6">
        <f>SUM(D90:F90)</f>
        <v>8</v>
      </c>
      <c r="H90" s="71">
        <f>G90/G91</f>
        <v>1</v>
      </c>
      <c r="I90" s="71">
        <f>AVERAGE(D90:F90)</f>
        <v>2.6666666666666665</v>
      </c>
      <c r="J90" s="71">
        <f>I90/1</f>
        <v>2.6666666666666665</v>
      </c>
    </row>
    <row r="91" spans="2:10" ht="15.75" x14ac:dyDescent="0.25">
      <c r="B91" s="116" t="s">
        <v>113</v>
      </c>
      <c r="C91" s="116"/>
      <c r="D91" s="116"/>
      <c r="E91" s="116"/>
      <c r="F91" s="116"/>
      <c r="G91" s="6">
        <f>SUM(G90)</f>
        <v>8</v>
      </c>
      <c r="H91" s="71">
        <f>SUM(H90)</f>
        <v>1</v>
      </c>
      <c r="I91" s="6"/>
      <c r="J91" s="71">
        <f>SUM(J90)</f>
        <v>2.6666666666666665</v>
      </c>
    </row>
  </sheetData>
  <mergeCells count="67">
    <mergeCell ref="R3:S3"/>
    <mergeCell ref="O3:O4"/>
    <mergeCell ref="B86:J86"/>
    <mergeCell ref="B88:F88"/>
    <mergeCell ref="B89:J89"/>
    <mergeCell ref="B37:J37"/>
    <mergeCell ref="B40:F40"/>
    <mergeCell ref="B41:J41"/>
    <mergeCell ref="B42:J42"/>
    <mergeCell ref="B44:F44"/>
    <mergeCell ref="H30:H31"/>
    <mergeCell ref="I30:I31"/>
    <mergeCell ref="J30:J31"/>
    <mergeCell ref="B32:J32"/>
    <mergeCell ref="B36:F36"/>
    <mergeCell ref="B24:F24"/>
    <mergeCell ref="B91:F91"/>
    <mergeCell ref="P3:Q3"/>
    <mergeCell ref="B77:J77"/>
    <mergeCell ref="B81:F81"/>
    <mergeCell ref="B82:J82"/>
    <mergeCell ref="B84:F84"/>
    <mergeCell ref="B85:J85"/>
    <mergeCell ref="B45:J45"/>
    <mergeCell ref="B47:F47"/>
    <mergeCell ref="B75:B76"/>
    <mergeCell ref="C75:C76"/>
    <mergeCell ref="D75:F75"/>
    <mergeCell ref="G75:G76"/>
    <mergeCell ref="H75:H76"/>
    <mergeCell ref="I75:I76"/>
    <mergeCell ref="J75:J76"/>
    <mergeCell ref="B30:B31"/>
    <mergeCell ref="C30:C31"/>
    <mergeCell ref="D30:F30"/>
    <mergeCell ref="G30:G31"/>
    <mergeCell ref="B16:F16"/>
    <mergeCell ref="B17:J17"/>
    <mergeCell ref="B18:J18"/>
    <mergeCell ref="B20:F20"/>
    <mergeCell ref="B21:J21"/>
    <mergeCell ref="I6:I7"/>
    <mergeCell ref="J6:J7"/>
    <mergeCell ref="B8:J8"/>
    <mergeCell ref="B12:F12"/>
    <mergeCell ref="B13:J13"/>
    <mergeCell ref="B6:B7"/>
    <mergeCell ref="C6:C7"/>
    <mergeCell ref="D6:F6"/>
    <mergeCell ref="G6:G7"/>
    <mergeCell ref="H6:H7"/>
    <mergeCell ref="H53:H54"/>
    <mergeCell ref="I53:I54"/>
    <mergeCell ref="J53:J54"/>
    <mergeCell ref="B55:J55"/>
    <mergeCell ref="B60:J60"/>
    <mergeCell ref="B53:B54"/>
    <mergeCell ref="C53:C54"/>
    <mergeCell ref="D53:F53"/>
    <mergeCell ref="G53:G54"/>
    <mergeCell ref="B63:J63"/>
    <mergeCell ref="B59:F59"/>
    <mergeCell ref="B62:F62"/>
    <mergeCell ref="B66:F66"/>
    <mergeCell ref="B69:F69"/>
    <mergeCell ref="B64:J64"/>
    <mergeCell ref="B67:J6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585D0-852A-4A43-A302-B3710F2766CC}">
  <dimension ref="B2:E47"/>
  <sheetViews>
    <sheetView topLeftCell="A36" workbookViewId="0">
      <selection activeCell="D38" sqref="D38"/>
    </sheetView>
  </sheetViews>
  <sheetFormatPr defaultRowHeight="15" x14ac:dyDescent="0.25"/>
  <cols>
    <col min="2" max="2" width="26.5703125" customWidth="1"/>
    <col min="3" max="3" width="28.85546875" customWidth="1"/>
    <col min="4" max="4" width="26.42578125" customWidth="1"/>
  </cols>
  <sheetData>
    <row r="2" spans="2:5" ht="15.75" x14ac:dyDescent="0.25">
      <c r="B2" s="13" t="s">
        <v>185</v>
      </c>
    </row>
    <row r="3" spans="2:5" ht="15.75" x14ac:dyDescent="0.25">
      <c r="B3" s="18"/>
      <c r="C3" s="18"/>
      <c r="D3" s="18"/>
    </row>
    <row r="4" spans="2:5" ht="15.75" x14ac:dyDescent="0.25">
      <c r="B4" s="125" t="s">
        <v>219</v>
      </c>
      <c r="C4" s="30" t="s">
        <v>145</v>
      </c>
      <c r="D4" s="74" t="s">
        <v>149</v>
      </c>
      <c r="E4" s="18"/>
    </row>
    <row r="5" spans="2:5" ht="33.75" customHeight="1" x14ac:dyDescent="0.25">
      <c r="B5" s="126"/>
      <c r="C5" s="15" t="s">
        <v>188</v>
      </c>
      <c r="D5" s="72" t="s">
        <v>191</v>
      </c>
      <c r="E5" s="18"/>
    </row>
    <row r="6" spans="2:5" ht="32.25" customHeight="1" x14ac:dyDescent="0.25">
      <c r="B6" s="126"/>
      <c r="C6" s="15" t="s">
        <v>189</v>
      </c>
      <c r="D6" s="128" t="s">
        <v>192</v>
      </c>
      <c r="E6" s="18"/>
    </row>
    <row r="7" spans="2:5" ht="31.5" x14ac:dyDescent="0.25">
      <c r="B7" s="126"/>
      <c r="C7" s="72" t="s">
        <v>190</v>
      </c>
      <c r="D7" s="129"/>
      <c r="E7" s="18"/>
    </row>
    <row r="8" spans="2:5" ht="15.75" x14ac:dyDescent="0.25">
      <c r="B8" s="30" t="s">
        <v>151</v>
      </c>
      <c r="C8" s="29" t="s">
        <v>152</v>
      </c>
      <c r="D8" s="30" t="s">
        <v>153</v>
      </c>
      <c r="E8" s="18"/>
    </row>
    <row r="9" spans="2:5" ht="63" x14ac:dyDescent="0.25">
      <c r="B9" s="72" t="s">
        <v>193</v>
      </c>
      <c r="C9" s="72" t="s">
        <v>195</v>
      </c>
      <c r="D9" s="72" t="s">
        <v>197</v>
      </c>
      <c r="E9" s="18"/>
    </row>
    <row r="10" spans="2:5" ht="15" customHeight="1" x14ac:dyDescent="0.25">
      <c r="B10" s="30" t="s">
        <v>154</v>
      </c>
      <c r="C10" s="29" t="s">
        <v>155</v>
      </c>
      <c r="D10" s="30" t="s">
        <v>156</v>
      </c>
      <c r="E10" s="18"/>
    </row>
    <row r="11" spans="2:5" ht="70.5" customHeight="1" x14ac:dyDescent="0.25">
      <c r="B11" s="72" t="s">
        <v>194</v>
      </c>
      <c r="C11" s="72" t="s">
        <v>196</v>
      </c>
      <c r="D11" s="72" t="s">
        <v>198</v>
      </c>
      <c r="E11" s="18"/>
    </row>
    <row r="12" spans="2:5" ht="15.75" x14ac:dyDescent="0.25">
      <c r="E12" s="18"/>
    </row>
    <row r="14" spans="2:5" ht="15.75" x14ac:dyDescent="0.25">
      <c r="B14" s="13" t="s">
        <v>186</v>
      </c>
    </row>
    <row r="15" spans="2:5" ht="15.75" x14ac:dyDescent="0.25">
      <c r="B15" s="18"/>
      <c r="C15" s="18"/>
      <c r="D15" s="18"/>
    </row>
    <row r="16" spans="2:5" ht="15.75" x14ac:dyDescent="0.25">
      <c r="B16" s="125" t="s">
        <v>220</v>
      </c>
      <c r="C16" s="30" t="s">
        <v>145</v>
      </c>
      <c r="D16" s="74" t="s">
        <v>149</v>
      </c>
    </row>
    <row r="17" spans="2:4" ht="32.25" customHeight="1" x14ac:dyDescent="0.25">
      <c r="B17" s="126"/>
      <c r="C17" s="14" t="s">
        <v>199</v>
      </c>
      <c r="D17" s="15" t="s">
        <v>202</v>
      </c>
    </row>
    <row r="18" spans="2:4" ht="28.5" customHeight="1" x14ac:dyDescent="0.25">
      <c r="B18" s="126"/>
      <c r="C18" s="72" t="s">
        <v>200</v>
      </c>
      <c r="D18" s="130" t="s">
        <v>203</v>
      </c>
    </row>
    <row r="19" spans="2:4" ht="26.25" customHeight="1" x14ac:dyDescent="0.25">
      <c r="B19" s="126"/>
      <c r="C19" s="80" t="s">
        <v>201</v>
      </c>
      <c r="D19" s="131"/>
    </row>
    <row r="20" spans="2:4" ht="15.75" x14ac:dyDescent="0.25">
      <c r="B20" s="30" t="s">
        <v>151</v>
      </c>
      <c r="C20" s="29" t="s">
        <v>152</v>
      </c>
      <c r="D20" s="30" t="s">
        <v>153</v>
      </c>
    </row>
    <row r="21" spans="2:4" ht="63" x14ac:dyDescent="0.25">
      <c r="B21" s="72" t="s">
        <v>204</v>
      </c>
      <c r="C21" s="72" t="s">
        <v>221</v>
      </c>
      <c r="D21" s="72" t="s">
        <v>206</v>
      </c>
    </row>
    <row r="22" spans="2:4" ht="15.75" x14ac:dyDescent="0.25">
      <c r="B22" s="30" t="s">
        <v>154</v>
      </c>
      <c r="C22" s="29" t="s">
        <v>155</v>
      </c>
      <c r="D22" s="30" t="s">
        <v>156</v>
      </c>
    </row>
    <row r="23" spans="2:4" ht="63" x14ac:dyDescent="0.25">
      <c r="B23" s="72" t="s">
        <v>205</v>
      </c>
      <c r="C23" s="72" t="s">
        <v>207</v>
      </c>
      <c r="D23" s="72" t="s">
        <v>208</v>
      </c>
    </row>
    <row r="26" spans="2:4" ht="15.75" x14ac:dyDescent="0.25">
      <c r="B26" s="13" t="s">
        <v>184</v>
      </c>
    </row>
    <row r="27" spans="2:4" ht="15.75" x14ac:dyDescent="0.25">
      <c r="B27" s="18"/>
      <c r="C27" s="18"/>
      <c r="D27" s="18"/>
    </row>
    <row r="28" spans="2:4" ht="15.75" x14ac:dyDescent="0.25">
      <c r="B28" s="125" t="s">
        <v>220</v>
      </c>
      <c r="C28" s="30" t="s">
        <v>145</v>
      </c>
      <c r="D28" s="74" t="s">
        <v>149</v>
      </c>
    </row>
    <row r="29" spans="2:4" ht="15.75" x14ac:dyDescent="0.25">
      <c r="B29" s="126"/>
      <c r="C29" s="72" t="s">
        <v>146</v>
      </c>
      <c r="D29" s="127" t="s">
        <v>150</v>
      </c>
    </row>
    <row r="30" spans="2:4" ht="31.5" x14ac:dyDescent="0.25">
      <c r="B30" s="126"/>
      <c r="C30" s="72" t="s">
        <v>147</v>
      </c>
      <c r="D30" s="127"/>
    </row>
    <row r="31" spans="2:4" ht="31.5" x14ac:dyDescent="0.25">
      <c r="B31" s="126"/>
      <c r="C31" s="72" t="s">
        <v>148</v>
      </c>
      <c r="D31" s="127"/>
    </row>
    <row r="32" spans="2:4" ht="15.75" x14ac:dyDescent="0.25">
      <c r="B32" s="30" t="s">
        <v>151</v>
      </c>
      <c r="C32" s="29" t="s">
        <v>152</v>
      </c>
      <c r="D32" s="30" t="s">
        <v>153</v>
      </c>
    </row>
    <row r="33" spans="2:4" ht="78.75" x14ac:dyDescent="0.25">
      <c r="B33" s="72" t="s">
        <v>158</v>
      </c>
      <c r="C33" s="72" t="s">
        <v>160</v>
      </c>
      <c r="D33" s="72" t="s">
        <v>159</v>
      </c>
    </row>
    <row r="34" spans="2:4" ht="15.75" x14ac:dyDescent="0.25">
      <c r="B34" s="30" t="s">
        <v>154</v>
      </c>
      <c r="C34" s="29" t="s">
        <v>155</v>
      </c>
      <c r="D34" s="30" t="s">
        <v>156</v>
      </c>
    </row>
    <row r="35" spans="2:4" ht="63" x14ac:dyDescent="0.25">
      <c r="B35" s="72" t="s">
        <v>157</v>
      </c>
      <c r="C35" s="72" t="s">
        <v>161</v>
      </c>
      <c r="D35" s="72" t="s">
        <v>162</v>
      </c>
    </row>
    <row r="38" spans="2:4" ht="15.75" x14ac:dyDescent="0.25">
      <c r="B38" s="13" t="s">
        <v>187</v>
      </c>
    </row>
    <row r="39" spans="2:4" ht="15.75" x14ac:dyDescent="0.25">
      <c r="B39" s="18"/>
      <c r="C39" s="18"/>
      <c r="D39" s="18"/>
    </row>
    <row r="40" spans="2:4" ht="15.75" x14ac:dyDescent="0.25">
      <c r="B40" s="125" t="s">
        <v>220</v>
      </c>
      <c r="C40" s="30" t="s">
        <v>145</v>
      </c>
      <c r="D40" s="74" t="s">
        <v>149</v>
      </c>
    </row>
    <row r="41" spans="2:4" ht="31.5" x14ac:dyDescent="0.25">
      <c r="B41" s="126"/>
      <c r="C41" s="72" t="s">
        <v>209</v>
      </c>
      <c r="D41" s="127" t="s">
        <v>212</v>
      </c>
    </row>
    <row r="42" spans="2:4" ht="15.75" x14ac:dyDescent="0.25">
      <c r="B42" s="126"/>
      <c r="C42" s="15" t="s">
        <v>210</v>
      </c>
      <c r="D42" s="127"/>
    </row>
    <row r="43" spans="2:4" ht="31.5" x14ac:dyDescent="0.25">
      <c r="B43" s="126"/>
      <c r="C43" s="15" t="s">
        <v>211</v>
      </c>
      <c r="D43" s="127"/>
    </row>
    <row r="44" spans="2:4" ht="15.75" x14ac:dyDescent="0.25">
      <c r="B44" s="30" t="s">
        <v>151</v>
      </c>
      <c r="C44" s="29" t="s">
        <v>152</v>
      </c>
      <c r="D44" s="30" t="s">
        <v>153</v>
      </c>
    </row>
    <row r="45" spans="2:4" ht="63" x14ac:dyDescent="0.25">
      <c r="B45" s="72" t="s">
        <v>213</v>
      </c>
      <c r="C45" s="72" t="s">
        <v>215</v>
      </c>
      <c r="D45" s="72" t="s">
        <v>218</v>
      </c>
    </row>
    <row r="46" spans="2:4" ht="15.75" x14ac:dyDescent="0.25">
      <c r="B46" s="30" t="s">
        <v>154</v>
      </c>
      <c r="C46" s="29" t="s">
        <v>155</v>
      </c>
      <c r="D46" s="30" t="s">
        <v>156</v>
      </c>
    </row>
    <row r="47" spans="2:4" ht="31.5" x14ac:dyDescent="0.25">
      <c r="B47" s="72" t="s">
        <v>214</v>
      </c>
      <c r="C47" s="72" t="s">
        <v>216</v>
      </c>
      <c r="D47" s="72" t="s">
        <v>217</v>
      </c>
    </row>
  </sheetData>
  <mergeCells count="8">
    <mergeCell ref="B40:B43"/>
    <mergeCell ref="D41:D43"/>
    <mergeCell ref="D6:D7"/>
    <mergeCell ref="D18:D19"/>
    <mergeCell ref="D29:D31"/>
    <mergeCell ref="B28:B31"/>
    <mergeCell ref="B4:B7"/>
    <mergeCell ref="B16:B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Kuisioner AHP</vt:lpstr>
      <vt:lpstr>skor kecanggihan &amp; SOTA</vt:lpstr>
      <vt:lpstr>kuisoner SWOT</vt:lpstr>
      <vt:lpstr>PEMBOBOTAN AHP</vt:lpstr>
      <vt:lpstr>DATA SKOR &amp; SOTA</vt:lpstr>
      <vt:lpstr>PENGOLAHAN DATA AHP</vt:lpstr>
      <vt:lpstr>PENGOLAHAN DATA TEKNOMETRIK</vt:lpstr>
      <vt:lpstr>MATRIKS IFAS EFAS</vt:lpstr>
      <vt:lpstr>TABEL 4.37 MATRIKS SWOT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2023-01-31T06:04:43Z</dcterms:created>
  <dcterms:modified xsi:type="dcterms:W3CDTF">2023-05-20T03:11:39Z</dcterms:modified>
</cp:coreProperties>
</file>