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kuliah\Bismillah Skripsi\"/>
    </mc:Choice>
  </mc:AlternateContent>
  <xr:revisionPtr revIDLastSave="0" documentId="13_ncr:1_{C1F04869-7BDB-493D-8BBF-D731DD1AA80D}" xr6:coauthVersionLast="47" xr6:coauthVersionMax="47" xr10:uidLastSave="{00000000-0000-0000-0000-000000000000}"/>
  <bookViews>
    <workbookView xWindow="-105" yWindow="0" windowWidth="14895" windowHeight="10800" firstSheet="3" activeTab="3" xr2:uid="{982C0F2F-CA0A-48A8-B2A7-D2B88C37B349}"/>
  </bookViews>
  <sheets>
    <sheet name="Antioksidan" sheetId="6" r:id="rId1"/>
    <sheet name="pH" sheetId="4" r:id="rId2"/>
    <sheet name="BAL" sheetId="11" r:id="rId3"/>
    <sheet name="Warna (lightness)" sheetId="1" r:id="rId4"/>
    <sheet name="Warna (redness)" sheetId="2" r:id="rId5"/>
    <sheet name="Warna (yellowness)" sheetId="3" r:id="rId6"/>
    <sheet name="Viskositas" sheetId="5" r:id="rId7"/>
    <sheet name="Organoleptik (Aroma)" sheetId="7" r:id="rId8"/>
    <sheet name="Organoleptik (Warna)" sheetId="8" r:id="rId9"/>
    <sheet name="Organoleptik (Tekstur)" sheetId="9" r:id="rId10"/>
    <sheet name="Organoleptik (Rasa)" sheetId="10" r:id="rId11"/>
    <sheet name="Perlakuan Terbaik" sheetId="14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9" i="14" l="1"/>
  <c r="L6" i="14"/>
  <c r="L7" i="14"/>
  <c r="L8" i="14"/>
  <c r="L9" i="14"/>
  <c r="L10" i="14"/>
  <c r="L11" i="14"/>
  <c r="L12" i="14"/>
  <c r="L5" i="14"/>
  <c r="H6" i="14"/>
  <c r="H7" i="14"/>
  <c r="H8" i="14"/>
  <c r="H9" i="14"/>
  <c r="H10" i="14"/>
  <c r="H11" i="14"/>
  <c r="H12" i="14"/>
  <c r="H5" i="14"/>
  <c r="N22" i="5"/>
  <c r="N23" i="5"/>
  <c r="M24" i="5"/>
  <c r="M23" i="5"/>
  <c r="M22" i="5"/>
  <c r="N19" i="5"/>
  <c r="N20" i="5"/>
  <c r="M21" i="5"/>
  <c r="M20" i="5"/>
  <c r="M19" i="5"/>
  <c r="M17" i="5"/>
  <c r="K13" i="5"/>
  <c r="A21" i="5"/>
  <c r="M23" i="3"/>
  <c r="M22" i="3"/>
  <c r="N20" i="3"/>
  <c r="M21" i="3"/>
  <c r="N19" i="3"/>
  <c r="M20" i="3"/>
  <c r="M19" i="3"/>
  <c r="N17" i="3"/>
  <c r="M18" i="3"/>
  <c r="M17" i="3"/>
  <c r="N23" i="2"/>
  <c r="N22" i="2"/>
  <c r="N19" i="2"/>
  <c r="N20" i="2"/>
  <c r="N21" i="2"/>
  <c r="L23" i="2"/>
  <c r="L22" i="2"/>
  <c r="L21" i="2"/>
  <c r="L20" i="2"/>
  <c r="L19" i="2"/>
  <c r="L18" i="2"/>
  <c r="K12" i="1"/>
  <c r="D17" i="1"/>
  <c r="D16" i="1"/>
  <c r="B10" i="1"/>
  <c r="C10" i="1"/>
  <c r="T53" i="14"/>
  <c r="Z79" i="14" l="1"/>
  <c r="Z78" i="14"/>
  <c r="Z77" i="14"/>
  <c r="Z80" i="14" s="1"/>
  <c r="T73" i="14"/>
  <c r="Z72" i="14"/>
  <c r="T72" i="14"/>
  <c r="Z71" i="14"/>
  <c r="T71" i="14"/>
  <c r="Z70" i="14"/>
  <c r="T70" i="14"/>
  <c r="Z69" i="14"/>
  <c r="Z73" i="14" s="1"/>
  <c r="T69" i="14"/>
  <c r="Z65" i="14"/>
  <c r="Z64" i="14"/>
  <c r="T64" i="14"/>
  <c r="Z63" i="14"/>
  <c r="T63" i="14"/>
  <c r="Z62" i="14"/>
  <c r="T62" i="14"/>
  <c r="Z61" i="14"/>
  <c r="AB61" i="14" s="1"/>
  <c r="T61" i="14"/>
  <c r="Z56" i="14"/>
  <c r="T56" i="14"/>
  <c r="Z55" i="14"/>
  <c r="T55" i="14"/>
  <c r="Z54" i="14"/>
  <c r="T54" i="14"/>
  <c r="Z53" i="14"/>
  <c r="Z49" i="14"/>
  <c r="Z48" i="14"/>
  <c r="T48" i="14"/>
  <c r="Z47" i="14"/>
  <c r="T47" i="14"/>
  <c r="Z46" i="14"/>
  <c r="T46" i="14"/>
  <c r="Z45" i="14"/>
  <c r="T45" i="14"/>
  <c r="Z40" i="14"/>
  <c r="T40" i="14"/>
  <c r="Z39" i="14"/>
  <c r="Z38" i="14"/>
  <c r="T38" i="14"/>
  <c r="Z37" i="14"/>
  <c r="T37" i="14"/>
  <c r="Z36" i="14"/>
  <c r="T36" i="14"/>
  <c r="T41" i="14" l="1"/>
  <c r="T42" i="14" s="1"/>
  <c r="T74" i="14"/>
  <c r="T75" i="14" s="1"/>
  <c r="T65" i="14"/>
  <c r="T66" i="14" s="1"/>
  <c r="Z57" i="14"/>
  <c r="Z58" i="14" s="1"/>
  <c r="T57" i="14"/>
  <c r="T58" i="14" s="1"/>
  <c r="AB45" i="14"/>
  <c r="AB46" i="14" s="1"/>
  <c r="Z41" i="14"/>
  <c r="Z42" i="14" s="1"/>
  <c r="T49" i="14"/>
  <c r="T50" i="14" s="1"/>
  <c r="D5" i="14"/>
  <c r="J5" i="14"/>
  <c r="N5" i="14"/>
  <c r="P5" i="14"/>
  <c r="R5" i="14"/>
  <c r="D6" i="14"/>
  <c r="J6" i="14"/>
  <c r="N6" i="14"/>
  <c r="P6" i="14"/>
  <c r="R6" i="14"/>
  <c r="D7" i="14"/>
  <c r="J7" i="14"/>
  <c r="N7" i="14"/>
  <c r="P7" i="14"/>
  <c r="R7" i="14"/>
  <c r="D8" i="14"/>
  <c r="J8" i="14"/>
  <c r="N8" i="14"/>
  <c r="P8" i="14"/>
  <c r="R8" i="14"/>
  <c r="D9" i="14"/>
  <c r="J9" i="14"/>
  <c r="N9" i="14"/>
  <c r="P9" i="14"/>
  <c r="R9" i="14"/>
  <c r="D10" i="14"/>
  <c r="J10" i="14"/>
  <c r="N10" i="14"/>
  <c r="P10" i="14"/>
  <c r="R10" i="14"/>
  <c r="D11" i="14"/>
  <c r="J11" i="14"/>
  <c r="N11" i="14"/>
  <c r="P11" i="14"/>
  <c r="R11" i="14"/>
  <c r="D12" i="14"/>
  <c r="J12" i="14"/>
  <c r="N12" i="14"/>
  <c r="P12" i="14"/>
  <c r="R12" i="14"/>
  <c r="E20" i="14"/>
  <c r="G20" i="14"/>
  <c r="I20" i="14"/>
  <c r="K20" i="14"/>
  <c r="M20" i="14"/>
  <c r="O20" i="14"/>
  <c r="Q20" i="14"/>
  <c r="E21" i="14"/>
  <c r="G21" i="14"/>
  <c r="I21" i="14"/>
  <c r="K21" i="14"/>
  <c r="M21" i="14"/>
  <c r="O21" i="14"/>
  <c r="Q21" i="14"/>
  <c r="E22" i="14"/>
  <c r="G22" i="14"/>
  <c r="I22" i="14"/>
  <c r="K22" i="14"/>
  <c r="M22" i="14"/>
  <c r="O22" i="14"/>
  <c r="Q22" i="14"/>
  <c r="E23" i="14"/>
  <c r="G23" i="14"/>
  <c r="I23" i="14"/>
  <c r="K23" i="14"/>
  <c r="M23" i="14"/>
  <c r="O23" i="14"/>
  <c r="Q23" i="14"/>
  <c r="E24" i="14"/>
  <c r="G24" i="14"/>
  <c r="I24" i="14"/>
  <c r="K24" i="14"/>
  <c r="M24" i="14"/>
  <c r="O24" i="14"/>
  <c r="Q24" i="14"/>
  <c r="E25" i="14"/>
  <c r="G25" i="14"/>
  <c r="I25" i="14"/>
  <c r="K25" i="14"/>
  <c r="M25" i="14"/>
  <c r="O25" i="14"/>
  <c r="Q25" i="14"/>
  <c r="E26" i="14"/>
  <c r="G26" i="14"/>
  <c r="I26" i="14"/>
  <c r="K26" i="14"/>
  <c r="M26" i="14"/>
  <c r="O26" i="14"/>
  <c r="Q26" i="14"/>
  <c r="E30" i="14"/>
  <c r="G30" i="14"/>
  <c r="I30" i="14"/>
  <c r="K30" i="14"/>
  <c r="M30" i="14"/>
  <c r="O30" i="14"/>
  <c r="Q30" i="14"/>
  <c r="C31" i="14"/>
  <c r="D20" i="14" s="1"/>
  <c r="X6" i="14"/>
  <c r="G29" i="14" s="1"/>
  <c r="X7" i="14"/>
  <c r="I29" i="14" s="1"/>
  <c r="X8" i="14"/>
  <c r="K29" i="14" s="1"/>
  <c r="X9" i="14"/>
  <c r="M29" i="14" s="1"/>
  <c r="X10" i="14"/>
  <c r="O29" i="14" s="1"/>
  <c r="X11" i="14"/>
  <c r="Q29" i="14" s="1"/>
  <c r="X12" i="14"/>
  <c r="X5" i="14"/>
  <c r="E29" i="14" s="1"/>
  <c r="V6" i="14"/>
  <c r="G28" i="14" s="1"/>
  <c r="V7" i="14"/>
  <c r="I28" i="14" s="1"/>
  <c r="V8" i="14"/>
  <c r="K28" i="14" s="1"/>
  <c r="V9" i="14"/>
  <c r="M28" i="14" s="1"/>
  <c r="V10" i="14"/>
  <c r="O28" i="14" s="1"/>
  <c r="V11" i="14"/>
  <c r="Q28" i="14" s="1"/>
  <c r="V12" i="14"/>
  <c r="V5" i="14"/>
  <c r="E28" i="14" s="1"/>
  <c r="T6" i="14"/>
  <c r="G27" i="14" s="1"/>
  <c r="T7" i="14"/>
  <c r="I27" i="14" s="1"/>
  <c r="T8" i="14"/>
  <c r="K27" i="14" s="1"/>
  <c r="T9" i="14"/>
  <c r="M27" i="14" s="1"/>
  <c r="T10" i="14"/>
  <c r="O27" i="14" s="1"/>
  <c r="T11" i="14"/>
  <c r="Q27" i="14" s="1"/>
  <c r="T12" i="14"/>
  <c r="T5" i="14"/>
  <c r="E27" i="14" s="1"/>
  <c r="S30" i="14"/>
  <c r="S29" i="14"/>
  <c r="S28" i="14"/>
  <c r="S27" i="14"/>
  <c r="S26" i="14"/>
  <c r="S25" i="14"/>
  <c r="S24" i="14"/>
  <c r="S23" i="14"/>
  <c r="S22" i="14"/>
  <c r="S20" i="14"/>
  <c r="S21" i="14"/>
  <c r="D21" i="14" l="1"/>
  <c r="D22" i="14"/>
  <c r="D23" i="14"/>
  <c r="D24" i="14"/>
  <c r="D25" i="14"/>
  <c r="D26" i="14"/>
  <c r="D27" i="14"/>
  <c r="D28" i="14"/>
  <c r="D29" i="14"/>
  <c r="D30" i="14"/>
  <c r="F30" i="14" l="1"/>
  <c r="H30" i="14"/>
  <c r="J30" i="14"/>
  <c r="L30" i="14"/>
  <c r="N30" i="14"/>
  <c r="P30" i="14"/>
  <c r="R30" i="14"/>
  <c r="F29" i="14"/>
  <c r="R29" i="14"/>
  <c r="P29" i="14"/>
  <c r="N29" i="14"/>
  <c r="L29" i="14"/>
  <c r="J29" i="14"/>
  <c r="H29" i="14"/>
  <c r="F28" i="14"/>
  <c r="R28" i="14"/>
  <c r="P28" i="14"/>
  <c r="N28" i="14"/>
  <c r="L28" i="14"/>
  <c r="J28" i="14"/>
  <c r="H28" i="14"/>
  <c r="F27" i="14"/>
  <c r="R27" i="14"/>
  <c r="P27" i="14"/>
  <c r="N27" i="14"/>
  <c r="L27" i="14"/>
  <c r="J27" i="14"/>
  <c r="H27" i="14"/>
  <c r="F26" i="14"/>
  <c r="H26" i="14"/>
  <c r="J26" i="14"/>
  <c r="L26" i="14"/>
  <c r="N26" i="14"/>
  <c r="P26" i="14"/>
  <c r="R26" i="14"/>
  <c r="F25" i="14"/>
  <c r="H25" i="14"/>
  <c r="J25" i="14"/>
  <c r="L25" i="14"/>
  <c r="N25" i="14"/>
  <c r="P25" i="14"/>
  <c r="R25" i="14"/>
  <c r="F24" i="14"/>
  <c r="H24" i="14"/>
  <c r="J24" i="14"/>
  <c r="L24" i="14"/>
  <c r="N24" i="14"/>
  <c r="P24" i="14"/>
  <c r="R24" i="14"/>
  <c r="F23" i="14"/>
  <c r="H23" i="14"/>
  <c r="J23" i="14"/>
  <c r="L23" i="14"/>
  <c r="N23" i="14"/>
  <c r="P23" i="14"/>
  <c r="R23" i="14"/>
  <c r="F22" i="14"/>
  <c r="H22" i="14"/>
  <c r="J22" i="14"/>
  <c r="L22" i="14"/>
  <c r="N22" i="14"/>
  <c r="P22" i="14"/>
  <c r="R22" i="14"/>
  <c r="F21" i="14"/>
  <c r="H21" i="14"/>
  <c r="J21" i="14"/>
  <c r="L21" i="14"/>
  <c r="N21" i="14"/>
  <c r="P21" i="14"/>
  <c r="R21" i="14"/>
  <c r="F20" i="14"/>
  <c r="F31" i="14" s="1"/>
  <c r="C49" i="14" s="1"/>
  <c r="H20" i="14"/>
  <c r="H31" i="14" s="1"/>
  <c r="D49" i="14" s="1"/>
  <c r="J20" i="14"/>
  <c r="J31" i="14" s="1"/>
  <c r="E49" i="14" s="1"/>
  <c r="L20" i="14"/>
  <c r="L31" i="14" s="1"/>
  <c r="F49" i="14" s="1"/>
  <c r="N20" i="14"/>
  <c r="N31" i="14" s="1"/>
  <c r="G49" i="14" s="1"/>
  <c r="P20" i="14"/>
  <c r="P31" i="14" s="1"/>
  <c r="H49" i="14" s="1"/>
  <c r="R20" i="14"/>
  <c r="R31" i="14" s="1"/>
  <c r="I49" i="14" s="1"/>
  <c r="T5" i="10"/>
  <c r="T6" i="10"/>
  <c r="T7" i="10"/>
  <c r="T8" i="10"/>
  <c r="T9" i="10"/>
  <c r="T10" i="10"/>
  <c r="T11" i="10"/>
  <c r="T12" i="10"/>
  <c r="T13" i="10"/>
  <c r="T14" i="10"/>
  <c r="T15" i="10"/>
  <c r="T16" i="10"/>
  <c r="T17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4" i="10"/>
  <c r="T25" i="14" l="1"/>
  <c r="T20" i="14"/>
  <c r="T21" i="14"/>
  <c r="T22" i="14"/>
  <c r="T23" i="14"/>
  <c r="T24" i="14"/>
  <c r="T26" i="14"/>
  <c r="T27" i="14"/>
  <c r="T28" i="14"/>
  <c r="T29" i="14"/>
  <c r="T30" i="14"/>
  <c r="T5" i="9"/>
  <c r="T6" i="9"/>
  <c r="T7" i="9"/>
  <c r="T8" i="9"/>
  <c r="T9" i="9"/>
  <c r="T10" i="9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T31" i="9"/>
  <c r="T32" i="9"/>
  <c r="T33" i="9"/>
  <c r="T4" i="9"/>
  <c r="O45" i="8"/>
  <c r="T31" i="14" l="1"/>
  <c r="J49" i="14" s="1"/>
  <c r="T5" i="8"/>
  <c r="T6" i="8"/>
  <c r="T7" i="8"/>
  <c r="T8" i="8"/>
  <c r="T9" i="8"/>
  <c r="T10" i="8"/>
  <c r="T11" i="8"/>
  <c r="T12" i="8"/>
  <c r="T13" i="8"/>
  <c r="T14" i="8"/>
  <c r="T15" i="8"/>
  <c r="T16" i="8"/>
  <c r="T17" i="8"/>
  <c r="T18" i="8"/>
  <c r="T19" i="8"/>
  <c r="T20" i="8"/>
  <c r="T21" i="8"/>
  <c r="T22" i="8"/>
  <c r="T23" i="8"/>
  <c r="T24" i="8"/>
  <c r="T25" i="8"/>
  <c r="T26" i="8"/>
  <c r="T27" i="8"/>
  <c r="T28" i="8"/>
  <c r="T29" i="8"/>
  <c r="T30" i="8"/>
  <c r="T31" i="8"/>
  <c r="T32" i="8"/>
  <c r="T33" i="8"/>
  <c r="T4" i="8"/>
  <c r="B39" i="7" l="1"/>
  <c r="M35" i="7"/>
  <c r="N35" i="7"/>
  <c r="O35" i="7"/>
  <c r="P35" i="7"/>
  <c r="Q35" i="7"/>
  <c r="R35" i="7"/>
  <c r="S35" i="7"/>
  <c r="L35" i="7"/>
  <c r="M34" i="7"/>
  <c r="N34" i="7"/>
  <c r="O34" i="7"/>
  <c r="P34" i="7"/>
  <c r="Q34" i="7"/>
  <c r="R34" i="7"/>
  <c r="S34" i="7"/>
  <c r="L34" i="7"/>
  <c r="B38" i="7" s="1"/>
  <c r="T5" i="7"/>
  <c r="T6" i="7"/>
  <c r="T7" i="7"/>
  <c r="T8" i="7"/>
  <c r="T9" i="7"/>
  <c r="T10" i="7"/>
  <c r="T11" i="7"/>
  <c r="T12" i="7"/>
  <c r="T13" i="7"/>
  <c r="T14" i="7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4" i="7"/>
  <c r="D49" i="8" l="1"/>
  <c r="B38" i="10"/>
  <c r="B38" i="9"/>
  <c r="B38" i="8"/>
  <c r="S35" i="10"/>
  <c r="R35" i="10"/>
  <c r="Q35" i="10"/>
  <c r="P35" i="10"/>
  <c r="O35" i="10"/>
  <c r="N35" i="10"/>
  <c r="M35" i="10"/>
  <c r="L35" i="10"/>
  <c r="S34" i="10"/>
  <c r="R34" i="10"/>
  <c r="Q34" i="10"/>
  <c r="P34" i="10"/>
  <c r="O34" i="10"/>
  <c r="N34" i="10"/>
  <c r="M34" i="10"/>
  <c r="L34" i="10"/>
  <c r="B37" i="10" s="1"/>
  <c r="L34" i="9"/>
  <c r="S35" i="9"/>
  <c r="R35" i="9"/>
  <c r="Q35" i="9"/>
  <c r="P35" i="9"/>
  <c r="O35" i="9"/>
  <c r="N35" i="9"/>
  <c r="M35" i="9"/>
  <c r="L35" i="9"/>
  <c r="S34" i="9"/>
  <c r="R34" i="9"/>
  <c r="Q34" i="9"/>
  <c r="P34" i="9"/>
  <c r="O34" i="9"/>
  <c r="N34" i="9"/>
  <c r="M34" i="9"/>
  <c r="S35" i="8"/>
  <c r="R35" i="8"/>
  <c r="Q35" i="8"/>
  <c r="P35" i="8"/>
  <c r="O35" i="8"/>
  <c r="N35" i="8"/>
  <c r="M35" i="8"/>
  <c r="L35" i="8"/>
  <c r="S34" i="8"/>
  <c r="R34" i="8"/>
  <c r="Q34" i="8"/>
  <c r="P34" i="8"/>
  <c r="O34" i="8"/>
  <c r="N34" i="8"/>
  <c r="M34" i="8"/>
  <c r="L34" i="8"/>
  <c r="B37" i="8" s="1"/>
  <c r="I35" i="10"/>
  <c r="H35" i="10"/>
  <c r="G35" i="10"/>
  <c r="F35" i="10"/>
  <c r="E35" i="10"/>
  <c r="D35" i="10"/>
  <c r="C35" i="10"/>
  <c r="B35" i="10"/>
  <c r="I34" i="10"/>
  <c r="H34" i="10"/>
  <c r="G34" i="10"/>
  <c r="F34" i="10"/>
  <c r="E34" i="10"/>
  <c r="D34" i="10"/>
  <c r="C34" i="10"/>
  <c r="B34" i="10"/>
  <c r="B37" i="9" l="1"/>
  <c r="M42" i="8"/>
  <c r="M43" i="8"/>
  <c r="M44" i="8"/>
  <c r="M45" i="8"/>
  <c r="M46" i="8"/>
  <c r="M47" i="8"/>
  <c r="M48" i="8"/>
  <c r="M41" i="8"/>
  <c r="I35" i="9"/>
  <c r="H35" i="9"/>
  <c r="G35" i="9"/>
  <c r="F35" i="9"/>
  <c r="E35" i="9"/>
  <c r="D35" i="9"/>
  <c r="C35" i="9"/>
  <c r="B35" i="9"/>
  <c r="I34" i="9"/>
  <c r="H34" i="9"/>
  <c r="G34" i="9"/>
  <c r="F34" i="9"/>
  <c r="E34" i="9"/>
  <c r="D34" i="9"/>
  <c r="C34" i="9"/>
  <c r="B34" i="9"/>
  <c r="I35" i="8"/>
  <c r="H35" i="8"/>
  <c r="G35" i="8"/>
  <c r="F35" i="8"/>
  <c r="E35" i="8"/>
  <c r="D35" i="8"/>
  <c r="C35" i="8"/>
  <c r="B35" i="8"/>
  <c r="I34" i="8"/>
  <c r="H34" i="8"/>
  <c r="G34" i="8"/>
  <c r="F34" i="8"/>
  <c r="E34" i="8"/>
  <c r="D34" i="8"/>
  <c r="C34" i="8"/>
  <c r="B34" i="8"/>
  <c r="C35" i="7"/>
  <c r="D35" i="7"/>
  <c r="E35" i="7"/>
  <c r="F35" i="7"/>
  <c r="G35" i="7"/>
  <c r="H35" i="7"/>
  <c r="I35" i="7"/>
  <c r="B35" i="7"/>
  <c r="C34" i="7"/>
  <c r="D34" i="7"/>
  <c r="E34" i="7"/>
  <c r="F34" i="7"/>
  <c r="G34" i="7"/>
  <c r="H34" i="7"/>
  <c r="I34" i="7"/>
  <c r="B34" i="7"/>
  <c r="B18" i="6"/>
  <c r="B17" i="6"/>
  <c r="B16" i="6"/>
  <c r="B15" i="6"/>
  <c r="D9" i="6"/>
  <c r="D8" i="6"/>
  <c r="D7" i="6"/>
  <c r="D6" i="6"/>
  <c r="D5" i="6"/>
  <c r="D4" i="6"/>
  <c r="D3" i="6"/>
  <c r="D2" i="6"/>
  <c r="C9" i="6"/>
  <c r="C8" i="6"/>
  <c r="C7" i="6"/>
  <c r="C6" i="6"/>
  <c r="C5" i="6"/>
  <c r="C4" i="6"/>
  <c r="C3" i="6"/>
  <c r="C2" i="6"/>
  <c r="B9" i="6"/>
  <c r="B8" i="6"/>
  <c r="B7" i="6"/>
  <c r="B6" i="6"/>
  <c r="B5" i="6"/>
  <c r="B4" i="6"/>
  <c r="B3" i="6"/>
  <c r="B2" i="6"/>
  <c r="D10" i="6"/>
  <c r="C10" i="6"/>
  <c r="B10" i="6"/>
  <c r="F9" i="6"/>
  <c r="E9" i="6"/>
  <c r="F8" i="6"/>
  <c r="E8" i="6"/>
  <c r="F7" i="6"/>
  <c r="E7" i="6"/>
  <c r="F6" i="6"/>
  <c r="E6" i="6"/>
  <c r="F5" i="6"/>
  <c r="E5" i="6"/>
  <c r="F4" i="6"/>
  <c r="E4" i="6"/>
  <c r="F3" i="6"/>
  <c r="E3" i="6"/>
  <c r="F2" i="6"/>
  <c r="B18" i="5"/>
  <c r="B17" i="5"/>
  <c r="B16" i="5"/>
  <c r="B15" i="5"/>
  <c r="F2" i="4"/>
  <c r="F3" i="5"/>
  <c r="F4" i="5"/>
  <c r="F5" i="5"/>
  <c r="F6" i="5"/>
  <c r="F7" i="5"/>
  <c r="F8" i="5"/>
  <c r="F9" i="5"/>
  <c r="F2" i="5"/>
  <c r="C10" i="5"/>
  <c r="D10" i="5"/>
  <c r="B10" i="5"/>
  <c r="E3" i="5"/>
  <c r="E4" i="5"/>
  <c r="E5" i="5"/>
  <c r="E6" i="5"/>
  <c r="E7" i="5"/>
  <c r="E8" i="5"/>
  <c r="E9" i="5"/>
  <c r="E2" i="5"/>
  <c r="E10" i="5" s="1"/>
  <c r="B18" i="4"/>
  <c r="B17" i="4"/>
  <c r="B17" i="2"/>
  <c r="B16" i="4"/>
  <c r="B15" i="4"/>
  <c r="F3" i="4"/>
  <c r="F4" i="4"/>
  <c r="F5" i="4"/>
  <c r="F6" i="4"/>
  <c r="F7" i="4"/>
  <c r="F8" i="4"/>
  <c r="F9" i="4"/>
  <c r="C10" i="4"/>
  <c r="D10" i="4"/>
  <c r="B10" i="4"/>
  <c r="E3" i="4"/>
  <c r="E4" i="4"/>
  <c r="E5" i="4"/>
  <c r="E6" i="4"/>
  <c r="E7" i="4"/>
  <c r="E8" i="4"/>
  <c r="E9" i="4"/>
  <c r="E2" i="4"/>
  <c r="E10" i="4" s="1"/>
  <c r="B18" i="3"/>
  <c r="B17" i="3"/>
  <c r="B16" i="3"/>
  <c r="B15" i="3"/>
  <c r="F3" i="3"/>
  <c r="F4" i="3"/>
  <c r="F5" i="3"/>
  <c r="F6" i="3"/>
  <c r="F7" i="3"/>
  <c r="F8" i="3"/>
  <c r="F9" i="3"/>
  <c r="F2" i="3"/>
  <c r="E3" i="3"/>
  <c r="E4" i="3"/>
  <c r="E5" i="3"/>
  <c r="E6" i="3"/>
  <c r="E7" i="3"/>
  <c r="E8" i="3"/>
  <c r="E9" i="3"/>
  <c r="E2" i="3"/>
  <c r="E10" i="3" s="1"/>
  <c r="C10" i="3"/>
  <c r="D10" i="3"/>
  <c r="B10" i="3"/>
  <c r="B18" i="2"/>
  <c r="B16" i="2"/>
  <c r="B15" i="2"/>
  <c r="F3" i="2"/>
  <c r="F4" i="2"/>
  <c r="F5" i="2"/>
  <c r="F6" i="2"/>
  <c r="F7" i="2"/>
  <c r="F8" i="2"/>
  <c r="F9" i="2"/>
  <c r="F2" i="2"/>
  <c r="E3" i="2"/>
  <c r="E4" i="2"/>
  <c r="E5" i="2"/>
  <c r="E6" i="2"/>
  <c r="E7" i="2"/>
  <c r="E8" i="2"/>
  <c r="E9" i="2"/>
  <c r="E2" i="2"/>
  <c r="E10" i="2" s="1"/>
  <c r="C10" i="2"/>
  <c r="D10" i="2"/>
  <c r="B10" i="2"/>
  <c r="B18" i="1"/>
  <c r="B17" i="1"/>
  <c r="B16" i="1"/>
  <c r="B15" i="1"/>
  <c r="F3" i="1"/>
  <c r="F4" i="1"/>
  <c r="F5" i="1"/>
  <c r="F6" i="1"/>
  <c r="F7" i="1"/>
  <c r="F8" i="1"/>
  <c r="F9" i="1"/>
  <c r="F2" i="1"/>
  <c r="D10" i="1"/>
  <c r="E3" i="1"/>
  <c r="E4" i="1"/>
  <c r="E5" i="1"/>
  <c r="E6" i="1"/>
  <c r="E7" i="1"/>
  <c r="E8" i="1"/>
  <c r="E9" i="1"/>
  <c r="E2" i="1"/>
  <c r="E10" i="1" s="1"/>
  <c r="F10" i="1" l="1"/>
  <c r="C12" i="1" s="1"/>
  <c r="C15" i="1" s="1"/>
  <c r="F10" i="2"/>
  <c r="C12" i="2" s="1"/>
  <c r="F10" i="3"/>
  <c r="C12" i="3" s="1"/>
  <c r="F10" i="4"/>
  <c r="C12" i="4" s="1"/>
  <c r="F10" i="5"/>
  <c r="C12" i="5" s="1"/>
  <c r="F10" i="6"/>
  <c r="C12" i="6" s="1"/>
  <c r="C18" i="6"/>
  <c r="E2" i="6"/>
  <c r="E10" i="6" s="1"/>
  <c r="C15" i="5" l="1"/>
  <c r="C16" i="5"/>
  <c r="C16" i="6"/>
  <c r="D16" i="6" s="1"/>
  <c r="C15" i="6"/>
  <c r="D15" i="6" s="1"/>
  <c r="D15" i="5"/>
  <c r="D16" i="5"/>
  <c r="C18" i="4"/>
  <c r="C15" i="4"/>
  <c r="D15" i="4" s="1"/>
  <c r="C16" i="4"/>
  <c r="D16" i="4" s="1"/>
  <c r="C18" i="3"/>
  <c r="C15" i="3"/>
  <c r="D15" i="3" s="1"/>
  <c r="C16" i="3"/>
  <c r="D16" i="3" s="1"/>
  <c r="C18" i="2"/>
  <c r="C15" i="2"/>
  <c r="D15" i="2" s="1"/>
  <c r="C16" i="2"/>
  <c r="D16" i="2" s="1"/>
  <c r="C18" i="1"/>
  <c r="D15" i="1"/>
  <c r="C16" i="1"/>
  <c r="C17" i="6"/>
  <c r="D17" i="6" s="1"/>
  <c r="C18" i="5"/>
  <c r="C17" i="4"/>
  <c r="D17" i="4" s="1"/>
  <c r="C17" i="1" l="1"/>
  <c r="A21" i="1" s="1"/>
  <c r="C21" i="1" s="1"/>
  <c r="E16" i="6"/>
  <c r="H16" i="6" s="1"/>
  <c r="E15" i="6"/>
  <c r="H15" i="6" s="1"/>
  <c r="C17" i="2"/>
  <c r="D17" i="2" s="1"/>
  <c r="A21" i="2" s="1"/>
  <c r="C17" i="3"/>
  <c r="C17" i="5"/>
  <c r="D17" i="5" s="1"/>
  <c r="C21" i="5" s="1"/>
  <c r="E15" i="4"/>
  <c r="H15" i="4" s="1"/>
  <c r="E16" i="4"/>
  <c r="H16" i="4" s="1"/>
  <c r="D17" i="3" l="1"/>
  <c r="A21" i="3" s="1"/>
  <c r="E16" i="2"/>
  <c r="E15" i="2"/>
  <c r="H15" i="2" s="1"/>
  <c r="C21" i="2"/>
  <c r="E15" i="3"/>
  <c r="H15" i="3" s="1"/>
  <c r="E16" i="5"/>
  <c r="H16" i="5" s="1"/>
  <c r="E15" i="5"/>
  <c r="H15" i="5" s="1"/>
  <c r="H16" i="2"/>
  <c r="C21" i="3" l="1"/>
  <c r="E16" i="3"/>
  <c r="H16" i="3" s="1"/>
  <c r="L9" i="3"/>
  <c r="L8" i="3"/>
  <c r="L4" i="3"/>
  <c r="L5" i="3"/>
  <c r="L10" i="3"/>
  <c r="E15" i="1"/>
  <c r="H15" i="1" s="1"/>
  <c r="E16" i="1"/>
  <c r="H16" i="1" s="1"/>
  <c r="L7" i="3" l="1"/>
  <c r="L11" i="3"/>
  <c r="L6" i="3"/>
</calcChain>
</file>

<file path=xl/sharedStrings.xml><?xml version="1.0" encoding="utf-8"?>
<sst xmlns="http://schemas.openxmlformats.org/spreadsheetml/2006/main" count="804" uniqueCount="141">
  <si>
    <t>Perlakuan 1</t>
  </si>
  <si>
    <t>E0</t>
  </si>
  <si>
    <t>E1</t>
  </si>
  <si>
    <t>E2</t>
  </si>
  <si>
    <t>E3</t>
  </si>
  <si>
    <t>E4</t>
  </si>
  <si>
    <t>E5</t>
  </si>
  <si>
    <t>E6</t>
  </si>
  <si>
    <t>E7</t>
  </si>
  <si>
    <t>Perlakuan 2</t>
  </si>
  <si>
    <t>Perlakuan 3</t>
  </si>
  <si>
    <t>Kode Sampel</t>
  </si>
  <si>
    <t>Total</t>
  </si>
  <si>
    <t>Rata-rata</t>
  </si>
  <si>
    <t>RAK Non-Faktorial</t>
  </si>
  <si>
    <t>FK</t>
  </si>
  <si>
    <t>SK</t>
  </si>
  <si>
    <t>db</t>
  </si>
  <si>
    <t>JK</t>
  </si>
  <si>
    <t>KT</t>
  </si>
  <si>
    <t>Fhit</t>
  </si>
  <si>
    <t>F 0.05</t>
  </si>
  <si>
    <t>F 0.01</t>
  </si>
  <si>
    <t>Kelompok</t>
  </si>
  <si>
    <t>Perlakuan</t>
  </si>
  <si>
    <t>Galat</t>
  </si>
  <si>
    <t>t (perlakuan)</t>
  </si>
  <si>
    <t>r (ulangan)</t>
  </si>
  <si>
    <t>Keterangan</t>
  </si>
  <si>
    <t>rata-rata</t>
  </si>
  <si>
    <t>panelis</t>
  </si>
  <si>
    <t>kode sampel</t>
  </si>
  <si>
    <t>total</t>
  </si>
  <si>
    <t>ranking</t>
  </si>
  <si>
    <t>T</t>
  </si>
  <si>
    <t>X2</t>
  </si>
  <si>
    <t xml:space="preserve">T&lt;X2 </t>
  </si>
  <si>
    <t>H0 ditolak</t>
  </si>
  <si>
    <t>perlakuan</t>
  </si>
  <si>
    <t>total ranking</t>
  </si>
  <si>
    <t>E0 : 0 ml ekstrak bunga telang 0% : 100 ml susu sapi</t>
  </si>
  <si>
    <t>E1 : 1 ml ekstrak bunga telang 1% : 99 ml susu sapi</t>
  </si>
  <si>
    <t>E2 : 2 ml ekstrak bunga telang 2% : 98 ml susu sapi</t>
  </si>
  <si>
    <t>E3 : 3 ml ekstrak bunga telang 3% : 97 ml susu sapi</t>
  </si>
  <si>
    <t>E4 : 4 ml ekstrak bunga telang 4% : 96 ml susu sapi</t>
  </si>
  <si>
    <t>E5 : 5 ml ekstrak bunga telang 5% : 95 ml susu sapi</t>
  </si>
  <si>
    <t>E6 : 6 ml ekstrak bunga telang 6% : 94 ml susu sapi</t>
  </si>
  <si>
    <t>E7 : 7 ml ekstrak bunga telang 7% : 93 ml susu sapi</t>
  </si>
  <si>
    <t xml:space="preserve">T&gt;X2 </t>
  </si>
  <si>
    <t>H0 diterima</t>
  </si>
  <si>
    <t xml:space="preserve">titik kritis </t>
  </si>
  <si>
    <t>a</t>
  </si>
  <si>
    <t>b</t>
  </si>
  <si>
    <t xml:space="preserve">perlakuan </t>
  </si>
  <si>
    <t>BAL</t>
  </si>
  <si>
    <t>2,8 x 10^2</t>
  </si>
  <si>
    <t xml:space="preserve">1,2 x 10^4 </t>
  </si>
  <si>
    <t>1,3 x 10^4</t>
  </si>
  <si>
    <t>2,7 x 10^3</t>
  </si>
  <si>
    <t xml:space="preserve">1,6 x 10^4 </t>
  </si>
  <si>
    <t>1,1 x 10^4</t>
  </si>
  <si>
    <t>2,4 x 10^4</t>
  </si>
  <si>
    <t>akar KTG/r</t>
  </si>
  <si>
    <t xml:space="preserve">BNJ tabel </t>
  </si>
  <si>
    <t xml:space="preserve">BNJ hitung </t>
  </si>
  <si>
    <t>ab</t>
  </si>
  <si>
    <t>BNJ Hitung</t>
  </si>
  <si>
    <t xml:space="preserve">total </t>
  </si>
  <si>
    <t xml:space="preserve">rata-rata </t>
  </si>
  <si>
    <t>tn</t>
  </si>
  <si>
    <t xml:space="preserve">tn </t>
  </si>
  <si>
    <t>6 x 10^2</t>
  </si>
  <si>
    <t xml:space="preserve">Perlakuan </t>
  </si>
  <si>
    <t xml:space="preserve">BNJ 5% </t>
  </si>
  <si>
    <t>BNJ 5%</t>
  </si>
  <si>
    <t>c</t>
  </si>
  <si>
    <t>Nilai Efektif</t>
  </si>
  <si>
    <t>NE</t>
  </si>
  <si>
    <t>Antioksidan</t>
  </si>
  <si>
    <t>Ne</t>
  </si>
  <si>
    <t>Warna a</t>
  </si>
  <si>
    <t>warna b</t>
  </si>
  <si>
    <t>O.Warna</t>
  </si>
  <si>
    <t>O.Aroma</t>
  </si>
  <si>
    <t xml:space="preserve">O.Tekstur </t>
  </si>
  <si>
    <t>O.Rasa</t>
  </si>
  <si>
    <t>antioksidan</t>
  </si>
  <si>
    <t>Viskositas</t>
  </si>
  <si>
    <t>pH</t>
  </si>
  <si>
    <t>Warna L</t>
  </si>
  <si>
    <t>Warna b</t>
  </si>
  <si>
    <t xml:space="preserve">O. Aroma </t>
  </si>
  <si>
    <t>O.tekstur</t>
  </si>
  <si>
    <t xml:space="preserve">O.Rasa </t>
  </si>
  <si>
    <t>Parameter</t>
  </si>
  <si>
    <t>Bobot parameter</t>
  </si>
  <si>
    <t>Bobot normal</t>
  </si>
  <si>
    <t>Nilai efektif</t>
  </si>
  <si>
    <t>Nilai hasil</t>
  </si>
  <si>
    <t xml:space="preserve"> </t>
  </si>
  <si>
    <t>ulangan 1</t>
  </si>
  <si>
    <t>ulangan 2</t>
  </si>
  <si>
    <t>ulangan 3</t>
  </si>
  <si>
    <t>10^2</t>
  </si>
  <si>
    <t>10^1</t>
  </si>
  <si>
    <t>10^3</t>
  </si>
  <si>
    <t>TBUD</t>
  </si>
  <si>
    <t>6,5 x 10^3</t>
  </si>
  <si>
    <t>6,6 x 10^3</t>
  </si>
  <si>
    <t>3,6 x 10^3</t>
  </si>
  <si>
    <t>4,5 x 10^3</t>
  </si>
  <si>
    <t>4,8 x 10^3</t>
  </si>
  <si>
    <t>2,8 x 10^3</t>
  </si>
  <si>
    <t>1,6 x 10^4</t>
  </si>
  <si>
    <t>1,9 x 10^3</t>
  </si>
  <si>
    <t>8,0 x 10^3</t>
  </si>
  <si>
    <t xml:space="preserve">3,7 x 10^3 </t>
  </si>
  <si>
    <t>4,9 x 10^3</t>
  </si>
  <si>
    <t>5,5 x 10^3</t>
  </si>
  <si>
    <t>5,8 x 10^2</t>
  </si>
  <si>
    <t>6,1 x 10^3</t>
  </si>
  <si>
    <t>7,4 x 10^2</t>
  </si>
  <si>
    <t>ANALISA BAL</t>
  </si>
  <si>
    <t>4,0 x 10^3</t>
  </si>
  <si>
    <t>2,1 x 10^4</t>
  </si>
  <si>
    <t xml:space="preserve">3,4 x 10^3 </t>
  </si>
  <si>
    <t xml:space="preserve">ulangan </t>
  </si>
  <si>
    <t>warna a</t>
  </si>
  <si>
    <t xml:space="preserve">o.aroma </t>
  </si>
  <si>
    <t>warna L</t>
  </si>
  <si>
    <t xml:space="preserve">o.tekstur </t>
  </si>
  <si>
    <t xml:space="preserve">o.rasa </t>
  </si>
  <si>
    <t>rata=rata</t>
  </si>
  <si>
    <t xml:space="preserve">Viskositas </t>
  </si>
  <si>
    <t xml:space="preserve">o warna </t>
  </si>
  <si>
    <t>d</t>
  </si>
  <si>
    <t>bc</t>
  </si>
  <si>
    <t>cd</t>
  </si>
  <si>
    <t>e</t>
  </si>
  <si>
    <t>BNJ tabel</t>
  </si>
  <si>
    <t>BNJ hitung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</si>
</sst>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B0F0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2" fontId="0" fillId="0" borderId="0" xfId="0" applyNumberFormat="1"/>
    <xf numFmtId="0" fontId="1" fillId="0" borderId="0" xfId="0" applyFont="1"/>
    <xf numFmtId="2" fontId="1" fillId="0" borderId="0" xfId="0" applyNumberFormat="1" applyFont="1"/>
    <xf numFmtId="2" fontId="2" fillId="0" borderId="0" xfId="0" applyNumberFormat="1" applyFont="1"/>
    <xf numFmtId="0" fontId="0" fillId="0" borderId="1" xfId="0" applyBorder="1"/>
    <xf numFmtId="0" fontId="0" fillId="2" borderId="0" xfId="0" applyFill="1"/>
    <xf numFmtId="0" fontId="0" fillId="0" borderId="2" xfId="0" applyBorder="1"/>
    <xf numFmtId="0" fontId="2" fillId="0" borderId="0" xfId="0" applyFont="1"/>
    <xf numFmtId="2" fontId="3" fillId="0" borderId="0" xfId="0" applyNumberFormat="1" applyFont="1"/>
    <xf numFmtId="0" fontId="3" fillId="0" borderId="0" xfId="0" applyFont="1"/>
    <xf numFmtId="2" fontId="4" fillId="0" borderId="0" xfId="0" applyNumberFormat="1" applyFont="1"/>
    <xf numFmtId="2" fontId="5" fillId="0" borderId="0" xfId="0" applyNumberFormat="1" applyFont="1"/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3" xfId="0" applyBorder="1"/>
    <xf numFmtId="164" fontId="0" fillId="0" borderId="0" xfId="0" applyNumberFormat="1"/>
    <xf numFmtId="165" fontId="0" fillId="0" borderId="0" xfId="0" applyNumberFormat="1"/>
    <xf numFmtId="2" fontId="1" fillId="0" borderId="3" xfId="0" applyNumberFormat="1" applyFont="1" applyBorder="1"/>
    <xf numFmtId="2" fontId="0" fillId="0" borderId="3" xfId="0" applyNumberFormat="1" applyBorder="1"/>
    <xf numFmtId="0" fontId="0" fillId="2" borderId="3" xfId="0" applyFill="1" applyBorder="1"/>
    <xf numFmtId="2" fontId="0" fillId="2" borderId="0" xfId="0" applyNumberFormat="1" applyFill="1"/>
    <xf numFmtId="2" fontId="0" fillId="2" borderId="3" xfId="0" applyNumberFormat="1" applyFill="1" applyBorder="1"/>
    <xf numFmtId="0" fontId="0" fillId="0" borderId="0" xfId="0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0" fillId="3" borderId="1" xfId="0" applyFill="1" applyBorder="1"/>
    <xf numFmtId="0" fontId="7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65" fontId="0" fillId="0" borderId="5" xfId="0" applyNumberFormat="1" applyBorder="1"/>
    <xf numFmtId="165" fontId="0" fillId="0" borderId="4" xfId="0" applyNumberFormat="1" applyBorder="1"/>
    <xf numFmtId="165" fontId="0" fillId="0" borderId="6" xfId="0" applyNumberFormat="1" applyBorder="1"/>
    <xf numFmtId="2" fontId="7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/>
    <xf numFmtId="2" fontId="7" fillId="5" borderId="1" xfId="0" applyNumberFormat="1" applyFont="1" applyFill="1" applyBorder="1"/>
    <xf numFmtId="2" fontId="0" fillId="0" borderId="1" xfId="0" applyNumberFormat="1" applyBorder="1"/>
    <xf numFmtId="2" fontId="0" fillId="3" borderId="1" xfId="0" applyNumberFormat="1" applyFill="1" applyBorder="1"/>
    <xf numFmtId="0" fontId="0" fillId="3" borderId="4" xfId="0" applyFill="1" applyBorder="1"/>
    <xf numFmtId="0" fontId="7" fillId="0" borderId="0" xfId="0" applyFont="1"/>
    <xf numFmtId="2" fontId="7" fillId="0" borderId="0" xfId="0" applyNumberFormat="1" applyFont="1" applyAlignment="1">
      <alignment horizontal="center" wrapText="1"/>
    </xf>
    <xf numFmtId="2" fontId="7" fillId="0" borderId="0" xfId="0" applyNumberFormat="1" applyFont="1" applyAlignment="1">
      <alignment horizontal="center" vertical="center" wrapText="1"/>
    </xf>
    <xf numFmtId="2" fontId="7" fillId="0" borderId="0" xfId="0" applyNumberFormat="1" applyFont="1"/>
    <xf numFmtId="165" fontId="0" fillId="3" borderId="1" xfId="0" applyNumberFormat="1" applyFill="1" applyBorder="1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3" xfId="0" applyFont="1" applyBorder="1"/>
    <xf numFmtId="0" fontId="6" fillId="0" borderId="3" xfId="0" applyFont="1" applyBorder="1"/>
    <xf numFmtId="0" fontId="7" fillId="0" borderId="0" xfId="0" applyFont="1" applyAlignment="1">
      <alignment vertical="center"/>
    </xf>
    <xf numFmtId="0" fontId="6" fillId="0" borderId="0" xfId="0" applyFont="1"/>
    <xf numFmtId="0" fontId="0" fillId="6" borderId="0" xfId="0" applyFill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2" fontId="7" fillId="0" borderId="3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4AB9F-8F46-45ED-AB28-0D8E4703578C}">
  <dimension ref="A1:K18"/>
  <sheetViews>
    <sheetView topLeftCell="D1" workbookViewId="0">
      <selection activeCell="K5" sqref="K5:K12"/>
    </sheetView>
  </sheetViews>
  <sheetFormatPr defaultRowHeight="15" x14ac:dyDescent="0.25"/>
  <cols>
    <col min="1" max="1" width="18.85546875" customWidth="1"/>
    <col min="2" max="2" width="17.28515625" customWidth="1"/>
    <col min="3" max="3" width="18.140625" customWidth="1"/>
    <col min="4" max="4" width="16" customWidth="1"/>
    <col min="5" max="5" width="15.42578125" customWidth="1"/>
    <col min="6" max="6" width="16.42578125" customWidth="1"/>
    <col min="8" max="8" width="13.42578125" customWidth="1"/>
  </cols>
  <sheetData>
    <row r="1" spans="1:11" x14ac:dyDescent="0.25">
      <c r="A1" t="s">
        <v>11</v>
      </c>
      <c r="B1" t="s">
        <v>0</v>
      </c>
      <c r="C1" t="s">
        <v>9</v>
      </c>
      <c r="D1" t="s">
        <v>10</v>
      </c>
      <c r="E1" s="2" t="s">
        <v>13</v>
      </c>
      <c r="F1" s="2" t="s">
        <v>12</v>
      </c>
      <c r="H1" t="s">
        <v>26</v>
      </c>
      <c r="I1">
        <v>8</v>
      </c>
    </row>
    <row r="2" spans="1:11" x14ac:dyDescent="0.25">
      <c r="A2" t="s">
        <v>1</v>
      </c>
      <c r="B2" s="1">
        <f>((50-14.595)/0.0067)</f>
        <v>5284.3283582089553</v>
      </c>
      <c r="C2" s="1">
        <f>((50-20.862)/0.0313)</f>
        <v>930.92651757188503</v>
      </c>
      <c r="D2" s="1">
        <f>((50-15.716)/0.0036)</f>
        <v>9523.3333333333339</v>
      </c>
      <c r="E2" s="1">
        <f>AVERAGE(B2:D2)</f>
        <v>5246.1960697047243</v>
      </c>
      <c r="F2" s="1">
        <f>SUM(B2:D2)</f>
        <v>15738.588209114174</v>
      </c>
      <c r="H2" t="s">
        <v>27</v>
      </c>
      <c r="I2">
        <v>3</v>
      </c>
    </row>
    <row r="3" spans="1:11" x14ac:dyDescent="0.25">
      <c r="A3" t="s">
        <v>2</v>
      </c>
      <c r="B3" s="1">
        <f>((50-39.535)/0.0039)</f>
        <v>2683.3333333333344</v>
      </c>
      <c r="C3" s="1">
        <f>((50-19.759)/0.0051)</f>
        <v>5929.6078431372543</v>
      </c>
      <c r="D3" s="1">
        <f>((50-15.848)/0.0373)</f>
        <v>915.60321715817702</v>
      </c>
      <c r="E3" s="1">
        <f t="shared" ref="E3:E9" si="0">AVERAGE(B3:D3)</f>
        <v>3176.1814645429222</v>
      </c>
      <c r="F3" s="1">
        <f t="shared" ref="F3:F9" si="1">SUM(B3:D3)</f>
        <v>9528.5443936287666</v>
      </c>
    </row>
    <row r="4" spans="1:11" x14ac:dyDescent="0.25">
      <c r="A4" t="s">
        <v>3</v>
      </c>
      <c r="B4" s="1">
        <f>((50-41.621)/0.0017)</f>
        <v>4928.823529411764</v>
      </c>
      <c r="C4" s="1">
        <f>((50-14.268)/0.0585)</f>
        <v>610.80341880341871</v>
      </c>
      <c r="D4" s="1">
        <f>((50-10.985)/0.0833)</f>
        <v>468.36734693877554</v>
      </c>
      <c r="E4" s="1">
        <f t="shared" si="0"/>
        <v>2002.6647650513196</v>
      </c>
      <c r="F4" s="1">
        <f t="shared" si="1"/>
        <v>6007.9942951539588</v>
      </c>
      <c r="J4" t="s">
        <v>72</v>
      </c>
      <c r="K4" t="s">
        <v>13</v>
      </c>
    </row>
    <row r="5" spans="1:11" x14ac:dyDescent="0.25">
      <c r="A5" t="s">
        <v>4</v>
      </c>
      <c r="B5" s="1">
        <f>((50-39.065)/0.003)</f>
        <v>3645.0000000000005</v>
      </c>
      <c r="C5" s="1">
        <f>((50-18.243)/0.0055)</f>
        <v>5774.0000000000009</v>
      </c>
      <c r="D5" s="1">
        <f>((50-18.499)/0.0059)</f>
        <v>5339.1525423728817</v>
      </c>
      <c r="E5" s="1">
        <f t="shared" si="0"/>
        <v>4919.3841807909612</v>
      </c>
      <c r="F5" s="1">
        <f t="shared" si="1"/>
        <v>14758.152542372884</v>
      </c>
      <c r="J5" t="s">
        <v>1</v>
      </c>
      <c r="K5" s="1">
        <v>5246.1960697047243</v>
      </c>
    </row>
    <row r="6" spans="1:11" x14ac:dyDescent="0.25">
      <c r="A6" t="s">
        <v>5</v>
      </c>
      <c r="B6" s="1">
        <f>((50-41.97)/0.0021)</f>
        <v>3823.8095238095248</v>
      </c>
      <c r="C6" s="1">
        <f>((50-10.33)/0.0638)</f>
        <v>621.78683385579939</v>
      </c>
      <c r="D6" s="1">
        <f>((50-15.728)/0.0129)</f>
        <v>2656.7441860465115</v>
      </c>
      <c r="E6" s="1">
        <f t="shared" si="0"/>
        <v>2367.4468479039451</v>
      </c>
      <c r="F6" s="1">
        <f t="shared" si="1"/>
        <v>7102.3405437118354</v>
      </c>
      <c r="J6" t="s">
        <v>2</v>
      </c>
      <c r="K6" s="1">
        <v>3176.1814645429222</v>
      </c>
    </row>
    <row r="7" spans="1:11" x14ac:dyDescent="0.25">
      <c r="A7" t="s">
        <v>6</v>
      </c>
      <c r="B7" s="1">
        <f>((50-42.117)/0.0102)</f>
        <v>772.84313725490222</v>
      </c>
      <c r="C7" s="1">
        <f>((50-20.422)/0.0021)</f>
        <v>14084.761904761905</v>
      </c>
      <c r="D7" s="1">
        <f>((50-20.799)/0.0042)</f>
        <v>6952.6190476190486</v>
      </c>
      <c r="E7" s="1">
        <f t="shared" si="0"/>
        <v>7270.0746965452854</v>
      </c>
      <c r="F7" s="1">
        <f t="shared" si="1"/>
        <v>21810.224089635856</v>
      </c>
      <c r="J7" t="s">
        <v>3</v>
      </c>
      <c r="K7" s="1">
        <v>2002.6647650513196</v>
      </c>
    </row>
    <row r="8" spans="1:11" x14ac:dyDescent="0.25">
      <c r="A8" t="s">
        <v>7</v>
      </c>
      <c r="B8" s="1">
        <f>((50-43.265)/0.0016)</f>
        <v>4209.3749999999991</v>
      </c>
      <c r="C8" s="1">
        <f>((50-17.831)/0.0007)</f>
        <v>45955.714285714283</v>
      </c>
      <c r="D8" s="1">
        <f>((50-14.854)/0.0083)</f>
        <v>4234.4578313253014</v>
      </c>
      <c r="E8" s="1">
        <f t="shared" si="0"/>
        <v>18133.182372346528</v>
      </c>
      <c r="F8" s="1">
        <f t="shared" si="1"/>
        <v>54399.547117039583</v>
      </c>
      <c r="J8" t="s">
        <v>4</v>
      </c>
      <c r="K8" s="1">
        <v>4919.3841807909612</v>
      </c>
    </row>
    <row r="9" spans="1:11" x14ac:dyDescent="0.25">
      <c r="A9" t="s">
        <v>8</v>
      </c>
      <c r="B9" s="1">
        <f>((50-43.941)/0.003)</f>
        <v>2019.6666666666658</v>
      </c>
      <c r="C9" s="1">
        <f>((50-25.726)/0.0004)</f>
        <v>60685</v>
      </c>
      <c r="D9" s="1">
        <f>((50-16.521)/0.0028)</f>
        <v>11956.785714285714</v>
      </c>
      <c r="E9" s="1">
        <f t="shared" si="0"/>
        <v>24887.150793650795</v>
      </c>
      <c r="F9" s="1">
        <f t="shared" si="1"/>
        <v>74661.452380952382</v>
      </c>
      <c r="J9" t="s">
        <v>5</v>
      </c>
      <c r="K9" s="1">
        <v>2367.4468479039451</v>
      </c>
    </row>
    <row r="10" spans="1:11" x14ac:dyDescent="0.25">
      <c r="A10" s="2" t="s">
        <v>12</v>
      </c>
      <c r="B10" s="3">
        <f>SUM(B2:B9)</f>
        <v>27367.179548685148</v>
      </c>
      <c r="C10" s="3">
        <f>SUM(C2:C9)</f>
        <v>134592.60080384454</v>
      </c>
      <c r="D10" s="3">
        <f>SUM(D2:D9)</f>
        <v>42047.063219079748</v>
      </c>
      <c r="E10" s="3">
        <f>SUM(E2:E9)</f>
        <v>68002.28119053648</v>
      </c>
      <c r="F10" s="4">
        <f>SUM(F2:F9)</f>
        <v>204006.84357160947</v>
      </c>
      <c r="J10" t="s">
        <v>6</v>
      </c>
      <c r="K10" s="1">
        <v>7270.0746965452854</v>
      </c>
    </row>
    <row r="11" spans="1:11" x14ac:dyDescent="0.25">
      <c r="J11" t="s">
        <v>7</v>
      </c>
      <c r="K11" s="1">
        <v>18133.182372346528</v>
      </c>
    </row>
    <row r="12" spans="1:11" x14ac:dyDescent="0.25">
      <c r="A12" t="s">
        <v>14</v>
      </c>
      <c r="B12" t="s">
        <v>15</v>
      </c>
      <c r="C12" s="1">
        <f>(F10^2)/(I1*I2)</f>
        <v>1734116342.6687973</v>
      </c>
      <c r="J12" t="s">
        <v>8</v>
      </c>
      <c r="K12" s="1">
        <v>24887.150793650795</v>
      </c>
    </row>
    <row r="13" spans="1:11" x14ac:dyDescent="0.25">
      <c r="J13" t="s">
        <v>73</v>
      </c>
      <c r="K13" t="s">
        <v>70</v>
      </c>
    </row>
    <row r="14" spans="1:11" x14ac:dyDescent="0.25">
      <c r="A14" s="15" t="s">
        <v>16</v>
      </c>
      <c r="B14" s="15" t="s">
        <v>17</v>
      </c>
      <c r="C14" s="15" t="s">
        <v>18</v>
      </c>
      <c r="D14" s="15" t="s">
        <v>19</v>
      </c>
      <c r="E14" s="15" t="s">
        <v>20</v>
      </c>
      <c r="F14" s="15" t="s">
        <v>21</v>
      </c>
      <c r="G14" s="15" t="s">
        <v>22</v>
      </c>
      <c r="H14" s="15" t="s">
        <v>28</v>
      </c>
    </row>
    <row r="15" spans="1:11" x14ac:dyDescent="0.25">
      <c r="A15" t="s">
        <v>23</v>
      </c>
      <c r="B15">
        <f>I2-1</f>
        <v>2</v>
      </c>
      <c r="C15" s="1">
        <f>(SUMSQ(B10:D10)/I1)-C12</f>
        <v>844894436.44899201</v>
      </c>
      <c r="D15" s="1">
        <f>C15/B15</f>
        <v>422447218.22449601</v>
      </c>
      <c r="E15" s="1">
        <f>C15/$C$17</f>
        <v>0.34526489009530748</v>
      </c>
      <c r="F15">
        <v>3.74</v>
      </c>
      <c r="G15">
        <v>6.51</v>
      </c>
      <c r="H15" t="str">
        <f>IF(E15&lt;F15,"tn",IF(E15&lt;G15,"*","**"))</f>
        <v>tn</v>
      </c>
    </row>
    <row r="16" spans="1:11" x14ac:dyDescent="0.25">
      <c r="A16" t="s">
        <v>24</v>
      </c>
      <c r="B16">
        <f>I1-1</f>
        <v>7</v>
      </c>
      <c r="C16" s="1">
        <f>(SUMSQ(F2:F9)/3)-C12</f>
        <v>1483272888.3989313</v>
      </c>
      <c r="D16" s="1">
        <f>C16/B16</f>
        <v>211896126.91413304</v>
      </c>
      <c r="E16" s="1">
        <f>C16/$C$17</f>
        <v>0.60613732165973866</v>
      </c>
      <c r="F16">
        <v>2.76</v>
      </c>
      <c r="G16">
        <v>4.28</v>
      </c>
      <c r="H16" t="str">
        <f>IF(E16&lt;F16,"tn",IF(E16&lt;G16,"*","**"))</f>
        <v>tn</v>
      </c>
    </row>
    <row r="17" spans="1:8" x14ac:dyDescent="0.25">
      <c r="A17" t="s">
        <v>25</v>
      </c>
      <c r="B17">
        <f>(I2-1)*(I1-1)</f>
        <v>14</v>
      </c>
      <c r="C17" s="1">
        <f>C18-C15-C16</f>
        <v>2447090511.3339672</v>
      </c>
      <c r="D17" s="1">
        <f>C17/B17</f>
        <v>174792179.38099766</v>
      </c>
      <c r="E17" s="6"/>
      <c r="F17" s="6"/>
      <c r="G17" s="6"/>
      <c r="H17" s="6"/>
    </row>
    <row r="18" spans="1:8" x14ac:dyDescent="0.25">
      <c r="A18" s="15" t="s">
        <v>12</v>
      </c>
      <c r="B18" s="15">
        <f>(I2*I1)-1</f>
        <v>23</v>
      </c>
      <c r="C18" s="19">
        <f>SUMSQ(B2:D9)-C12</f>
        <v>4775257836.1818905</v>
      </c>
      <c r="D18" s="20"/>
      <c r="E18" s="20"/>
      <c r="F18" s="20"/>
      <c r="G18" s="20"/>
      <c r="H18" s="2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BC1FC-89FD-420E-B7CC-2D18C5DDF584}">
  <dimension ref="A2:T49"/>
  <sheetViews>
    <sheetView topLeftCell="A31" workbookViewId="0">
      <selection activeCell="J41" sqref="J41:J48"/>
    </sheetView>
  </sheetViews>
  <sheetFormatPr defaultRowHeight="15" x14ac:dyDescent="0.25"/>
  <sheetData>
    <row r="2" spans="1:20" x14ac:dyDescent="0.25">
      <c r="A2" s="60" t="s">
        <v>30</v>
      </c>
      <c r="B2" s="59" t="s">
        <v>31</v>
      </c>
      <c r="C2" s="59"/>
      <c r="D2" s="59"/>
      <c r="E2" s="59"/>
      <c r="F2" s="59"/>
      <c r="G2" s="59"/>
      <c r="H2" s="59"/>
      <c r="I2" s="59"/>
      <c r="K2" s="60" t="s">
        <v>30</v>
      </c>
      <c r="L2" s="59" t="s">
        <v>33</v>
      </c>
      <c r="M2" s="59"/>
      <c r="N2" s="59"/>
      <c r="O2" s="59"/>
      <c r="P2" s="59"/>
      <c r="Q2" s="59"/>
      <c r="R2" s="59"/>
      <c r="S2" s="59"/>
    </row>
    <row r="3" spans="1:20" x14ac:dyDescent="0.25">
      <c r="A3" s="60"/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K3" s="60"/>
      <c r="L3" t="s">
        <v>1</v>
      </c>
      <c r="M3" t="s">
        <v>2</v>
      </c>
      <c r="N3" t="s">
        <v>3</v>
      </c>
      <c r="O3" t="s">
        <v>4</v>
      </c>
      <c r="P3" t="s">
        <v>5</v>
      </c>
      <c r="Q3" t="s">
        <v>6</v>
      </c>
      <c r="R3" t="s">
        <v>7</v>
      </c>
      <c r="S3" t="s">
        <v>8</v>
      </c>
    </row>
    <row r="4" spans="1:20" x14ac:dyDescent="0.25">
      <c r="A4">
        <v>1</v>
      </c>
      <c r="B4">
        <v>4</v>
      </c>
      <c r="C4">
        <v>4</v>
      </c>
      <c r="D4">
        <v>3</v>
      </c>
      <c r="E4">
        <v>4</v>
      </c>
      <c r="F4">
        <v>4</v>
      </c>
      <c r="G4">
        <v>5</v>
      </c>
      <c r="H4">
        <v>5</v>
      </c>
      <c r="I4">
        <v>2</v>
      </c>
      <c r="K4">
        <v>1</v>
      </c>
      <c r="L4">
        <v>4.5</v>
      </c>
      <c r="M4">
        <v>4.5</v>
      </c>
      <c r="N4">
        <v>2</v>
      </c>
      <c r="O4">
        <v>4.5</v>
      </c>
      <c r="P4">
        <v>4.5</v>
      </c>
      <c r="Q4">
        <v>7.5</v>
      </c>
      <c r="R4">
        <v>7.5</v>
      </c>
      <c r="S4">
        <v>1</v>
      </c>
      <c r="T4">
        <f>SUM(L4:S4)</f>
        <v>36</v>
      </c>
    </row>
    <row r="5" spans="1:20" x14ac:dyDescent="0.25">
      <c r="A5">
        <v>2</v>
      </c>
      <c r="B5">
        <v>3</v>
      </c>
      <c r="C5">
        <v>3</v>
      </c>
      <c r="D5">
        <v>3</v>
      </c>
      <c r="E5">
        <v>3</v>
      </c>
      <c r="F5">
        <v>3</v>
      </c>
      <c r="G5">
        <v>3</v>
      </c>
      <c r="H5">
        <v>4</v>
      </c>
      <c r="I5">
        <v>4</v>
      </c>
      <c r="K5">
        <v>2</v>
      </c>
      <c r="L5">
        <v>3.5</v>
      </c>
      <c r="M5">
        <v>3.5</v>
      </c>
      <c r="N5">
        <v>3.5</v>
      </c>
      <c r="O5">
        <v>3.5</v>
      </c>
      <c r="P5">
        <v>3.5</v>
      </c>
      <c r="Q5">
        <v>3.5</v>
      </c>
      <c r="R5">
        <v>7.5</v>
      </c>
      <c r="S5">
        <v>7.5</v>
      </c>
      <c r="T5">
        <f t="shared" ref="T5:T33" si="0">SUM(L5:S5)</f>
        <v>36</v>
      </c>
    </row>
    <row r="6" spans="1:20" x14ac:dyDescent="0.25">
      <c r="A6">
        <v>3</v>
      </c>
      <c r="B6">
        <v>3</v>
      </c>
      <c r="C6">
        <v>4</v>
      </c>
      <c r="D6">
        <v>5</v>
      </c>
      <c r="E6">
        <v>4</v>
      </c>
      <c r="F6">
        <v>2</v>
      </c>
      <c r="G6">
        <v>3</v>
      </c>
      <c r="H6">
        <v>3</v>
      </c>
      <c r="I6">
        <v>3</v>
      </c>
      <c r="K6">
        <v>3</v>
      </c>
      <c r="L6">
        <v>3.5</v>
      </c>
      <c r="M6">
        <v>6.5</v>
      </c>
      <c r="N6">
        <v>8</v>
      </c>
      <c r="O6">
        <v>6.5</v>
      </c>
      <c r="P6">
        <v>1</v>
      </c>
      <c r="Q6">
        <v>3.5</v>
      </c>
      <c r="R6">
        <v>3.5</v>
      </c>
      <c r="S6">
        <v>3.5</v>
      </c>
      <c r="T6">
        <f t="shared" si="0"/>
        <v>36</v>
      </c>
    </row>
    <row r="7" spans="1:20" x14ac:dyDescent="0.25">
      <c r="A7">
        <v>4</v>
      </c>
      <c r="B7">
        <v>4</v>
      </c>
      <c r="C7">
        <v>5</v>
      </c>
      <c r="D7">
        <v>5</v>
      </c>
      <c r="E7">
        <v>3</v>
      </c>
      <c r="F7">
        <v>3</v>
      </c>
      <c r="G7">
        <v>4</v>
      </c>
      <c r="H7">
        <v>3</v>
      </c>
      <c r="I7">
        <v>4</v>
      </c>
      <c r="K7">
        <v>4</v>
      </c>
      <c r="L7">
        <v>5</v>
      </c>
      <c r="M7">
        <v>7.5</v>
      </c>
      <c r="N7">
        <v>7.5</v>
      </c>
      <c r="O7">
        <v>2</v>
      </c>
      <c r="P7">
        <v>2</v>
      </c>
      <c r="Q7">
        <v>5</v>
      </c>
      <c r="R7">
        <v>2</v>
      </c>
      <c r="S7">
        <v>5</v>
      </c>
      <c r="T7">
        <f t="shared" si="0"/>
        <v>36</v>
      </c>
    </row>
    <row r="8" spans="1:20" x14ac:dyDescent="0.25">
      <c r="A8">
        <v>5</v>
      </c>
      <c r="B8">
        <v>3</v>
      </c>
      <c r="C8">
        <v>4</v>
      </c>
      <c r="D8">
        <v>4</v>
      </c>
      <c r="E8">
        <v>2</v>
      </c>
      <c r="F8">
        <v>2</v>
      </c>
      <c r="G8">
        <v>2</v>
      </c>
      <c r="H8">
        <v>2</v>
      </c>
      <c r="I8">
        <v>4</v>
      </c>
      <c r="K8">
        <v>5</v>
      </c>
      <c r="L8">
        <v>5</v>
      </c>
      <c r="M8">
        <v>7</v>
      </c>
      <c r="N8">
        <v>7</v>
      </c>
      <c r="O8">
        <v>2.5</v>
      </c>
      <c r="P8">
        <v>2.5</v>
      </c>
      <c r="Q8">
        <v>2.5</v>
      </c>
      <c r="R8">
        <v>2.5</v>
      </c>
      <c r="S8">
        <v>7</v>
      </c>
      <c r="T8">
        <f t="shared" si="0"/>
        <v>36</v>
      </c>
    </row>
    <row r="9" spans="1:20" x14ac:dyDescent="0.25">
      <c r="A9">
        <v>6</v>
      </c>
      <c r="B9">
        <v>4</v>
      </c>
      <c r="C9">
        <v>4</v>
      </c>
      <c r="D9">
        <v>4</v>
      </c>
      <c r="E9">
        <v>3</v>
      </c>
      <c r="F9">
        <v>3</v>
      </c>
      <c r="G9">
        <v>4</v>
      </c>
      <c r="H9">
        <v>3</v>
      </c>
      <c r="I9">
        <v>4</v>
      </c>
      <c r="K9">
        <v>6</v>
      </c>
      <c r="L9">
        <v>6</v>
      </c>
      <c r="M9">
        <v>6</v>
      </c>
      <c r="N9">
        <v>6</v>
      </c>
      <c r="O9">
        <v>2</v>
      </c>
      <c r="P9">
        <v>2</v>
      </c>
      <c r="Q9">
        <v>6</v>
      </c>
      <c r="R9">
        <v>2</v>
      </c>
      <c r="S9">
        <v>6</v>
      </c>
      <c r="T9">
        <f t="shared" si="0"/>
        <v>36</v>
      </c>
    </row>
    <row r="10" spans="1:20" x14ac:dyDescent="0.25">
      <c r="A10">
        <v>7</v>
      </c>
      <c r="B10">
        <v>2</v>
      </c>
      <c r="C10">
        <v>2</v>
      </c>
      <c r="D10">
        <v>2</v>
      </c>
      <c r="E10">
        <v>2</v>
      </c>
      <c r="F10">
        <v>2</v>
      </c>
      <c r="G10">
        <v>2</v>
      </c>
      <c r="H10">
        <v>2</v>
      </c>
      <c r="I10">
        <v>2</v>
      </c>
      <c r="K10">
        <v>7</v>
      </c>
      <c r="L10">
        <v>4.5</v>
      </c>
      <c r="M10">
        <v>4.5</v>
      </c>
      <c r="N10">
        <v>4.5</v>
      </c>
      <c r="O10">
        <v>4.5</v>
      </c>
      <c r="P10">
        <v>4.5</v>
      </c>
      <c r="Q10">
        <v>4.5</v>
      </c>
      <c r="R10">
        <v>4.5</v>
      </c>
      <c r="S10">
        <v>4.5</v>
      </c>
      <c r="T10">
        <f t="shared" si="0"/>
        <v>36</v>
      </c>
    </row>
    <row r="11" spans="1:20" x14ac:dyDescent="0.25">
      <c r="A11">
        <v>8</v>
      </c>
      <c r="B11">
        <v>4</v>
      </c>
      <c r="C11">
        <v>4</v>
      </c>
      <c r="D11">
        <v>1</v>
      </c>
      <c r="E11">
        <v>3</v>
      </c>
      <c r="F11">
        <v>2</v>
      </c>
      <c r="G11">
        <v>3</v>
      </c>
      <c r="H11">
        <v>4</v>
      </c>
      <c r="I11">
        <v>2</v>
      </c>
      <c r="K11">
        <v>8</v>
      </c>
      <c r="L11">
        <v>7</v>
      </c>
      <c r="M11">
        <v>7</v>
      </c>
      <c r="N11">
        <v>1</v>
      </c>
      <c r="O11">
        <v>4.5</v>
      </c>
      <c r="P11">
        <v>2.5</v>
      </c>
      <c r="Q11">
        <v>4.5</v>
      </c>
      <c r="R11">
        <v>7</v>
      </c>
      <c r="S11">
        <v>2.5</v>
      </c>
      <c r="T11">
        <f t="shared" si="0"/>
        <v>36</v>
      </c>
    </row>
    <row r="12" spans="1:20" x14ac:dyDescent="0.25">
      <c r="A12">
        <v>9</v>
      </c>
      <c r="B12">
        <v>2</v>
      </c>
      <c r="C12">
        <v>2</v>
      </c>
      <c r="D12">
        <v>2</v>
      </c>
      <c r="E12">
        <v>2</v>
      </c>
      <c r="F12">
        <v>2</v>
      </c>
      <c r="G12">
        <v>2</v>
      </c>
      <c r="H12">
        <v>2</v>
      </c>
      <c r="I12">
        <v>2</v>
      </c>
      <c r="K12">
        <v>9</v>
      </c>
      <c r="L12">
        <v>4.5</v>
      </c>
      <c r="M12">
        <v>4.5</v>
      </c>
      <c r="N12">
        <v>4.5</v>
      </c>
      <c r="O12">
        <v>4.5</v>
      </c>
      <c r="P12">
        <v>4.5</v>
      </c>
      <c r="Q12">
        <v>4.5</v>
      </c>
      <c r="R12">
        <v>4.5</v>
      </c>
      <c r="S12">
        <v>4.5</v>
      </c>
      <c r="T12">
        <f t="shared" si="0"/>
        <v>36</v>
      </c>
    </row>
    <row r="13" spans="1:20" x14ac:dyDescent="0.25">
      <c r="A13">
        <v>10</v>
      </c>
      <c r="B13">
        <v>3</v>
      </c>
      <c r="C13">
        <v>3</v>
      </c>
      <c r="D13">
        <v>2</v>
      </c>
      <c r="E13">
        <v>3</v>
      </c>
      <c r="F13">
        <v>2</v>
      </c>
      <c r="G13">
        <v>2</v>
      </c>
      <c r="H13">
        <v>2</v>
      </c>
      <c r="I13">
        <v>3</v>
      </c>
      <c r="K13">
        <v>10</v>
      </c>
      <c r="L13">
        <v>6.5</v>
      </c>
      <c r="M13">
        <v>6.5</v>
      </c>
      <c r="N13">
        <v>2.5</v>
      </c>
      <c r="O13">
        <v>6.5</v>
      </c>
      <c r="P13">
        <v>2.5</v>
      </c>
      <c r="Q13">
        <v>2.5</v>
      </c>
      <c r="R13">
        <v>2.5</v>
      </c>
      <c r="S13">
        <v>6.5</v>
      </c>
      <c r="T13">
        <f t="shared" si="0"/>
        <v>36</v>
      </c>
    </row>
    <row r="14" spans="1:20" x14ac:dyDescent="0.25">
      <c r="A14">
        <v>11</v>
      </c>
      <c r="B14">
        <v>4</v>
      </c>
      <c r="C14">
        <v>3</v>
      </c>
      <c r="D14">
        <v>3</v>
      </c>
      <c r="E14">
        <v>3</v>
      </c>
      <c r="F14">
        <v>3</v>
      </c>
      <c r="G14">
        <v>3</v>
      </c>
      <c r="H14">
        <v>3</v>
      </c>
      <c r="I14">
        <v>3</v>
      </c>
      <c r="K14">
        <v>11</v>
      </c>
      <c r="L14">
        <v>8</v>
      </c>
      <c r="M14">
        <v>4</v>
      </c>
      <c r="N14">
        <v>4</v>
      </c>
      <c r="O14">
        <v>4</v>
      </c>
      <c r="P14">
        <v>4</v>
      </c>
      <c r="Q14">
        <v>4</v>
      </c>
      <c r="R14">
        <v>4</v>
      </c>
      <c r="S14">
        <v>4</v>
      </c>
      <c r="T14">
        <f t="shared" si="0"/>
        <v>36</v>
      </c>
    </row>
    <row r="15" spans="1:20" x14ac:dyDescent="0.25">
      <c r="A15">
        <v>12</v>
      </c>
      <c r="B15">
        <v>3</v>
      </c>
      <c r="C15">
        <v>3</v>
      </c>
      <c r="D15">
        <v>3</v>
      </c>
      <c r="E15">
        <v>4</v>
      </c>
      <c r="F15">
        <v>3</v>
      </c>
      <c r="G15">
        <v>3</v>
      </c>
      <c r="H15">
        <v>3</v>
      </c>
      <c r="I15">
        <v>3</v>
      </c>
      <c r="K15">
        <v>12</v>
      </c>
      <c r="L15">
        <v>4</v>
      </c>
      <c r="M15">
        <v>4</v>
      </c>
      <c r="N15">
        <v>4</v>
      </c>
      <c r="O15">
        <v>8</v>
      </c>
      <c r="P15">
        <v>4</v>
      </c>
      <c r="Q15">
        <v>4</v>
      </c>
      <c r="R15">
        <v>4</v>
      </c>
      <c r="S15">
        <v>4</v>
      </c>
      <c r="T15">
        <f t="shared" si="0"/>
        <v>36</v>
      </c>
    </row>
    <row r="16" spans="1:20" x14ac:dyDescent="0.25">
      <c r="A16">
        <v>13</v>
      </c>
      <c r="B16">
        <v>2</v>
      </c>
      <c r="C16">
        <v>3</v>
      </c>
      <c r="D16">
        <v>3</v>
      </c>
      <c r="E16">
        <v>4</v>
      </c>
      <c r="F16">
        <v>4</v>
      </c>
      <c r="G16">
        <v>4</v>
      </c>
      <c r="H16">
        <v>4</v>
      </c>
      <c r="I16">
        <v>4</v>
      </c>
      <c r="K16">
        <v>13</v>
      </c>
      <c r="L16">
        <v>1</v>
      </c>
      <c r="M16">
        <v>2.5</v>
      </c>
      <c r="N16">
        <v>2.5</v>
      </c>
      <c r="O16">
        <v>6</v>
      </c>
      <c r="P16">
        <v>6</v>
      </c>
      <c r="Q16">
        <v>6</v>
      </c>
      <c r="R16">
        <v>6</v>
      </c>
      <c r="S16">
        <v>6</v>
      </c>
      <c r="T16">
        <f t="shared" si="0"/>
        <v>36</v>
      </c>
    </row>
    <row r="17" spans="1:20" x14ac:dyDescent="0.25">
      <c r="A17">
        <v>14</v>
      </c>
      <c r="B17">
        <v>3</v>
      </c>
      <c r="C17">
        <v>3</v>
      </c>
      <c r="D17">
        <v>3</v>
      </c>
      <c r="E17">
        <v>3</v>
      </c>
      <c r="F17">
        <v>4</v>
      </c>
      <c r="G17">
        <v>4</v>
      </c>
      <c r="H17">
        <v>4</v>
      </c>
      <c r="I17">
        <v>4</v>
      </c>
      <c r="K17">
        <v>14</v>
      </c>
      <c r="L17">
        <v>2.5</v>
      </c>
      <c r="M17">
        <v>2.5</v>
      </c>
      <c r="N17">
        <v>2.5</v>
      </c>
      <c r="O17">
        <v>2.5</v>
      </c>
      <c r="P17">
        <v>6.5</v>
      </c>
      <c r="Q17">
        <v>6.5</v>
      </c>
      <c r="R17">
        <v>6.5</v>
      </c>
      <c r="S17">
        <v>6.5</v>
      </c>
      <c r="T17">
        <f t="shared" si="0"/>
        <v>36</v>
      </c>
    </row>
    <row r="18" spans="1:20" x14ac:dyDescent="0.25">
      <c r="A18">
        <v>15</v>
      </c>
      <c r="B18">
        <v>4</v>
      </c>
      <c r="C18">
        <v>4</v>
      </c>
      <c r="D18">
        <v>4</v>
      </c>
      <c r="E18">
        <v>4</v>
      </c>
      <c r="F18">
        <v>4</v>
      </c>
      <c r="G18">
        <v>4</v>
      </c>
      <c r="H18">
        <v>4</v>
      </c>
      <c r="I18">
        <v>4</v>
      </c>
      <c r="K18">
        <v>15</v>
      </c>
      <c r="L18">
        <v>4.5</v>
      </c>
      <c r="M18">
        <v>4.5</v>
      </c>
      <c r="N18">
        <v>4.5</v>
      </c>
      <c r="O18">
        <v>4.5</v>
      </c>
      <c r="P18">
        <v>4.5</v>
      </c>
      <c r="Q18">
        <v>4.5</v>
      </c>
      <c r="R18">
        <v>4.5</v>
      </c>
      <c r="S18">
        <v>4.5</v>
      </c>
      <c r="T18">
        <f t="shared" si="0"/>
        <v>36</v>
      </c>
    </row>
    <row r="19" spans="1:20" x14ac:dyDescent="0.25">
      <c r="A19">
        <v>16</v>
      </c>
      <c r="B19">
        <v>2</v>
      </c>
      <c r="C19">
        <v>2</v>
      </c>
      <c r="D19">
        <v>4</v>
      </c>
      <c r="E19">
        <v>4</v>
      </c>
      <c r="F19">
        <v>2</v>
      </c>
      <c r="G19">
        <v>2</v>
      </c>
      <c r="H19">
        <v>3</v>
      </c>
      <c r="I19">
        <v>3</v>
      </c>
      <c r="K19">
        <v>16</v>
      </c>
      <c r="L19">
        <v>2.5</v>
      </c>
      <c r="M19">
        <v>2.5</v>
      </c>
      <c r="N19">
        <v>7.5</v>
      </c>
      <c r="O19">
        <v>7.5</v>
      </c>
      <c r="P19">
        <v>2.5</v>
      </c>
      <c r="Q19">
        <v>2.5</v>
      </c>
      <c r="R19">
        <v>5.5</v>
      </c>
      <c r="S19">
        <v>5.5</v>
      </c>
      <c r="T19">
        <f t="shared" si="0"/>
        <v>36</v>
      </c>
    </row>
    <row r="20" spans="1:20" x14ac:dyDescent="0.25">
      <c r="A20">
        <v>17</v>
      </c>
      <c r="B20">
        <v>4</v>
      </c>
      <c r="C20">
        <v>4</v>
      </c>
      <c r="D20">
        <v>3</v>
      </c>
      <c r="E20">
        <v>3</v>
      </c>
      <c r="F20">
        <v>4</v>
      </c>
      <c r="G20">
        <v>3</v>
      </c>
      <c r="H20">
        <v>2</v>
      </c>
      <c r="I20">
        <v>4</v>
      </c>
      <c r="K20">
        <v>17</v>
      </c>
      <c r="L20">
        <v>6.5</v>
      </c>
      <c r="M20">
        <v>6.5</v>
      </c>
      <c r="N20">
        <v>3</v>
      </c>
      <c r="O20">
        <v>3</v>
      </c>
      <c r="P20">
        <v>6.5</v>
      </c>
      <c r="Q20">
        <v>3</v>
      </c>
      <c r="R20">
        <v>1</v>
      </c>
      <c r="S20">
        <v>6.5</v>
      </c>
      <c r="T20">
        <f t="shared" si="0"/>
        <v>36</v>
      </c>
    </row>
    <row r="21" spans="1:20" x14ac:dyDescent="0.25">
      <c r="A21">
        <v>18</v>
      </c>
      <c r="B21">
        <v>3</v>
      </c>
      <c r="C21">
        <v>3</v>
      </c>
      <c r="D21">
        <v>3</v>
      </c>
      <c r="E21">
        <v>3</v>
      </c>
      <c r="F21">
        <v>3</v>
      </c>
      <c r="G21">
        <v>3</v>
      </c>
      <c r="H21">
        <v>3</v>
      </c>
      <c r="I21">
        <v>3</v>
      </c>
      <c r="K21">
        <v>18</v>
      </c>
      <c r="L21">
        <v>4.5</v>
      </c>
      <c r="M21">
        <v>4.5</v>
      </c>
      <c r="N21">
        <v>4.5</v>
      </c>
      <c r="O21">
        <v>4.5</v>
      </c>
      <c r="P21">
        <v>4.5</v>
      </c>
      <c r="Q21">
        <v>4.5</v>
      </c>
      <c r="R21">
        <v>4.5</v>
      </c>
      <c r="S21">
        <v>4.5</v>
      </c>
      <c r="T21">
        <f t="shared" si="0"/>
        <v>36</v>
      </c>
    </row>
    <row r="22" spans="1:20" x14ac:dyDescent="0.25">
      <c r="A22">
        <v>19</v>
      </c>
      <c r="B22">
        <v>4</v>
      </c>
      <c r="C22">
        <v>3</v>
      </c>
      <c r="D22">
        <v>3</v>
      </c>
      <c r="E22">
        <v>4</v>
      </c>
      <c r="F22">
        <v>3</v>
      </c>
      <c r="G22">
        <v>4</v>
      </c>
      <c r="H22">
        <v>3</v>
      </c>
      <c r="I22">
        <v>3</v>
      </c>
      <c r="K22">
        <v>19</v>
      </c>
      <c r="L22">
        <v>7</v>
      </c>
      <c r="M22">
        <v>3</v>
      </c>
      <c r="N22">
        <v>3</v>
      </c>
      <c r="O22">
        <v>7</v>
      </c>
      <c r="P22">
        <v>3</v>
      </c>
      <c r="Q22">
        <v>7</v>
      </c>
      <c r="R22">
        <v>3</v>
      </c>
      <c r="S22">
        <v>3</v>
      </c>
      <c r="T22">
        <f t="shared" si="0"/>
        <v>36</v>
      </c>
    </row>
    <row r="23" spans="1:20" x14ac:dyDescent="0.25">
      <c r="A23">
        <v>20</v>
      </c>
      <c r="B23">
        <v>4</v>
      </c>
      <c r="C23">
        <v>4</v>
      </c>
      <c r="D23">
        <v>4</v>
      </c>
      <c r="E23">
        <v>4</v>
      </c>
      <c r="F23">
        <v>4</v>
      </c>
      <c r="G23">
        <v>4</v>
      </c>
      <c r="H23">
        <v>4</v>
      </c>
      <c r="I23">
        <v>4</v>
      </c>
      <c r="K23">
        <v>20</v>
      </c>
      <c r="L23">
        <v>4.5</v>
      </c>
      <c r="M23">
        <v>4.5</v>
      </c>
      <c r="N23">
        <v>4.5</v>
      </c>
      <c r="O23" s="17">
        <v>4.5</v>
      </c>
      <c r="P23">
        <v>4.5</v>
      </c>
      <c r="Q23">
        <v>4.5</v>
      </c>
      <c r="R23">
        <v>4.5</v>
      </c>
      <c r="S23">
        <v>4.5</v>
      </c>
      <c r="T23">
        <f t="shared" si="0"/>
        <v>36</v>
      </c>
    </row>
    <row r="24" spans="1:20" x14ac:dyDescent="0.25">
      <c r="A24">
        <v>21</v>
      </c>
      <c r="B24">
        <v>4</v>
      </c>
      <c r="C24">
        <v>5</v>
      </c>
      <c r="D24">
        <v>2</v>
      </c>
      <c r="E24">
        <v>2</v>
      </c>
      <c r="F24">
        <v>4</v>
      </c>
      <c r="G24">
        <v>4</v>
      </c>
      <c r="H24">
        <v>2</v>
      </c>
      <c r="I24">
        <v>4</v>
      </c>
      <c r="K24">
        <v>21</v>
      </c>
      <c r="L24">
        <v>5.5</v>
      </c>
      <c r="M24">
        <v>8</v>
      </c>
      <c r="N24">
        <v>2</v>
      </c>
      <c r="O24">
        <v>2</v>
      </c>
      <c r="P24">
        <v>5.5</v>
      </c>
      <c r="Q24">
        <v>5.5</v>
      </c>
      <c r="R24">
        <v>2</v>
      </c>
      <c r="S24">
        <v>5.5</v>
      </c>
      <c r="T24">
        <f t="shared" si="0"/>
        <v>36</v>
      </c>
    </row>
    <row r="25" spans="1:20" x14ac:dyDescent="0.25">
      <c r="A25">
        <v>22</v>
      </c>
      <c r="B25">
        <v>3</v>
      </c>
      <c r="C25">
        <v>4</v>
      </c>
      <c r="D25">
        <v>3</v>
      </c>
      <c r="E25">
        <v>4</v>
      </c>
      <c r="F25">
        <v>3</v>
      </c>
      <c r="G25">
        <v>4</v>
      </c>
      <c r="H25">
        <v>4</v>
      </c>
      <c r="I25">
        <v>4</v>
      </c>
      <c r="K25">
        <v>22</v>
      </c>
      <c r="L25">
        <v>2</v>
      </c>
      <c r="M25">
        <v>6</v>
      </c>
      <c r="N25">
        <v>2</v>
      </c>
      <c r="O25">
        <v>6</v>
      </c>
      <c r="P25">
        <v>2</v>
      </c>
      <c r="Q25">
        <v>6</v>
      </c>
      <c r="R25">
        <v>6</v>
      </c>
      <c r="S25">
        <v>6</v>
      </c>
      <c r="T25">
        <f t="shared" si="0"/>
        <v>36</v>
      </c>
    </row>
    <row r="26" spans="1:20" x14ac:dyDescent="0.25">
      <c r="A26">
        <v>23</v>
      </c>
      <c r="B26">
        <v>4</v>
      </c>
      <c r="C26">
        <v>3</v>
      </c>
      <c r="D26">
        <v>3</v>
      </c>
      <c r="E26">
        <v>3</v>
      </c>
      <c r="F26">
        <v>3</v>
      </c>
      <c r="G26">
        <v>3</v>
      </c>
      <c r="H26">
        <v>3</v>
      </c>
      <c r="I26">
        <v>3</v>
      </c>
      <c r="K26">
        <v>23</v>
      </c>
      <c r="L26">
        <v>8</v>
      </c>
      <c r="M26">
        <v>4</v>
      </c>
      <c r="N26">
        <v>4</v>
      </c>
      <c r="O26">
        <v>4</v>
      </c>
      <c r="P26">
        <v>4</v>
      </c>
      <c r="Q26">
        <v>4</v>
      </c>
      <c r="R26">
        <v>4</v>
      </c>
      <c r="S26">
        <v>4</v>
      </c>
      <c r="T26">
        <f t="shared" si="0"/>
        <v>36</v>
      </c>
    </row>
    <row r="27" spans="1:20" x14ac:dyDescent="0.25">
      <c r="A27">
        <v>24</v>
      </c>
      <c r="B27">
        <v>3</v>
      </c>
      <c r="C27">
        <v>2</v>
      </c>
      <c r="D27">
        <v>2</v>
      </c>
      <c r="E27">
        <v>3</v>
      </c>
      <c r="F27">
        <v>3</v>
      </c>
      <c r="G27">
        <v>3</v>
      </c>
      <c r="H27">
        <v>3</v>
      </c>
      <c r="I27">
        <v>3</v>
      </c>
      <c r="K27">
        <v>24</v>
      </c>
      <c r="L27">
        <v>5.5</v>
      </c>
      <c r="M27">
        <v>1.5</v>
      </c>
      <c r="N27">
        <v>1.5</v>
      </c>
      <c r="O27">
        <v>5.5</v>
      </c>
      <c r="P27">
        <v>5.5</v>
      </c>
      <c r="Q27">
        <v>5.5</v>
      </c>
      <c r="R27">
        <v>5.5</v>
      </c>
      <c r="S27">
        <v>5.5</v>
      </c>
      <c r="T27">
        <f t="shared" si="0"/>
        <v>36</v>
      </c>
    </row>
    <row r="28" spans="1:20" x14ac:dyDescent="0.25">
      <c r="A28">
        <v>25</v>
      </c>
      <c r="B28">
        <v>2</v>
      </c>
      <c r="C28">
        <v>2</v>
      </c>
      <c r="D28">
        <v>4</v>
      </c>
      <c r="E28">
        <v>5</v>
      </c>
      <c r="F28">
        <v>3</v>
      </c>
      <c r="G28">
        <v>3</v>
      </c>
      <c r="H28">
        <v>3</v>
      </c>
      <c r="I28">
        <v>2</v>
      </c>
      <c r="K28">
        <v>25</v>
      </c>
      <c r="L28">
        <v>2</v>
      </c>
      <c r="M28">
        <v>2</v>
      </c>
      <c r="N28">
        <v>7</v>
      </c>
      <c r="O28">
        <v>8</v>
      </c>
      <c r="P28">
        <v>5</v>
      </c>
      <c r="Q28">
        <v>5</v>
      </c>
      <c r="R28">
        <v>5</v>
      </c>
      <c r="S28">
        <v>2</v>
      </c>
      <c r="T28">
        <f t="shared" si="0"/>
        <v>36</v>
      </c>
    </row>
    <row r="29" spans="1:20" x14ac:dyDescent="0.25">
      <c r="A29">
        <v>26</v>
      </c>
      <c r="B29">
        <v>2</v>
      </c>
      <c r="C29">
        <v>2</v>
      </c>
      <c r="D29">
        <v>2</v>
      </c>
      <c r="E29">
        <v>3</v>
      </c>
      <c r="F29">
        <v>3</v>
      </c>
      <c r="G29">
        <v>3</v>
      </c>
      <c r="H29">
        <v>2</v>
      </c>
      <c r="I29">
        <v>2</v>
      </c>
      <c r="K29">
        <v>26</v>
      </c>
      <c r="L29">
        <v>3</v>
      </c>
      <c r="M29">
        <v>3</v>
      </c>
      <c r="N29">
        <v>3</v>
      </c>
      <c r="O29">
        <v>7</v>
      </c>
      <c r="P29">
        <v>7</v>
      </c>
      <c r="Q29">
        <v>7</v>
      </c>
      <c r="R29">
        <v>3</v>
      </c>
      <c r="S29">
        <v>3</v>
      </c>
      <c r="T29">
        <f t="shared" si="0"/>
        <v>36</v>
      </c>
    </row>
    <row r="30" spans="1:20" x14ac:dyDescent="0.25">
      <c r="A30">
        <v>27</v>
      </c>
      <c r="B30">
        <v>4</v>
      </c>
      <c r="C30">
        <v>4</v>
      </c>
      <c r="D30">
        <v>4</v>
      </c>
      <c r="E30">
        <v>4</v>
      </c>
      <c r="F30">
        <v>4</v>
      </c>
      <c r="G30">
        <v>4</v>
      </c>
      <c r="H30">
        <v>5</v>
      </c>
      <c r="I30">
        <v>4</v>
      </c>
      <c r="K30">
        <v>27</v>
      </c>
      <c r="L30">
        <v>4</v>
      </c>
      <c r="M30">
        <v>4</v>
      </c>
      <c r="N30">
        <v>4</v>
      </c>
      <c r="O30">
        <v>4</v>
      </c>
      <c r="P30">
        <v>4</v>
      </c>
      <c r="Q30">
        <v>4</v>
      </c>
      <c r="R30">
        <v>8</v>
      </c>
      <c r="S30">
        <v>4</v>
      </c>
      <c r="T30">
        <f t="shared" si="0"/>
        <v>36</v>
      </c>
    </row>
    <row r="31" spans="1:20" x14ac:dyDescent="0.25">
      <c r="A31">
        <v>28</v>
      </c>
      <c r="B31">
        <v>4</v>
      </c>
      <c r="C31">
        <v>4</v>
      </c>
      <c r="D31">
        <v>4</v>
      </c>
      <c r="E31">
        <v>4</v>
      </c>
      <c r="F31">
        <v>3</v>
      </c>
      <c r="G31">
        <v>3</v>
      </c>
      <c r="H31">
        <v>3</v>
      </c>
      <c r="I31">
        <v>3</v>
      </c>
      <c r="K31">
        <v>28</v>
      </c>
      <c r="L31">
        <v>6.5</v>
      </c>
      <c r="M31">
        <v>6.5</v>
      </c>
      <c r="N31">
        <v>6.5</v>
      </c>
      <c r="O31">
        <v>6.5</v>
      </c>
      <c r="P31">
        <v>2.5</v>
      </c>
      <c r="Q31">
        <v>2.5</v>
      </c>
      <c r="R31">
        <v>2.5</v>
      </c>
      <c r="S31">
        <v>2.5</v>
      </c>
      <c r="T31">
        <f t="shared" si="0"/>
        <v>36</v>
      </c>
    </row>
    <row r="32" spans="1:20" x14ac:dyDescent="0.25">
      <c r="A32">
        <v>29</v>
      </c>
      <c r="B32">
        <v>3</v>
      </c>
      <c r="C32">
        <v>3</v>
      </c>
      <c r="D32">
        <v>3</v>
      </c>
      <c r="E32">
        <v>3</v>
      </c>
      <c r="F32">
        <v>2</v>
      </c>
      <c r="G32">
        <v>3</v>
      </c>
      <c r="H32">
        <v>3</v>
      </c>
      <c r="I32">
        <v>4</v>
      </c>
      <c r="K32">
        <v>29</v>
      </c>
      <c r="L32">
        <v>4.5</v>
      </c>
      <c r="M32">
        <v>4.5</v>
      </c>
      <c r="N32">
        <v>4.5</v>
      </c>
      <c r="O32">
        <v>4.5</v>
      </c>
      <c r="P32">
        <v>1</v>
      </c>
      <c r="Q32">
        <v>4.5</v>
      </c>
      <c r="R32">
        <v>4.5</v>
      </c>
      <c r="S32">
        <v>8</v>
      </c>
      <c r="T32">
        <f t="shared" si="0"/>
        <v>36</v>
      </c>
    </row>
    <row r="33" spans="1:20" x14ac:dyDescent="0.25">
      <c r="A33">
        <v>30</v>
      </c>
      <c r="B33">
        <v>3</v>
      </c>
      <c r="C33">
        <v>3</v>
      </c>
      <c r="D33">
        <v>3</v>
      </c>
      <c r="E33">
        <v>3</v>
      </c>
      <c r="F33">
        <v>4</v>
      </c>
      <c r="G33">
        <v>4</v>
      </c>
      <c r="H33">
        <v>4</v>
      </c>
      <c r="I33">
        <v>4</v>
      </c>
      <c r="K33">
        <v>30</v>
      </c>
      <c r="L33">
        <v>2.5</v>
      </c>
      <c r="M33">
        <v>2.5</v>
      </c>
      <c r="N33">
        <v>2.5</v>
      </c>
      <c r="O33">
        <v>2.5</v>
      </c>
      <c r="P33">
        <v>6.5</v>
      </c>
      <c r="Q33">
        <v>6.5</v>
      </c>
      <c r="R33">
        <v>6.5</v>
      </c>
      <c r="S33">
        <v>6.5</v>
      </c>
      <c r="T33">
        <f t="shared" si="0"/>
        <v>36</v>
      </c>
    </row>
    <row r="34" spans="1:20" x14ac:dyDescent="0.25">
      <c r="A34" s="2" t="s">
        <v>32</v>
      </c>
      <c r="B34" s="8">
        <f>SUM(B4:B33)</f>
        <v>97</v>
      </c>
      <c r="C34" s="8">
        <f t="shared" ref="C34:I34" si="1">SUM(C4:C33)</f>
        <v>99</v>
      </c>
      <c r="D34" s="8">
        <f t="shared" si="1"/>
        <v>94</v>
      </c>
      <c r="E34" s="8">
        <f t="shared" si="1"/>
        <v>99</v>
      </c>
      <c r="F34" s="8">
        <f t="shared" si="1"/>
        <v>91</v>
      </c>
      <c r="G34" s="8">
        <f t="shared" si="1"/>
        <v>98</v>
      </c>
      <c r="H34" s="8">
        <f t="shared" si="1"/>
        <v>95</v>
      </c>
      <c r="I34" s="8">
        <f t="shared" si="1"/>
        <v>98</v>
      </c>
      <c r="K34" t="s">
        <v>67</v>
      </c>
      <c r="L34">
        <f>SUM(L4:L33)</f>
        <v>138.5</v>
      </c>
      <c r="M34">
        <f t="shared" ref="M34:S34" si="2">SUM(M4:M33)</f>
        <v>138</v>
      </c>
      <c r="N34">
        <f t="shared" si="2"/>
        <v>123.5</v>
      </c>
      <c r="O34">
        <f t="shared" si="2"/>
        <v>142.5</v>
      </c>
      <c r="P34">
        <f t="shared" si="2"/>
        <v>118.5</v>
      </c>
      <c r="Q34">
        <f t="shared" si="2"/>
        <v>141</v>
      </c>
      <c r="R34">
        <f t="shared" si="2"/>
        <v>134</v>
      </c>
      <c r="S34">
        <f t="shared" si="2"/>
        <v>144</v>
      </c>
    </row>
    <row r="35" spans="1:20" x14ac:dyDescent="0.25">
      <c r="A35" s="2" t="s">
        <v>29</v>
      </c>
      <c r="B35" s="12">
        <f>AVERAGE(B4:B33)</f>
        <v>3.2333333333333334</v>
      </c>
      <c r="C35" s="12">
        <f t="shared" ref="C35:I35" si="3">AVERAGE(C4:C33)</f>
        <v>3.3</v>
      </c>
      <c r="D35" s="12">
        <f t="shared" si="3"/>
        <v>3.1333333333333333</v>
      </c>
      <c r="E35" s="12">
        <f t="shared" si="3"/>
        <v>3.3</v>
      </c>
      <c r="F35" s="12">
        <f t="shared" si="3"/>
        <v>3.0333333333333332</v>
      </c>
      <c r="G35" s="12">
        <f t="shared" si="3"/>
        <v>3.2666666666666666</v>
      </c>
      <c r="H35" s="12">
        <f t="shared" si="3"/>
        <v>3.1666666666666665</v>
      </c>
      <c r="I35" s="12">
        <f t="shared" si="3"/>
        <v>3.2666666666666666</v>
      </c>
      <c r="L35" s="1">
        <f>AVERAGE(L4:L33)</f>
        <v>4.6166666666666663</v>
      </c>
      <c r="M35" s="1">
        <f t="shared" ref="M35:S35" si="4">AVERAGE(M4:M33)</f>
        <v>4.5999999999999996</v>
      </c>
      <c r="N35" s="1">
        <f t="shared" si="4"/>
        <v>4.1166666666666663</v>
      </c>
      <c r="O35" s="1">
        <f t="shared" si="4"/>
        <v>4.75</v>
      </c>
      <c r="P35" s="1">
        <f t="shared" si="4"/>
        <v>3.95</v>
      </c>
      <c r="Q35" s="1">
        <f t="shared" si="4"/>
        <v>4.7</v>
      </c>
      <c r="R35" s="1">
        <f t="shared" si="4"/>
        <v>4.4666666666666668</v>
      </c>
      <c r="S35" s="1">
        <f t="shared" si="4"/>
        <v>4.8</v>
      </c>
    </row>
    <row r="37" spans="1:20" x14ac:dyDescent="0.25">
      <c r="A37" t="s">
        <v>34</v>
      </c>
      <c r="B37">
        <f>(12/((30*8)*(8+1))*SUMSQ(L34:S34)-3*(30)*(8+1))</f>
        <v>3.3333333333333712</v>
      </c>
    </row>
    <row r="38" spans="1:20" x14ac:dyDescent="0.25">
      <c r="A38" t="s">
        <v>35</v>
      </c>
      <c r="B38">
        <f>_xlfn.CHISQ.INV.RT(0.05,8)</f>
        <v>15.507313055865453</v>
      </c>
      <c r="E38" t="s">
        <v>36</v>
      </c>
      <c r="F38" t="s">
        <v>37</v>
      </c>
    </row>
    <row r="39" spans="1:20" x14ac:dyDescent="0.25">
      <c r="M39" s="1"/>
      <c r="N39" s="1"/>
      <c r="O39" s="1"/>
      <c r="P39" s="1"/>
      <c r="Q39" s="1"/>
      <c r="R39" s="1"/>
      <c r="S39" s="1"/>
      <c r="T39" s="1"/>
    </row>
    <row r="40" spans="1:20" x14ac:dyDescent="0.25">
      <c r="E40" s="61" t="s">
        <v>38</v>
      </c>
      <c r="F40" s="61"/>
      <c r="G40" s="61"/>
      <c r="H40" s="61"/>
      <c r="I40" s="61"/>
      <c r="J40" s="14" t="s">
        <v>29</v>
      </c>
      <c r="K40" s="14" t="s">
        <v>39</v>
      </c>
    </row>
    <row r="41" spans="1:20" x14ac:dyDescent="0.25">
      <c r="E41" t="s">
        <v>40</v>
      </c>
      <c r="J41" s="1">
        <v>3.2333333333333334</v>
      </c>
      <c r="K41">
        <v>138.5</v>
      </c>
    </row>
    <row r="42" spans="1:20" x14ac:dyDescent="0.25">
      <c r="E42" t="s">
        <v>41</v>
      </c>
      <c r="J42" s="1">
        <v>3.3</v>
      </c>
      <c r="K42">
        <v>138</v>
      </c>
    </row>
    <row r="43" spans="1:20" x14ac:dyDescent="0.25">
      <c r="E43" t="s">
        <v>42</v>
      </c>
      <c r="J43" s="1">
        <v>3.1333333333333333</v>
      </c>
      <c r="K43">
        <v>123.5</v>
      </c>
    </row>
    <row r="44" spans="1:20" x14ac:dyDescent="0.25">
      <c r="E44" t="s">
        <v>43</v>
      </c>
      <c r="J44" s="1">
        <v>3.3</v>
      </c>
      <c r="K44">
        <v>142.5</v>
      </c>
    </row>
    <row r="45" spans="1:20" x14ac:dyDescent="0.25">
      <c r="E45" t="s">
        <v>44</v>
      </c>
      <c r="J45" s="1">
        <v>3.0333333333333332</v>
      </c>
      <c r="K45">
        <v>118.5</v>
      </c>
    </row>
    <row r="46" spans="1:20" x14ac:dyDescent="0.25">
      <c r="E46" t="s">
        <v>45</v>
      </c>
      <c r="J46" s="1">
        <v>3.2666666666666666</v>
      </c>
      <c r="K46">
        <v>141</v>
      </c>
    </row>
    <row r="47" spans="1:20" x14ac:dyDescent="0.25">
      <c r="E47" t="s">
        <v>46</v>
      </c>
      <c r="J47" s="1">
        <v>3.1666666666666665</v>
      </c>
      <c r="K47">
        <v>134</v>
      </c>
    </row>
    <row r="48" spans="1:20" x14ac:dyDescent="0.25">
      <c r="E48" t="s">
        <v>47</v>
      </c>
      <c r="J48" s="1">
        <v>3.2666666666666666</v>
      </c>
      <c r="K48">
        <v>144</v>
      </c>
    </row>
    <row r="49" spans="5:11" x14ac:dyDescent="0.25">
      <c r="E49" s="15" t="s">
        <v>50</v>
      </c>
      <c r="F49" s="18"/>
      <c r="G49" s="15"/>
      <c r="H49" s="15"/>
      <c r="I49" s="15"/>
      <c r="J49" s="58" t="s">
        <v>69</v>
      </c>
      <c r="K49" s="58"/>
    </row>
  </sheetData>
  <mergeCells count="6">
    <mergeCell ref="J49:K49"/>
    <mergeCell ref="A2:A3"/>
    <mergeCell ref="B2:I2"/>
    <mergeCell ref="K2:K3"/>
    <mergeCell ref="L2:S2"/>
    <mergeCell ref="E40:I4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1685A-4B2C-427E-984E-446B708988D3}">
  <dimension ref="A2:T49"/>
  <sheetViews>
    <sheetView topLeftCell="A34" workbookViewId="0">
      <selection activeCell="I38" sqref="I38"/>
    </sheetView>
  </sheetViews>
  <sheetFormatPr defaultRowHeight="15" x14ac:dyDescent="0.25"/>
  <sheetData>
    <row r="2" spans="1:20" x14ac:dyDescent="0.25">
      <c r="A2" s="60" t="s">
        <v>30</v>
      </c>
      <c r="B2" s="59" t="s">
        <v>31</v>
      </c>
      <c r="C2" s="59"/>
      <c r="D2" s="59"/>
      <c r="E2" s="59"/>
      <c r="F2" s="59"/>
      <c r="G2" s="59"/>
      <c r="H2" s="59"/>
      <c r="I2" s="59"/>
      <c r="K2" s="60" t="s">
        <v>30</v>
      </c>
      <c r="L2" s="59" t="s">
        <v>33</v>
      </c>
      <c r="M2" s="59"/>
      <c r="N2" s="59"/>
      <c r="O2" s="59"/>
      <c r="P2" s="59"/>
      <c r="Q2" s="59"/>
      <c r="R2" s="59"/>
      <c r="S2" s="59"/>
    </row>
    <row r="3" spans="1:20" x14ac:dyDescent="0.25">
      <c r="A3" s="60"/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K3" s="60"/>
      <c r="L3" t="s">
        <v>1</v>
      </c>
      <c r="M3" t="s">
        <v>2</v>
      </c>
      <c r="N3" t="s">
        <v>3</v>
      </c>
      <c r="O3" t="s">
        <v>4</v>
      </c>
      <c r="P3" t="s">
        <v>5</v>
      </c>
      <c r="Q3" t="s">
        <v>6</v>
      </c>
      <c r="R3" t="s">
        <v>7</v>
      </c>
      <c r="S3" t="s">
        <v>8</v>
      </c>
    </row>
    <row r="4" spans="1:20" x14ac:dyDescent="0.25">
      <c r="A4">
        <v>1</v>
      </c>
      <c r="B4">
        <v>1</v>
      </c>
      <c r="C4">
        <v>2</v>
      </c>
      <c r="D4">
        <v>1</v>
      </c>
      <c r="E4">
        <v>2</v>
      </c>
      <c r="F4">
        <v>4</v>
      </c>
      <c r="G4">
        <v>1</v>
      </c>
      <c r="H4">
        <v>2</v>
      </c>
      <c r="I4">
        <v>2</v>
      </c>
      <c r="K4">
        <v>1</v>
      </c>
      <c r="L4">
        <v>2</v>
      </c>
      <c r="M4">
        <v>5.5</v>
      </c>
      <c r="N4">
        <v>2</v>
      </c>
      <c r="O4">
        <v>5.5</v>
      </c>
      <c r="P4">
        <v>8</v>
      </c>
      <c r="Q4">
        <v>2</v>
      </c>
      <c r="R4">
        <v>5.5</v>
      </c>
      <c r="S4">
        <v>5.5</v>
      </c>
      <c r="T4">
        <f>SUM(L4:S4)</f>
        <v>36</v>
      </c>
    </row>
    <row r="5" spans="1:20" x14ac:dyDescent="0.25">
      <c r="A5">
        <v>2</v>
      </c>
      <c r="B5">
        <v>2</v>
      </c>
      <c r="C5">
        <v>2</v>
      </c>
      <c r="D5">
        <v>2</v>
      </c>
      <c r="E5">
        <v>3</v>
      </c>
      <c r="F5">
        <v>3</v>
      </c>
      <c r="G5">
        <v>2</v>
      </c>
      <c r="H5">
        <v>4</v>
      </c>
      <c r="I5">
        <v>4</v>
      </c>
      <c r="K5">
        <v>2</v>
      </c>
      <c r="L5">
        <v>2.5</v>
      </c>
      <c r="M5">
        <v>2.5</v>
      </c>
      <c r="N5">
        <v>2.5</v>
      </c>
      <c r="O5">
        <v>5.5</v>
      </c>
      <c r="P5">
        <v>5.5</v>
      </c>
      <c r="Q5">
        <v>2.5</v>
      </c>
      <c r="R5">
        <v>7.5</v>
      </c>
      <c r="S5">
        <v>7.5</v>
      </c>
      <c r="T5">
        <f t="shared" ref="T5:T33" si="0">SUM(L5:S5)</f>
        <v>36</v>
      </c>
    </row>
    <row r="6" spans="1:20" x14ac:dyDescent="0.25">
      <c r="A6">
        <v>3</v>
      </c>
      <c r="B6">
        <v>2</v>
      </c>
      <c r="C6">
        <v>3</v>
      </c>
      <c r="D6">
        <v>3</v>
      </c>
      <c r="E6">
        <v>2</v>
      </c>
      <c r="F6">
        <v>2</v>
      </c>
      <c r="G6">
        <v>2</v>
      </c>
      <c r="H6">
        <v>3</v>
      </c>
      <c r="I6">
        <v>2</v>
      </c>
      <c r="K6">
        <v>3</v>
      </c>
      <c r="L6">
        <v>3</v>
      </c>
      <c r="M6">
        <v>7</v>
      </c>
      <c r="N6">
        <v>7</v>
      </c>
      <c r="O6">
        <v>3</v>
      </c>
      <c r="P6">
        <v>3</v>
      </c>
      <c r="Q6">
        <v>3</v>
      </c>
      <c r="R6">
        <v>7</v>
      </c>
      <c r="S6">
        <v>3</v>
      </c>
      <c r="T6">
        <f t="shared" si="0"/>
        <v>36</v>
      </c>
    </row>
    <row r="7" spans="1:20" x14ac:dyDescent="0.25">
      <c r="A7">
        <v>4</v>
      </c>
      <c r="B7">
        <v>3</v>
      </c>
      <c r="C7">
        <v>3</v>
      </c>
      <c r="D7">
        <v>3</v>
      </c>
      <c r="E7">
        <v>4</v>
      </c>
      <c r="F7">
        <v>2</v>
      </c>
      <c r="G7">
        <v>4</v>
      </c>
      <c r="H7">
        <v>4</v>
      </c>
      <c r="I7">
        <v>2</v>
      </c>
      <c r="K7">
        <v>4</v>
      </c>
      <c r="L7">
        <v>4</v>
      </c>
      <c r="M7">
        <v>4</v>
      </c>
      <c r="N7">
        <v>4</v>
      </c>
      <c r="O7">
        <v>7</v>
      </c>
      <c r="P7">
        <v>1.5</v>
      </c>
      <c r="Q7">
        <v>7</v>
      </c>
      <c r="R7">
        <v>7</v>
      </c>
      <c r="S7">
        <v>1.5</v>
      </c>
      <c r="T7">
        <f t="shared" si="0"/>
        <v>36</v>
      </c>
    </row>
    <row r="8" spans="1:20" x14ac:dyDescent="0.25">
      <c r="A8">
        <v>5</v>
      </c>
      <c r="B8">
        <v>2</v>
      </c>
      <c r="C8">
        <v>2</v>
      </c>
      <c r="D8">
        <v>2</v>
      </c>
      <c r="E8">
        <v>4</v>
      </c>
      <c r="F8">
        <v>3</v>
      </c>
      <c r="G8">
        <v>4</v>
      </c>
      <c r="H8">
        <v>4</v>
      </c>
      <c r="I8">
        <v>2</v>
      </c>
      <c r="K8">
        <v>5</v>
      </c>
      <c r="L8">
        <v>2.5</v>
      </c>
      <c r="M8">
        <v>2.5</v>
      </c>
      <c r="N8">
        <v>2.5</v>
      </c>
      <c r="O8">
        <v>7</v>
      </c>
      <c r="P8">
        <v>5</v>
      </c>
      <c r="Q8">
        <v>7</v>
      </c>
      <c r="R8">
        <v>7</v>
      </c>
      <c r="S8">
        <v>2.5</v>
      </c>
      <c r="T8">
        <f t="shared" si="0"/>
        <v>36</v>
      </c>
    </row>
    <row r="9" spans="1:20" x14ac:dyDescent="0.25">
      <c r="A9">
        <v>6</v>
      </c>
      <c r="B9">
        <v>4</v>
      </c>
      <c r="C9">
        <v>2</v>
      </c>
      <c r="D9">
        <v>4</v>
      </c>
      <c r="E9">
        <v>3</v>
      </c>
      <c r="F9">
        <v>2</v>
      </c>
      <c r="G9">
        <v>4</v>
      </c>
      <c r="H9">
        <v>2</v>
      </c>
      <c r="I9">
        <v>2</v>
      </c>
      <c r="K9">
        <v>6</v>
      </c>
      <c r="L9">
        <v>7</v>
      </c>
      <c r="M9">
        <v>2.5</v>
      </c>
      <c r="N9">
        <v>7</v>
      </c>
      <c r="O9">
        <v>5</v>
      </c>
      <c r="P9">
        <v>2.5</v>
      </c>
      <c r="Q9">
        <v>7</v>
      </c>
      <c r="R9">
        <v>2.5</v>
      </c>
      <c r="S9">
        <v>2.5</v>
      </c>
      <c r="T9">
        <f t="shared" si="0"/>
        <v>36</v>
      </c>
    </row>
    <row r="10" spans="1:20" x14ac:dyDescent="0.25">
      <c r="A10">
        <v>7</v>
      </c>
      <c r="B10">
        <v>2</v>
      </c>
      <c r="C10">
        <v>2</v>
      </c>
      <c r="D10">
        <v>2</v>
      </c>
      <c r="E10">
        <v>2</v>
      </c>
      <c r="F10">
        <v>2</v>
      </c>
      <c r="G10">
        <v>2</v>
      </c>
      <c r="H10">
        <v>2</v>
      </c>
      <c r="I10">
        <v>2</v>
      </c>
      <c r="K10">
        <v>7</v>
      </c>
      <c r="L10">
        <v>4.5</v>
      </c>
      <c r="M10">
        <v>4.5</v>
      </c>
      <c r="N10">
        <v>4.5</v>
      </c>
      <c r="O10">
        <v>4.5</v>
      </c>
      <c r="P10">
        <v>4.5</v>
      </c>
      <c r="Q10">
        <v>4.5</v>
      </c>
      <c r="R10">
        <v>4.5</v>
      </c>
      <c r="S10">
        <v>4.5</v>
      </c>
      <c r="T10">
        <f t="shared" si="0"/>
        <v>36</v>
      </c>
    </row>
    <row r="11" spans="1:20" x14ac:dyDescent="0.25">
      <c r="A11">
        <v>8</v>
      </c>
      <c r="B11">
        <v>3</v>
      </c>
      <c r="C11">
        <v>4</v>
      </c>
      <c r="D11">
        <v>3</v>
      </c>
      <c r="E11">
        <v>3</v>
      </c>
      <c r="F11">
        <v>2</v>
      </c>
      <c r="G11">
        <v>2</v>
      </c>
      <c r="H11">
        <v>3</v>
      </c>
      <c r="I11">
        <v>2</v>
      </c>
      <c r="K11">
        <v>8</v>
      </c>
      <c r="L11">
        <v>5.5</v>
      </c>
      <c r="M11">
        <v>8</v>
      </c>
      <c r="N11">
        <v>5.5</v>
      </c>
      <c r="O11">
        <v>5.5</v>
      </c>
      <c r="P11">
        <v>2</v>
      </c>
      <c r="Q11">
        <v>2</v>
      </c>
      <c r="R11">
        <v>5.5</v>
      </c>
      <c r="S11">
        <v>2</v>
      </c>
      <c r="T11">
        <f t="shared" si="0"/>
        <v>36</v>
      </c>
    </row>
    <row r="12" spans="1:20" x14ac:dyDescent="0.25">
      <c r="A12">
        <v>9</v>
      </c>
      <c r="B12">
        <v>2</v>
      </c>
      <c r="C12">
        <v>2</v>
      </c>
      <c r="D12">
        <v>2</v>
      </c>
      <c r="E12">
        <v>3</v>
      </c>
      <c r="F12">
        <v>2</v>
      </c>
      <c r="G12">
        <v>2</v>
      </c>
      <c r="H12">
        <v>2</v>
      </c>
      <c r="I12">
        <v>2</v>
      </c>
      <c r="K12">
        <v>9</v>
      </c>
      <c r="L12">
        <v>4</v>
      </c>
      <c r="M12">
        <v>4</v>
      </c>
      <c r="N12">
        <v>4</v>
      </c>
      <c r="O12">
        <v>8</v>
      </c>
      <c r="P12">
        <v>4</v>
      </c>
      <c r="Q12">
        <v>4</v>
      </c>
      <c r="R12">
        <v>4</v>
      </c>
      <c r="S12">
        <v>4</v>
      </c>
      <c r="T12">
        <f t="shared" si="0"/>
        <v>36</v>
      </c>
    </row>
    <row r="13" spans="1:20" x14ac:dyDescent="0.25">
      <c r="A13">
        <v>10</v>
      </c>
      <c r="B13">
        <v>2</v>
      </c>
      <c r="C13">
        <v>3</v>
      </c>
      <c r="D13">
        <v>2</v>
      </c>
      <c r="E13">
        <v>2</v>
      </c>
      <c r="F13">
        <v>3</v>
      </c>
      <c r="G13">
        <v>3</v>
      </c>
      <c r="H13">
        <v>4</v>
      </c>
      <c r="I13">
        <v>1</v>
      </c>
      <c r="K13">
        <v>10</v>
      </c>
      <c r="L13">
        <v>3</v>
      </c>
      <c r="M13">
        <v>6</v>
      </c>
      <c r="N13">
        <v>3</v>
      </c>
      <c r="O13">
        <v>3</v>
      </c>
      <c r="P13">
        <v>6</v>
      </c>
      <c r="Q13">
        <v>6</v>
      </c>
      <c r="R13">
        <v>8</v>
      </c>
      <c r="S13">
        <v>1</v>
      </c>
      <c r="T13">
        <f t="shared" si="0"/>
        <v>36</v>
      </c>
    </row>
    <row r="14" spans="1:20" x14ac:dyDescent="0.25">
      <c r="A14">
        <v>11</v>
      </c>
      <c r="B14">
        <v>1</v>
      </c>
      <c r="C14">
        <v>1</v>
      </c>
      <c r="D14">
        <v>2</v>
      </c>
      <c r="E14">
        <v>2</v>
      </c>
      <c r="F14">
        <v>2</v>
      </c>
      <c r="G14">
        <v>2</v>
      </c>
      <c r="H14">
        <v>2</v>
      </c>
      <c r="I14">
        <v>1</v>
      </c>
      <c r="K14">
        <v>11</v>
      </c>
      <c r="L14">
        <v>2</v>
      </c>
      <c r="M14">
        <v>2</v>
      </c>
      <c r="N14">
        <v>6</v>
      </c>
      <c r="O14">
        <v>6</v>
      </c>
      <c r="P14">
        <v>6</v>
      </c>
      <c r="Q14">
        <v>6</v>
      </c>
      <c r="R14">
        <v>6</v>
      </c>
      <c r="S14">
        <v>2</v>
      </c>
      <c r="T14">
        <f t="shared" si="0"/>
        <v>36</v>
      </c>
    </row>
    <row r="15" spans="1:20" x14ac:dyDescent="0.25">
      <c r="A15">
        <v>12</v>
      </c>
      <c r="B15">
        <v>3</v>
      </c>
      <c r="C15">
        <v>3</v>
      </c>
      <c r="D15">
        <v>2</v>
      </c>
      <c r="E15">
        <v>4</v>
      </c>
      <c r="F15">
        <v>1</v>
      </c>
      <c r="G15">
        <v>2</v>
      </c>
      <c r="H15">
        <v>2</v>
      </c>
      <c r="I15">
        <v>2</v>
      </c>
      <c r="K15">
        <v>12</v>
      </c>
      <c r="L15">
        <v>6.5</v>
      </c>
      <c r="M15">
        <v>6.5</v>
      </c>
      <c r="N15">
        <v>3.5</v>
      </c>
      <c r="O15">
        <v>8</v>
      </c>
      <c r="P15">
        <v>1</v>
      </c>
      <c r="Q15">
        <v>3.5</v>
      </c>
      <c r="R15">
        <v>3.5</v>
      </c>
      <c r="S15">
        <v>3.5</v>
      </c>
      <c r="T15">
        <f t="shared" si="0"/>
        <v>36</v>
      </c>
    </row>
    <row r="16" spans="1:20" x14ac:dyDescent="0.25">
      <c r="A16">
        <v>13</v>
      </c>
      <c r="B16">
        <v>3</v>
      </c>
      <c r="C16">
        <v>3</v>
      </c>
      <c r="D16">
        <v>3</v>
      </c>
      <c r="E16">
        <v>2</v>
      </c>
      <c r="F16">
        <v>2</v>
      </c>
      <c r="G16">
        <v>2</v>
      </c>
      <c r="H16">
        <v>2</v>
      </c>
      <c r="I16">
        <v>2</v>
      </c>
      <c r="K16">
        <v>13</v>
      </c>
      <c r="L16">
        <v>7</v>
      </c>
      <c r="M16">
        <v>7</v>
      </c>
      <c r="N16">
        <v>7</v>
      </c>
      <c r="O16">
        <v>3</v>
      </c>
      <c r="P16">
        <v>3</v>
      </c>
      <c r="Q16">
        <v>3</v>
      </c>
      <c r="R16">
        <v>3</v>
      </c>
      <c r="S16">
        <v>3</v>
      </c>
      <c r="T16">
        <f t="shared" si="0"/>
        <v>36</v>
      </c>
    </row>
    <row r="17" spans="1:20" x14ac:dyDescent="0.25">
      <c r="A17">
        <v>14</v>
      </c>
      <c r="B17">
        <v>4</v>
      </c>
      <c r="C17">
        <v>4</v>
      </c>
      <c r="D17">
        <v>4</v>
      </c>
      <c r="E17">
        <v>4</v>
      </c>
      <c r="F17">
        <v>4</v>
      </c>
      <c r="G17">
        <v>4</v>
      </c>
      <c r="H17">
        <v>5</v>
      </c>
      <c r="I17">
        <v>5</v>
      </c>
      <c r="K17">
        <v>14</v>
      </c>
      <c r="L17">
        <v>3.5</v>
      </c>
      <c r="M17">
        <v>3.5</v>
      </c>
      <c r="N17">
        <v>3.5</v>
      </c>
      <c r="O17">
        <v>3.5</v>
      </c>
      <c r="P17">
        <v>3.5</v>
      </c>
      <c r="Q17">
        <v>3.5</v>
      </c>
      <c r="R17">
        <v>7.5</v>
      </c>
      <c r="S17">
        <v>7.5</v>
      </c>
      <c r="T17">
        <f t="shared" si="0"/>
        <v>36</v>
      </c>
    </row>
    <row r="18" spans="1:20" x14ac:dyDescent="0.25">
      <c r="A18">
        <v>15</v>
      </c>
      <c r="B18">
        <v>2</v>
      </c>
      <c r="C18">
        <v>2</v>
      </c>
      <c r="D18">
        <v>2</v>
      </c>
      <c r="E18">
        <v>2</v>
      </c>
      <c r="F18">
        <v>2</v>
      </c>
      <c r="G18">
        <v>5</v>
      </c>
      <c r="H18">
        <v>5</v>
      </c>
      <c r="I18">
        <v>3</v>
      </c>
      <c r="K18">
        <v>15</v>
      </c>
      <c r="L18">
        <v>3</v>
      </c>
      <c r="M18">
        <v>3</v>
      </c>
      <c r="N18">
        <v>3</v>
      </c>
      <c r="O18">
        <v>3</v>
      </c>
      <c r="P18">
        <v>3</v>
      </c>
      <c r="Q18">
        <v>7.5</v>
      </c>
      <c r="R18">
        <v>7.5</v>
      </c>
      <c r="S18">
        <v>6</v>
      </c>
      <c r="T18">
        <f t="shared" si="0"/>
        <v>36</v>
      </c>
    </row>
    <row r="19" spans="1:20" x14ac:dyDescent="0.25">
      <c r="A19">
        <v>16</v>
      </c>
      <c r="B19">
        <v>2</v>
      </c>
      <c r="C19">
        <v>3</v>
      </c>
      <c r="D19">
        <v>4</v>
      </c>
      <c r="E19">
        <v>4</v>
      </c>
      <c r="F19">
        <v>4</v>
      </c>
      <c r="G19">
        <v>2</v>
      </c>
      <c r="H19">
        <v>4</v>
      </c>
      <c r="I19">
        <v>4</v>
      </c>
      <c r="K19">
        <v>16</v>
      </c>
      <c r="L19">
        <v>1.5</v>
      </c>
      <c r="M19">
        <v>3</v>
      </c>
      <c r="N19">
        <v>6</v>
      </c>
      <c r="O19">
        <v>6</v>
      </c>
      <c r="P19">
        <v>6</v>
      </c>
      <c r="Q19">
        <v>1.5</v>
      </c>
      <c r="R19">
        <v>6</v>
      </c>
      <c r="S19">
        <v>6</v>
      </c>
      <c r="T19">
        <f t="shared" si="0"/>
        <v>36</v>
      </c>
    </row>
    <row r="20" spans="1:20" x14ac:dyDescent="0.25">
      <c r="A20">
        <v>17</v>
      </c>
      <c r="B20">
        <v>4</v>
      </c>
      <c r="C20">
        <v>4</v>
      </c>
      <c r="D20">
        <v>4</v>
      </c>
      <c r="E20">
        <v>3</v>
      </c>
      <c r="F20">
        <v>2</v>
      </c>
      <c r="G20">
        <v>4</v>
      </c>
      <c r="H20">
        <v>4</v>
      </c>
      <c r="I20">
        <v>3</v>
      </c>
      <c r="K20">
        <v>17</v>
      </c>
      <c r="L20">
        <v>6</v>
      </c>
      <c r="M20">
        <v>6</v>
      </c>
      <c r="N20">
        <v>6</v>
      </c>
      <c r="O20">
        <v>2.5</v>
      </c>
      <c r="P20">
        <v>1</v>
      </c>
      <c r="Q20">
        <v>6</v>
      </c>
      <c r="R20">
        <v>6</v>
      </c>
      <c r="S20">
        <v>2.5</v>
      </c>
      <c r="T20">
        <f t="shared" si="0"/>
        <v>36</v>
      </c>
    </row>
    <row r="21" spans="1:20" x14ac:dyDescent="0.25">
      <c r="A21">
        <v>18</v>
      </c>
      <c r="B21">
        <v>2</v>
      </c>
      <c r="C21">
        <v>2</v>
      </c>
      <c r="D21">
        <v>2</v>
      </c>
      <c r="E21">
        <v>3</v>
      </c>
      <c r="F21">
        <v>4</v>
      </c>
      <c r="G21">
        <v>4</v>
      </c>
      <c r="H21">
        <v>3</v>
      </c>
      <c r="I21">
        <v>2</v>
      </c>
      <c r="K21">
        <v>18</v>
      </c>
      <c r="L21">
        <v>2.5</v>
      </c>
      <c r="M21">
        <v>2.5</v>
      </c>
      <c r="N21">
        <v>2.5</v>
      </c>
      <c r="O21">
        <v>5.5</v>
      </c>
      <c r="P21">
        <v>7.5</v>
      </c>
      <c r="Q21">
        <v>7.5</v>
      </c>
      <c r="R21">
        <v>5.5</v>
      </c>
      <c r="S21">
        <v>2.5</v>
      </c>
      <c r="T21">
        <f t="shared" si="0"/>
        <v>36</v>
      </c>
    </row>
    <row r="22" spans="1:20" x14ac:dyDescent="0.25">
      <c r="A22">
        <v>19</v>
      </c>
      <c r="B22">
        <v>4</v>
      </c>
      <c r="C22">
        <v>3</v>
      </c>
      <c r="D22">
        <v>3</v>
      </c>
      <c r="E22">
        <v>4</v>
      </c>
      <c r="F22">
        <v>3</v>
      </c>
      <c r="G22">
        <v>4</v>
      </c>
      <c r="H22">
        <v>4</v>
      </c>
      <c r="I22">
        <v>3</v>
      </c>
      <c r="K22">
        <v>19</v>
      </c>
      <c r="L22">
        <v>6.5</v>
      </c>
      <c r="M22">
        <v>2.5</v>
      </c>
      <c r="N22">
        <v>2.5</v>
      </c>
      <c r="O22">
        <v>6.5</v>
      </c>
      <c r="P22">
        <v>2.5</v>
      </c>
      <c r="Q22">
        <v>6.5</v>
      </c>
      <c r="R22">
        <v>6.5</v>
      </c>
      <c r="S22">
        <v>2.5</v>
      </c>
      <c r="T22">
        <f t="shared" si="0"/>
        <v>36</v>
      </c>
    </row>
    <row r="23" spans="1:20" x14ac:dyDescent="0.25">
      <c r="A23">
        <v>20</v>
      </c>
      <c r="B23">
        <v>1</v>
      </c>
      <c r="C23">
        <v>1</v>
      </c>
      <c r="D23">
        <v>1</v>
      </c>
      <c r="E23">
        <v>1</v>
      </c>
      <c r="F23">
        <v>2</v>
      </c>
      <c r="G23">
        <v>2</v>
      </c>
      <c r="H23">
        <v>2</v>
      </c>
      <c r="I23">
        <v>2</v>
      </c>
      <c r="K23">
        <v>20</v>
      </c>
      <c r="L23">
        <v>2.5</v>
      </c>
      <c r="M23">
        <v>2.5</v>
      </c>
      <c r="N23">
        <v>2.5</v>
      </c>
      <c r="O23">
        <v>2.5</v>
      </c>
      <c r="P23">
        <v>6.5</v>
      </c>
      <c r="Q23">
        <v>6.5</v>
      </c>
      <c r="R23">
        <v>6.5</v>
      </c>
      <c r="S23">
        <v>6.5</v>
      </c>
      <c r="T23">
        <f t="shared" si="0"/>
        <v>36</v>
      </c>
    </row>
    <row r="24" spans="1:20" x14ac:dyDescent="0.25">
      <c r="A24">
        <v>21</v>
      </c>
      <c r="B24">
        <v>1</v>
      </c>
      <c r="C24">
        <v>5</v>
      </c>
      <c r="D24">
        <v>4</v>
      </c>
      <c r="E24">
        <v>4</v>
      </c>
      <c r="F24">
        <v>2</v>
      </c>
      <c r="G24">
        <v>4</v>
      </c>
      <c r="H24">
        <v>2</v>
      </c>
      <c r="I24">
        <v>1</v>
      </c>
      <c r="K24">
        <v>21</v>
      </c>
      <c r="L24">
        <v>1.5</v>
      </c>
      <c r="M24">
        <v>8</v>
      </c>
      <c r="N24">
        <v>6</v>
      </c>
      <c r="O24">
        <v>6</v>
      </c>
      <c r="P24">
        <v>3.5</v>
      </c>
      <c r="Q24">
        <v>6</v>
      </c>
      <c r="R24">
        <v>3.5</v>
      </c>
      <c r="S24">
        <v>1.5</v>
      </c>
      <c r="T24">
        <f t="shared" si="0"/>
        <v>36</v>
      </c>
    </row>
    <row r="25" spans="1:20" x14ac:dyDescent="0.25">
      <c r="A25">
        <v>22</v>
      </c>
      <c r="B25">
        <v>2</v>
      </c>
      <c r="C25">
        <v>2</v>
      </c>
      <c r="D25">
        <v>1</v>
      </c>
      <c r="E25">
        <v>4</v>
      </c>
      <c r="F25">
        <v>5</v>
      </c>
      <c r="G25">
        <v>4</v>
      </c>
      <c r="H25">
        <v>4</v>
      </c>
      <c r="I25">
        <v>5</v>
      </c>
      <c r="K25">
        <v>22</v>
      </c>
      <c r="L25">
        <v>2.5</v>
      </c>
      <c r="M25">
        <v>2.5</v>
      </c>
      <c r="N25">
        <v>1</v>
      </c>
      <c r="O25">
        <v>5</v>
      </c>
      <c r="P25">
        <v>7.5</v>
      </c>
      <c r="Q25">
        <v>5</v>
      </c>
      <c r="R25">
        <v>5</v>
      </c>
      <c r="S25">
        <v>7.5</v>
      </c>
      <c r="T25">
        <f t="shared" si="0"/>
        <v>36</v>
      </c>
    </row>
    <row r="26" spans="1:20" x14ac:dyDescent="0.25">
      <c r="A26">
        <v>23</v>
      </c>
      <c r="B26">
        <v>2</v>
      </c>
      <c r="C26">
        <v>2</v>
      </c>
      <c r="D26">
        <v>3</v>
      </c>
      <c r="E26">
        <v>3</v>
      </c>
      <c r="F26">
        <v>2</v>
      </c>
      <c r="G26">
        <v>3</v>
      </c>
      <c r="H26">
        <v>3</v>
      </c>
      <c r="I26">
        <v>2</v>
      </c>
      <c r="K26">
        <v>23</v>
      </c>
      <c r="L26">
        <v>2.5</v>
      </c>
      <c r="M26">
        <v>2.5</v>
      </c>
      <c r="N26">
        <v>6.5</v>
      </c>
      <c r="O26">
        <v>6.5</v>
      </c>
      <c r="P26">
        <v>2.5</v>
      </c>
      <c r="Q26">
        <v>6.5</v>
      </c>
      <c r="R26">
        <v>6.5</v>
      </c>
      <c r="S26">
        <v>2.5</v>
      </c>
      <c r="T26">
        <f t="shared" si="0"/>
        <v>36</v>
      </c>
    </row>
    <row r="27" spans="1:20" x14ac:dyDescent="0.25">
      <c r="A27">
        <v>24</v>
      </c>
      <c r="B27">
        <v>3</v>
      </c>
      <c r="C27">
        <v>2</v>
      </c>
      <c r="D27">
        <v>2</v>
      </c>
      <c r="E27">
        <v>2</v>
      </c>
      <c r="F27">
        <v>2</v>
      </c>
      <c r="G27">
        <v>2</v>
      </c>
      <c r="H27">
        <v>2</v>
      </c>
      <c r="I27">
        <v>3</v>
      </c>
      <c r="K27">
        <v>24</v>
      </c>
      <c r="L27">
        <v>7.5</v>
      </c>
      <c r="M27">
        <v>3.5</v>
      </c>
      <c r="N27">
        <v>3.5</v>
      </c>
      <c r="O27">
        <v>3.5</v>
      </c>
      <c r="P27">
        <v>3.5</v>
      </c>
      <c r="Q27">
        <v>3.5</v>
      </c>
      <c r="R27">
        <v>3.5</v>
      </c>
      <c r="S27">
        <v>7.5</v>
      </c>
      <c r="T27">
        <f t="shared" si="0"/>
        <v>36</v>
      </c>
    </row>
    <row r="28" spans="1:20" x14ac:dyDescent="0.25">
      <c r="A28">
        <v>25</v>
      </c>
      <c r="B28">
        <v>2</v>
      </c>
      <c r="C28">
        <v>2</v>
      </c>
      <c r="D28">
        <v>4</v>
      </c>
      <c r="E28">
        <v>5</v>
      </c>
      <c r="F28">
        <v>4</v>
      </c>
      <c r="G28">
        <v>3</v>
      </c>
      <c r="H28">
        <v>2</v>
      </c>
      <c r="I28">
        <v>2</v>
      </c>
      <c r="K28">
        <v>25</v>
      </c>
      <c r="L28">
        <v>2.5</v>
      </c>
      <c r="M28">
        <v>2.5</v>
      </c>
      <c r="N28">
        <v>6.5</v>
      </c>
      <c r="O28">
        <v>8</v>
      </c>
      <c r="P28">
        <v>6.5</v>
      </c>
      <c r="Q28">
        <v>5</v>
      </c>
      <c r="R28">
        <v>2.5</v>
      </c>
      <c r="S28">
        <v>2.5</v>
      </c>
      <c r="T28">
        <f t="shared" si="0"/>
        <v>36</v>
      </c>
    </row>
    <row r="29" spans="1:20" x14ac:dyDescent="0.25">
      <c r="A29">
        <v>26</v>
      </c>
      <c r="B29">
        <v>2</v>
      </c>
      <c r="C29">
        <v>2</v>
      </c>
      <c r="D29">
        <v>2</v>
      </c>
      <c r="E29">
        <v>2</v>
      </c>
      <c r="F29">
        <v>2</v>
      </c>
      <c r="G29">
        <v>2</v>
      </c>
      <c r="H29">
        <v>3</v>
      </c>
      <c r="I29">
        <v>3</v>
      </c>
      <c r="K29">
        <v>26</v>
      </c>
      <c r="L29">
        <v>3.5</v>
      </c>
      <c r="M29">
        <v>3.5</v>
      </c>
      <c r="N29">
        <v>3.5</v>
      </c>
      <c r="O29">
        <v>3.5</v>
      </c>
      <c r="P29">
        <v>3.5</v>
      </c>
      <c r="Q29">
        <v>3.5</v>
      </c>
      <c r="R29">
        <v>7.5</v>
      </c>
      <c r="S29">
        <v>7.5</v>
      </c>
      <c r="T29">
        <f t="shared" si="0"/>
        <v>36</v>
      </c>
    </row>
    <row r="30" spans="1:20" x14ac:dyDescent="0.25">
      <c r="A30">
        <v>27</v>
      </c>
      <c r="B30">
        <v>2</v>
      </c>
      <c r="C30">
        <v>2</v>
      </c>
      <c r="D30">
        <v>4</v>
      </c>
      <c r="E30">
        <v>4</v>
      </c>
      <c r="F30">
        <v>4</v>
      </c>
      <c r="G30">
        <v>4</v>
      </c>
      <c r="H30">
        <v>4</v>
      </c>
      <c r="I30">
        <v>5</v>
      </c>
      <c r="K30">
        <v>27</v>
      </c>
      <c r="L30">
        <v>1.5</v>
      </c>
      <c r="M30">
        <v>1.5</v>
      </c>
      <c r="N30">
        <v>5</v>
      </c>
      <c r="O30">
        <v>5</v>
      </c>
      <c r="P30">
        <v>5</v>
      </c>
      <c r="Q30">
        <v>5</v>
      </c>
      <c r="R30">
        <v>5</v>
      </c>
      <c r="S30">
        <v>8</v>
      </c>
      <c r="T30">
        <f t="shared" si="0"/>
        <v>36</v>
      </c>
    </row>
    <row r="31" spans="1:20" x14ac:dyDescent="0.25">
      <c r="A31">
        <v>28</v>
      </c>
      <c r="B31">
        <v>2</v>
      </c>
      <c r="C31">
        <v>2</v>
      </c>
      <c r="D31">
        <v>2</v>
      </c>
      <c r="E31">
        <v>2</v>
      </c>
      <c r="F31">
        <v>1</v>
      </c>
      <c r="G31">
        <v>1</v>
      </c>
      <c r="H31">
        <v>1</v>
      </c>
      <c r="I31">
        <v>1</v>
      </c>
      <c r="K31">
        <v>28</v>
      </c>
      <c r="L31">
        <v>6.5</v>
      </c>
      <c r="M31">
        <v>6.5</v>
      </c>
      <c r="N31">
        <v>6.5</v>
      </c>
      <c r="O31">
        <v>6.5</v>
      </c>
      <c r="P31">
        <v>2.5</v>
      </c>
      <c r="Q31">
        <v>2.5</v>
      </c>
      <c r="R31">
        <v>2.5</v>
      </c>
      <c r="S31">
        <v>2.5</v>
      </c>
      <c r="T31">
        <f t="shared" si="0"/>
        <v>36</v>
      </c>
    </row>
    <row r="32" spans="1:20" x14ac:dyDescent="0.25">
      <c r="A32">
        <v>29</v>
      </c>
      <c r="B32">
        <v>2</v>
      </c>
      <c r="C32">
        <v>2</v>
      </c>
      <c r="D32">
        <v>2</v>
      </c>
      <c r="E32">
        <v>3</v>
      </c>
      <c r="F32">
        <v>2</v>
      </c>
      <c r="G32">
        <v>2</v>
      </c>
      <c r="H32">
        <v>2</v>
      </c>
      <c r="I32">
        <v>2</v>
      </c>
      <c r="K32">
        <v>29</v>
      </c>
      <c r="L32">
        <v>4</v>
      </c>
      <c r="M32">
        <v>4</v>
      </c>
      <c r="N32">
        <v>4</v>
      </c>
      <c r="O32">
        <v>8</v>
      </c>
      <c r="P32">
        <v>4</v>
      </c>
      <c r="Q32">
        <v>4</v>
      </c>
      <c r="R32">
        <v>4</v>
      </c>
      <c r="S32">
        <v>4</v>
      </c>
      <c r="T32">
        <f t="shared" si="0"/>
        <v>36</v>
      </c>
    </row>
    <row r="33" spans="1:20" x14ac:dyDescent="0.25">
      <c r="A33">
        <v>30</v>
      </c>
      <c r="B33">
        <v>3</v>
      </c>
      <c r="C33">
        <v>3</v>
      </c>
      <c r="D33">
        <v>3</v>
      </c>
      <c r="E33">
        <v>3</v>
      </c>
      <c r="F33">
        <v>2</v>
      </c>
      <c r="G33">
        <v>3</v>
      </c>
      <c r="H33">
        <v>3</v>
      </c>
      <c r="I33">
        <v>3</v>
      </c>
      <c r="K33">
        <v>30</v>
      </c>
      <c r="L33">
        <v>4.5</v>
      </c>
      <c r="M33">
        <v>4.5</v>
      </c>
      <c r="N33">
        <v>4.5</v>
      </c>
      <c r="O33">
        <v>4.5</v>
      </c>
      <c r="P33">
        <v>4.5</v>
      </c>
      <c r="Q33">
        <v>4.5</v>
      </c>
      <c r="R33">
        <v>4.5</v>
      </c>
      <c r="S33">
        <v>4.5</v>
      </c>
      <c r="T33">
        <f t="shared" si="0"/>
        <v>36</v>
      </c>
    </row>
    <row r="34" spans="1:20" x14ac:dyDescent="0.25">
      <c r="A34" t="s">
        <v>32</v>
      </c>
      <c r="B34" s="8">
        <f>SUM(B4:B33)</f>
        <v>70</v>
      </c>
      <c r="C34" s="8">
        <f t="shared" ref="C34:I34" si="1">SUM(C4:C33)</f>
        <v>75</v>
      </c>
      <c r="D34" s="8">
        <f t="shared" si="1"/>
        <v>78</v>
      </c>
      <c r="E34" s="8">
        <f t="shared" si="1"/>
        <v>89</v>
      </c>
      <c r="F34" s="8">
        <f t="shared" si="1"/>
        <v>77</v>
      </c>
      <c r="G34" s="8">
        <f t="shared" si="1"/>
        <v>85</v>
      </c>
      <c r="H34" s="8">
        <f t="shared" si="1"/>
        <v>89</v>
      </c>
      <c r="I34" s="8">
        <f t="shared" si="1"/>
        <v>75</v>
      </c>
      <c r="K34" t="s">
        <v>67</v>
      </c>
      <c r="L34">
        <f>SUM(L4:L33)</f>
        <v>115.5</v>
      </c>
      <c r="M34">
        <f t="shared" ref="M34:S34" si="2">SUM(M4:M33)</f>
        <v>124</v>
      </c>
      <c r="N34">
        <f t="shared" si="2"/>
        <v>131.5</v>
      </c>
      <c r="O34">
        <f t="shared" si="2"/>
        <v>157</v>
      </c>
      <c r="P34">
        <f t="shared" si="2"/>
        <v>125</v>
      </c>
      <c r="Q34">
        <f t="shared" si="2"/>
        <v>142</v>
      </c>
      <c r="R34">
        <f t="shared" si="2"/>
        <v>161</v>
      </c>
      <c r="S34">
        <f t="shared" si="2"/>
        <v>124</v>
      </c>
    </row>
    <row r="35" spans="1:20" x14ac:dyDescent="0.25">
      <c r="A35" t="s">
        <v>29</v>
      </c>
      <c r="B35" s="12">
        <f>AVERAGE(B4:B33)</f>
        <v>2.3333333333333335</v>
      </c>
      <c r="C35" s="12">
        <f t="shared" ref="C35:I35" si="3">AVERAGE(C4:C33)</f>
        <v>2.5</v>
      </c>
      <c r="D35" s="12">
        <f t="shared" si="3"/>
        <v>2.6</v>
      </c>
      <c r="E35" s="12">
        <f t="shared" si="3"/>
        <v>2.9666666666666668</v>
      </c>
      <c r="F35" s="12">
        <f t="shared" si="3"/>
        <v>2.5666666666666669</v>
      </c>
      <c r="G35" s="12">
        <f t="shared" si="3"/>
        <v>2.8333333333333335</v>
      </c>
      <c r="H35" s="12">
        <f t="shared" si="3"/>
        <v>2.9666666666666668</v>
      </c>
      <c r="I35" s="12">
        <f t="shared" si="3"/>
        <v>2.5</v>
      </c>
      <c r="L35" s="1">
        <f>AVERAGE(L4:L33)</f>
        <v>3.85</v>
      </c>
      <c r="M35" s="1">
        <f t="shared" ref="M35:S35" si="4">AVERAGE(M4:M33)</f>
        <v>4.1333333333333337</v>
      </c>
      <c r="N35" s="1">
        <f t="shared" si="4"/>
        <v>4.3833333333333337</v>
      </c>
      <c r="O35" s="1">
        <f t="shared" si="4"/>
        <v>5.2333333333333334</v>
      </c>
      <c r="P35" s="1">
        <f t="shared" si="4"/>
        <v>4.166666666666667</v>
      </c>
      <c r="Q35" s="1">
        <f t="shared" si="4"/>
        <v>4.7333333333333334</v>
      </c>
      <c r="R35" s="1">
        <f t="shared" si="4"/>
        <v>5.3666666666666663</v>
      </c>
      <c r="S35" s="1">
        <f t="shared" si="4"/>
        <v>4.1333333333333337</v>
      </c>
    </row>
    <row r="37" spans="1:20" x14ac:dyDescent="0.25">
      <c r="A37" t="s">
        <v>34</v>
      </c>
      <c r="B37">
        <f>(12/((30*8)*(8+1))*SUMSQ(L34:S34)-3*(30)*(8+1))</f>
        <v>10.797222222222217</v>
      </c>
    </row>
    <row r="38" spans="1:20" x14ac:dyDescent="0.25">
      <c r="A38" t="s">
        <v>35</v>
      </c>
      <c r="B38">
        <f>_xlfn.CHISQ.INV.RT(0.05,8)</f>
        <v>15.507313055865453</v>
      </c>
      <c r="E38" t="s">
        <v>36</v>
      </c>
      <c r="F38" t="s">
        <v>37</v>
      </c>
    </row>
    <row r="40" spans="1:20" x14ac:dyDescent="0.25">
      <c r="E40" s="61" t="s">
        <v>38</v>
      </c>
      <c r="F40" s="61"/>
      <c r="G40" s="61"/>
      <c r="H40" s="61"/>
      <c r="I40" s="61"/>
      <c r="J40" s="14" t="s">
        <v>29</v>
      </c>
      <c r="K40" s="14" t="s">
        <v>39</v>
      </c>
      <c r="M40" s="17"/>
      <c r="N40" s="17"/>
      <c r="O40" s="17"/>
      <c r="P40" s="17"/>
      <c r="Q40" s="17"/>
      <c r="R40" s="17"/>
      <c r="S40" s="17"/>
      <c r="T40" s="17"/>
    </row>
    <row r="41" spans="1:20" x14ac:dyDescent="0.25">
      <c r="E41" t="s">
        <v>40</v>
      </c>
      <c r="J41" s="1">
        <v>2.3333333333333299</v>
      </c>
      <c r="K41" s="17">
        <v>115.5</v>
      </c>
    </row>
    <row r="42" spans="1:20" x14ac:dyDescent="0.25">
      <c r="E42" t="s">
        <v>41</v>
      </c>
      <c r="J42" s="1">
        <v>2.5</v>
      </c>
      <c r="K42" s="17">
        <v>124</v>
      </c>
    </row>
    <row r="43" spans="1:20" x14ac:dyDescent="0.25">
      <c r="E43" t="s">
        <v>42</v>
      </c>
      <c r="J43" s="1">
        <v>2.6</v>
      </c>
      <c r="K43" s="17">
        <v>131.5</v>
      </c>
    </row>
    <row r="44" spans="1:20" x14ac:dyDescent="0.25">
      <c r="E44" t="s">
        <v>43</v>
      </c>
      <c r="J44" s="1">
        <v>2.9666666666666668</v>
      </c>
      <c r="K44" s="17">
        <v>157</v>
      </c>
    </row>
    <row r="45" spans="1:20" x14ac:dyDescent="0.25">
      <c r="E45" t="s">
        <v>44</v>
      </c>
      <c r="J45" s="1">
        <v>2.5666666666666669</v>
      </c>
      <c r="K45" s="17">
        <v>125</v>
      </c>
    </row>
    <row r="46" spans="1:20" x14ac:dyDescent="0.25">
      <c r="E46" t="s">
        <v>45</v>
      </c>
      <c r="J46" s="1">
        <v>2.8333333333333335</v>
      </c>
      <c r="K46" s="17">
        <v>142</v>
      </c>
    </row>
    <row r="47" spans="1:20" x14ac:dyDescent="0.25">
      <c r="E47" t="s">
        <v>46</v>
      </c>
      <c r="J47" s="1">
        <v>2.9666666666666668</v>
      </c>
      <c r="K47" s="17">
        <v>161</v>
      </c>
    </row>
    <row r="48" spans="1:20" x14ac:dyDescent="0.25">
      <c r="E48" t="s">
        <v>47</v>
      </c>
      <c r="J48" s="1">
        <v>2.5</v>
      </c>
      <c r="K48" s="17">
        <v>124</v>
      </c>
    </row>
    <row r="49" spans="5:11" x14ac:dyDescent="0.25">
      <c r="E49" s="15" t="s">
        <v>50</v>
      </c>
      <c r="F49" s="18"/>
      <c r="G49" s="15"/>
      <c r="H49" s="15"/>
      <c r="I49" s="15"/>
      <c r="J49" s="58" t="s">
        <v>69</v>
      </c>
      <c r="K49" s="58"/>
    </row>
  </sheetData>
  <mergeCells count="6">
    <mergeCell ref="J49:K49"/>
    <mergeCell ref="A2:A3"/>
    <mergeCell ref="B2:I2"/>
    <mergeCell ref="K2:K3"/>
    <mergeCell ref="L2:S2"/>
    <mergeCell ref="E40:I4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26504-DD0D-4C29-BD1C-6D256B6ED590}">
  <dimension ref="B4:AB81"/>
  <sheetViews>
    <sheetView topLeftCell="A7" zoomScale="80" zoomScaleNormal="80" workbookViewId="0">
      <selection activeCell="N51" sqref="N51"/>
    </sheetView>
  </sheetViews>
  <sheetFormatPr defaultRowHeight="15" x14ac:dyDescent="0.25"/>
  <cols>
    <col min="2" max="2" width="14" customWidth="1"/>
    <col min="3" max="3" width="11.5703125" customWidth="1"/>
    <col min="4" max="4" width="9.140625" customWidth="1"/>
    <col min="5" max="5" width="9.28515625" customWidth="1"/>
    <col min="6" max="6" width="10" customWidth="1"/>
    <col min="7" max="7" width="10.85546875" customWidth="1"/>
    <col min="8" max="8" width="9.7109375" customWidth="1"/>
    <col min="9" max="9" width="9.5703125" customWidth="1"/>
    <col min="10" max="10" width="9.28515625" customWidth="1"/>
  </cols>
  <sheetData>
    <row r="4" spans="2:24" ht="15.75" x14ac:dyDescent="0.25">
      <c r="B4" s="24" t="s">
        <v>24</v>
      </c>
      <c r="C4" s="5" t="s">
        <v>86</v>
      </c>
      <c r="D4" s="25" t="s">
        <v>76</v>
      </c>
      <c r="E4" s="5" t="s">
        <v>54</v>
      </c>
      <c r="F4" s="25" t="s">
        <v>77</v>
      </c>
      <c r="G4" s="5" t="s">
        <v>87</v>
      </c>
      <c r="H4" s="25" t="s">
        <v>77</v>
      </c>
      <c r="I4" s="5" t="s">
        <v>88</v>
      </c>
      <c r="J4" s="25" t="s">
        <v>77</v>
      </c>
      <c r="K4" s="5" t="s">
        <v>89</v>
      </c>
      <c r="L4" s="25" t="s">
        <v>79</v>
      </c>
      <c r="M4" s="5" t="s">
        <v>80</v>
      </c>
      <c r="N4" s="25" t="s">
        <v>77</v>
      </c>
      <c r="O4" s="5" t="s">
        <v>90</v>
      </c>
      <c r="P4" s="25" t="s">
        <v>77</v>
      </c>
      <c r="Q4" s="5" t="s">
        <v>91</v>
      </c>
      <c r="R4" s="25" t="s">
        <v>77</v>
      </c>
      <c r="S4" s="5" t="s">
        <v>82</v>
      </c>
      <c r="T4" s="25" t="s">
        <v>77</v>
      </c>
      <c r="U4" s="5" t="s">
        <v>92</v>
      </c>
      <c r="V4" s="25" t="s">
        <v>77</v>
      </c>
      <c r="W4" s="5" t="s">
        <v>93</v>
      </c>
      <c r="X4" s="37" t="s">
        <v>77</v>
      </c>
    </row>
    <row r="5" spans="2:24" ht="15.75" x14ac:dyDescent="0.25">
      <c r="B5" s="24" t="s">
        <v>1</v>
      </c>
      <c r="C5" s="1">
        <v>5246.1960697047243</v>
      </c>
      <c r="D5" s="36">
        <f>(C5-$C$7)/($C$12-$C$7)</f>
        <v>0.14173494220494443</v>
      </c>
      <c r="E5" t="s">
        <v>55</v>
      </c>
      <c r="F5" s="42">
        <v>0</v>
      </c>
      <c r="G5" s="1">
        <v>84.666666666666671</v>
      </c>
      <c r="H5" s="36">
        <f>(G5-$G$12)/($G$5-$G$12)</f>
        <v>1</v>
      </c>
      <c r="I5" s="1">
        <v>5.3</v>
      </c>
      <c r="J5" s="36">
        <f>(I5-$I$8)/($I$7-$I$8)</f>
        <v>0.84210526315789147</v>
      </c>
      <c r="K5" s="1">
        <v>86.660000000000011</v>
      </c>
      <c r="L5" s="36">
        <f>(K5-$K$12)/($K$5-$K$12)</f>
        <v>1</v>
      </c>
      <c r="M5" s="1">
        <v>-1.24</v>
      </c>
      <c r="N5" s="36">
        <f>(M5-$M$5)/($M$12-$M$5)</f>
        <v>0</v>
      </c>
      <c r="O5" s="1">
        <v>4.83</v>
      </c>
      <c r="P5" s="36">
        <f>(O5-$O$12)/($O$5-$O$12)</f>
        <v>1</v>
      </c>
      <c r="Q5" s="17">
        <v>126</v>
      </c>
      <c r="R5" s="36">
        <f>(Q5-$Q$7)/($Q$11-$Q$7)</f>
        <v>0.18181818181818182</v>
      </c>
      <c r="S5">
        <v>112.5</v>
      </c>
      <c r="T5" s="36">
        <f>(S5-$S$7)/($S$12-$S$7)</f>
        <v>0.19587628865979381</v>
      </c>
      <c r="U5">
        <v>138.5</v>
      </c>
      <c r="V5" s="36">
        <f>(U5-$U$9)/($U$12-$U$9)</f>
        <v>0.78431372549019607</v>
      </c>
      <c r="W5" s="28">
        <v>115.5</v>
      </c>
      <c r="X5" s="36">
        <f>(W5-$W$5)/($W$11-$W$5)</f>
        <v>0</v>
      </c>
    </row>
    <row r="6" spans="2:24" ht="15.75" x14ac:dyDescent="0.25">
      <c r="B6" s="24" t="s">
        <v>2</v>
      </c>
      <c r="C6" s="1">
        <v>3176.1814645429222</v>
      </c>
      <c r="D6" s="36">
        <f t="shared" ref="D6:D12" si="0">(C6-$C$7)/($C$12-$C$7)</f>
        <v>5.1280011184215414E-2</v>
      </c>
      <c r="E6" t="s">
        <v>71</v>
      </c>
      <c r="F6" s="42">
        <v>0.15</v>
      </c>
      <c r="G6" s="1">
        <v>82</v>
      </c>
      <c r="H6" s="36">
        <f t="shared" ref="H6:H12" si="1">(G6-$G$12)/($G$5-$G$12)</f>
        <v>0.8688524590163933</v>
      </c>
      <c r="I6" s="1">
        <v>5.2366666666666672</v>
      </c>
      <c r="J6" s="36">
        <f t="shared" ref="J6:J12" si="2">(I6-$I$8)/($I$7-$I$8)</f>
        <v>0.34210526315789841</v>
      </c>
      <c r="K6" s="1">
        <v>84.596666666666664</v>
      </c>
      <c r="L6" s="36">
        <f t="shared" ref="L6:L12" si="3">(K6-$K$12)/($K$5-$K$12)</f>
        <v>0.9172791661098485</v>
      </c>
      <c r="M6" s="1">
        <v>-1.1233333333333333</v>
      </c>
      <c r="N6" s="36">
        <f t="shared" ref="N6:N12" si="4">(M6-$M$5)/($M$12-$M$5)</f>
        <v>2.1971123666038924E-2</v>
      </c>
      <c r="O6" s="1">
        <v>4.1499999999999995</v>
      </c>
      <c r="P6" s="36">
        <f t="shared" ref="P6:P12" si="5">(O6-$O$12)/($O$5-$O$12)</f>
        <v>0.97413137205173717</v>
      </c>
      <c r="Q6" s="17">
        <v>131.5</v>
      </c>
      <c r="R6" s="36">
        <f t="shared" ref="R6:R12" si="6">(Q6-$Q$7)/($Q$11-$Q$7)</f>
        <v>0.30681818181818182</v>
      </c>
      <c r="S6">
        <v>111</v>
      </c>
      <c r="T6" s="36">
        <f t="shared" ref="T6:T12" si="7">(S6-$S$7)/($S$12-$S$7)</f>
        <v>0.18041237113402062</v>
      </c>
      <c r="U6">
        <v>138</v>
      </c>
      <c r="V6" s="36">
        <f t="shared" ref="V6:V12" si="8">(U6-$U$9)/($U$12-$U$9)</f>
        <v>0.76470588235294112</v>
      </c>
      <c r="W6" s="29">
        <v>124</v>
      </c>
      <c r="X6" s="36">
        <f t="shared" ref="X6:X12" si="9">(W6-$W$5)/($W$11-$W$5)</f>
        <v>0.18681318681318682</v>
      </c>
    </row>
    <row r="7" spans="2:24" ht="15.75" x14ac:dyDescent="0.25">
      <c r="B7" s="24" t="s">
        <v>3</v>
      </c>
      <c r="C7" s="1">
        <v>2002.6647650513196</v>
      </c>
      <c r="D7" s="36">
        <f t="shared" si="0"/>
        <v>0</v>
      </c>
      <c r="E7" t="s">
        <v>56</v>
      </c>
      <c r="F7" s="42">
        <v>5.5</v>
      </c>
      <c r="G7" s="1">
        <v>77.733333333333334</v>
      </c>
      <c r="H7" s="36">
        <f t="shared" si="1"/>
        <v>0.65901639344262297</v>
      </c>
      <c r="I7" s="1">
        <v>5.32</v>
      </c>
      <c r="J7" s="36">
        <f t="shared" si="2"/>
        <v>1</v>
      </c>
      <c r="K7" s="1">
        <v>83.44</v>
      </c>
      <c r="L7" s="36">
        <f t="shared" si="3"/>
        <v>0.87090739008419038</v>
      </c>
      <c r="M7" s="1">
        <v>-1.0200000000000002</v>
      </c>
      <c r="N7" s="36">
        <f t="shared" si="4"/>
        <v>4.1431261770244768E-2</v>
      </c>
      <c r="O7" s="1">
        <v>1.0000000000000002</v>
      </c>
      <c r="P7" s="36">
        <f t="shared" si="5"/>
        <v>0.85429875729140248</v>
      </c>
      <c r="Q7" s="17">
        <v>118</v>
      </c>
      <c r="R7" s="36">
        <f t="shared" si="6"/>
        <v>0</v>
      </c>
      <c r="S7">
        <v>93.5</v>
      </c>
      <c r="T7" s="36">
        <f t="shared" si="7"/>
        <v>0</v>
      </c>
      <c r="U7">
        <v>123.5</v>
      </c>
      <c r="V7" s="36">
        <f t="shared" si="8"/>
        <v>0.19607843137254902</v>
      </c>
      <c r="W7" s="29">
        <v>131.5</v>
      </c>
      <c r="X7" s="36">
        <f t="shared" si="9"/>
        <v>0.35164835164835168</v>
      </c>
    </row>
    <row r="8" spans="2:24" ht="15.75" x14ac:dyDescent="0.25">
      <c r="B8" s="24" t="s">
        <v>4</v>
      </c>
      <c r="C8" s="1">
        <v>4919.3841807909612</v>
      </c>
      <c r="D8" s="36">
        <f t="shared" si="0"/>
        <v>0.12745400583148442</v>
      </c>
      <c r="E8" t="s">
        <v>58</v>
      </c>
      <c r="F8" s="42">
        <v>1.1000000000000001</v>
      </c>
      <c r="G8" s="1">
        <v>72.266666666666666</v>
      </c>
      <c r="H8" s="36">
        <f t="shared" si="1"/>
        <v>0.39016393442622949</v>
      </c>
      <c r="I8" s="1">
        <v>5.1933333333333334</v>
      </c>
      <c r="J8" s="36">
        <f t="shared" si="2"/>
        <v>0</v>
      </c>
      <c r="K8" s="1">
        <v>78.489999999999995</v>
      </c>
      <c r="L8" s="36">
        <f t="shared" si="3"/>
        <v>0.67245757049311727</v>
      </c>
      <c r="M8" s="1">
        <v>-0.65333333333333343</v>
      </c>
      <c r="N8" s="36">
        <f t="shared" si="4"/>
        <v>0.11048336472065283</v>
      </c>
      <c r="O8" s="1">
        <v>-4.1033333333333326</v>
      </c>
      <c r="P8" s="36">
        <f t="shared" si="5"/>
        <v>0.66015724067968551</v>
      </c>
      <c r="Q8" s="17">
        <v>118</v>
      </c>
      <c r="R8" s="36">
        <f t="shared" si="6"/>
        <v>0</v>
      </c>
      <c r="S8">
        <v>98</v>
      </c>
      <c r="T8" s="36">
        <f t="shared" si="7"/>
        <v>4.6391752577319589E-2</v>
      </c>
      <c r="U8">
        <v>142.5</v>
      </c>
      <c r="V8" s="36">
        <f t="shared" si="8"/>
        <v>0.94117647058823528</v>
      </c>
      <c r="W8" s="29">
        <v>157</v>
      </c>
      <c r="X8" s="36">
        <f t="shared" si="9"/>
        <v>0.91208791208791207</v>
      </c>
    </row>
    <row r="9" spans="2:24" ht="15.75" x14ac:dyDescent="0.25">
      <c r="B9" s="24" t="s">
        <v>5</v>
      </c>
      <c r="C9" s="1">
        <v>2367.4468479039451</v>
      </c>
      <c r="D9" s="36">
        <f t="shared" si="0"/>
        <v>1.5940147504153936E-2</v>
      </c>
      <c r="E9" t="s">
        <v>59</v>
      </c>
      <c r="F9" s="42">
        <v>7.4</v>
      </c>
      <c r="G9" s="1">
        <v>67.5</v>
      </c>
      <c r="H9" s="36">
        <f t="shared" si="1"/>
        <v>0.15573770491803296</v>
      </c>
      <c r="I9" s="1">
        <v>5.29</v>
      </c>
      <c r="J9" s="36">
        <f t="shared" si="2"/>
        <v>0.76315789473684059</v>
      </c>
      <c r="K9" s="1">
        <v>74.89</v>
      </c>
      <c r="L9" s="36">
        <f t="shared" si="3"/>
        <v>0.5281304289723372</v>
      </c>
      <c r="M9" s="1">
        <v>0.06</v>
      </c>
      <c r="N9" s="36">
        <f t="shared" si="4"/>
        <v>0.24482109227871937</v>
      </c>
      <c r="O9" s="1">
        <v>-8.67</v>
      </c>
      <c r="P9" s="36">
        <f t="shared" si="5"/>
        <v>0.48643165102713665</v>
      </c>
      <c r="Q9" s="17">
        <v>128.5</v>
      </c>
      <c r="R9" s="36">
        <f t="shared" si="6"/>
        <v>0.23863636363636365</v>
      </c>
      <c r="S9">
        <v>124</v>
      </c>
      <c r="T9" s="36">
        <f t="shared" si="7"/>
        <v>0.31443298969072164</v>
      </c>
      <c r="U9">
        <v>118.5</v>
      </c>
      <c r="V9" s="36">
        <f t="shared" si="8"/>
        <v>0</v>
      </c>
      <c r="W9" s="29">
        <v>125</v>
      </c>
      <c r="X9" s="36">
        <f t="shared" si="9"/>
        <v>0.2087912087912088</v>
      </c>
    </row>
    <row r="10" spans="2:24" ht="15.75" x14ac:dyDescent="0.25">
      <c r="B10" s="24" t="s">
        <v>6</v>
      </c>
      <c r="C10" s="1">
        <v>7270.0746965452854</v>
      </c>
      <c r="D10" s="36">
        <f t="shared" si="0"/>
        <v>0.23017383588650908</v>
      </c>
      <c r="E10" t="s">
        <v>57</v>
      </c>
      <c r="F10" s="42">
        <v>6</v>
      </c>
      <c r="G10" s="1">
        <v>67</v>
      </c>
      <c r="H10" s="36">
        <f t="shared" si="1"/>
        <v>0.13114754098360673</v>
      </c>
      <c r="I10" s="1">
        <v>5.2866666666666662</v>
      </c>
      <c r="J10" s="36">
        <f t="shared" si="2"/>
        <v>0.73684210526315241</v>
      </c>
      <c r="K10" s="1">
        <v>71.823333333333338</v>
      </c>
      <c r="L10" s="36">
        <f t="shared" si="3"/>
        <v>0.4051850861953763</v>
      </c>
      <c r="M10" s="1">
        <v>0.67666666666666664</v>
      </c>
      <c r="N10" s="36">
        <f t="shared" si="4"/>
        <v>0.36095417451349648</v>
      </c>
      <c r="O10" s="1">
        <v>-11.973333333333334</v>
      </c>
      <c r="P10" s="36">
        <f t="shared" si="5"/>
        <v>0.3607659142784681</v>
      </c>
      <c r="Q10" s="17">
        <v>159</v>
      </c>
      <c r="R10" s="36">
        <f t="shared" si="6"/>
        <v>0.93181818181818177</v>
      </c>
      <c r="S10">
        <v>161</v>
      </c>
      <c r="T10" s="36">
        <f t="shared" si="7"/>
        <v>0.69587628865979378</v>
      </c>
      <c r="U10">
        <v>141</v>
      </c>
      <c r="V10" s="36">
        <f t="shared" si="8"/>
        <v>0.88235294117647056</v>
      </c>
      <c r="W10" s="29">
        <v>142</v>
      </c>
      <c r="X10" s="36">
        <f t="shared" si="9"/>
        <v>0.58241758241758246</v>
      </c>
    </row>
    <row r="11" spans="2:24" ht="15.75" x14ac:dyDescent="0.25">
      <c r="B11" s="24" t="s">
        <v>7</v>
      </c>
      <c r="C11" s="1">
        <v>18133.182372346528</v>
      </c>
      <c r="D11" s="36">
        <f t="shared" si="0"/>
        <v>0.70486693855113824</v>
      </c>
      <c r="E11" t="s">
        <v>60</v>
      </c>
      <c r="F11" s="42">
        <v>5.0999999999999996</v>
      </c>
      <c r="G11" s="1">
        <v>66.666666666666671</v>
      </c>
      <c r="H11" s="36">
        <f t="shared" si="1"/>
        <v>0.11475409836065616</v>
      </c>
      <c r="I11" s="1">
        <v>5.23</v>
      </c>
      <c r="J11" s="36">
        <f t="shared" si="2"/>
        <v>0.28947368421052888</v>
      </c>
      <c r="K11" s="1">
        <v>68.11</v>
      </c>
      <c r="L11" s="36">
        <f t="shared" si="3"/>
        <v>0.25631431244153419</v>
      </c>
      <c r="M11" s="1">
        <v>2.25</v>
      </c>
      <c r="N11" s="36">
        <f t="shared" si="4"/>
        <v>0.65725047080979282</v>
      </c>
      <c r="O11" s="1">
        <v>-16.66</v>
      </c>
      <c r="P11" s="36">
        <f t="shared" si="5"/>
        <v>0.18247527263504945</v>
      </c>
      <c r="Q11" s="17">
        <v>162</v>
      </c>
      <c r="R11" s="36">
        <f t="shared" si="6"/>
        <v>1</v>
      </c>
      <c r="S11">
        <v>189.5</v>
      </c>
      <c r="T11" s="36">
        <f t="shared" si="7"/>
        <v>0.98969072164948457</v>
      </c>
      <c r="U11">
        <v>134</v>
      </c>
      <c r="V11" s="36">
        <f t="shared" si="8"/>
        <v>0.60784313725490191</v>
      </c>
      <c r="W11" s="29">
        <v>161</v>
      </c>
      <c r="X11" s="36">
        <f t="shared" si="9"/>
        <v>1</v>
      </c>
    </row>
    <row r="12" spans="2:24" ht="15.75" x14ac:dyDescent="0.25">
      <c r="B12" s="26" t="s">
        <v>8</v>
      </c>
      <c r="C12" s="1">
        <v>24887.150793650795</v>
      </c>
      <c r="D12" s="36">
        <f t="shared" si="0"/>
        <v>1</v>
      </c>
      <c r="E12" t="s">
        <v>61</v>
      </c>
      <c r="F12" s="42">
        <v>11.2</v>
      </c>
      <c r="G12" s="1">
        <v>64.333333333333329</v>
      </c>
      <c r="H12" s="36">
        <f t="shared" si="1"/>
        <v>0</v>
      </c>
      <c r="I12" s="1">
        <v>5.28</v>
      </c>
      <c r="J12" s="36">
        <f t="shared" si="2"/>
        <v>0.68421052631578982</v>
      </c>
      <c r="K12" s="1">
        <v>61.716666666666661</v>
      </c>
      <c r="L12" s="36">
        <f t="shared" si="3"/>
        <v>0</v>
      </c>
      <c r="M12" s="1">
        <v>4.07</v>
      </c>
      <c r="N12" s="36">
        <f t="shared" si="4"/>
        <v>1</v>
      </c>
      <c r="O12" s="1">
        <v>-21.456666666666667</v>
      </c>
      <c r="P12" s="36">
        <f t="shared" si="5"/>
        <v>0</v>
      </c>
      <c r="Q12" s="17">
        <v>137</v>
      </c>
      <c r="R12" s="36">
        <f t="shared" si="6"/>
        <v>0.43181818181818182</v>
      </c>
      <c r="S12">
        <v>190.5</v>
      </c>
      <c r="T12" s="36">
        <f t="shared" si="7"/>
        <v>1</v>
      </c>
      <c r="U12">
        <v>144</v>
      </c>
      <c r="V12" s="36">
        <f t="shared" si="8"/>
        <v>1</v>
      </c>
      <c r="W12" s="30">
        <v>124</v>
      </c>
      <c r="X12" s="36">
        <f t="shared" si="9"/>
        <v>0.18681318681318682</v>
      </c>
    </row>
    <row r="13" spans="2:24" ht="15.75" x14ac:dyDescent="0.25">
      <c r="B13" s="27" t="s">
        <v>12</v>
      </c>
      <c r="C13" s="5"/>
      <c r="D13" s="5"/>
      <c r="E13" s="5"/>
      <c r="F13" s="5"/>
      <c r="G13" s="5"/>
      <c r="H13" s="5"/>
      <c r="I13" s="5"/>
      <c r="J13" s="5"/>
      <c r="K13" s="5"/>
      <c r="L13" s="25"/>
      <c r="M13" s="5"/>
      <c r="N13" s="5"/>
      <c r="O13" s="5"/>
      <c r="P13" s="5"/>
      <c r="Q13" s="5"/>
      <c r="R13" s="5"/>
      <c r="S13" s="5"/>
      <c r="T13" s="25"/>
      <c r="U13" s="5"/>
      <c r="V13" s="25"/>
      <c r="W13" s="5"/>
      <c r="X13" s="36"/>
    </row>
    <row r="15" spans="2:24" x14ac:dyDescent="0.25">
      <c r="I15" t="s">
        <v>99</v>
      </c>
    </row>
    <row r="18" spans="2:22" ht="15.75" x14ac:dyDescent="0.25">
      <c r="B18" s="66" t="s">
        <v>94</v>
      </c>
      <c r="C18" s="68" t="s">
        <v>95</v>
      </c>
      <c r="D18" s="68" t="s">
        <v>96</v>
      </c>
      <c r="E18" s="70" t="s">
        <v>1</v>
      </c>
      <c r="F18" s="71"/>
      <c r="G18" s="70" t="s">
        <v>2</v>
      </c>
      <c r="H18" s="71"/>
      <c r="I18" s="62" t="s">
        <v>3</v>
      </c>
      <c r="J18" s="63"/>
      <c r="K18" s="62" t="s">
        <v>4</v>
      </c>
      <c r="L18" s="63"/>
      <c r="M18" s="62" t="s">
        <v>5</v>
      </c>
      <c r="N18" s="63"/>
      <c r="O18" s="62" t="s">
        <v>6</v>
      </c>
      <c r="P18" s="63"/>
      <c r="Q18" s="62" t="s">
        <v>7</v>
      </c>
      <c r="R18" s="63"/>
      <c r="S18" s="64" t="s">
        <v>8</v>
      </c>
      <c r="T18" s="64"/>
      <c r="U18" s="38"/>
      <c r="V18" s="38"/>
    </row>
    <row r="19" spans="2:22" ht="31.5" x14ac:dyDescent="0.25">
      <c r="B19" s="67"/>
      <c r="C19" s="69"/>
      <c r="D19" s="69"/>
      <c r="E19" s="31" t="s">
        <v>97</v>
      </c>
      <c r="F19" s="32" t="s">
        <v>98</v>
      </c>
      <c r="G19" s="31" t="s">
        <v>97</v>
      </c>
      <c r="H19" s="32" t="s">
        <v>98</v>
      </c>
      <c r="I19" s="32" t="s">
        <v>97</v>
      </c>
      <c r="J19" s="32" t="s">
        <v>98</v>
      </c>
      <c r="K19" s="31" t="s">
        <v>97</v>
      </c>
      <c r="L19" s="32" t="s">
        <v>98</v>
      </c>
      <c r="M19" s="31" t="s">
        <v>97</v>
      </c>
      <c r="N19" s="32" t="s">
        <v>98</v>
      </c>
      <c r="O19" s="31" t="s">
        <v>97</v>
      </c>
      <c r="P19" s="32" t="s">
        <v>98</v>
      </c>
      <c r="Q19" s="31" t="s">
        <v>97</v>
      </c>
      <c r="R19" s="32" t="s">
        <v>98</v>
      </c>
      <c r="S19" s="31" t="s">
        <v>97</v>
      </c>
      <c r="T19" s="32" t="s">
        <v>98</v>
      </c>
      <c r="U19" s="39"/>
      <c r="V19" s="40"/>
    </row>
    <row r="20" spans="2:22" ht="15.75" x14ac:dyDescent="0.25">
      <c r="B20" s="5" t="s">
        <v>78</v>
      </c>
      <c r="C20" s="1">
        <v>0.87999999999999989</v>
      </c>
      <c r="D20" s="33">
        <f>C20/C$31</f>
        <v>0.1012658227848101</v>
      </c>
      <c r="E20" s="33">
        <f>D5</f>
        <v>0.14173494220494443</v>
      </c>
      <c r="F20" s="33">
        <f>D20*E20</f>
        <v>1.4352905539741204E-2</v>
      </c>
      <c r="G20" s="33">
        <f>D6</f>
        <v>5.1280011184215414E-2</v>
      </c>
      <c r="H20" s="33">
        <f t="shared" ref="H20:H30" si="10">G20*D20</f>
        <v>5.1929125249838377E-3</v>
      </c>
      <c r="I20" s="33">
        <f>D7</f>
        <v>0</v>
      </c>
      <c r="J20" s="33">
        <f t="shared" ref="J20:J27" si="11">I20*D20</f>
        <v>0</v>
      </c>
      <c r="K20" s="33">
        <f>D8</f>
        <v>0.12745400583148442</v>
      </c>
      <c r="L20" s="33">
        <f t="shared" ref="L20:L30" si="12">K20*D20</f>
        <v>1.2906734767745254E-2</v>
      </c>
      <c r="M20" s="33">
        <f>D9</f>
        <v>1.5940147504153936E-2</v>
      </c>
      <c r="N20" s="33">
        <f t="shared" ref="N20:N30" si="13">M20*D20</f>
        <v>1.6141921523193854E-3</v>
      </c>
      <c r="O20" s="33">
        <f>D10</f>
        <v>0.23017383588650908</v>
      </c>
      <c r="P20" s="33">
        <f t="shared" ref="P20:P30" si="14">O20*D20</f>
        <v>2.3308742874583191E-2</v>
      </c>
      <c r="Q20" s="33">
        <f>D11</f>
        <v>0.70486693855113824</v>
      </c>
      <c r="R20" s="33">
        <f t="shared" ref="R20:R30" si="15">Q20*D20</f>
        <v>7.1378930486191192E-2</v>
      </c>
      <c r="S20" s="33">
        <f>D12</f>
        <v>1</v>
      </c>
      <c r="T20" s="33">
        <f t="shared" ref="T20:T30" si="16">S20*D20</f>
        <v>0.1012658227848101</v>
      </c>
      <c r="U20" s="41"/>
      <c r="V20" s="41"/>
    </row>
    <row r="21" spans="2:22" ht="15.75" x14ac:dyDescent="0.25">
      <c r="B21" s="5" t="s">
        <v>54</v>
      </c>
      <c r="C21" s="1">
        <v>0.64</v>
      </c>
      <c r="D21" s="33">
        <f t="shared" ref="D21:D30" si="17">C21/C$31</f>
        <v>7.3647871116225533E-2</v>
      </c>
      <c r="E21" s="33">
        <f>F6</f>
        <v>0.15</v>
      </c>
      <c r="F21" s="33">
        <f t="shared" ref="F21:F26" si="18">D21*E21</f>
        <v>1.1047180667433829E-2</v>
      </c>
      <c r="G21" s="33">
        <f>F6</f>
        <v>0.15</v>
      </c>
      <c r="H21" s="33">
        <f>G21*D21</f>
        <v>1.1047180667433829E-2</v>
      </c>
      <c r="I21" s="33">
        <f>F7</f>
        <v>5.5</v>
      </c>
      <c r="J21" s="33">
        <f t="shared" si="11"/>
        <v>0.40506329113924044</v>
      </c>
      <c r="K21" s="33">
        <f>F8</f>
        <v>1.1000000000000001</v>
      </c>
      <c r="L21" s="33">
        <f t="shared" si="12"/>
        <v>8.1012658227848089E-2</v>
      </c>
      <c r="M21" s="33">
        <f>F9</f>
        <v>7.4</v>
      </c>
      <c r="N21" s="33">
        <f t="shared" si="13"/>
        <v>0.54499424626006898</v>
      </c>
      <c r="O21" s="33">
        <f>F10</f>
        <v>6</v>
      </c>
      <c r="P21" s="33">
        <f t="shared" si="14"/>
        <v>0.4418872266973532</v>
      </c>
      <c r="Q21" s="33">
        <f>F11</f>
        <v>5.0999999999999996</v>
      </c>
      <c r="R21" s="33">
        <f t="shared" si="15"/>
        <v>0.37560414269275016</v>
      </c>
      <c r="S21" s="33">
        <f>F12</f>
        <v>11.2</v>
      </c>
      <c r="T21" s="33">
        <f t="shared" si="16"/>
        <v>0.82485615650172595</v>
      </c>
      <c r="U21" s="41"/>
      <c r="V21" s="41"/>
    </row>
    <row r="22" spans="2:22" ht="15.75" x14ac:dyDescent="0.25">
      <c r="B22" s="5" t="s">
        <v>87</v>
      </c>
      <c r="C22" s="1">
        <v>0.9</v>
      </c>
      <c r="D22" s="33">
        <f t="shared" si="17"/>
        <v>0.10356731875719216</v>
      </c>
      <c r="E22" s="33">
        <f>H5</f>
        <v>1</v>
      </c>
      <c r="F22" s="33">
        <f t="shared" si="18"/>
        <v>0.10356731875719216</v>
      </c>
      <c r="G22" s="33">
        <f>H6</f>
        <v>0.8688524590163933</v>
      </c>
      <c r="H22" s="33">
        <f t="shared" si="10"/>
        <v>8.9984719575921038E-2</v>
      </c>
      <c r="I22" s="33">
        <f>H7</f>
        <v>0.65901639344262297</v>
      </c>
      <c r="J22" s="33">
        <f t="shared" si="11"/>
        <v>6.8252560885887298E-2</v>
      </c>
      <c r="K22" s="33">
        <f>H8</f>
        <v>0.39016393442622949</v>
      </c>
      <c r="L22" s="33">
        <f t="shared" si="12"/>
        <v>4.0408232564281527E-2</v>
      </c>
      <c r="M22" s="33">
        <f>H9</f>
        <v>0.15573770491803296</v>
      </c>
      <c r="N22" s="33">
        <f t="shared" si="13"/>
        <v>1.6129336527759452E-2</v>
      </c>
      <c r="O22" s="33">
        <f>H10</f>
        <v>0.13114754098360673</v>
      </c>
      <c r="P22" s="33">
        <f t="shared" si="14"/>
        <v>1.358259918127112E-2</v>
      </c>
      <c r="Q22" s="33">
        <f>H11</f>
        <v>0.11475409836065616</v>
      </c>
      <c r="R22" s="33">
        <f t="shared" si="15"/>
        <v>1.1884774283612259E-2</v>
      </c>
      <c r="S22" s="33">
        <f>H12</f>
        <v>0</v>
      </c>
      <c r="T22" s="33">
        <f t="shared" si="16"/>
        <v>0</v>
      </c>
      <c r="U22" s="41"/>
      <c r="V22" s="41"/>
    </row>
    <row r="23" spans="2:22" ht="15.75" x14ac:dyDescent="0.25">
      <c r="B23" s="5" t="s">
        <v>88</v>
      </c>
      <c r="C23" s="1">
        <v>0.62</v>
      </c>
      <c r="D23" s="33">
        <f t="shared" si="17"/>
        <v>7.1346375143843482E-2</v>
      </c>
      <c r="E23" s="33">
        <f>J5</f>
        <v>0.84210526315789147</v>
      </c>
      <c r="F23" s="33">
        <f t="shared" si="18"/>
        <v>6.0081158015867962E-2</v>
      </c>
      <c r="G23" s="33">
        <f>J6</f>
        <v>0.34210526315789841</v>
      </c>
      <c r="H23" s="33">
        <f t="shared" si="10"/>
        <v>2.4407970443946717E-2</v>
      </c>
      <c r="I23" s="33">
        <f>J7</f>
        <v>1</v>
      </c>
      <c r="J23" s="33">
        <f t="shared" si="11"/>
        <v>7.1346375143843482E-2</v>
      </c>
      <c r="K23" s="33">
        <f>J8</f>
        <v>0</v>
      </c>
      <c r="L23" s="33">
        <f t="shared" si="12"/>
        <v>0</v>
      </c>
      <c r="M23" s="33">
        <f>J9</f>
        <v>0.76315789473684059</v>
      </c>
      <c r="N23" s="33">
        <f t="shared" si="13"/>
        <v>5.4448549451880442E-2</v>
      </c>
      <c r="O23" s="33">
        <f>J10</f>
        <v>0.73684210526315241</v>
      </c>
      <c r="P23" s="33">
        <f t="shared" si="14"/>
        <v>5.2571013263884282E-2</v>
      </c>
      <c r="Q23" s="33">
        <f>J11</f>
        <v>0.28947368421052888</v>
      </c>
      <c r="R23" s="33">
        <f t="shared" si="15"/>
        <v>2.0652898067954874E-2</v>
      </c>
      <c r="S23" s="33">
        <f>J12</f>
        <v>0.68421052631578982</v>
      </c>
      <c r="T23" s="33">
        <f t="shared" si="16"/>
        <v>4.8815940887892935E-2</v>
      </c>
      <c r="U23" s="41"/>
      <c r="V23" s="41"/>
    </row>
    <row r="24" spans="2:22" ht="15.75" x14ac:dyDescent="0.25">
      <c r="B24" s="5" t="s">
        <v>89</v>
      </c>
      <c r="C24" s="1">
        <v>0.7</v>
      </c>
      <c r="D24" s="33">
        <f t="shared" si="17"/>
        <v>8.055235903337167E-2</v>
      </c>
      <c r="E24" s="33">
        <f>L5</f>
        <v>1</v>
      </c>
      <c r="F24" s="33">
        <f t="shared" si="18"/>
        <v>8.055235903337167E-2</v>
      </c>
      <c r="G24" s="33">
        <f>L6</f>
        <v>0.9172791661098485</v>
      </c>
      <c r="H24" s="33">
        <f t="shared" si="10"/>
        <v>7.388900072231229E-2</v>
      </c>
      <c r="I24" s="33">
        <f>L7</f>
        <v>0.87090739008419038</v>
      </c>
      <c r="J24" s="33">
        <f t="shared" si="11"/>
        <v>7.0153644770878376E-2</v>
      </c>
      <c r="K24" s="33">
        <f>L8</f>
        <v>0.67245757049311727</v>
      </c>
      <c r="L24" s="33">
        <f t="shared" si="12"/>
        <v>5.4168043653070423E-2</v>
      </c>
      <c r="M24" s="33">
        <f>L9</f>
        <v>0.5281304289723372</v>
      </c>
      <c r="N24" s="33">
        <f t="shared" si="13"/>
        <v>4.2542151931028303E-2</v>
      </c>
      <c r="O24" s="33">
        <f>L10</f>
        <v>0.4051850861953763</v>
      </c>
      <c r="P24" s="33">
        <f t="shared" si="14"/>
        <v>3.2638614538177596E-2</v>
      </c>
      <c r="Q24" s="33">
        <f>L11</f>
        <v>0.25631431244153419</v>
      </c>
      <c r="R24" s="33">
        <f t="shared" si="15"/>
        <v>2.0646722521182267E-2</v>
      </c>
      <c r="S24" s="33">
        <f>L12</f>
        <v>0</v>
      </c>
      <c r="T24" s="33">
        <f t="shared" si="16"/>
        <v>0</v>
      </c>
      <c r="U24" s="41"/>
      <c r="V24" s="41"/>
    </row>
    <row r="25" spans="2:22" ht="15.75" x14ac:dyDescent="0.25">
      <c r="B25" s="5" t="s">
        <v>80</v>
      </c>
      <c r="C25" s="1">
        <v>0.83</v>
      </c>
      <c r="D25" s="33">
        <f t="shared" si="17"/>
        <v>9.5512082853854985E-2</v>
      </c>
      <c r="E25" s="33">
        <f>P5</f>
        <v>1</v>
      </c>
      <c r="F25" s="33">
        <f t="shared" si="18"/>
        <v>9.5512082853854985E-2</v>
      </c>
      <c r="G25" s="33">
        <f>P6</f>
        <v>0.97413137205173717</v>
      </c>
      <c r="H25" s="33">
        <f t="shared" si="10"/>
        <v>9.3041316317944961E-2</v>
      </c>
      <c r="I25" s="33">
        <f>P7</f>
        <v>0.85429875729140248</v>
      </c>
      <c r="J25" s="33">
        <f t="shared" si="11"/>
        <v>8.159585368836178E-2</v>
      </c>
      <c r="K25" s="33">
        <f>P8</f>
        <v>0.66015724067968551</v>
      </c>
      <c r="L25" s="33">
        <f t="shared" si="12"/>
        <v>6.3052993068370408E-2</v>
      </c>
      <c r="M25" s="33">
        <f>P9</f>
        <v>0.48643165102713665</v>
      </c>
      <c r="N25" s="33">
        <f t="shared" si="13"/>
        <v>4.6460100155641351E-2</v>
      </c>
      <c r="O25" s="33">
        <f>P10</f>
        <v>0.3607659142784681</v>
      </c>
      <c r="P25" s="33">
        <f t="shared" si="14"/>
        <v>3.4457503895411794E-2</v>
      </c>
      <c r="Q25" s="33">
        <f>P11</f>
        <v>0.18247527263504945</v>
      </c>
      <c r="R25" s="33">
        <f t="shared" si="15"/>
        <v>1.7428593358698622E-2</v>
      </c>
      <c r="S25" s="33">
        <f>P12</f>
        <v>0</v>
      </c>
      <c r="T25" s="33">
        <f t="shared" si="16"/>
        <v>0</v>
      </c>
      <c r="U25" s="41"/>
      <c r="V25" s="41"/>
    </row>
    <row r="26" spans="2:22" ht="15.75" x14ac:dyDescent="0.25">
      <c r="B26" s="5" t="s">
        <v>81</v>
      </c>
      <c r="C26" s="1">
        <v>0.88000000000000012</v>
      </c>
      <c r="D26" s="33">
        <f t="shared" si="17"/>
        <v>0.10126582278481013</v>
      </c>
      <c r="E26" s="33">
        <f>R5</f>
        <v>0.18181818181818182</v>
      </c>
      <c r="F26" s="33">
        <f t="shared" si="18"/>
        <v>1.8411967779056387E-2</v>
      </c>
      <c r="G26" s="33">
        <f>R6</f>
        <v>0.30681818181818182</v>
      </c>
      <c r="H26" s="33">
        <f t="shared" si="10"/>
        <v>3.1070195627157654E-2</v>
      </c>
      <c r="I26" s="33">
        <f>R7</f>
        <v>0</v>
      </c>
      <c r="J26" s="33">
        <f t="shared" si="11"/>
        <v>0</v>
      </c>
      <c r="K26" s="33">
        <f>R8</f>
        <v>0</v>
      </c>
      <c r="L26" s="33">
        <f t="shared" si="12"/>
        <v>0</v>
      </c>
      <c r="M26" s="33">
        <f>R9</f>
        <v>0.23863636363636365</v>
      </c>
      <c r="N26" s="33">
        <f t="shared" si="13"/>
        <v>2.4165707710011509E-2</v>
      </c>
      <c r="O26" s="33">
        <f>R10</f>
        <v>0.93181818181818177</v>
      </c>
      <c r="P26" s="33">
        <f t="shared" si="14"/>
        <v>9.4361334867663973E-2</v>
      </c>
      <c r="Q26" s="33">
        <f>R11</f>
        <v>1</v>
      </c>
      <c r="R26" s="33">
        <f t="shared" si="15"/>
        <v>0.10126582278481013</v>
      </c>
      <c r="S26" s="33">
        <f>R12</f>
        <v>0.43181818181818182</v>
      </c>
      <c r="T26" s="33">
        <f t="shared" si="16"/>
        <v>4.3728423475258918E-2</v>
      </c>
      <c r="U26" s="41"/>
      <c r="V26" s="41"/>
    </row>
    <row r="27" spans="2:22" ht="15.75" x14ac:dyDescent="0.25">
      <c r="B27" s="5" t="s">
        <v>82</v>
      </c>
      <c r="C27" s="1">
        <v>0.7</v>
      </c>
      <c r="D27" s="33">
        <f t="shared" si="17"/>
        <v>8.055235903337167E-2</v>
      </c>
      <c r="E27" s="33">
        <f>T5</f>
        <v>0.19587628865979381</v>
      </c>
      <c r="F27" s="33">
        <f>E27*D27</f>
        <v>1.5778297130248059E-2</v>
      </c>
      <c r="G27" s="33">
        <f>T6</f>
        <v>0.18041237113402062</v>
      </c>
      <c r="H27" s="33">
        <f t="shared" si="10"/>
        <v>1.4532642093649527E-2</v>
      </c>
      <c r="I27" s="33">
        <f>T7</f>
        <v>0</v>
      </c>
      <c r="J27" s="33">
        <f t="shared" si="11"/>
        <v>0</v>
      </c>
      <c r="K27" s="33">
        <f>T8</f>
        <v>4.6391752577319589E-2</v>
      </c>
      <c r="L27" s="33">
        <f t="shared" si="12"/>
        <v>3.7369651097955933E-3</v>
      </c>
      <c r="M27" s="33">
        <f>T9</f>
        <v>0.31443298969072164</v>
      </c>
      <c r="N27" s="33">
        <f t="shared" si="13"/>
        <v>2.5328319077503464E-2</v>
      </c>
      <c r="O27" s="33">
        <f>T10</f>
        <v>0.69587628865979378</v>
      </c>
      <c r="P27" s="33">
        <f t="shared" si="14"/>
        <v>5.6054476646933894E-2</v>
      </c>
      <c r="Q27" s="33">
        <f>T11</f>
        <v>0.98969072164948457</v>
      </c>
      <c r="R27" s="33">
        <f t="shared" si="15"/>
        <v>7.972192234230599E-2</v>
      </c>
      <c r="S27" s="33">
        <f>T12</f>
        <v>1</v>
      </c>
      <c r="T27" s="33">
        <f t="shared" si="16"/>
        <v>8.055235903337167E-2</v>
      </c>
      <c r="U27" s="41"/>
      <c r="V27" s="41"/>
    </row>
    <row r="28" spans="2:22" ht="15.75" x14ac:dyDescent="0.25">
      <c r="B28" s="5" t="s">
        <v>83</v>
      </c>
      <c r="C28" s="1">
        <v>0.81</v>
      </c>
      <c r="D28" s="33">
        <f t="shared" si="17"/>
        <v>9.3210586881472948E-2</v>
      </c>
      <c r="E28" s="33">
        <f>V5</f>
        <v>0.78431372549019607</v>
      </c>
      <c r="F28" s="33">
        <f>D28*E28</f>
        <v>7.3106342652135642E-2</v>
      </c>
      <c r="G28" s="33">
        <f>V6</f>
        <v>0.76470588235294112</v>
      </c>
      <c r="H28" s="33">
        <f t="shared" si="10"/>
        <v>7.1278684085832253E-2</v>
      </c>
      <c r="I28" s="33">
        <f>V7</f>
        <v>0.19607843137254902</v>
      </c>
      <c r="J28" s="33">
        <f>I28*D28</f>
        <v>1.827658566303391E-2</v>
      </c>
      <c r="K28" s="33">
        <f>V8</f>
        <v>0.94117647058823528</v>
      </c>
      <c r="L28" s="33">
        <f t="shared" si="12"/>
        <v>8.7727611182562767E-2</v>
      </c>
      <c r="M28" s="33">
        <f>V9</f>
        <v>0</v>
      </c>
      <c r="N28" s="33">
        <f t="shared" si="13"/>
        <v>0</v>
      </c>
      <c r="O28" s="33">
        <f>V10</f>
        <v>0.88235294117647056</v>
      </c>
      <c r="P28" s="33">
        <f t="shared" si="14"/>
        <v>8.2244635483652601E-2</v>
      </c>
      <c r="Q28" s="33">
        <f>V11</f>
        <v>0.60784313725490191</v>
      </c>
      <c r="R28" s="33">
        <f t="shared" si="15"/>
        <v>5.665741555540512E-2</v>
      </c>
      <c r="S28" s="33">
        <f>V12</f>
        <v>1</v>
      </c>
      <c r="T28" s="33">
        <f t="shared" si="16"/>
        <v>9.3210586881472948E-2</v>
      </c>
      <c r="U28" s="41"/>
    </row>
    <row r="29" spans="2:22" ht="15.75" x14ac:dyDescent="0.25">
      <c r="B29" s="5" t="s">
        <v>84</v>
      </c>
      <c r="C29" s="1">
        <v>0.8</v>
      </c>
      <c r="D29" s="33">
        <f t="shared" si="17"/>
        <v>9.2059838895281923E-2</v>
      </c>
      <c r="E29" s="33">
        <f>X5</f>
        <v>0</v>
      </c>
      <c r="F29" s="33">
        <f t="shared" ref="F29:F30" si="19">D29*E29</f>
        <v>0</v>
      </c>
      <c r="G29" s="34">
        <f>X6</f>
        <v>0.18681318681318682</v>
      </c>
      <c r="H29" s="33">
        <f t="shared" si="10"/>
        <v>1.7197991881536184E-2</v>
      </c>
      <c r="I29" s="34">
        <f>X7</f>
        <v>0.35164835164835168</v>
      </c>
      <c r="J29" s="33">
        <f t="shared" ref="J29:J30" si="20">I29*D29</f>
        <v>3.2372690600538698E-2</v>
      </c>
      <c r="K29" s="34">
        <f>X8</f>
        <v>0.91208791208791207</v>
      </c>
      <c r="L29" s="33">
        <f t="shared" si="12"/>
        <v>8.3966666245147245E-2</v>
      </c>
      <c r="M29" s="34">
        <f>X9</f>
        <v>0.2087912087912088</v>
      </c>
      <c r="N29" s="33">
        <f t="shared" si="13"/>
        <v>1.9221285044069853E-2</v>
      </c>
      <c r="O29" s="34">
        <f>X10</f>
        <v>0.58241758241758246</v>
      </c>
      <c r="P29" s="33">
        <f t="shared" si="14"/>
        <v>5.3617268807142224E-2</v>
      </c>
      <c r="Q29" s="34">
        <f>X11</f>
        <v>1</v>
      </c>
      <c r="R29" s="33">
        <f t="shared" si="15"/>
        <v>9.2059838895281923E-2</v>
      </c>
      <c r="S29" s="34">
        <f>X12</f>
        <v>0.18681318681318682</v>
      </c>
      <c r="T29" s="33">
        <f t="shared" si="16"/>
        <v>1.7197991881536184E-2</v>
      </c>
      <c r="U29" s="41"/>
    </row>
    <row r="30" spans="2:22" ht="15.75" x14ac:dyDescent="0.25">
      <c r="B30" s="5" t="s">
        <v>85</v>
      </c>
      <c r="C30" s="1">
        <v>0.93</v>
      </c>
      <c r="D30" s="33">
        <f t="shared" si="17"/>
        <v>0.10701956271576524</v>
      </c>
      <c r="E30" s="35">
        <f>Z5</f>
        <v>0</v>
      </c>
      <c r="F30" s="33">
        <f t="shared" si="19"/>
        <v>0</v>
      </c>
      <c r="G30" s="35">
        <f>Z6</f>
        <v>0</v>
      </c>
      <c r="H30" s="33">
        <f t="shared" si="10"/>
        <v>0</v>
      </c>
      <c r="I30" s="35">
        <f>Z7</f>
        <v>0</v>
      </c>
      <c r="J30" s="33">
        <f t="shared" si="20"/>
        <v>0</v>
      </c>
      <c r="K30" s="35">
        <f>Z8</f>
        <v>0</v>
      </c>
      <c r="L30" s="33">
        <f t="shared" si="12"/>
        <v>0</v>
      </c>
      <c r="M30" s="35">
        <f>Z9</f>
        <v>0</v>
      </c>
      <c r="N30" s="33">
        <f t="shared" si="13"/>
        <v>0</v>
      </c>
      <c r="O30" s="35">
        <f>Z10</f>
        <v>0</v>
      </c>
      <c r="P30" s="33">
        <f t="shared" si="14"/>
        <v>0</v>
      </c>
      <c r="Q30" s="35">
        <f>Z11</f>
        <v>0</v>
      </c>
      <c r="R30" s="33">
        <f t="shared" si="15"/>
        <v>0</v>
      </c>
      <c r="S30" s="35">
        <f>Z12</f>
        <v>0</v>
      </c>
      <c r="T30" s="33">
        <f t="shared" si="16"/>
        <v>0</v>
      </c>
      <c r="U30" s="41"/>
    </row>
    <row r="31" spans="2:22" x14ac:dyDescent="0.25">
      <c r="B31" s="5" t="s">
        <v>32</v>
      </c>
      <c r="C31" s="35">
        <f>SUM(C20:C30)</f>
        <v>8.6900000000000013</v>
      </c>
      <c r="D31" s="35"/>
      <c r="E31" s="35"/>
      <c r="F31" s="35">
        <f t="shared" ref="F31:T31" si="21">SUM(F20:F30)</f>
        <v>0.472409612428902</v>
      </c>
      <c r="G31" s="35"/>
      <c r="H31" s="35">
        <f t="shared" si="21"/>
        <v>0.43164261394071823</v>
      </c>
      <c r="I31" s="35"/>
      <c r="J31" s="35">
        <f>SUM(J20:J30)</f>
        <v>0.74706100189178393</v>
      </c>
      <c r="K31" s="35"/>
      <c r="L31" s="35">
        <f t="shared" si="21"/>
        <v>0.42697990481882137</v>
      </c>
      <c r="M31" s="35"/>
      <c r="N31" s="35">
        <f t="shared" si="21"/>
        <v>0.77490388831028278</v>
      </c>
      <c r="O31" s="35"/>
      <c r="P31" s="35">
        <f t="shared" si="21"/>
        <v>0.88472341625607387</v>
      </c>
      <c r="Q31" s="35"/>
      <c r="R31" s="35">
        <f t="shared" si="21"/>
        <v>0.84730106098819258</v>
      </c>
      <c r="S31" s="35"/>
      <c r="T31" s="35">
        <f t="shared" si="21"/>
        <v>1.2096272814460687</v>
      </c>
      <c r="U31" s="1"/>
      <c r="V31" s="1"/>
    </row>
    <row r="35" spans="2:28" ht="15" customHeight="1" x14ac:dyDescent="0.25">
      <c r="B35" s="43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U35" t="s">
        <v>86</v>
      </c>
      <c r="X35" t="s">
        <v>54</v>
      </c>
    </row>
    <row r="36" spans="2:28" ht="15.75" x14ac:dyDescent="0.25">
      <c r="B36" s="56" t="s">
        <v>94</v>
      </c>
      <c r="C36" s="65" t="s">
        <v>24</v>
      </c>
      <c r="D36" s="65"/>
      <c r="E36" s="65"/>
      <c r="F36" s="65"/>
      <c r="G36" s="65"/>
      <c r="H36" s="65"/>
      <c r="I36" s="65"/>
      <c r="J36" s="65"/>
      <c r="K36" s="45"/>
      <c r="L36" s="45"/>
      <c r="M36" s="45"/>
      <c r="N36" s="45"/>
      <c r="O36" s="45"/>
      <c r="P36" s="45"/>
      <c r="Q36" s="45"/>
      <c r="R36" s="45"/>
      <c r="T36">
        <f>U36*V36</f>
        <v>4</v>
      </c>
      <c r="U36">
        <v>1</v>
      </c>
      <c r="V36">
        <v>4</v>
      </c>
      <c r="X36">
        <v>0.9</v>
      </c>
      <c r="Y36">
        <v>1</v>
      </c>
      <c r="Z36">
        <f>X36*Y36</f>
        <v>0.9</v>
      </c>
    </row>
    <row r="37" spans="2:28" ht="15.75" x14ac:dyDescent="0.25">
      <c r="B37" s="57"/>
      <c r="C37" s="46" t="s">
        <v>1</v>
      </c>
      <c r="D37" s="46" t="s">
        <v>2</v>
      </c>
      <c r="E37" s="46" t="s">
        <v>3</v>
      </c>
      <c r="F37" s="46" t="s">
        <v>4</v>
      </c>
      <c r="G37" s="46" t="s">
        <v>5</v>
      </c>
      <c r="H37" s="46" t="s">
        <v>6</v>
      </c>
      <c r="I37" s="46" t="s">
        <v>7</v>
      </c>
      <c r="J37" s="47" t="s">
        <v>8</v>
      </c>
      <c r="N37" s="1"/>
      <c r="T37">
        <f>U37*V37</f>
        <v>2.7</v>
      </c>
      <c r="U37">
        <v>0.9</v>
      </c>
      <c r="V37">
        <v>3</v>
      </c>
      <c r="X37">
        <v>0.8</v>
      </c>
      <c r="Y37">
        <v>2</v>
      </c>
      <c r="Z37">
        <f t="shared" ref="Z37:Z40" si="22">X37*Y37</f>
        <v>1.6</v>
      </c>
    </row>
    <row r="38" spans="2:28" x14ac:dyDescent="0.25">
      <c r="B38" t="s">
        <v>78</v>
      </c>
      <c r="C38" s="1">
        <v>5246.1960697047243</v>
      </c>
      <c r="D38" s="1">
        <v>3176.1814645429222</v>
      </c>
      <c r="E38" s="1">
        <v>2002.6647650513196</v>
      </c>
      <c r="F38" s="1">
        <v>4919.3841807909612</v>
      </c>
      <c r="G38" s="1">
        <v>2367.4468479039451</v>
      </c>
      <c r="H38" s="1">
        <v>7270.0746965452854</v>
      </c>
      <c r="I38" s="1">
        <v>18133.182372346528</v>
      </c>
      <c r="J38" s="1">
        <v>24887.150793650795</v>
      </c>
      <c r="N38" s="1"/>
      <c r="T38">
        <f t="shared" ref="T38:T40" si="23">U38*V38</f>
        <v>0.8</v>
      </c>
      <c r="U38">
        <v>0.8</v>
      </c>
      <c r="V38">
        <v>1</v>
      </c>
      <c r="X38">
        <v>0.7</v>
      </c>
      <c r="Y38">
        <v>3</v>
      </c>
      <c r="Z38">
        <f t="shared" si="22"/>
        <v>2.0999999999999996</v>
      </c>
    </row>
    <row r="39" spans="2:28" x14ac:dyDescent="0.25">
      <c r="B39" t="s">
        <v>54</v>
      </c>
      <c r="C39" t="s">
        <v>55</v>
      </c>
      <c r="D39" t="s">
        <v>71</v>
      </c>
      <c r="E39" t="s">
        <v>56</v>
      </c>
      <c r="F39" t="s">
        <v>58</v>
      </c>
      <c r="G39" t="s">
        <v>59</v>
      </c>
      <c r="H39" t="s">
        <v>57</v>
      </c>
      <c r="I39" t="s">
        <v>60</v>
      </c>
      <c r="J39" t="s">
        <v>61</v>
      </c>
      <c r="N39" s="1"/>
      <c r="R39" s="1"/>
      <c r="T39">
        <f t="shared" si="23"/>
        <v>0.7</v>
      </c>
      <c r="U39">
        <v>0.7</v>
      </c>
      <c r="V39">
        <v>1</v>
      </c>
      <c r="X39">
        <v>0.6</v>
      </c>
      <c r="Y39">
        <v>2</v>
      </c>
      <c r="Z39">
        <f t="shared" si="22"/>
        <v>1.2</v>
      </c>
    </row>
    <row r="40" spans="2:28" x14ac:dyDescent="0.25">
      <c r="B40" t="s">
        <v>87</v>
      </c>
      <c r="C40" s="1">
        <v>84.666666666666671</v>
      </c>
      <c r="D40" s="1">
        <v>82</v>
      </c>
      <c r="E40" s="1">
        <v>77.733333333333334</v>
      </c>
      <c r="F40" s="1">
        <v>72.266666666666666</v>
      </c>
      <c r="G40" s="1">
        <v>67.5</v>
      </c>
      <c r="H40" s="1">
        <v>67</v>
      </c>
      <c r="I40" s="1">
        <v>66.666666666666671</v>
      </c>
      <c r="J40" s="1">
        <v>64.333333333333329</v>
      </c>
      <c r="N40" s="1"/>
      <c r="R40" s="1"/>
      <c r="T40">
        <f t="shared" si="23"/>
        <v>0.6</v>
      </c>
      <c r="U40">
        <v>0.6</v>
      </c>
      <c r="V40">
        <v>1</v>
      </c>
      <c r="X40">
        <v>0.3</v>
      </c>
      <c r="Y40">
        <v>2</v>
      </c>
      <c r="Z40">
        <f t="shared" si="22"/>
        <v>0.6</v>
      </c>
    </row>
    <row r="41" spans="2:28" x14ac:dyDescent="0.25">
      <c r="B41" t="s">
        <v>88</v>
      </c>
      <c r="C41" s="1">
        <v>5.3</v>
      </c>
      <c r="D41" s="1">
        <v>5.2366666666666672</v>
      </c>
      <c r="E41" s="1">
        <v>5.32</v>
      </c>
      <c r="F41" s="1">
        <v>5.1933333333333334</v>
      </c>
      <c r="G41" s="1">
        <v>5.29</v>
      </c>
      <c r="H41" s="1">
        <v>5.2866666666666662</v>
      </c>
      <c r="I41" s="1">
        <v>5.23</v>
      </c>
      <c r="J41" s="1">
        <v>5.28</v>
      </c>
      <c r="N41" s="1"/>
      <c r="R41" s="1"/>
      <c r="S41" t="s">
        <v>12</v>
      </c>
      <c r="T41">
        <f>SUM(T36:T40)</f>
        <v>8.7999999999999989</v>
      </c>
      <c r="Y41" t="s">
        <v>32</v>
      </c>
      <c r="Z41">
        <f>SUM(Z36:Z40)</f>
        <v>6.3999999999999995</v>
      </c>
    </row>
    <row r="42" spans="2:28" x14ac:dyDescent="0.25">
      <c r="B42" t="s">
        <v>89</v>
      </c>
      <c r="C42" s="1">
        <v>86.660000000000011</v>
      </c>
      <c r="D42" s="1">
        <v>84.596666666666664</v>
      </c>
      <c r="E42" s="1">
        <v>83.44</v>
      </c>
      <c r="F42" s="1">
        <v>78.489999999999995</v>
      </c>
      <c r="G42" s="1">
        <v>74.89</v>
      </c>
      <c r="H42" s="1">
        <v>71.823333333333338</v>
      </c>
      <c r="I42" s="1">
        <v>68.11</v>
      </c>
      <c r="J42" s="1">
        <v>61.716666666666661</v>
      </c>
      <c r="N42" s="1"/>
      <c r="R42" s="1"/>
      <c r="S42" t="s">
        <v>29</v>
      </c>
      <c r="T42">
        <f>T41/10</f>
        <v>0.87999999999999989</v>
      </c>
      <c r="Y42" t="s">
        <v>29</v>
      </c>
      <c r="Z42">
        <f>Z41/10</f>
        <v>0.6399999999999999</v>
      </c>
    </row>
    <row r="43" spans="2:28" x14ac:dyDescent="0.25">
      <c r="B43" t="s">
        <v>80</v>
      </c>
      <c r="C43" s="1">
        <v>-1.24</v>
      </c>
      <c r="D43" s="1">
        <v>-1.1233333333333333</v>
      </c>
      <c r="E43" s="1">
        <v>-1.0200000000000002</v>
      </c>
      <c r="F43" s="1">
        <v>-0.65333333333333343</v>
      </c>
      <c r="G43" s="1">
        <v>0.06</v>
      </c>
      <c r="H43" s="1">
        <v>0.67666666666666664</v>
      </c>
      <c r="I43" s="1">
        <v>2.25</v>
      </c>
      <c r="J43" s="1">
        <v>4.07</v>
      </c>
      <c r="N43" s="1"/>
      <c r="R43" s="1"/>
    </row>
    <row r="44" spans="2:28" x14ac:dyDescent="0.25">
      <c r="B44" t="s">
        <v>81</v>
      </c>
      <c r="C44" s="1">
        <v>4.83</v>
      </c>
      <c r="D44" s="1">
        <v>4.1499999999999995</v>
      </c>
      <c r="E44" s="1">
        <v>1.0000000000000002</v>
      </c>
      <c r="F44" s="1">
        <v>-4.1033333333333326</v>
      </c>
      <c r="G44" s="1">
        <v>-8.67</v>
      </c>
      <c r="H44" s="1">
        <v>-11.973333333333334</v>
      </c>
      <c r="I44" s="1">
        <v>-16.66</v>
      </c>
      <c r="J44" s="1">
        <v>-21.456666666666667</v>
      </c>
      <c r="N44" s="1"/>
      <c r="R44" s="1"/>
      <c r="U44" t="s">
        <v>133</v>
      </c>
      <c r="X44" t="s">
        <v>88</v>
      </c>
    </row>
    <row r="45" spans="2:28" x14ac:dyDescent="0.25">
      <c r="B45" t="s">
        <v>82</v>
      </c>
      <c r="C45" s="1">
        <v>2.93</v>
      </c>
      <c r="D45" s="1">
        <v>2.93</v>
      </c>
      <c r="E45" s="1">
        <v>2.7</v>
      </c>
      <c r="F45" s="1">
        <v>2.77</v>
      </c>
      <c r="G45" s="1">
        <v>3.2</v>
      </c>
      <c r="H45" s="1">
        <v>3.7</v>
      </c>
      <c r="I45" s="1">
        <v>4.17</v>
      </c>
      <c r="J45" s="1">
        <v>4.17</v>
      </c>
      <c r="R45" s="1"/>
      <c r="T45">
        <f>U45*V45</f>
        <v>5</v>
      </c>
      <c r="U45">
        <v>1</v>
      </c>
      <c r="V45">
        <v>5</v>
      </c>
      <c r="X45">
        <v>0.9</v>
      </c>
      <c r="Y45">
        <v>1</v>
      </c>
      <c r="Z45">
        <f>X45*Y45</f>
        <v>0.9</v>
      </c>
      <c r="AA45" t="s">
        <v>32</v>
      </c>
      <c r="AB45">
        <f>SUM(Z45:Z49)</f>
        <v>6.1999999999999993</v>
      </c>
    </row>
    <row r="46" spans="2:28" x14ac:dyDescent="0.25">
      <c r="B46" t="s">
        <v>83</v>
      </c>
      <c r="C46" s="1">
        <v>3.1</v>
      </c>
      <c r="D46" s="1">
        <v>3.1</v>
      </c>
      <c r="E46" s="1">
        <v>2.9666666666666668</v>
      </c>
      <c r="F46" s="1">
        <v>3</v>
      </c>
      <c r="G46" s="1">
        <v>3.1333333333333333</v>
      </c>
      <c r="H46" s="1">
        <v>3.4333333333333331</v>
      </c>
      <c r="I46" s="1">
        <v>3.5</v>
      </c>
      <c r="J46" s="1">
        <v>3.2</v>
      </c>
      <c r="R46" s="1"/>
      <c r="T46">
        <f t="shared" ref="T46:T48" si="24">U46*V46</f>
        <v>2.4000000000000004</v>
      </c>
      <c r="U46">
        <v>0.8</v>
      </c>
      <c r="V46">
        <v>3</v>
      </c>
      <c r="X46">
        <v>0.8</v>
      </c>
      <c r="Y46">
        <v>1</v>
      </c>
      <c r="Z46">
        <f t="shared" ref="Z46:Z49" si="25">X46*Y46</f>
        <v>0.8</v>
      </c>
      <c r="AA46" t="s">
        <v>29</v>
      </c>
      <c r="AB46">
        <f>AB45/10</f>
        <v>0.61999999999999988</v>
      </c>
    </row>
    <row r="47" spans="2:28" x14ac:dyDescent="0.25">
      <c r="B47" t="s">
        <v>84</v>
      </c>
      <c r="C47" s="1">
        <v>3.2333333333333334</v>
      </c>
      <c r="D47" s="1">
        <v>3.3</v>
      </c>
      <c r="E47" s="1">
        <v>3.1333333333333333</v>
      </c>
      <c r="F47" s="1">
        <v>3.3</v>
      </c>
      <c r="G47" s="1">
        <v>3.0333333333333332</v>
      </c>
      <c r="H47" s="1">
        <v>3.2666666666666666</v>
      </c>
      <c r="I47" s="1">
        <v>3.1666666666666665</v>
      </c>
      <c r="J47" s="1">
        <v>3.2666666666666666</v>
      </c>
      <c r="T47">
        <f t="shared" si="24"/>
        <v>0.9</v>
      </c>
      <c r="U47">
        <v>0.9</v>
      </c>
      <c r="V47">
        <v>1</v>
      </c>
      <c r="X47">
        <v>0.7</v>
      </c>
      <c r="Y47">
        <v>3</v>
      </c>
      <c r="Z47">
        <f t="shared" si="25"/>
        <v>2.0999999999999996</v>
      </c>
    </row>
    <row r="48" spans="2:28" x14ac:dyDescent="0.25">
      <c r="B48" t="s">
        <v>85</v>
      </c>
      <c r="C48" s="1">
        <v>2.3333333333333335</v>
      </c>
      <c r="D48" s="1">
        <v>2.5</v>
      </c>
      <c r="E48" s="1">
        <v>2.6</v>
      </c>
      <c r="F48" s="1">
        <v>2.9666666666666668</v>
      </c>
      <c r="G48" s="1">
        <v>2.5666666666666669</v>
      </c>
      <c r="H48" s="1">
        <v>2.8333333333333335</v>
      </c>
      <c r="I48" s="1">
        <v>2.9666666666666668</v>
      </c>
      <c r="J48" s="1">
        <v>2.5</v>
      </c>
      <c r="T48">
        <f t="shared" si="24"/>
        <v>0.7</v>
      </c>
      <c r="U48">
        <v>0.7</v>
      </c>
      <c r="V48">
        <v>1</v>
      </c>
      <c r="X48">
        <v>0.6</v>
      </c>
      <c r="Y48">
        <v>3</v>
      </c>
      <c r="Z48">
        <f t="shared" si="25"/>
        <v>1.7999999999999998</v>
      </c>
    </row>
    <row r="49" spans="2:28" x14ac:dyDescent="0.25">
      <c r="B49" s="15" t="s">
        <v>32</v>
      </c>
      <c r="C49" s="19">
        <f>F31</f>
        <v>0.472409612428902</v>
      </c>
      <c r="D49" s="19">
        <f>H31</f>
        <v>0.43164261394071823</v>
      </c>
      <c r="E49" s="19">
        <f>J31</f>
        <v>0.74706100189178393</v>
      </c>
      <c r="F49" s="19">
        <f>L31</f>
        <v>0.42697990481882137</v>
      </c>
      <c r="G49" s="19">
        <f>N31</f>
        <v>0.77490388831028278</v>
      </c>
      <c r="H49" s="19">
        <f>P31</f>
        <v>0.88472341625607387</v>
      </c>
      <c r="I49" s="19">
        <f>R31</f>
        <v>0.84730106098819258</v>
      </c>
      <c r="J49" s="19">
        <f>T31</f>
        <v>1.2096272814460687</v>
      </c>
      <c r="S49" t="s">
        <v>32</v>
      </c>
      <c r="T49" s="1">
        <f>SUM(T45:T48)</f>
        <v>9</v>
      </c>
      <c r="X49">
        <v>0.3</v>
      </c>
      <c r="Y49">
        <v>2</v>
      </c>
      <c r="Z49">
        <f t="shared" si="25"/>
        <v>0.6</v>
      </c>
    </row>
    <row r="50" spans="2:28" x14ac:dyDescent="0.25">
      <c r="S50" t="s">
        <v>29</v>
      </c>
      <c r="T50" s="1">
        <f>T49/10</f>
        <v>0.9</v>
      </c>
    </row>
    <row r="52" spans="2:28" x14ac:dyDescent="0.25">
      <c r="S52" s="52"/>
      <c r="T52" s="52"/>
      <c r="U52" s="52" t="s">
        <v>127</v>
      </c>
      <c r="V52" s="52"/>
      <c r="X52" t="s">
        <v>129</v>
      </c>
    </row>
    <row r="53" spans="2:28" x14ac:dyDescent="0.25">
      <c r="C53" s="1"/>
      <c r="D53" s="1"/>
      <c r="E53" s="1"/>
      <c r="F53" s="1"/>
      <c r="G53" s="1"/>
      <c r="H53" s="1"/>
      <c r="I53" s="1"/>
      <c r="J53" s="1"/>
      <c r="S53" s="52"/>
      <c r="T53" s="52">
        <f>U53*V53</f>
        <v>2</v>
      </c>
      <c r="U53" s="52">
        <v>1</v>
      </c>
      <c r="V53" s="52">
        <v>2</v>
      </c>
      <c r="X53">
        <v>0.9</v>
      </c>
      <c r="Y53">
        <v>3</v>
      </c>
      <c r="Z53">
        <f>X53*Y53</f>
        <v>2.7</v>
      </c>
    </row>
    <row r="54" spans="2:28" x14ac:dyDescent="0.25">
      <c r="C54" s="1"/>
      <c r="D54" s="1"/>
      <c r="E54" s="1"/>
      <c r="F54" s="1"/>
      <c r="G54" s="1"/>
      <c r="H54" s="1"/>
      <c r="I54" s="1"/>
      <c r="J54" s="1"/>
      <c r="S54" s="52"/>
      <c r="T54" s="52">
        <f t="shared" ref="T54:T56" si="26">U54*V54</f>
        <v>1.8</v>
      </c>
      <c r="U54" s="52">
        <v>0.9</v>
      </c>
      <c r="V54" s="52">
        <v>2</v>
      </c>
      <c r="X54">
        <v>0.7</v>
      </c>
      <c r="Y54">
        <v>5</v>
      </c>
      <c r="Z54">
        <f t="shared" ref="Z54:Z56" si="27">X54*Y54</f>
        <v>3.5</v>
      </c>
    </row>
    <row r="55" spans="2:28" x14ac:dyDescent="0.25">
      <c r="S55" s="52"/>
      <c r="T55" s="52">
        <f t="shared" si="26"/>
        <v>2.4000000000000004</v>
      </c>
      <c r="U55" s="52">
        <v>0.8</v>
      </c>
      <c r="V55" s="52">
        <v>3</v>
      </c>
      <c r="X55">
        <v>0.6</v>
      </c>
      <c r="Y55">
        <v>1</v>
      </c>
      <c r="Z55">
        <f t="shared" si="27"/>
        <v>0.6</v>
      </c>
    </row>
    <row r="56" spans="2:28" x14ac:dyDescent="0.25">
      <c r="S56" s="52"/>
      <c r="T56" s="52">
        <f t="shared" si="26"/>
        <v>2.0999999999999996</v>
      </c>
      <c r="U56" s="52">
        <v>0.7</v>
      </c>
      <c r="V56" s="52">
        <v>3</v>
      </c>
      <c r="X56">
        <v>0.2</v>
      </c>
      <c r="Y56">
        <v>1</v>
      </c>
      <c r="Z56">
        <f t="shared" si="27"/>
        <v>0.2</v>
      </c>
    </row>
    <row r="57" spans="2:28" x14ac:dyDescent="0.25">
      <c r="S57" s="52" t="s">
        <v>32</v>
      </c>
      <c r="T57" s="52">
        <f>SUM(T53:T56)</f>
        <v>8.3000000000000007</v>
      </c>
      <c r="U57" s="52"/>
      <c r="V57" s="52"/>
      <c r="Y57" t="s">
        <v>32</v>
      </c>
      <c r="Z57">
        <f>SUM(Z53:Z56)</f>
        <v>7</v>
      </c>
    </row>
    <row r="58" spans="2:28" x14ac:dyDescent="0.25">
      <c r="S58" s="52" t="s">
        <v>29</v>
      </c>
      <c r="T58" s="52">
        <f>T57/10</f>
        <v>0.83000000000000007</v>
      </c>
      <c r="U58" s="52"/>
      <c r="V58" s="52"/>
      <c r="Y58" t="s">
        <v>29</v>
      </c>
      <c r="Z58">
        <f>Z57/10</f>
        <v>0.7</v>
      </c>
    </row>
    <row r="60" spans="2:28" x14ac:dyDescent="0.25">
      <c r="U60" t="s">
        <v>81</v>
      </c>
      <c r="X60" t="s">
        <v>128</v>
      </c>
    </row>
    <row r="61" spans="2:28" x14ac:dyDescent="0.25">
      <c r="T61">
        <f>U61*V61</f>
        <v>5</v>
      </c>
      <c r="U61">
        <v>1</v>
      </c>
      <c r="V61">
        <v>5</v>
      </c>
      <c r="X61">
        <v>1</v>
      </c>
      <c r="Y61">
        <v>1</v>
      </c>
      <c r="Z61">
        <f>X61*Y61</f>
        <v>1</v>
      </c>
      <c r="AA61" t="s">
        <v>32</v>
      </c>
      <c r="AB61">
        <f>SUM(Z61:Z65)</f>
        <v>8.1</v>
      </c>
    </row>
    <row r="62" spans="2:28" x14ac:dyDescent="0.25">
      <c r="T62">
        <f t="shared" ref="T62:T64" si="28">U62*V62</f>
        <v>2.7</v>
      </c>
      <c r="U62">
        <v>0.9</v>
      </c>
      <c r="V62">
        <v>3</v>
      </c>
      <c r="X62">
        <v>0.9</v>
      </c>
      <c r="Y62">
        <v>3</v>
      </c>
      <c r="Z62">
        <f t="shared" ref="Z62:Z65" si="29">X62*Y62</f>
        <v>2.7</v>
      </c>
      <c r="AA62" t="s">
        <v>29</v>
      </c>
      <c r="AB62">
        <v>0.81</v>
      </c>
    </row>
    <row r="63" spans="2:28" x14ac:dyDescent="0.25">
      <c r="T63">
        <f t="shared" si="28"/>
        <v>0.8</v>
      </c>
      <c r="U63">
        <v>0.8</v>
      </c>
      <c r="V63">
        <v>1</v>
      </c>
      <c r="X63">
        <v>0.8</v>
      </c>
      <c r="Y63">
        <v>3</v>
      </c>
      <c r="Z63">
        <f t="shared" si="29"/>
        <v>2.4000000000000004</v>
      </c>
    </row>
    <row r="64" spans="2:28" x14ac:dyDescent="0.25">
      <c r="T64">
        <f t="shared" si="28"/>
        <v>0.3</v>
      </c>
      <c r="U64">
        <v>0.3</v>
      </c>
      <c r="V64">
        <v>1</v>
      </c>
      <c r="X64">
        <v>0.7</v>
      </c>
      <c r="Y64">
        <v>2</v>
      </c>
      <c r="Z64">
        <f t="shared" si="29"/>
        <v>1.4</v>
      </c>
    </row>
    <row r="65" spans="19:26" x14ac:dyDescent="0.25">
      <c r="S65" t="s">
        <v>32</v>
      </c>
      <c r="T65">
        <f>SUM(T61:T64)</f>
        <v>8.8000000000000007</v>
      </c>
      <c r="X65">
        <v>0.6</v>
      </c>
      <c r="Y65">
        <v>1</v>
      </c>
      <c r="Z65">
        <f t="shared" si="29"/>
        <v>0.6</v>
      </c>
    </row>
    <row r="66" spans="19:26" x14ac:dyDescent="0.25">
      <c r="S66" t="s">
        <v>29</v>
      </c>
      <c r="T66">
        <f>T65/10</f>
        <v>0.88000000000000012</v>
      </c>
    </row>
    <row r="68" spans="19:26" x14ac:dyDescent="0.25">
      <c r="U68" t="s">
        <v>134</v>
      </c>
      <c r="X68" t="s">
        <v>130</v>
      </c>
    </row>
    <row r="69" spans="19:26" x14ac:dyDescent="0.25">
      <c r="T69">
        <f>U69*V69</f>
        <v>3</v>
      </c>
      <c r="U69">
        <v>1</v>
      </c>
      <c r="V69">
        <v>3</v>
      </c>
      <c r="X69">
        <v>1</v>
      </c>
      <c r="Y69">
        <v>2</v>
      </c>
      <c r="Z69">
        <f>X69*Y69</f>
        <v>2</v>
      </c>
    </row>
    <row r="70" spans="19:26" x14ac:dyDescent="0.25">
      <c r="T70">
        <f t="shared" ref="T70:T73" si="30">U70*V70</f>
        <v>0.9</v>
      </c>
      <c r="U70">
        <v>0.9</v>
      </c>
      <c r="V70">
        <v>1</v>
      </c>
      <c r="X70">
        <v>0.8</v>
      </c>
      <c r="Y70">
        <v>5</v>
      </c>
      <c r="Z70">
        <f t="shared" ref="Z70:Z72" si="31">X70*Y70</f>
        <v>4</v>
      </c>
    </row>
    <row r="71" spans="19:26" x14ac:dyDescent="0.25">
      <c r="T71">
        <f t="shared" si="30"/>
        <v>0.8</v>
      </c>
      <c r="U71">
        <v>0.8</v>
      </c>
      <c r="V71">
        <v>1</v>
      </c>
      <c r="X71">
        <v>0.7</v>
      </c>
      <c r="Y71">
        <v>2</v>
      </c>
      <c r="Z71">
        <f t="shared" si="31"/>
        <v>1.4</v>
      </c>
    </row>
    <row r="72" spans="19:26" x14ac:dyDescent="0.25">
      <c r="T72">
        <f t="shared" si="30"/>
        <v>0.7</v>
      </c>
      <c r="U72">
        <v>0.7</v>
      </c>
      <c r="V72">
        <v>1</v>
      </c>
      <c r="X72">
        <v>0.6</v>
      </c>
      <c r="Y72">
        <v>1</v>
      </c>
      <c r="Z72">
        <f t="shared" si="31"/>
        <v>0.6</v>
      </c>
    </row>
    <row r="73" spans="19:26" x14ac:dyDescent="0.25">
      <c r="T73">
        <f t="shared" si="30"/>
        <v>1.6</v>
      </c>
      <c r="U73">
        <v>0.4</v>
      </c>
      <c r="V73">
        <v>4</v>
      </c>
      <c r="Y73" t="s">
        <v>32</v>
      </c>
      <c r="Z73">
        <f>SUM(Z69:Z72)</f>
        <v>8</v>
      </c>
    </row>
    <row r="74" spans="19:26" x14ac:dyDescent="0.25">
      <c r="S74" t="s">
        <v>32</v>
      </c>
      <c r="T74">
        <f>SUM(T69:T73)</f>
        <v>7</v>
      </c>
      <c r="Y74" t="s">
        <v>29</v>
      </c>
      <c r="Z74">
        <v>0.8</v>
      </c>
    </row>
    <row r="75" spans="19:26" x14ac:dyDescent="0.25">
      <c r="S75" t="s">
        <v>29</v>
      </c>
      <c r="T75">
        <f>T74/10</f>
        <v>0.7</v>
      </c>
    </row>
    <row r="76" spans="19:26" x14ac:dyDescent="0.25">
      <c r="X76" t="s">
        <v>131</v>
      </c>
    </row>
    <row r="77" spans="19:26" x14ac:dyDescent="0.25">
      <c r="X77">
        <v>1</v>
      </c>
      <c r="Y77">
        <v>5</v>
      </c>
      <c r="Z77">
        <f>X77*Y77</f>
        <v>5</v>
      </c>
    </row>
    <row r="78" spans="19:26" x14ac:dyDescent="0.25">
      <c r="X78">
        <v>0.9</v>
      </c>
      <c r="Y78">
        <v>3</v>
      </c>
      <c r="Z78">
        <f t="shared" ref="Z78:Z79" si="32">X78*Y78</f>
        <v>2.7</v>
      </c>
    </row>
    <row r="79" spans="19:26" x14ac:dyDescent="0.25">
      <c r="X79">
        <v>0.8</v>
      </c>
      <c r="Y79">
        <v>2</v>
      </c>
      <c r="Z79">
        <f t="shared" si="32"/>
        <v>1.6</v>
      </c>
    </row>
    <row r="80" spans="19:26" x14ac:dyDescent="0.25">
      <c r="Y80" t="s">
        <v>32</v>
      </c>
      <c r="Z80">
        <f>SUM(Z77:Z79)</f>
        <v>9.3000000000000007</v>
      </c>
    </row>
    <row r="81" spans="25:26" x14ac:dyDescent="0.25">
      <c r="Y81" t="s">
        <v>132</v>
      </c>
      <c r="Z81">
        <v>0.93</v>
      </c>
    </row>
  </sheetData>
  <mergeCells count="13">
    <mergeCell ref="I18:J18"/>
    <mergeCell ref="B36:B37"/>
    <mergeCell ref="C36:J36"/>
    <mergeCell ref="B18:B19"/>
    <mergeCell ref="C18:C19"/>
    <mergeCell ref="D18:D19"/>
    <mergeCell ref="E18:F18"/>
    <mergeCell ref="G18:H18"/>
    <mergeCell ref="K18:L18"/>
    <mergeCell ref="M18:N18"/>
    <mergeCell ref="O18:P18"/>
    <mergeCell ref="Q18:R18"/>
    <mergeCell ref="S18:T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D6BAF-D5F3-4617-83C0-1A42D5B4F1EB}">
  <dimension ref="A1:O23"/>
  <sheetViews>
    <sheetView zoomScale="110" zoomScaleNormal="110" workbookViewId="0">
      <selection activeCell="K4" sqref="K4"/>
    </sheetView>
  </sheetViews>
  <sheetFormatPr defaultRowHeight="15" x14ac:dyDescent="0.25"/>
  <cols>
    <col min="1" max="1" width="17.140625" customWidth="1"/>
    <col min="2" max="2" width="11.5703125" customWidth="1"/>
    <col min="3" max="3" width="11.28515625" customWidth="1"/>
    <col min="4" max="4" width="11.140625" customWidth="1"/>
    <col min="5" max="5" width="12.42578125" customWidth="1"/>
    <col min="6" max="6" width="10.85546875" customWidth="1"/>
    <col min="7" max="7" width="8.140625" customWidth="1"/>
    <col min="8" max="8" width="12.140625" customWidth="1"/>
    <col min="11" max="11" width="10.28515625" customWidth="1"/>
    <col min="12" max="13" width="8.140625" customWidth="1"/>
    <col min="14" max="14" width="7.28515625" customWidth="1"/>
    <col min="15" max="15" width="7.140625" customWidth="1"/>
  </cols>
  <sheetData>
    <row r="1" spans="1:15" x14ac:dyDescent="0.25">
      <c r="A1" t="s">
        <v>11</v>
      </c>
      <c r="B1" t="s">
        <v>0</v>
      </c>
      <c r="C1" t="s">
        <v>9</v>
      </c>
      <c r="D1" t="s">
        <v>10</v>
      </c>
      <c r="E1" s="2" t="s">
        <v>13</v>
      </c>
      <c r="F1" s="2" t="s">
        <v>12</v>
      </c>
      <c r="H1" t="s">
        <v>26</v>
      </c>
      <c r="I1">
        <v>8</v>
      </c>
      <c r="L1" s="2"/>
      <c r="M1" s="2"/>
      <c r="N1" s="2"/>
      <c r="O1" s="2"/>
    </row>
    <row r="2" spans="1:15" x14ac:dyDescent="0.25">
      <c r="A2" t="s">
        <v>1</v>
      </c>
      <c r="B2" s="1">
        <v>5.63</v>
      </c>
      <c r="C2" s="1">
        <v>5.23</v>
      </c>
      <c r="D2" s="1">
        <v>5.04</v>
      </c>
      <c r="E2" s="1">
        <f>AVERAGE(B2:D2)</f>
        <v>5.3</v>
      </c>
      <c r="F2" s="1">
        <f>SUM(B2:D2)</f>
        <v>15.899999999999999</v>
      </c>
      <c r="H2" t="s">
        <v>27</v>
      </c>
      <c r="I2">
        <v>3</v>
      </c>
      <c r="L2" s="1"/>
      <c r="M2" s="1"/>
      <c r="N2" s="1"/>
      <c r="O2" s="1"/>
    </row>
    <row r="3" spans="1:15" x14ac:dyDescent="0.25">
      <c r="A3" t="s">
        <v>2</v>
      </c>
      <c r="B3" s="1">
        <v>5.46</v>
      </c>
      <c r="C3" s="1">
        <v>5.29</v>
      </c>
      <c r="D3" s="1">
        <v>4.96</v>
      </c>
      <c r="E3" s="1">
        <f t="shared" ref="E3:E9" si="0">AVERAGE(B3:D3)</f>
        <v>5.2366666666666672</v>
      </c>
      <c r="F3">
        <f t="shared" ref="F3:F9" si="1">SUM(B3:D3)</f>
        <v>15.71</v>
      </c>
      <c r="L3" s="1"/>
      <c r="M3" s="1"/>
      <c r="N3" s="1"/>
    </row>
    <row r="4" spans="1:15" x14ac:dyDescent="0.25">
      <c r="A4" t="s">
        <v>3</v>
      </c>
      <c r="B4" s="1">
        <v>5.36</v>
      </c>
      <c r="C4" s="1">
        <v>5.48</v>
      </c>
      <c r="D4" s="1">
        <v>5.12</v>
      </c>
      <c r="E4">
        <f t="shared" si="0"/>
        <v>5.32</v>
      </c>
      <c r="F4">
        <f t="shared" si="1"/>
        <v>15.96</v>
      </c>
      <c r="L4" s="1"/>
      <c r="M4" s="1"/>
      <c r="N4" s="1"/>
    </row>
    <row r="5" spans="1:15" x14ac:dyDescent="0.25">
      <c r="A5" t="s">
        <v>4</v>
      </c>
      <c r="B5" s="1">
        <v>4.9400000000000004</v>
      </c>
      <c r="C5" s="1">
        <v>5.24</v>
      </c>
      <c r="D5" s="1">
        <v>5.4</v>
      </c>
      <c r="E5" s="1">
        <f t="shared" si="0"/>
        <v>5.1933333333333334</v>
      </c>
      <c r="F5">
        <f t="shared" si="1"/>
        <v>15.58</v>
      </c>
      <c r="L5" s="1"/>
      <c r="M5" s="1"/>
      <c r="N5" s="1"/>
    </row>
    <row r="6" spans="1:15" x14ac:dyDescent="0.25">
      <c r="A6" t="s">
        <v>5</v>
      </c>
      <c r="B6" s="1">
        <v>5.5</v>
      </c>
      <c r="C6" s="1">
        <v>5.03</v>
      </c>
      <c r="D6" s="1">
        <v>5.34</v>
      </c>
      <c r="E6">
        <f t="shared" si="0"/>
        <v>5.29</v>
      </c>
      <c r="F6">
        <f t="shared" si="1"/>
        <v>15.870000000000001</v>
      </c>
      <c r="L6" s="1"/>
      <c r="M6" s="1"/>
      <c r="N6" s="1"/>
    </row>
    <row r="7" spans="1:15" x14ac:dyDescent="0.25">
      <c r="A7" t="s">
        <v>6</v>
      </c>
      <c r="B7" s="1">
        <v>5.77</v>
      </c>
      <c r="C7" s="1">
        <v>5.2</v>
      </c>
      <c r="D7" s="1">
        <v>4.8899999999999997</v>
      </c>
      <c r="E7" s="1">
        <f t="shared" si="0"/>
        <v>5.2866666666666662</v>
      </c>
      <c r="F7">
        <f t="shared" si="1"/>
        <v>15.86</v>
      </c>
      <c r="L7" s="1"/>
      <c r="M7" s="1"/>
      <c r="N7" s="1"/>
    </row>
    <row r="8" spans="1:15" x14ac:dyDescent="0.25">
      <c r="A8" t="s">
        <v>7</v>
      </c>
      <c r="B8" s="1">
        <v>5.58</v>
      </c>
      <c r="C8" s="1">
        <v>5.32</v>
      </c>
      <c r="D8" s="1">
        <v>4.79</v>
      </c>
      <c r="E8">
        <f t="shared" si="0"/>
        <v>5.23</v>
      </c>
      <c r="F8">
        <f t="shared" si="1"/>
        <v>15.690000000000001</v>
      </c>
      <c r="L8" s="1"/>
      <c r="M8" s="1"/>
      <c r="N8" s="1"/>
    </row>
    <row r="9" spans="1:15" x14ac:dyDescent="0.25">
      <c r="A9" t="s">
        <v>8</v>
      </c>
      <c r="B9" s="1">
        <v>5.86</v>
      </c>
      <c r="C9" s="1">
        <v>4.8</v>
      </c>
      <c r="D9" s="1">
        <v>5.18</v>
      </c>
      <c r="E9">
        <f t="shared" si="0"/>
        <v>5.28</v>
      </c>
      <c r="F9">
        <f t="shared" si="1"/>
        <v>15.84</v>
      </c>
      <c r="L9" s="1"/>
      <c r="M9" s="1"/>
      <c r="N9" s="1"/>
    </row>
    <row r="10" spans="1:15" x14ac:dyDescent="0.25">
      <c r="A10" s="2" t="s">
        <v>12</v>
      </c>
      <c r="B10" s="2">
        <f>SUM(B2:B9)</f>
        <v>44.099999999999994</v>
      </c>
      <c r="C10" s="2">
        <f>SUM(C2:C9)</f>
        <v>41.59</v>
      </c>
      <c r="D10" s="2">
        <f>SUM(D2:D9)</f>
        <v>40.720000000000006</v>
      </c>
      <c r="E10" s="3">
        <f>SUM(E2:E9)</f>
        <v>42.13666666666667</v>
      </c>
      <c r="F10" s="4">
        <f>SUM(F2:F9)</f>
        <v>126.41</v>
      </c>
      <c r="L10" s="11"/>
    </row>
    <row r="11" spans="1:15" x14ac:dyDescent="0.25">
      <c r="L11" s="11"/>
    </row>
    <row r="12" spans="1:15" x14ac:dyDescent="0.25">
      <c r="A12" t="s">
        <v>14</v>
      </c>
      <c r="B12" t="s">
        <v>15</v>
      </c>
      <c r="C12" s="10">
        <f>(F10^2)/(I1*I2)</f>
        <v>665.81200416666661</v>
      </c>
    </row>
    <row r="14" spans="1:15" x14ac:dyDescent="0.25">
      <c r="A14" s="15" t="s">
        <v>16</v>
      </c>
      <c r="B14" s="15" t="s">
        <v>17</v>
      </c>
      <c r="C14" s="15" t="s">
        <v>18</v>
      </c>
      <c r="D14" s="15" t="s">
        <v>19</v>
      </c>
      <c r="E14" s="15" t="s">
        <v>20</v>
      </c>
      <c r="F14" s="15" t="s">
        <v>21</v>
      </c>
      <c r="G14" s="15" t="s">
        <v>22</v>
      </c>
      <c r="H14" s="15" t="s">
        <v>28</v>
      </c>
      <c r="J14" t="s">
        <v>24</v>
      </c>
      <c r="K14" t="s">
        <v>13</v>
      </c>
    </row>
    <row r="15" spans="1:15" x14ac:dyDescent="0.25">
      <c r="A15" t="s">
        <v>23</v>
      </c>
      <c r="B15">
        <f>I2-1</f>
        <v>2</v>
      </c>
      <c r="C15" s="1">
        <f>(SUMSQ(B10:D10)/I1)-C12</f>
        <v>0.77005833333339524</v>
      </c>
      <c r="D15" s="1">
        <f>C15/B15</f>
        <v>0.38502916666669762</v>
      </c>
      <c r="E15" s="1">
        <f>C15/$C$17</f>
        <v>0.68114104595885505</v>
      </c>
      <c r="F15">
        <v>3.74</v>
      </c>
      <c r="G15">
        <v>6.51</v>
      </c>
      <c r="H15" t="str">
        <f>IF(E15&lt;F15,"tn",IF(E15&lt;G15,"*","**"))</f>
        <v>tn</v>
      </c>
      <c r="J15" t="s">
        <v>1</v>
      </c>
      <c r="K15" s="1">
        <v>5.3</v>
      </c>
    </row>
    <row r="16" spans="1:15" x14ac:dyDescent="0.25">
      <c r="A16" t="s">
        <v>24</v>
      </c>
      <c r="B16">
        <f>I1-1</f>
        <v>7</v>
      </c>
      <c r="C16" s="1">
        <f>(SUMSQ(F2:F9)/3)-C12</f>
        <v>3.8095833333500195E-2</v>
      </c>
      <c r="D16" s="1">
        <f>C16/B16</f>
        <v>5.4422619047857423E-3</v>
      </c>
      <c r="E16" s="1">
        <f>C16/$C$17</f>
        <v>3.3696974164449604E-2</v>
      </c>
      <c r="F16">
        <v>2.76</v>
      </c>
      <c r="G16">
        <v>4.28</v>
      </c>
      <c r="H16" t="str">
        <f>IF(E16&lt;F16,"tn",IF(E16&lt;G16,"*","**"))</f>
        <v>tn</v>
      </c>
      <c r="J16" t="s">
        <v>2</v>
      </c>
      <c r="K16" s="1">
        <v>5.2366666666666672</v>
      </c>
    </row>
    <row r="17" spans="1:11" x14ac:dyDescent="0.25">
      <c r="A17" t="s">
        <v>25</v>
      </c>
      <c r="B17">
        <f>(I2-1)*(I1-1)</f>
        <v>14</v>
      </c>
      <c r="C17" s="1">
        <f>C18-C15-C16</f>
        <v>1.1305416666666588</v>
      </c>
      <c r="D17" s="1">
        <f>C17/B17</f>
        <v>8.0752976190475625E-2</v>
      </c>
      <c r="E17" s="6"/>
      <c r="F17" s="6"/>
      <c r="G17" s="6"/>
      <c r="H17" s="6"/>
      <c r="J17" t="s">
        <v>3</v>
      </c>
      <c r="K17" s="1">
        <v>5.32</v>
      </c>
    </row>
    <row r="18" spans="1:11" x14ac:dyDescent="0.25">
      <c r="A18" s="15" t="s">
        <v>12</v>
      </c>
      <c r="B18" s="15">
        <f>(I2*I1)-1</f>
        <v>23</v>
      </c>
      <c r="C18" s="19">
        <f>SUMSQ(B2:D9)-C12</f>
        <v>1.9386958333335542</v>
      </c>
      <c r="D18" s="20"/>
      <c r="E18" s="20"/>
      <c r="F18" s="20"/>
      <c r="G18" s="20"/>
      <c r="H18" s="20"/>
      <c r="J18" t="s">
        <v>4</v>
      </c>
      <c r="K18" s="1">
        <v>5.1933333333333334</v>
      </c>
    </row>
    <row r="19" spans="1:11" x14ac:dyDescent="0.25">
      <c r="J19" t="s">
        <v>5</v>
      </c>
      <c r="K19" s="1">
        <v>5.29</v>
      </c>
    </row>
    <row r="20" spans="1:11" x14ac:dyDescent="0.25">
      <c r="J20" t="s">
        <v>6</v>
      </c>
      <c r="K20" s="1">
        <v>5.2866666666666662</v>
      </c>
    </row>
    <row r="21" spans="1:11" x14ac:dyDescent="0.25">
      <c r="J21" t="s">
        <v>7</v>
      </c>
      <c r="K21" s="1">
        <v>5.23</v>
      </c>
    </row>
    <row r="22" spans="1:11" x14ac:dyDescent="0.25">
      <c r="J22" t="s">
        <v>8</v>
      </c>
      <c r="K22" s="1">
        <v>5.28</v>
      </c>
    </row>
    <row r="23" spans="1:11" x14ac:dyDescent="0.25">
      <c r="J23" t="s">
        <v>73</v>
      </c>
      <c r="K23" t="s">
        <v>69</v>
      </c>
    </row>
  </sheetData>
  <sortState xmlns:xlrd2="http://schemas.microsoft.com/office/spreadsheetml/2017/richdata2" ref="L2:L9">
    <sortCondition ref="L2:L9"/>
  </sortState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54D45-AA75-45F7-9B65-7D7A81AF2702}">
  <dimension ref="A1:Q21"/>
  <sheetViews>
    <sheetView workbookViewId="0">
      <selection activeCell="A2" sqref="A2:B10"/>
    </sheetView>
  </sheetViews>
  <sheetFormatPr defaultRowHeight="15" x14ac:dyDescent="0.25"/>
  <cols>
    <col min="7" max="7" width="10.85546875" customWidth="1"/>
  </cols>
  <sheetData>
    <row r="1" spans="1:17" x14ac:dyDescent="0.25">
      <c r="F1" t="s">
        <v>122</v>
      </c>
    </row>
    <row r="2" spans="1:17" ht="15.75" x14ac:dyDescent="0.25">
      <c r="A2" t="s">
        <v>53</v>
      </c>
      <c r="B2" t="s">
        <v>54</v>
      </c>
      <c r="F2" s="53" t="s">
        <v>53</v>
      </c>
      <c r="G2" s="54" t="s">
        <v>126</v>
      </c>
      <c r="H2" s="54"/>
      <c r="I2" s="54"/>
      <c r="K2" s="50" t="s">
        <v>53</v>
      </c>
      <c r="L2" s="38" t="s">
        <v>101</v>
      </c>
      <c r="M2" s="38"/>
      <c r="N2" s="38"/>
      <c r="P2" s="50" t="s">
        <v>53</v>
      </c>
      <c r="Q2" s="38" t="s">
        <v>102</v>
      </c>
    </row>
    <row r="3" spans="1:17" ht="15.75" x14ac:dyDescent="0.25">
      <c r="A3" t="s">
        <v>1</v>
      </c>
      <c r="B3" t="s">
        <v>55</v>
      </c>
      <c r="F3" s="53"/>
      <c r="G3">
        <v>1</v>
      </c>
      <c r="H3" s="38">
        <v>2</v>
      </c>
      <c r="I3" s="38">
        <v>3</v>
      </c>
      <c r="K3" s="38" t="s">
        <v>1</v>
      </c>
      <c r="L3" s="38"/>
      <c r="M3" s="51"/>
      <c r="N3" s="38"/>
      <c r="P3" s="38" t="s">
        <v>1</v>
      </c>
      <c r="Q3" s="38" t="s">
        <v>108</v>
      </c>
    </row>
    <row r="4" spans="1:17" ht="15.75" x14ac:dyDescent="0.25">
      <c r="A4" t="s">
        <v>2</v>
      </c>
      <c r="B4" t="s">
        <v>71</v>
      </c>
      <c r="F4" s="38" t="s">
        <v>1</v>
      </c>
      <c r="G4" s="38" t="s">
        <v>107</v>
      </c>
      <c r="H4" s="38"/>
      <c r="I4" s="38" t="s">
        <v>108</v>
      </c>
      <c r="K4" s="38" t="s">
        <v>2</v>
      </c>
      <c r="L4" s="38" t="s">
        <v>110</v>
      </c>
      <c r="M4" s="38"/>
      <c r="N4" s="38"/>
      <c r="P4" s="38" t="s">
        <v>2</v>
      </c>
      <c r="Q4" s="38" t="s">
        <v>111</v>
      </c>
    </row>
    <row r="5" spans="1:17" ht="15.75" x14ac:dyDescent="0.25">
      <c r="A5" t="s">
        <v>3</v>
      </c>
      <c r="B5" t="s">
        <v>56</v>
      </c>
      <c r="F5" s="38" t="s">
        <v>2</v>
      </c>
      <c r="G5" s="38" t="s">
        <v>109</v>
      </c>
      <c r="H5" s="38" t="s">
        <v>110</v>
      </c>
      <c r="I5" s="38" t="s">
        <v>111</v>
      </c>
      <c r="K5" s="38" t="s">
        <v>3</v>
      </c>
      <c r="L5" s="38" t="s">
        <v>113</v>
      </c>
      <c r="M5" s="38"/>
      <c r="N5" s="38"/>
      <c r="P5" s="38" t="s">
        <v>3</v>
      </c>
      <c r="Q5" s="38" t="s">
        <v>114</v>
      </c>
    </row>
    <row r="6" spans="1:17" ht="15.75" x14ac:dyDescent="0.25">
      <c r="A6" t="s">
        <v>4</v>
      </c>
      <c r="B6" t="s">
        <v>58</v>
      </c>
      <c r="F6" s="38" t="s">
        <v>3</v>
      </c>
      <c r="G6" s="38" t="s">
        <v>112</v>
      </c>
      <c r="H6" s="38" t="s">
        <v>113</v>
      </c>
      <c r="I6" s="38" t="s">
        <v>114</v>
      </c>
      <c r="K6" s="38" t="s">
        <v>4</v>
      </c>
      <c r="L6" s="38" t="s">
        <v>115</v>
      </c>
      <c r="M6" s="38"/>
      <c r="N6" s="38"/>
      <c r="P6" s="38" t="s">
        <v>4</v>
      </c>
      <c r="Q6" s="38" t="s">
        <v>113</v>
      </c>
    </row>
    <row r="7" spans="1:17" ht="15.75" x14ac:dyDescent="0.25">
      <c r="A7" t="s">
        <v>5</v>
      </c>
      <c r="B7" t="s">
        <v>59</v>
      </c>
      <c r="F7" s="38" t="s">
        <v>4</v>
      </c>
      <c r="G7" s="38" t="s">
        <v>114</v>
      </c>
      <c r="H7" s="38" t="s">
        <v>115</v>
      </c>
      <c r="I7" s="38" t="s">
        <v>113</v>
      </c>
      <c r="K7" s="38" t="s">
        <v>5</v>
      </c>
      <c r="L7" s="38" t="s">
        <v>117</v>
      </c>
      <c r="M7" s="38"/>
      <c r="N7" s="38"/>
      <c r="P7" s="38" t="s">
        <v>5</v>
      </c>
      <c r="Q7" s="38" t="s">
        <v>110</v>
      </c>
    </row>
    <row r="8" spans="1:17" ht="15.75" x14ac:dyDescent="0.25">
      <c r="A8" t="s">
        <v>6</v>
      </c>
      <c r="B8" t="s">
        <v>57</v>
      </c>
      <c r="F8" s="38" t="s">
        <v>5</v>
      </c>
      <c r="G8" s="38" t="s">
        <v>116</v>
      </c>
      <c r="H8" s="38" t="s">
        <v>117</v>
      </c>
      <c r="I8" s="38" t="s">
        <v>110</v>
      </c>
      <c r="K8" s="38" t="s">
        <v>6</v>
      </c>
      <c r="L8" s="38" t="s">
        <v>57</v>
      </c>
      <c r="M8" s="38"/>
      <c r="N8" s="38"/>
      <c r="P8" s="38" t="s">
        <v>6</v>
      </c>
      <c r="Q8" s="38" t="s">
        <v>123</v>
      </c>
    </row>
    <row r="9" spans="1:17" ht="15.75" x14ac:dyDescent="0.25">
      <c r="A9" t="s">
        <v>7</v>
      </c>
      <c r="B9" t="s">
        <v>60</v>
      </c>
      <c r="F9" s="38" t="s">
        <v>6</v>
      </c>
      <c r="G9" s="38" t="s">
        <v>118</v>
      </c>
      <c r="H9" s="38" t="s">
        <v>57</v>
      </c>
      <c r="I9" s="38" t="s">
        <v>123</v>
      </c>
      <c r="K9" s="38" t="s">
        <v>7</v>
      </c>
      <c r="L9" s="38" t="s">
        <v>120</v>
      </c>
      <c r="M9" s="38"/>
      <c r="N9" s="38"/>
      <c r="P9" s="38" t="s">
        <v>7</v>
      </c>
      <c r="Q9" s="38" t="s">
        <v>124</v>
      </c>
    </row>
    <row r="10" spans="1:17" ht="15.75" x14ac:dyDescent="0.25">
      <c r="A10" t="s">
        <v>8</v>
      </c>
      <c r="B10" t="s">
        <v>61</v>
      </c>
      <c r="F10" s="38" t="s">
        <v>7</v>
      </c>
      <c r="G10" s="38" t="s">
        <v>119</v>
      </c>
      <c r="H10" s="38" t="s">
        <v>120</v>
      </c>
      <c r="I10" s="38" t="s">
        <v>124</v>
      </c>
      <c r="K10" s="38" t="s">
        <v>8</v>
      </c>
      <c r="L10" s="38" t="s">
        <v>61</v>
      </c>
      <c r="M10" s="38"/>
      <c r="N10" s="38"/>
      <c r="P10" s="38" t="s">
        <v>8</v>
      </c>
      <c r="Q10" s="38" t="s">
        <v>125</v>
      </c>
    </row>
    <row r="11" spans="1:17" ht="15.75" x14ac:dyDescent="0.25">
      <c r="F11" s="38" t="s">
        <v>8</v>
      </c>
      <c r="G11" s="38" t="s">
        <v>121</v>
      </c>
      <c r="H11" s="38" t="s">
        <v>61</v>
      </c>
      <c r="I11" s="38" t="s">
        <v>125</v>
      </c>
    </row>
    <row r="12" spans="1:17" ht="15.75" x14ac:dyDescent="0.25">
      <c r="A12" s="56" t="s">
        <v>53</v>
      </c>
      <c r="B12" s="55" t="s">
        <v>100</v>
      </c>
      <c r="C12" s="55"/>
      <c r="D12" s="55"/>
      <c r="G12" s="56" t="s">
        <v>53</v>
      </c>
      <c r="H12" s="55" t="s">
        <v>101</v>
      </c>
      <c r="I12" s="55"/>
      <c r="J12" s="55"/>
      <c r="M12" s="56" t="s">
        <v>53</v>
      </c>
      <c r="N12" s="55" t="s">
        <v>102</v>
      </c>
      <c r="O12" s="55"/>
      <c r="P12" s="55"/>
    </row>
    <row r="13" spans="1:17" ht="15.75" x14ac:dyDescent="0.25">
      <c r="A13" s="57"/>
      <c r="B13" s="48" t="s">
        <v>104</v>
      </c>
      <c r="C13" s="49" t="s">
        <v>103</v>
      </c>
      <c r="D13" s="48" t="s">
        <v>105</v>
      </c>
      <c r="G13" s="57"/>
      <c r="H13" s="48" t="s">
        <v>104</v>
      </c>
      <c r="I13" s="49" t="s">
        <v>103</v>
      </c>
      <c r="J13" s="48" t="s">
        <v>105</v>
      </c>
      <c r="M13" s="57"/>
      <c r="N13" s="48" t="s">
        <v>104</v>
      </c>
      <c r="O13" s="49" t="s">
        <v>103</v>
      </c>
      <c r="P13" s="48" t="s">
        <v>105</v>
      </c>
    </row>
    <row r="14" spans="1:17" ht="15.75" x14ac:dyDescent="0.25">
      <c r="A14" s="38" t="s">
        <v>1</v>
      </c>
      <c r="B14" s="38">
        <v>7</v>
      </c>
      <c r="C14" s="38">
        <v>14</v>
      </c>
      <c r="D14" s="38">
        <v>5</v>
      </c>
      <c r="G14" s="38" t="s">
        <v>1</v>
      </c>
      <c r="H14" s="38" t="s">
        <v>106</v>
      </c>
      <c r="I14" s="38" t="s">
        <v>106</v>
      </c>
      <c r="J14" s="38" t="s">
        <v>106</v>
      </c>
      <c r="M14" s="38" t="s">
        <v>1</v>
      </c>
      <c r="N14" s="38">
        <v>28</v>
      </c>
      <c r="O14" s="38">
        <v>15</v>
      </c>
      <c r="P14" s="38">
        <v>18</v>
      </c>
    </row>
    <row r="15" spans="1:17" ht="15.75" x14ac:dyDescent="0.25">
      <c r="A15" s="38" t="s">
        <v>2</v>
      </c>
      <c r="B15" s="38">
        <v>18</v>
      </c>
      <c r="C15" s="38">
        <v>36</v>
      </c>
      <c r="D15" s="38">
        <v>10</v>
      </c>
      <c r="G15" s="38" t="s">
        <v>2</v>
      </c>
      <c r="H15" s="38" t="s">
        <v>106</v>
      </c>
      <c r="I15" s="38">
        <v>45</v>
      </c>
      <c r="J15" s="38">
        <v>11</v>
      </c>
      <c r="M15" s="38" t="s">
        <v>2</v>
      </c>
      <c r="N15" s="38">
        <v>60</v>
      </c>
      <c r="O15" s="38">
        <v>90</v>
      </c>
      <c r="P15" s="38">
        <v>10</v>
      </c>
    </row>
    <row r="16" spans="1:17" ht="15.75" x14ac:dyDescent="0.25">
      <c r="A16" s="38" t="s">
        <v>3</v>
      </c>
      <c r="B16" s="38" t="s">
        <v>106</v>
      </c>
      <c r="C16" s="38">
        <v>28</v>
      </c>
      <c r="D16" s="38">
        <v>8</v>
      </c>
      <c r="G16" s="38" t="s">
        <v>3</v>
      </c>
      <c r="H16" s="38" t="s">
        <v>106</v>
      </c>
      <c r="I16" s="38" t="s">
        <v>106</v>
      </c>
      <c r="J16" s="38">
        <v>16</v>
      </c>
      <c r="M16" s="38" t="s">
        <v>3</v>
      </c>
      <c r="N16" s="38">
        <v>67</v>
      </c>
      <c r="O16" s="38">
        <v>32</v>
      </c>
      <c r="P16" s="38">
        <v>29</v>
      </c>
    </row>
    <row r="17" spans="1:16" ht="15.75" x14ac:dyDescent="0.25">
      <c r="A17" s="38" t="s">
        <v>4</v>
      </c>
      <c r="B17" s="38">
        <v>28</v>
      </c>
      <c r="C17" s="38">
        <v>35</v>
      </c>
      <c r="D17" s="38">
        <v>9</v>
      </c>
      <c r="G17" s="38" t="s">
        <v>4</v>
      </c>
      <c r="H17" s="38">
        <v>29</v>
      </c>
      <c r="I17" s="38">
        <v>28</v>
      </c>
      <c r="J17" s="38">
        <v>21</v>
      </c>
      <c r="M17" s="38" t="s">
        <v>4</v>
      </c>
      <c r="N17" s="38">
        <v>119</v>
      </c>
      <c r="O17" s="38">
        <v>32</v>
      </c>
      <c r="P17" s="38">
        <v>43</v>
      </c>
    </row>
    <row r="18" spans="1:16" ht="15.75" x14ac:dyDescent="0.25">
      <c r="A18" s="38" t="s">
        <v>5</v>
      </c>
      <c r="B18" s="38">
        <v>21</v>
      </c>
      <c r="C18" s="38">
        <v>37</v>
      </c>
      <c r="D18" s="38">
        <v>12</v>
      </c>
      <c r="G18" s="38" t="s">
        <v>5</v>
      </c>
      <c r="H18" s="38" t="s">
        <v>106</v>
      </c>
      <c r="I18" s="38">
        <v>49</v>
      </c>
      <c r="J18" s="38">
        <v>27</v>
      </c>
      <c r="M18" s="38" t="s">
        <v>5</v>
      </c>
      <c r="N18" s="38" t="s">
        <v>106</v>
      </c>
      <c r="O18" s="38">
        <v>45</v>
      </c>
      <c r="P18" s="38">
        <v>28</v>
      </c>
    </row>
    <row r="19" spans="1:16" ht="15.75" x14ac:dyDescent="0.25">
      <c r="A19" s="38" t="s">
        <v>6</v>
      </c>
      <c r="B19" s="38">
        <v>9</v>
      </c>
      <c r="C19" s="38">
        <v>4</v>
      </c>
      <c r="D19" s="38">
        <v>5</v>
      </c>
      <c r="G19" s="38" t="s">
        <v>6</v>
      </c>
      <c r="H19" s="38">
        <v>170</v>
      </c>
      <c r="I19" s="38">
        <v>39</v>
      </c>
      <c r="J19" s="38">
        <v>32</v>
      </c>
      <c r="M19" s="38" t="s">
        <v>6</v>
      </c>
      <c r="N19" s="38" t="s">
        <v>106</v>
      </c>
      <c r="O19" s="38">
        <v>40</v>
      </c>
      <c r="P19" s="38">
        <v>21</v>
      </c>
    </row>
    <row r="20" spans="1:16" ht="15.75" x14ac:dyDescent="0.25">
      <c r="A20" s="38" t="s">
        <v>7</v>
      </c>
      <c r="B20" s="38">
        <v>58</v>
      </c>
      <c r="C20" s="38">
        <v>6</v>
      </c>
      <c r="D20" s="38">
        <v>4</v>
      </c>
      <c r="G20" s="38" t="s">
        <v>7</v>
      </c>
      <c r="H20" s="38">
        <v>14</v>
      </c>
      <c r="I20" s="38">
        <v>10</v>
      </c>
      <c r="J20" s="38">
        <v>5</v>
      </c>
      <c r="M20" s="38" t="s">
        <v>7</v>
      </c>
      <c r="N20" s="38">
        <v>12</v>
      </c>
      <c r="O20" s="38">
        <v>208</v>
      </c>
      <c r="P20" s="38">
        <v>16</v>
      </c>
    </row>
    <row r="21" spans="1:16" ht="15.75" x14ac:dyDescent="0.25">
      <c r="A21" s="38" t="s">
        <v>8</v>
      </c>
      <c r="B21" s="38">
        <v>74</v>
      </c>
      <c r="C21" s="38">
        <v>21</v>
      </c>
      <c r="D21" s="38">
        <v>8</v>
      </c>
      <c r="G21" s="38" t="s">
        <v>8</v>
      </c>
      <c r="H21" s="38">
        <v>41</v>
      </c>
      <c r="I21" s="38">
        <v>52</v>
      </c>
      <c r="J21" s="38">
        <v>67</v>
      </c>
      <c r="M21" s="38" t="s">
        <v>8</v>
      </c>
      <c r="N21" s="38" t="s">
        <v>106</v>
      </c>
      <c r="O21" s="38">
        <v>34</v>
      </c>
      <c r="P21" s="38">
        <v>19</v>
      </c>
    </row>
  </sheetData>
  <mergeCells count="8">
    <mergeCell ref="F2:F3"/>
    <mergeCell ref="G2:I2"/>
    <mergeCell ref="N12:P12"/>
    <mergeCell ref="A12:A13"/>
    <mergeCell ref="B12:D12"/>
    <mergeCell ref="G12:G13"/>
    <mergeCell ref="H12:J12"/>
    <mergeCell ref="M12:M13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9E3C1D-0583-4DA4-8F9B-FF6C6B6BD32D}">
  <dimension ref="A1:O24"/>
  <sheetViews>
    <sheetView tabSelected="1" topLeftCell="B5" zoomScaleNormal="100" workbookViewId="0">
      <selection activeCell="N12" sqref="N12"/>
    </sheetView>
  </sheetViews>
  <sheetFormatPr defaultRowHeight="15" x14ac:dyDescent="0.25"/>
  <cols>
    <col min="1" max="1" width="16.5703125" customWidth="1"/>
    <col min="2" max="2" width="12.5703125" customWidth="1"/>
    <col min="3" max="3" width="13.7109375" customWidth="1"/>
    <col min="4" max="4" width="12.5703125" customWidth="1"/>
    <col min="8" max="8" width="12" customWidth="1"/>
    <col min="10" max="10" width="11.85546875" customWidth="1"/>
  </cols>
  <sheetData>
    <row r="1" spans="1:15" x14ac:dyDescent="0.25">
      <c r="A1" t="s">
        <v>11</v>
      </c>
      <c r="B1" t="s">
        <v>0</v>
      </c>
      <c r="C1" t="s">
        <v>9</v>
      </c>
      <c r="D1" t="s">
        <v>10</v>
      </c>
      <c r="E1" s="2" t="s">
        <v>13</v>
      </c>
      <c r="F1" s="2" t="s">
        <v>12</v>
      </c>
      <c r="H1" t="s">
        <v>26</v>
      </c>
      <c r="I1">
        <v>8</v>
      </c>
    </row>
    <row r="2" spans="1:15" x14ac:dyDescent="0.25">
      <c r="A2" t="s">
        <v>1</v>
      </c>
      <c r="B2">
        <v>88.64</v>
      </c>
      <c r="C2">
        <v>86.23</v>
      </c>
      <c r="D2" s="1">
        <v>85.11</v>
      </c>
      <c r="E2" s="1">
        <f>AVERAGE(B2:D2)</f>
        <v>86.660000000000011</v>
      </c>
      <c r="F2">
        <f>SUM(B2:D2)</f>
        <v>259.98</v>
      </c>
      <c r="H2" t="s">
        <v>27</v>
      </c>
      <c r="I2">
        <v>3</v>
      </c>
    </row>
    <row r="3" spans="1:15" x14ac:dyDescent="0.25">
      <c r="A3" t="s">
        <v>2</v>
      </c>
      <c r="B3" s="1">
        <v>86.65</v>
      </c>
      <c r="C3">
        <v>83.04</v>
      </c>
      <c r="D3" s="1">
        <v>84.1</v>
      </c>
      <c r="E3" s="1">
        <f>AVERAGE(B3:D3)</f>
        <v>84.596666666666664</v>
      </c>
      <c r="F3" s="1">
        <f>SUM(B3:D3)</f>
        <v>253.79</v>
      </c>
      <c r="J3" s="15" t="s">
        <v>11</v>
      </c>
      <c r="K3" s="15" t="s">
        <v>13</v>
      </c>
    </row>
    <row r="4" spans="1:15" x14ac:dyDescent="0.25">
      <c r="A4" t="s">
        <v>3</v>
      </c>
      <c r="B4" s="1">
        <v>84.64</v>
      </c>
      <c r="C4">
        <v>82.68</v>
      </c>
      <c r="D4" s="1">
        <v>83</v>
      </c>
      <c r="E4">
        <f t="shared" ref="E3:E9" si="0">AVERAGE(B4:D4)</f>
        <v>83.44</v>
      </c>
      <c r="F4">
        <f t="shared" ref="F3:F9" si="1">SUM(B4:D4)</f>
        <v>250.32</v>
      </c>
      <c r="J4" t="s">
        <v>1</v>
      </c>
      <c r="K4" s="1">
        <v>86.660000000000011</v>
      </c>
      <c r="L4" t="s">
        <v>138</v>
      </c>
      <c r="M4" s="1"/>
    </row>
    <row r="5" spans="1:15" x14ac:dyDescent="0.25">
      <c r="A5" t="s">
        <v>4</v>
      </c>
      <c r="B5" s="1">
        <v>79.88</v>
      </c>
      <c r="C5">
        <v>79.069999999999993</v>
      </c>
      <c r="D5">
        <v>76.52</v>
      </c>
      <c r="E5">
        <f t="shared" si="0"/>
        <v>78.489999999999995</v>
      </c>
      <c r="F5">
        <f t="shared" si="1"/>
        <v>235.46999999999997</v>
      </c>
      <c r="J5" t="s">
        <v>2</v>
      </c>
      <c r="K5" s="1">
        <v>84.596666666666664</v>
      </c>
      <c r="L5" t="s">
        <v>138</v>
      </c>
      <c r="M5" s="1"/>
    </row>
    <row r="6" spans="1:15" x14ac:dyDescent="0.25">
      <c r="A6" t="s">
        <v>5</v>
      </c>
      <c r="B6" s="1">
        <v>76.95</v>
      </c>
      <c r="C6">
        <v>75.77</v>
      </c>
      <c r="D6">
        <v>71.95</v>
      </c>
      <c r="E6">
        <f t="shared" si="0"/>
        <v>74.89</v>
      </c>
      <c r="F6">
        <f t="shared" si="1"/>
        <v>224.67000000000002</v>
      </c>
      <c r="J6" t="s">
        <v>3</v>
      </c>
      <c r="K6" s="1">
        <v>83.44</v>
      </c>
      <c r="L6" t="s">
        <v>138</v>
      </c>
      <c r="M6" s="1"/>
      <c r="O6" s="1"/>
    </row>
    <row r="7" spans="1:15" x14ac:dyDescent="0.25">
      <c r="A7" t="s">
        <v>6</v>
      </c>
      <c r="B7" s="1">
        <v>72.2</v>
      </c>
      <c r="C7">
        <v>72.59</v>
      </c>
      <c r="D7">
        <v>70.680000000000007</v>
      </c>
      <c r="E7" s="1">
        <f t="shared" si="0"/>
        <v>71.823333333333338</v>
      </c>
      <c r="F7">
        <f t="shared" si="1"/>
        <v>215.47000000000003</v>
      </c>
      <c r="J7" t="s">
        <v>4</v>
      </c>
      <c r="K7" s="1">
        <v>78.489999999999995</v>
      </c>
      <c r="L7" t="s">
        <v>135</v>
      </c>
      <c r="M7" s="1"/>
      <c r="N7" s="1"/>
      <c r="O7" s="1"/>
    </row>
    <row r="8" spans="1:15" x14ac:dyDescent="0.25">
      <c r="A8" t="s">
        <v>7</v>
      </c>
      <c r="B8" s="1">
        <v>70.569999999999993</v>
      </c>
      <c r="C8">
        <v>66.87</v>
      </c>
      <c r="D8">
        <v>66.89</v>
      </c>
      <c r="E8">
        <f t="shared" si="0"/>
        <v>68.11</v>
      </c>
      <c r="F8">
        <f t="shared" si="1"/>
        <v>204.32999999999998</v>
      </c>
      <c r="J8" t="s">
        <v>5</v>
      </c>
      <c r="K8" s="1">
        <v>74.89</v>
      </c>
      <c r="L8" t="s">
        <v>137</v>
      </c>
      <c r="M8" s="1"/>
      <c r="O8" s="1"/>
    </row>
    <row r="9" spans="1:15" x14ac:dyDescent="0.25">
      <c r="A9" t="s">
        <v>8</v>
      </c>
      <c r="B9" s="1">
        <v>62.17</v>
      </c>
      <c r="C9">
        <v>59.12</v>
      </c>
      <c r="D9">
        <v>63.86</v>
      </c>
      <c r="E9" s="1">
        <f t="shared" si="0"/>
        <v>61.716666666666661</v>
      </c>
      <c r="F9">
        <f t="shared" si="1"/>
        <v>185.14999999999998</v>
      </c>
      <c r="J9" t="s">
        <v>6</v>
      </c>
      <c r="K9" s="1">
        <v>71.823333333333338</v>
      </c>
      <c r="L9" t="s">
        <v>136</v>
      </c>
      <c r="M9" s="1"/>
      <c r="O9" s="1"/>
    </row>
    <row r="10" spans="1:15" x14ac:dyDescent="0.25">
      <c r="A10" s="2" t="s">
        <v>12</v>
      </c>
      <c r="B10" s="3">
        <f>SUM(B2:B9)</f>
        <v>621.69999999999993</v>
      </c>
      <c r="C10" s="2">
        <f>SUM(C2:C9)</f>
        <v>605.37</v>
      </c>
      <c r="D10" s="3">
        <f>SUM(D2:D9)</f>
        <v>602.11</v>
      </c>
      <c r="E10" s="3">
        <f>SUM(E2:E9)</f>
        <v>609.72666666666669</v>
      </c>
      <c r="F10" s="4">
        <f>SUM(F2:F9)</f>
        <v>1829.1799999999998</v>
      </c>
      <c r="J10" t="s">
        <v>7</v>
      </c>
      <c r="K10" s="1">
        <v>68.11</v>
      </c>
      <c r="L10" t="s">
        <v>52</v>
      </c>
      <c r="M10" s="1"/>
    </row>
    <row r="11" spans="1:15" x14ac:dyDescent="0.25">
      <c r="J11" t="s">
        <v>8</v>
      </c>
      <c r="K11" s="1">
        <v>61.716666666666661</v>
      </c>
      <c r="L11" t="s">
        <v>51</v>
      </c>
      <c r="M11" s="1"/>
    </row>
    <row r="12" spans="1:15" x14ac:dyDescent="0.25">
      <c r="A12" t="s">
        <v>14</v>
      </c>
      <c r="B12" t="s">
        <v>15</v>
      </c>
      <c r="C12" s="9">
        <f>(F10^2)/(I1*I2)</f>
        <v>139412.47801666663</v>
      </c>
      <c r="J12" s="15" t="s">
        <v>74</v>
      </c>
      <c r="K12" s="19">
        <f>C21</f>
        <v>4.2542871103408135</v>
      </c>
    </row>
    <row r="14" spans="1:15" x14ac:dyDescent="0.25">
      <c r="A14" s="15" t="s">
        <v>16</v>
      </c>
      <c r="B14" s="15" t="s">
        <v>17</v>
      </c>
      <c r="C14" s="15" t="s">
        <v>18</v>
      </c>
      <c r="D14" s="15" t="s">
        <v>19</v>
      </c>
      <c r="E14" s="15" t="s">
        <v>20</v>
      </c>
      <c r="F14" s="15" t="s">
        <v>21</v>
      </c>
      <c r="G14" s="15" t="s">
        <v>22</v>
      </c>
      <c r="H14" s="15" t="s">
        <v>28</v>
      </c>
    </row>
    <row r="15" spans="1:15" x14ac:dyDescent="0.25">
      <c r="A15" t="s">
        <v>23</v>
      </c>
      <c r="B15">
        <f>I2-1</f>
        <v>2</v>
      </c>
      <c r="C15" s="1">
        <f>(SUMSQ(B10:D10)/I1)-C12</f>
        <v>27.544358333369019</v>
      </c>
      <c r="D15" s="1">
        <f>C15/B15</f>
        <v>13.772179166684509</v>
      </c>
      <c r="E15">
        <f>D15/$D$17</f>
        <v>6.3158078489803895</v>
      </c>
      <c r="F15">
        <v>3.74</v>
      </c>
      <c r="G15">
        <v>6.51</v>
      </c>
      <c r="H15" t="str">
        <f>IF(E15&lt;F15,"tn",IF(E15&lt;G15,"*","**"))</f>
        <v>*</v>
      </c>
    </row>
    <row r="16" spans="1:15" x14ac:dyDescent="0.25">
      <c r="A16" t="s">
        <v>24</v>
      </c>
      <c r="B16">
        <f>I1-1</f>
        <v>7</v>
      </c>
      <c r="C16" s="1">
        <f>(SUMSQ(F2:F9)/3)-C12</f>
        <v>1600.9849833333574</v>
      </c>
      <c r="D16" s="1">
        <f>C16/B16</f>
        <v>228.71214047619392</v>
      </c>
      <c r="E16">
        <f>D16/$D$17</f>
        <v>104.88550246797274</v>
      </c>
      <c r="F16">
        <v>2.76</v>
      </c>
      <c r="G16">
        <v>4.28</v>
      </c>
      <c r="H16" t="str">
        <f>IF(E16&lt;F16,"tn",IF(E16&lt;G16,"*","**"))</f>
        <v>**</v>
      </c>
      <c r="K16" s="1"/>
      <c r="M16" s="1"/>
    </row>
    <row r="17" spans="1:14" x14ac:dyDescent="0.25">
      <c r="A17" t="s">
        <v>25</v>
      </c>
      <c r="B17">
        <f>(I2-1)*(I1-1)</f>
        <v>14</v>
      </c>
      <c r="C17" s="1">
        <f>C18-C15-C16</f>
        <v>30.528241666615941</v>
      </c>
      <c r="D17" s="1">
        <f>C17/B17</f>
        <v>2.1805886904725673</v>
      </c>
      <c r="E17" s="6"/>
      <c r="F17" s="6"/>
      <c r="G17" s="6"/>
      <c r="H17" s="6"/>
      <c r="K17" s="1"/>
      <c r="M17" s="1"/>
    </row>
    <row r="18" spans="1:14" x14ac:dyDescent="0.25">
      <c r="A18" s="15" t="s">
        <v>12</v>
      </c>
      <c r="B18" s="15">
        <f>(I2*I1)-1</f>
        <v>23</v>
      </c>
      <c r="C18" s="19">
        <f>SUMSQ(B2:D9)-C12</f>
        <v>1659.0575833333423</v>
      </c>
      <c r="D18" s="20"/>
      <c r="E18" s="20"/>
      <c r="F18" s="20"/>
      <c r="G18" s="20"/>
      <c r="H18" s="20"/>
      <c r="K18" s="1"/>
      <c r="M18" s="1"/>
    </row>
    <row r="19" spans="1:14" x14ac:dyDescent="0.25">
      <c r="K19" s="1"/>
      <c r="M19" s="1"/>
      <c r="N19" s="1"/>
    </row>
    <row r="20" spans="1:14" x14ac:dyDescent="0.25">
      <c r="A20" t="s">
        <v>62</v>
      </c>
      <c r="B20" t="s">
        <v>63</v>
      </c>
      <c r="C20" t="s">
        <v>64</v>
      </c>
      <c r="K20" s="1"/>
      <c r="M20" s="1"/>
    </row>
    <row r="21" spans="1:14" x14ac:dyDescent="0.25">
      <c r="A21" s="1">
        <f>SQRT(D17/3)</f>
        <v>0.85256254716248769</v>
      </c>
      <c r="B21">
        <v>4.99</v>
      </c>
      <c r="C21" s="1">
        <f>A21*B21</f>
        <v>4.2542871103408135</v>
      </c>
      <c r="K21" s="1"/>
      <c r="M21" s="1"/>
      <c r="N21" s="1"/>
    </row>
    <row r="22" spans="1:14" x14ac:dyDescent="0.25">
      <c r="K22" s="1"/>
      <c r="M22" s="1"/>
      <c r="N22" s="1"/>
    </row>
    <row r="23" spans="1:14" x14ac:dyDescent="0.25">
      <c r="K23" s="1"/>
      <c r="M23" s="1"/>
      <c r="N23" s="1"/>
    </row>
    <row r="24" spans="1:14" x14ac:dyDescent="0.25">
      <c r="K24" s="1"/>
    </row>
  </sheetData>
  <sortState xmlns:xlrd2="http://schemas.microsoft.com/office/spreadsheetml/2017/richdata2" ref="J4:N12">
    <sortCondition ref="J5:J12"/>
  </sortState>
  <pageMargins left="0.7" right="0.7" top="0.75" bottom="0.75" header="0.3" footer="0.3"/>
  <pageSetup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B15EE-5808-4A25-80C5-0449E921C879}">
  <dimension ref="A1:N24"/>
  <sheetViews>
    <sheetView topLeftCell="B9" zoomScaleNormal="100" workbookViewId="0">
      <selection activeCell="N24" sqref="N24"/>
    </sheetView>
  </sheetViews>
  <sheetFormatPr defaultRowHeight="15" x14ac:dyDescent="0.25"/>
  <cols>
    <col min="1" max="1" width="17.5703125" customWidth="1"/>
    <col min="2" max="2" width="12" customWidth="1"/>
    <col min="3" max="3" width="12.5703125" customWidth="1"/>
    <col min="4" max="4" width="12" customWidth="1"/>
    <col min="5" max="5" width="12.28515625" customWidth="1"/>
    <col min="6" max="6" width="10.140625" customWidth="1"/>
    <col min="8" max="8" width="12.7109375" customWidth="1"/>
    <col min="10" max="10" width="13" customWidth="1"/>
  </cols>
  <sheetData>
    <row r="1" spans="1:14" x14ac:dyDescent="0.25">
      <c r="A1" t="s">
        <v>11</v>
      </c>
      <c r="B1" t="s">
        <v>0</v>
      </c>
      <c r="C1" t="s">
        <v>9</v>
      </c>
      <c r="D1" t="s">
        <v>10</v>
      </c>
      <c r="E1" s="2" t="s">
        <v>13</v>
      </c>
      <c r="F1" s="2" t="s">
        <v>12</v>
      </c>
      <c r="H1" t="s">
        <v>26</v>
      </c>
      <c r="I1">
        <v>8</v>
      </c>
    </row>
    <row r="2" spans="1:14" x14ac:dyDescent="0.25">
      <c r="A2" t="s">
        <v>1</v>
      </c>
      <c r="B2">
        <v>-1.06</v>
      </c>
      <c r="C2" s="1">
        <v>-0.9</v>
      </c>
      <c r="D2">
        <v>-1.41</v>
      </c>
      <c r="E2" s="1">
        <f>AVERAGE(B2:D2)</f>
        <v>-1.1233333333333333</v>
      </c>
      <c r="F2">
        <f>SUM(B2:D2)</f>
        <v>-3.37</v>
      </c>
      <c r="H2" t="s">
        <v>27</v>
      </c>
      <c r="I2">
        <v>3</v>
      </c>
    </row>
    <row r="3" spans="1:14" x14ac:dyDescent="0.25">
      <c r="A3" t="s">
        <v>2</v>
      </c>
      <c r="B3">
        <v>-0.98</v>
      </c>
      <c r="C3" s="1">
        <v>-1.4</v>
      </c>
      <c r="D3">
        <v>-1.34</v>
      </c>
      <c r="E3">
        <f t="shared" ref="E3:E9" si="0">AVERAGE(B3:D3)</f>
        <v>-1.24</v>
      </c>
      <c r="F3">
        <f t="shared" ref="F3:F9" si="1">SUM(B3:D3)</f>
        <v>-3.7199999999999998</v>
      </c>
    </row>
    <row r="4" spans="1:14" x14ac:dyDescent="0.25">
      <c r="A4" t="s">
        <v>3</v>
      </c>
      <c r="B4">
        <v>-0.89</v>
      </c>
      <c r="C4" s="1">
        <v>-1.1000000000000001</v>
      </c>
      <c r="D4">
        <v>-1.07</v>
      </c>
      <c r="E4">
        <f t="shared" si="0"/>
        <v>-1.0200000000000002</v>
      </c>
      <c r="F4">
        <f t="shared" si="1"/>
        <v>-3.0600000000000005</v>
      </c>
      <c r="J4" t="s">
        <v>11</v>
      </c>
      <c r="K4" t="s">
        <v>13</v>
      </c>
    </row>
    <row r="5" spans="1:14" x14ac:dyDescent="0.25">
      <c r="A5" t="s">
        <v>4</v>
      </c>
      <c r="B5">
        <v>-0.66</v>
      </c>
      <c r="C5">
        <v>-0.75</v>
      </c>
      <c r="D5">
        <v>-0.55000000000000004</v>
      </c>
      <c r="E5" s="1">
        <f t="shared" si="0"/>
        <v>-0.65333333333333343</v>
      </c>
      <c r="F5">
        <f t="shared" si="1"/>
        <v>-1.9600000000000002</v>
      </c>
      <c r="J5" t="s">
        <v>1</v>
      </c>
      <c r="K5" s="1">
        <v>-1.1233333333333333</v>
      </c>
      <c r="L5" s="1" t="s">
        <v>51</v>
      </c>
      <c r="M5" s="1"/>
    </row>
    <row r="6" spans="1:14" x14ac:dyDescent="0.25">
      <c r="A6" t="s">
        <v>5</v>
      </c>
      <c r="B6">
        <v>-0.08</v>
      </c>
      <c r="C6">
        <v>-0.27</v>
      </c>
      <c r="D6">
        <v>0.53</v>
      </c>
      <c r="E6">
        <f t="shared" si="0"/>
        <v>0.06</v>
      </c>
      <c r="F6">
        <f t="shared" si="1"/>
        <v>0.18</v>
      </c>
      <c r="J6" t="s">
        <v>2</v>
      </c>
      <c r="K6" s="1">
        <v>-1.24</v>
      </c>
      <c r="L6" s="1" t="s">
        <v>51</v>
      </c>
      <c r="M6" s="1"/>
    </row>
    <row r="7" spans="1:14" x14ac:dyDescent="0.25">
      <c r="A7" t="s">
        <v>6</v>
      </c>
      <c r="B7">
        <v>0.94</v>
      </c>
      <c r="C7">
        <v>-0.08</v>
      </c>
      <c r="D7">
        <v>1.17</v>
      </c>
      <c r="E7" s="1">
        <f t="shared" si="0"/>
        <v>0.67666666666666664</v>
      </c>
      <c r="F7">
        <f t="shared" si="1"/>
        <v>2.0299999999999998</v>
      </c>
      <c r="J7" t="s">
        <v>3</v>
      </c>
      <c r="K7" s="1">
        <v>-1.0200000000000002</v>
      </c>
      <c r="L7" s="1" t="s">
        <v>51</v>
      </c>
      <c r="M7" s="1"/>
      <c r="N7" s="1"/>
    </row>
    <row r="8" spans="1:14" x14ac:dyDescent="0.25">
      <c r="A8" t="s">
        <v>7</v>
      </c>
      <c r="B8">
        <v>1.94</v>
      </c>
      <c r="C8">
        <v>2.68</v>
      </c>
      <c r="D8">
        <v>2.13</v>
      </c>
      <c r="E8">
        <f t="shared" si="0"/>
        <v>2.25</v>
      </c>
      <c r="F8">
        <f t="shared" si="1"/>
        <v>6.75</v>
      </c>
      <c r="J8" t="s">
        <v>4</v>
      </c>
      <c r="K8" s="1">
        <v>-0.65333333333333343</v>
      </c>
      <c r="L8" s="1" t="s">
        <v>65</v>
      </c>
      <c r="M8" s="1"/>
      <c r="N8" s="1"/>
    </row>
    <row r="9" spans="1:14" x14ac:dyDescent="0.25">
      <c r="A9" t="s">
        <v>8</v>
      </c>
      <c r="B9">
        <v>4.32</v>
      </c>
      <c r="C9">
        <v>4.9800000000000004</v>
      </c>
      <c r="D9">
        <v>2.91</v>
      </c>
      <c r="E9">
        <f t="shared" si="0"/>
        <v>4.07</v>
      </c>
      <c r="F9">
        <f t="shared" si="1"/>
        <v>12.21</v>
      </c>
      <c r="J9" t="s">
        <v>5</v>
      </c>
      <c r="K9" s="1">
        <v>0.06</v>
      </c>
      <c r="L9" s="1" t="s">
        <v>65</v>
      </c>
      <c r="M9" s="1"/>
      <c r="N9" s="1"/>
    </row>
    <row r="10" spans="1:14" x14ac:dyDescent="0.25">
      <c r="A10" s="2" t="s">
        <v>12</v>
      </c>
      <c r="B10" s="2">
        <f>SUM(B2:B9)</f>
        <v>3.53</v>
      </c>
      <c r="C10" s="2">
        <f>SUM(C2:C9)</f>
        <v>3.1600000000000006</v>
      </c>
      <c r="D10" s="2">
        <f>SUM(D2:D9)</f>
        <v>2.37</v>
      </c>
      <c r="E10" s="2">
        <f>SUM(E2:E9)</f>
        <v>3.02</v>
      </c>
      <c r="F10" s="8">
        <f>SUM(F2:F9)</f>
        <v>9.0599999999999987</v>
      </c>
      <c r="J10" t="s">
        <v>6</v>
      </c>
      <c r="K10" s="1">
        <v>0.67666666666666664</v>
      </c>
      <c r="L10" s="1" t="s">
        <v>52</v>
      </c>
      <c r="M10" s="1"/>
    </row>
    <row r="11" spans="1:14" x14ac:dyDescent="0.25">
      <c r="J11" t="s">
        <v>7</v>
      </c>
      <c r="K11" s="1">
        <v>2.25</v>
      </c>
      <c r="L11" s="1" t="s">
        <v>75</v>
      </c>
      <c r="M11" s="1"/>
    </row>
    <row r="12" spans="1:14" x14ac:dyDescent="0.25">
      <c r="A12" t="s">
        <v>14</v>
      </c>
      <c r="B12" t="s">
        <v>15</v>
      </c>
      <c r="C12" s="10">
        <f>(F10^2)/(I1*I2)</f>
        <v>3.4201499999999991</v>
      </c>
      <c r="J12" t="s">
        <v>8</v>
      </c>
      <c r="K12" s="1">
        <v>4.07</v>
      </c>
      <c r="L12" s="1" t="s">
        <v>135</v>
      </c>
      <c r="M12" s="1"/>
    </row>
    <row r="13" spans="1:14" x14ac:dyDescent="0.25">
      <c r="J13" t="s">
        <v>74</v>
      </c>
      <c r="K13" s="1">
        <v>1.5329294928533144</v>
      </c>
    </row>
    <row r="14" spans="1:14" x14ac:dyDescent="0.25">
      <c r="A14" s="15" t="s">
        <v>16</v>
      </c>
      <c r="B14" s="15" t="s">
        <v>17</v>
      </c>
      <c r="C14" s="15" t="s">
        <v>18</v>
      </c>
      <c r="D14" s="15" t="s">
        <v>19</v>
      </c>
      <c r="E14" s="15" t="s">
        <v>20</v>
      </c>
      <c r="F14" s="15" t="s">
        <v>21</v>
      </c>
      <c r="G14" s="15" t="s">
        <v>22</v>
      </c>
      <c r="H14" s="15" t="s">
        <v>28</v>
      </c>
    </row>
    <row r="15" spans="1:14" x14ac:dyDescent="0.25">
      <c r="A15" t="s">
        <v>23</v>
      </c>
      <c r="B15">
        <f>I2-1</f>
        <v>2</v>
      </c>
      <c r="C15" s="1">
        <f>(SUMSQ(B10:D10)/I1)-C12</f>
        <v>8.7775000000001047E-2</v>
      </c>
      <c r="D15" s="1">
        <f>C15/B15</f>
        <v>4.3887500000000523E-2</v>
      </c>
      <c r="E15" s="1">
        <f>D15/$D$17</f>
        <v>0.15501592607777184</v>
      </c>
      <c r="F15">
        <v>3.74</v>
      </c>
      <c r="G15">
        <v>6.51</v>
      </c>
      <c r="H15" t="str">
        <f>IF(E15&lt;F15,"tn",IF(E15&lt;G15,"*","**"))</f>
        <v>tn</v>
      </c>
    </row>
    <row r="16" spans="1:14" x14ac:dyDescent="0.25">
      <c r="A16" t="s">
        <v>24</v>
      </c>
      <c r="B16">
        <f>I1-1</f>
        <v>7</v>
      </c>
      <c r="C16" s="1">
        <f>(SUMSQ(F2:F9)/3)-C12</f>
        <v>75.646650000000022</v>
      </c>
      <c r="D16" s="1">
        <f>C16/B16</f>
        <v>10.806664285714289</v>
      </c>
      <c r="E16" s="1">
        <f>D16/$D$17</f>
        <v>38.170437415244962</v>
      </c>
      <c r="F16">
        <v>2.76</v>
      </c>
      <c r="G16">
        <v>4.28</v>
      </c>
      <c r="H16" t="str">
        <f>IF(E16&lt;F16,"tn",IF(E16&lt;G16,"*","**"))</f>
        <v>**</v>
      </c>
      <c r="J16" t="s">
        <v>11</v>
      </c>
      <c r="K16" t="s">
        <v>13</v>
      </c>
    </row>
    <row r="17" spans="1:14" x14ac:dyDescent="0.25">
      <c r="A17" t="s">
        <v>25</v>
      </c>
      <c r="B17">
        <f>(I2-1)*(I1-1)</f>
        <v>14</v>
      </c>
      <c r="C17" s="1">
        <f>C18-C15-C16</f>
        <v>3.9636249999999933</v>
      </c>
      <c r="D17" s="1">
        <f>C17/B17</f>
        <v>0.28311607142857093</v>
      </c>
      <c r="E17" s="21"/>
      <c r="F17" s="6"/>
      <c r="G17" s="6"/>
      <c r="H17" s="6"/>
      <c r="J17" t="s">
        <v>2</v>
      </c>
      <c r="K17" s="1">
        <v>-1.24</v>
      </c>
      <c r="M17" s="1" t="s">
        <v>51</v>
      </c>
    </row>
    <row r="18" spans="1:14" x14ac:dyDescent="0.25">
      <c r="A18" s="15" t="s">
        <v>12</v>
      </c>
      <c r="B18" s="15">
        <f>(I2*I1)-1</f>
        <v>23</v>
      </c>
      <c r="C18" s="19">
        <f>SUMSQ(B2:D9)-C12</f>
        <v>79.698050000000023</v>
      </c>
      <c r="D18" s="22"/>
      <c r="E18" s="22"/>
      <c r="F18" s="20"/>
      <c r="G18" s="20"/>
      <c r="H18" s="20"/>
      <c r="J18" t="s">
        <v>1</v>
      </c>
      <c r="K18" s="1">
        <v>-1.1233333333333333</v>
      </c>
      <c r="L18" s="1">
        <f>K18-K17</f>
        <v>0.1166666666666667</v>
      </c>
      <c r="M18" s="1" t="s">
        <v>51</v>
      </c>
    </row>
    <row r="19" spans="1:14" x14ac:dyDescent="0.25">
      <c r="J19" t="s">
        <v>3</v>
      </c>
      <c r="K19" s="1">
        <v>-1.0200000000000002</v>
      </c>
      <c r="L19" s="1">
        <f>K19-K17</f>
        <v>0.21999999999999975</v>
      </c>
      <c r="M19" s="1" t="s">
        <v>51</v>
      </c>
      <c r="N19" s="1">
        <f>K22-K19</f>
        <v>1.6966666666666668</v>
      </c>
    </row>
    <row r="20" spans="1:14" x14ac:dyDescent="0.25">
      <c r="A20" t="s">
        <v>62</v>
      </c>
      <c r="B20" t="s">
        <v>63</v>
      </c>
      <c r="C20" t="s">
        <v>66</v>
      </c>
      <c r="J20" t="s">
        <v>4</v>
      </c>
      <c r="K20" s="1">
        <v>-0.65333333333333343</v>
      </c>
      <c r="L20" s="1">
        <f>K20-K17</f>
        <v>0.58666666666666656</v>
      </c>
      <c r="M20" s="1" t="s">
        <v>65</v>
      </c>
      <c r="N20" s="1">
        <f>K22-K20</f>
        <v>1.33</v>
      </c>
    </row>
    <row r="21" spans="1:14" x14ac:dyDescent="0.25">
      <c r="A21" s="16">
        <f>SQRT(D17/3)</f>
        <v>0.30720029916900088</v>
      </c>
      <c r="B21">
        <v>4.99</v>
      </c>
      <c r="C21" s="1">
        <f>A21*B21</f>
        <v>1.5329294928533144</v>
      </c>
      <c r="J21" t="s">
        <v>5</v>
      </c>
      <c r="K21" s="1">
        <v>0.06</v>
      </c>
      <c r="L21" s="1">
        <f>K21-K17</f>
        <v>1.3</v>
      </c>
      <c r="M21" s="1" t="s">
        <v>65</v>
      </c>
      <c r="N21" s="1">
        <f>K22-K21</f>
        <v>0.6166666666666667</v>
      </c>
    </row>
    <row r="22" spans="1:14" x14ac:dyDescent="0.25">
      <c r="J22" t="s">
        <v>6</v>
      </c>
      <c r="K22" s="1">
        <v>0.67666666666666664</v>
      </c>
      <c r="L22" s="1">
        <f>K22-K17</f>
        <v>1.9166666666666665</v>
      </c>
      <c r="M22" s="1" t="s">
        <v>52</v>
      </c>
      <c r="N22" s="1">
        <f>K23-K22</f>
        <v>1.5733333333333333</v>
      </c>
    </row>
    <row r="23" spans="1:14" x14ac:dyDescent="0.25">
      <c r="J23" t="s">
        <v>7</v>
      </c>
      <c r="K23" s="1">
        <v>2.25</v>
      </c>
      <c r="L23" s="1">
        <f>K23-K22</f>
        <v>1.5733333333333333</v>
      </c>
      <c r="M23" s="1" t="s">
        <v>75</v>
      </c>
      <c r="N23" s="1">
        <f>K24-K23</f>
        <v>1.8200000000000003</v>
      </c>
    </row>
    <row r="24" spans="1:14" x14ac:dyDescent="0.25">
      <c r="J24" t="s">
        <v>8</v>
      </c>
      <c r="K24" s="1">
        <v>4.07</v>
      </c>
      <c r="M24" s="1" t="s">
        <v>135</v>
      </c>
    </row>
  </sheetData>
  <sortState xmlns:xlrd2="http://schemas.microsoft.com/office/spreadsheetml/2017/richdata2" ref="J17:K24">
    <sortCondition ref="K17:K24"/>
  </sortState>
  <pageMargins left="0.7" right="0.7" top="0.75" bottom="0.75" header="0.3" footer="0.3"/>
  <pageSetup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BDE1B-82BE-47E0-BC3F-1420945D0D81}">
  <dimension ref="A1:N23"/>
  <sheetViews>
    <sheetView topLeftCell="B3" zoomScaleNormal="100" workbookViewId="0">
      <selection activeCell="O7" sqref="O7"/>
    </sheetView>
  </sheetViews>
  <sheetFormatPr defaultRowHeight="15" x14ac:dyDescent="0.25"/>
  <cols>
    <col min="1" max="1" width="17" customWidth="1"/>
    <col min="2" max="2" width="12.28515625" customWidth="1"/>
    <col min="3" max="3" width="12" customWidth="1"/>
    <col min="4" max="4" width="11.42578125" customWidth="1"/>
    <col min="5" max="5" width="10.85546875" customWidth="1"/>
    <col min="6" max="6" width="10.140625" customWidth="1"/>
    <col min="8" max="8" width="13.28515625" customWidth="1"/>
    <col min="10" max="10" width="11.5703125" customWidth="1"/>
  </cols>
  <sheetData>
    <row r="1" spans="1:14" x14ac:dyDescent="0.25">
      <c r="A1" t="s">
        <v>11</v>
      </c>
      <c r="B1" t="s">
        <v>0</v>
      </c>
      <c r="C1" t="s">
        <v>9</v>
      </c>
      <c r="D1" t="s">
        <v>10</v>
      </c>
      <c r="E1" s="2" t="s">
        <v>13</v>
      </c>
      <c r="F1" s="2" t="s">
        <v>12</v>
      </c>
      <c r="H1" t="s">
        <v>26</v>
      </c>
      <c r="I1">
        <v>8</v>
      </c>
    </row>
    <row r="2" spans="1:14" x14ac:dyDescent="0.25">
      <c r="A2" t="s">
        <v>1</v>
      </c>
      <c r="B2">
        <v>5.38</v>
      </c>
      <c r="C2">
        <v>4.78</v>
      </c>
      <c r="D2">
        <v>4.33</v>
      </c>
      <c r="E2">
        <f>AVERAGE(B2:D2)</f>
        <v>4.83</v>
      </c>
      <c r="F2">
        <f>SUM(B2:D2)</f>
        <v>14.49</v>
      </c>
      <c r="H2" t="s">
        <v>27</v>
      </c>
      <c r="I2">
        <v>3</v>
      </c>
    </row>
    <row r="3" spans="1:14" x14ac:dyDescent="0.25">
      <c r="A3" t="s">
        <v>2</v>
      </c>
      <c r="B3">
        <v>4.46</v>
      </c>
      <c r="C3">
        <v>3.94</v>
      </c>
      <c r="D3">
        <v>4.05</v>
      </c>
      <c r="E3">
        <f t="shared" ref="E3:E9" si="0">AVERAGE(B3:D3)</f>
        <v>4.1499999999999995</v>
      </c>
      <c r="F3">
        <f t="shared" ref="F3:F9" si="1">SUM(B3:D3)</f>
        <v>12.45</v>
      </c>
      <c r="J3" t="s">
        <v>11</v>
      </c>
      <c r="K3" t="s">
        <v>13</v>
      </c>
    </row>
    <row r="4" spans="1:14" x14ac:dyDescent="0.25">
      <c r="A4" t="s">
        <v>3</v>
      </c>
      <c r="B4">
        <v>1.62</v>
      </c>
      <c r="C4">
        <v>1.74</v>
      </c>
      <c r="D4">
        <v>-0.36</v>
      </c>
      <c r="E4" s="1">
        <f t="shared" si="0"/>
        <v>1.0000000000000002</v>
      </c>
      <c r="F4" s="1">
        <f t="shared" si="1"/>
        <v>3.0000000000000004</v>
      </c>
      <c r="J4" t="s">
        <v>1</v>
      </c>
      <c r="K4" s="1">
        <v>4.83</v>
      </c>
      <c r="L4" s="1">
        <f t="shared" ref="L4:L11" si="2">K4+C$21</f>
        <v>10.148503456474167</v>
      </c>
      <c r="M4" t="s">
        <v>135</v>
      </c>
    </row>
    <row r="5" spans="1:14" x14ac:dyDescent="0.25">
      <c r="A5" t="s">
        <v>4</v>
      </c>
      <c r="B5">
        <v>-2.91</v>
      </c>
      <c r="C5">
        <v>-2.5099999999999998</v>
      </c>
      <c r="D5">
        <v>-6.89</v>
      </c>
      <c r="E5" s="1">
        <f t="shared" si="0"/>
        <v>-4.1033333333333326</v>
      </c>
      <c r="F5">
        <f t="shared" si="1"/>
        <v>-12.309999999999999</v>
      </c>
      <c r="J5" t="s">
        <v>2</v>
      </c>
      <c r="K5" s="1">
        <v>4.1499999999999995</v>
      </c>
      <c r="L5" s="1">
        <f t="shared" si="2"/>
        <v>9.468503456474167</v>
      </c>
      <c r="M5" t="s">
        <v>135</v>
      </c>
    </row>
    <row r="6" spans="1:14" x14ac:dyDescent="0.25">
      <c r="A6" t="s">
        <v>5</v>
      </c>
      <c r="B6">
        <v>-7.64</v>
      </c>
      <c r="C6">
        <v>-6.24</v>
      </c>
      <c r="D6">
        <v>-12.13</v>
      </c>
      <c r="E6">
        <f t="shared" si="0"/>
        <v>-8.67</v>
      </c>
      <c r="F6">
        <f t="shared" si="1"/>
        <v>-26.009999999999998</v>
      </c>
      <c r="J6" t="s">
        <v>3</v>
      </c>
      <c r="K6" s="1">
        <v>1.0000000000000002</v>
      </c>
      <c r="L6" s="1">
        <f t="shared" si="2"/>
        <v>6.3185034564741667</v>
      </c>
      <c r="M6" t="s">
        <v>135</v>
      </c>
      <c r="N6" s="1"/>
    </row>
    <row r="7" spans="1:14" x14ac:dyDescent="0.25">
      <c r="A7" t="s">
        <v>6</v>
      </c>
      <c r="B7">
        <v>-12.46</v>
      </c>
      <c r="C7">
        <v>-9.39</v>
      </c>
      <c r="D7">
        <v>-14.07</v>
      </c>
      <c r="E7" s="1">
        <f t="shared" si="0"/>
        <v>-11.973333333333334</v>
      </c>
      <c r="F7">
        <f t="shared" si="1"/>
        <v>-35.92</v>
      </c>
      <c r="J7" t="s">
        <v>4</v>
      </c>
      <c r="K7" s="1">
        <v>-4.1033333333333326</v>
      </c>
      <c r="L7" s="1">
        <f t="shared" si="2"/>
        <v>1.2151701231408341</v>
      </c>
      <c r="M7" t="s">
        <v>137</v>
      </c>
      <c r="N7" s="1"/>
    </row>
    <row r="8" spans="1:14" x14ac:dyDescent="0.25">
      <c r="A8" t="s">
        <v>7</v>
      </c>
      <c r="B8">
        <v>-14.32</v>
      </c>
      <c r="C8">
        <v>-18.670000000000002</v>
      </c>
      <c r="D8">
        <v>-16.989999999999998</v>
      </c>
      <c r="E8">
        <f t="shared" si="0"/>
        <v>-16.66</v>
      </c>
      <c r="F8">
        <f t="shared" si="1"/>
        <v>-49.980000000000004</v>
      </c>
      <c r="J8" t="s">
        <v>5</v>
      </c>
      <c r="K8" s="1">
        <v>-8.67</v>
      </c>
      <c r="L8" s="1">
        <f t="shared" si="2"/>
        <v>-3.3514965435258333</v>
      </c>
      <c r="M8" t="s">
        <v>136</v>
      </c>
      <c r="N8" s="1"/>
    </row>
    <row r="9" spans="1:14" x14ac:dyDescent="0.25">
      <c r="A9" t="s">
        <v>8</v>
      </c>
      <c r="B9">
        <v>-21.72</v>
      </c>
      <c r="C9">
        <v>-23.17</v>
      </c>
      <c r="D9">
        <v>-19.48</v>
      </c>
      <c r="E9" s="1">
        <f t="shared" si="0"/>
        <v>-21.456666666666667</v>
      </c>
      <c r="F9">
        <f t="shared" si="1"/>
        <v>-64.37</v>
      </c>
      <c r="J9" t="s">
        <v>6</v>
      </c>
      <c r="K9" s="1">
        <v>-11.973333333333334</v>
      </c>
      <c r="L9" s="1">
        <f t="shared" si="2"/>
        <v>-6.6548298768591678</v>
      </c>
      <c r="M9" t="s">
        <v>52</v>
      </c>
      <c r="N9" s="1"/>
    </row>
    <row r="10" spans="1:14" x14ac:dyDescent="0.25">
      <c r="A10" s="2" t="s">
        <v>12</v>
      </c>
      <c r="B10" s="2">
        <f>SUM(B2:B9)</f>
        <v>-47.59</v>
      </c>
      <c r="C10" s="2">
        <f>SUM(C2:C9)</f>
        <v>-49.52</v>
      </c>
      <c r="D10" s="2">
        <f>SUM(D2:D9)</f>
        <v>-61.540000000000006</v>
      </c>
      <c r="E10" s="2">
        <f>SUM(E2:E9)</f>
        <v>-52.883333333333333</v>
      </c>
      <c r="F10" s="8">
        <f>SUM(F2:F9)</f>
        <v>-158.65</v>
      </c>
      <c r="J10" t="s">
        <v>7</v>
      </c>
      <c r="K10" s="1">
        <v>-16.66</v>
      </c>
      <c r="L10" s="1">
        <f t="shared" si="2"/>
        <v>-11.341496543525833</v>
      </c>
      <c r="M10" t="s">
        <v>65</v>
      </c>
      <c r="N10" s="1"/>
    </row>
    <row r="11" spans="1:14" x14ac:dyDescent="0.25">
      <c r="J11" t="s">
        <v>8</v>
      </c>
      <c r="K11" s="1">
        <v>-21.456666666666667</v>
      </c>
      <c r="L11" s="1">
        <f t="shared" si="2"/>
        <v>-16.138163210192502</v>
      </c>
      <c r="M11" t="s">
        <v>51</v>
      </c>
    </row>
    <row r="12" spans="1:14" x14ac:dyDescent="0.25">
      <c r="A12" t="s">
        <v>14</v>
      </c>
      <c r="B12" t="s">
        <v>15</v>
      </c>
      <c r="C12" s="10">
        <f>(F10^2)/(I1*I2)</f>
        <v>1048.7426041666668</v>
      </c>
      <c r="J12" t="s">
        <v>74</v>
      </c>
      <c r="K12" s="1">
        <v>5.3185034564741667</v>
      </c>
    </row>
    <row r="13" spans="1:14" x14ac:dyDescent="0.25">
      <c r="M13" t="s">
        <v>99</v>
      </c>
    </row>
    <row r="14" spans="1:14" x14ac:dyDescent="0.25">
      <c r="A14" s="15" t="s">
        <v>16</v>
      </c>
      <c r="B14" s="15" t="s">
        <v>17</v>
      </c>
      <c r="C14" s="15" t="s">
        <v>18</v>
      </c>
      <c r="D14" s="15" t="s">
        <v>19</v>
      </c>
      <c r="E14" s="15" t="s">
        <v>20</v>
      </c>
      <c r="F14" s="15" t="s">
        <v>21</v>
      </c>
      <c r="G14" s="15" t="s">
        <v>22</v>
      </c>
      <c r="H14" s="15" t="s">
        <v>28</v>
      </c>
    </row>
    <row r="15" spans="1:14" x14ac:dyDescent="0.25">
      <c r="A15" t="s">
        <v>23</v>
      </c>
      <c r="B15">
        <f>I2-1</f>
        <v>2</v>
      </c>
      <c r="C15" s="1">
        <f>(SUMSQ(B10:D10)/I1)-C12</f>
        <v>14.283658333333278</v>
      </c>
      <c r="D15" s="1">
        <f>C15/B15</f>
        <v>7.1418291666666391</v>
      </c>
      <c r="E15" s="16">
        <f>D15/$D$17</f>
        <v>2.0956097119641441</v>
      </c>
      <c r="F15">
        <v>3.74</v>
      </c>
      <c r="G15">
        <v>6.51</v>
      </c>
      <c r="H15" t="str">
        <f>IF(E15&lt;F15,"tn",IF(E15&lt;G15,"*","**"))</f>
        <v>tn</v>
      </c>
    </row>
    <row r="16" spans="1:14" x14ac:dyDescent="0.25">
      <c r="A16" t="s">
        <v>24</v>
      </c>
      <c r="B16">
        <f>I1-1</f>
        <v>7</v>
      </c>
      <c r="C16" s="1">
        <f>(SUMSQ(F2:F9)/3)-C12</f>
        <v>1995.8448958333333</v>
      </c>
      <c r="D16" s="1">
        <f>C16/B16</f>
        <v>285.12069940476192</v>
      </c>
      <c r="E16" s="16">
        <f>D16/$D$17</f>
        <v>83.66227934201693</v>
      </c>
      <c r="F16">
        <v>2.76</v>
      </c>
      <c r="G16">
        <v>4.28</v>
      </c>
      <c r="H16" t="str">
        <f>IF(E16&lt;F16,"tn",IF(E16&lt;G16,"*","**"))</f>
        <v>**</v>
      </c>
      <c r="J16" t="s">
        <v>8</v>
      </c>
      <c r="K16" s="1">
        <v>-21.456666666666667</v>
      </c>
      <c r="L16" t="s">
        <v>51</v>
      </c>
    </row>
    <row r="17" spans="1:14" x14ac:dyDescent="0.25">
      <c r="A17" t="s">
        <v>25</v>
      </c>
      <c r="B17">
        <f>(I2-1)*(I1-1)</f>
        <v>14</v>
      </c>
      <c r="C17" s="1">
        <f>C18-C15-C16</f>
        <v>47.711941666666462</v>
      </c>
      <c r="D17" s="1">
        <f>C17/B17</f>
        <v>3.4079958333333189</v>
      </c>
      <c r="E17" s="6"/>
      <c r="F17" s="6"/>
      <c r="G17" s="6"/>
      <c r="H17" s="6"/>
      <c r="J17" t="s">
        <v>7</v>
      </c>
      <c r="K17" s="1">
        <v>-16.66</v>
      </c>
      <c r="L17" t="s">
        <v>65</v>
      </c>
      <c r="M17" s="1">
        <f>K17-K16</f>
        <v>4.7966666666666669</v>
      </c>
      <c r="N17" s="1">
        <f>K18-K17</f>
        <v>4.6866666666666656</v>
      </c>
    </row>
    <row r="18" spans="1:14" x14ac:dyDescent="0.25">
      <c r="A18" s="15" t="s">
        <v>12</v>
      </c>
      <c r="B18" s="15">
        <f>(I2*I1)-1</f>
        <v>23</v>
      </c>
      <c r="C18" s="19">
        <f>SUMSQ(B2:D9)-C12</f>
        <v>2057.8404958333331</v>
      </c>
      <c r="D18" s="22"/>
      <c r="E18" s="20"/>
      <c r="F18" s="20"/>
      <c r="G18" s="20"/>
      <c r="H18" s="20"/>
      <c r="J18" t="s">
        <v>6</v>
      </c>
      <c r="K18" s="1">
        <v>-11.973333333333334</v>
      </c>
      <c r="L18" t="s">
        <v>52</v>
      </c>
      <c r="M18" s="1">
        <f>K18-K16</f>
        <v>9.4833333333333325</v>
      </c>
    </row>
    <row r="19" spans="1:14" x14ac:dyDescent="0.25">
      <c r="J19" t="s">
        <v>5</v>
      </c>
      <c r="K19" s="1">
        <v>-8.67</v>
      </c>
      <c r="L19" t="s">
        <v>136</v>
      </c>
      <c r="M19" s="1">
        <f>K19-K18</f>
        <v>3.3033333333333346</v>
      </c>
      <c r="N19" s="1">
        <f>K20-K19</f>
        <v>4.5666666666666673</v>
      </c>
    </row>
    <row r="20" spans="1:14" x14ac:dyDescent="0.25">
      <c r="A20" t="s">
        <v>62</v>
      </c>
      <c r="B20" t="s">
        <v>63</v>
      </c>
      <c r="C20" t="s">
        <v>66</v>
      </c>
      <c r="J20" t="s">
        <v>4</v>
      </c>
      <c r="K20" s="1">
        <v>-4.1033333333333326</v>
      </c>
      <c r="L20" t="s">
        <v>137</v>
      </c>
      <c r="M20" s="1">
        <f>K20-K18</f>
        <v>7.8700000000000019</v>
      </c>
      <c r="N20" s="1">
        <f>K21-K20</f>
        <v>5.1033333333333326</v>
      </c>
    </row>
    <row r="21" spans="1:14" x14ac:dyDescent="0.25">
      <c r="A21" s="1">
        <f>SQRT(D17/3)</f>
        <v>1.065832356006847</v>
      </c>
      <c r="B21">
        <v>4.99</v>
      </c>
      <c r="C21" s="17">
        <f>A21*B21</f>
        <v>5.3185034564741667</v>
      </c>
      <c r="J21" t="s">
        <v>3</v>
      </c>
      <c r="K21" s="1">
        <v>1.0000000000000002</v>
      </c>
      <c r="L21" t="s">
        <v>135</v>
      </c>
      <c r="M21" s="1">
        <f>K21-K19</f>
        <v>9.67</v>
      </c>
    </row>
    <row r="22" spans="1:14" x14ac:dyDescent="0.25">
      <c r="J22" t="s">
        <v>2</v>
      </c>
      <c r="K22" s="1">
        <v>4.1499999999999995</v>
      </c>
      <c r="L22" t="s">
        <v>135</v>
      </c>
      <c r="M22" s="1">
        <f>K22-K21</f>
        <v>3.1499999999999995</v>
      </c>
    </row>
    <row r="23" spans="1:14" x14ac:dyDescent="0.25">
      <c r="J23" t="s">
        <v>1</v>
      </c>
      <c r="K23" s="1">
        <v>4.83</v>
      </c>
      <c r="L23" t="s">
        <v>135</v>
      </c>
      <c r="M23" s="1">
        <f>K23-K21</f>
        <v>3.83</v>
      </c>
    </row>
  </sheetData>
  <sortState xmlns:xlrd2="http://schemas.microsoft.com/office/spreadsheetml/2017/richdata2" ref="J16:K23">
    <sortCondition ref="K16:K23"/>
  </sortState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E7BB9-D8DF-4544-8A66-E1744C867880}">
  <dimension ref="A1:N24"/>
  <sheetViews>
    <sheetView topLeftCell="C1" zoomScale="110" zoomScaleNormal="110" workbookViewId="0">
      <selection activeCell="E2" sqref="E2:E9"/>
    </sheetView>
  </sheetViews>
  <sheetFormatPr defaultRowHeight="15" x14ac:dyDescent="0.25"/>
  <cols>
    <col min="1" max="1" width="17.140625" customWidth="1"/>
    <col min="2" max="2" width="11.5703125" customWidth="1"/>
    <col min="3" max="3" width="14.42578125" customWidth="1"/>
    <col min="4" max="4" width="13" customWidth="1"/>
    <col min="5" max="5" width="11.42578125" customWidth="1"/>
    <col min="6" max="6" width="11.28515625" customWidth="1"/>
    <col min="8" max="8" width="14.42578125" customWidth="1"/>
  </cols>
  <sheetData>
    <row r="1" spans="1:12" x14ac:dyDescent="0.25">
      <c r="A1" t="s">
        <v>11</v>
      </c>
      <c r="B1" t="s">
        <v>0</v>
      </c>
      <c r="C1" t="s">
        <v>9</v>
      </c>
      <c r="D1" t="s">
        <v>10</v>
      </c>
      <c r="E1" s="2" t="s">
        <v>13</v>
      </c>
      <c r="F1" s="2" t="s">
        <v>12</v>
      </c>
      <c r="H1" t="s">
        <v>26</v>
      </c>
      <c r="I1">
        <v>8</v>
      </c>
    </row>
    <row r="2" spans="1:12" x14ac:dyDescent="0.25">
      <c r="A2" t="s">
        <v>1</v>
      </c>
      <c r="B2">
        <v>88</v>
      </c>
      <c r="C2">
        <v>84</v>
      </c>
      <c r="D2" s="23">
        <v>82</v>
      </c>
      <c r="E2" s="17">
        <f>AVERAGE(B2:D2)</f>
        <v>84.666666666666671</v>
      </c>
      <c r="F2">
        <f>SUM(B2:D2)</f>
        <v>254</v>
      </c>
      <c r="H2" t="s">
        <v>27</v>
      </c>
      <c r="I2">
        <v>3</v>
      </c>
    </row>
    <row r="3" spans="1:12" x14ac:dyDescent="0.25">
      <c r="A3" t="s">
        <v>2</v>
      </c>
      <c r="B3">
        <v>85</v>
      </c>
      <c r="C3">
        <v>81</v>
      </c>
      <c r="D3">
        <v>80</v>
      </c>
      <c r="E3" s="17">
        <f t="shared" ref="E3:E9" si="0">AVERAGE(B3:D3)</f>
        <v>82</v>
      </c>
      <c r="F3">
        <f t="shared" ref="F3:F9" si="1">SUM(B3:D3)</f>
        <v>246</v>
      </c>
    </row>
    <row r="4" spans="1:12" x14ac:dyDescent="0.25">
      <c r="A4" t="s">
        <v>3</v>
      </c>
      <c r="B4">
        <v>79.2</v>
      </c>
      <c r="C4">
        <v>76</v>
      </c>
      <c r="D4">
        <v>78</v>
      </c>
      <c r="E4" s="17">
        <f t="shared" si="0"/>
        <v>77.733333333333334</v>
      </c>
      <c r="F4">
        <f t="shared" si="1"/>
        <v>233.2</v>
      </c>
      <c r="J4" t="s">
        <v>72</v>
      </c>
      <c r="K4" t="s">
        <v>13</v>
      </c>
    </row>
    <row r="5" spans="1:12" x14ac:dyDescent="0.25">
      <c r="A5" t="s">
        <v>4</v>
      </c>
      <c r="B5">
        <v>72</v>
      </c>
      <c r="C5">
        <v>71.8</v>
      </c>
      <c r="D5">
        <v>73</v>
      </c>
      <c r="E5" s="17">
        <f t="shared" si="0"/>
        <v>72.266666666666666</v>
      </c>
      <c r="F5">
        <f t="shared" si="1"/>
        <v>216.8</v>
      </c>
      <c r="J5" t="s">
        <v>1</v>
      </c>
      <c r="K5" s="17">
        <v>84.666666666666671</v>
      </c>
      <c r="L5" t="s">
        <v>135</v>
      </c>
    </row>
    <row r="6" spans="1:12" x14ac:dyDescent="0.25">
      <c r="A6" t="s">
        <v>5</v>
      </c>
      <c r="B6">
        <v>69.5</v>
      </c>
      <c r="C6">
        <v>68</v>
      </c>
      <c r="D6">
        <v>65</v>
      </c>
      <c r="E6" s="17">
        <f t="shared" si="0"/>
        <v>67.5</v>
      </c>
      <c r="F6">
        <f t="shared" si="1"/>
        <v>202.5</v>
      </c>
      <c r="J6" t="s">
        <v>2</v>
      </c>
      <c r="K6" s="17">
        <v>82</v>
      </c>
      <c r="L6" t="s">
        <v>137</v>
      </c>
    </row>
    <row r="7" spans="1:12" x14ac:dyDescent="0.25">
      <c r="A7" t="s">
        <v>6</v>
      </c>
      <c r="B7">
        <v>67</v>
      </c>
      <c r="C7">
        <v>66</v>
      </c>
      <c r="D7" s="23">
        <v>68</v>
      </c>
      <c r="E7" s="17">
        <f t="shared" si="0"/>
        <v>67</v>
      </c>
      <c r="F7">
        <f t="shared" si="1"/>
        <v>201</v>
      </c>
      <c r="J7" t="s">
        <v>3</v>
      </c>
      <c r="K7" s="17">
        <v>77.733333333333334</v>
      </c>
      <c r="L7" t="s">
        <v>75</v>
      </c>
    </row>
    <row r="8" spans="1:12" x14ac:dyDescent="0.25">
      <c r="A8" t="s">
        <v>7</v>
      </c>
      <c r="B8">
        <v>68</v>
      </c>
      <c r="C8">
        <v>67</v>
      </c>
      <c r="D8" s="23">
        <v>65</v>
      </c>
      <c r="E8" s="17">
        <f t="shared" si="0"/>
        <v>66.666666666666671</v>
      </c>
      <c r="F8">
        <f t="shared" si="1"/>
        <v>200</v>
      </c>
      <c r="J8" t="s">
        <v>4</v>
      </c>
      <c r="K8" s="17">
        <v>72.266666666666666</v>
      </c>
      <c r="L8" t="s">
        <v>52</v>
      </c>
    </row>
    <row r="9" spans="1:12" x14ac:dyDescent="0.25">
      <c r="A9" t="s">
        <v>8</v>
      </c>
      <c r="B9">
        <v>63</v>
      </c>
      <c r="C9" s="23">
        <v>66</v>
      </c>
      <c r="D9">
        <v>64</v>
      </c>
      <c r="E9" s="17">
        <f t="shared" si="0"/>
        <v>64.333333333333329</v>
      </c>
      <c r="F9">
        <f t="shared" si="1"/>
        <v>193</v>
      </c>
      <c r="J9" t="s">
        <v>5</v>
      </c>
      <c r="K9" s="17">
        <v>67.5</v>
      </c>
      <c r="L9" t="s">
        <v>65</v>
      </c>
    </row>
    <row r="10" spans="1:12" x14ac:dyDescent="0.25">
      <c r="A10" s="2" t="s">
        <v>12</v>
      </c>
      <c r="B10" s="2">
        <f>SUM(B2:B9)</f>
        <v>591.70000000000005</v>
      </c>
      <c r="C10" s="2">
        <f>SUM(C2:C9)</f>
        <v>579.79999999999995</v>
      </c>
      <c r="D10" s="2">
        <f>SUM(D2:D9)</f>
        <v>575</v>
      </c>
      <c r="E10" s="2">
        <f>SUM(E2:E9)</f>
        <v>582.16666666666674</v>
      </c>
      <c r="F10" s="4">
        <f>SUM(F2:F9)</f>
        <v>1746.5</v>
      </c>
      <c r="J10" t="s">
        <v>6</v>
      </c>
      <c r="K10" s="17">
        <v>67</v>
      </c>
      <c r="L10" t="s">
        <v>51</v>
      </c>
    </row>
    <row r="11" spans="1:12" x14ac:dyDescent="0.25">
      <c r="J11" t="s">
        <v>7</v>
      </c>
      <c r="K11" s="17">
        <v>66.666666666666671</v>
      </c>
      <c r="L11" t="s">
        <v>51</v>
      </c>
    </row>
    <row r="12" spans="1:12" x14ac:dyDescent="0.25">
      <c r="A12" t="s">
        <v>14</v>
      </c>
      <c r="B12" t="s">
        <v>15</v>
      </c>
      <c r="C12" s="1">
        <f>(F10^2)/(I1*I2)</f>
        <v>127094.26041666667</v>
      </c>
      <c r="J12" t="s">
        <v>8</v>
      </c>
      <c r="K12" s="17">
        <v>64.333333333333329</v>
      </c>
      <c r="L12" t="s">
        <v>51</v>
      </c>
    </row>
    <row r="13" spans="1:12" x14ac:dyDescent="0.25">
      <c r="J13" t="s">
        <v>74</v>
      </c>
      <c r="K13" s="1">
        <f>C21</f>
        <v>4.9943049882331323</v>
      </c>
    </row>
    <row r="14" spans="1:12" x14ac:dyDescent="0.25">
      <c r="A14" s="5" t="s">
        <v>16</v>
      </c>
      <c r="B14" s="5" t="s">
        <v>17</v>
      </c>
      <c r="C14" s="5" t="s">
        <v>18</v>
      </c>
      <c r="D14" s="5" t="s">
        <v>19</v>
      </c>
      <c r="E14" s="5" t="s">
        <v>20</v>
      </c>
      <c r="F14" s="5" t="s">
        <v>21</v>
      </c>
      <c r="G14" s="5" t="s">
        <v>22</v>
      </c>
      <c r="H14" s="5" t="s">
        <v>28</v>
      </c>
    </row>
    <row r="15" spans="1:12" x14ac:dyDescent="0.25">
      <c r="A15" t="s">
        <v>23</v>
      </c>
      <c r="B15">
        <f>I2-1</f>
        <v>2</v>
      </c>
      <c r="C15" s="1">
        <f>(SUMSQ(B10:D10)/I1)-C12</f>
        <v>18.480833333320334</v>
      </c>
      <c r="D15" s="1">
        <f>C15/B15</f>
        <v>9.2404166666601668</v>
      </c>
      <c r="E15" s="1">
        <f>C15/$C$17</f>
        <v>0.43926159209245591</v>
      </c>
      <c r="F15" s="7">
        <v>3.74</v>
      </c>
      <c r="G15">
        <v>6.51</v>
      </c>
      <c r="H15" t="str">
        <f>IF(E15&lt;F15,"tn",IF(E15&lt;G15,"*","**"))</f>
        <v>tn</v>
      </c>
    </row>
    <row r="16" spans="1:12" x14ac:dyDescent="0.25">
      <c r="A16" t="s">
        <v>24</v>
      </c>
      <c r="B16">
        <f>I1-1</f>
        <v>7</v>
      </c>
      <c r="C16" s="1">
        <f>(SUMSQ(F2:F9)/3)-C12</f>
        <v>1263.3162499999889</v>
      </c>
      <c r="D16" s="1">
        <f>C16/B16</f>
        <v>180.47374999999843</v>
      </c>
      <c r="E16" s="1">
        <f>C16/$C$17</f>
        <v>30.027125794741753</v>
      </c>
      <c r="F16">
        <v>2.76</v>
      </c>
      <c r="G16">
        <v>4.28</v>
      </c>
      <c r="H16" t="str">
        <f>IF(E16&lt;F16,"tn",IF(E16&lt;G16,"*","**"))</f>
        <v>**</v>
      </c>
      <c r="K16" s="17"/>
    </row>
    <row r="17" spans="1:14" x14ac:dyDescent="0.25">
      <c r="A17" t="s">
        <v>25</v>
      </c>
      <c r="B17">
        <f>(I2-1)*(I1-1)</f>
        <v>14</v>
      </c>
      <c r="C17" s="1">
        <f>C18-C15-C16</f>
        <v>42.072500000023865</v>
      </c>
      <c r="D17" s="1">
        <f>C17/B17</f>
        <v>3.0051785714302759</v>
      </c>
      <c r="E17" s="6"/>
      <c r="F17" s="6"/>
      <c r="G17" s="6"/>
      <c r="H17" s="6"/>
      <c r="J17" t="s">
        <v>8</v>
      </c>
      <c r="K17" s="17">
        <v>64.333333333333329</v>
      </c>
      <c r="L17" t="s">
        <v>51</v>
      </c>
      <c r="M17" s="17">
        <f>K18-K17</f>
        <v>2.3333333333333428</v>
      </c>
    </row>
    <row r="18" spans="1:14" x14ac:dyDescent="0.25">
      <c r="A18" s="5" t="s">
        <v>12</v>
      </c>
      <c r="B18">
        <f>(I2*I1)-1</f>
        <v>23</v>
      </c>
      <c r="C18" s="1">
        <f>SUMSQ(B2:D9)-C12</f>
        <v>1323.8695833333331</v>
      </c>
      <c r="D18" s="6"/>
      <c r="E18" s="6"/>
      <c r="F18" s="6"/>
      <c r="G18" s="6"/>
      <c r="H18" s="6"/>
      <c r="J18" t="s">
        <v>7</v>
      </c>
      <c r="K18" s="17">
        <v>66.666666666666671</v>
      </c>
      <c r="L18" t="s">
        <v>51</v>
      </c>
    </row>
    <row r="19" spans="1:14" x14ac:dyDescent="0.25">
      <c r="J19" t="s">
        <v>6</v>
      </c>
      <c r="K19" s="17">
        <v>67</v>
      </c>
      <c r="L19" t="s">
        <v>51</v>
      </c>
      <c r="M19" s="17">
        <f>K19-K17</f>
        <v>2.6666666666666714</v>
      </c>
      <c r="N19" s="17">
        <f>K21-K19</f>
        <v>5.2666666666666657</v>
      </c>
    </row>
    <row r="20" spans="1:14" x14ac:dyDescent="0.25">
      <c r="A20" t="s">
        <v>62</v>
      </c>
      <c r="B20" t="s">
        <v>139</v>
      </c>
      <c r="C20" t="s">
        <v>140</v>
      </c>
      <c r="J20" t="s">
        <v>5</v>
      </c>
      <c r="K20" s="17">
        <v>67.5</v>
      </c>
      <c r="L20" t="s">
        <v>65</v>
      </c>
      <c r="M20" s="17">
        <f>K20-K17</f>
        <v>3.1666666666666714</v>
      </c>
      <c r="N20" s="17">
        <f>K21-K20</f>
        <v>4.7666666666666657</v>
      </c>
    </row>
    <row r="21" spans="1:14" x14ac:dyDescent="0.25">
      <c r="A21" s="1">
        <f>SQRT(D17/3)</f>
        <v>1.000862723092812</v>
      </c>
      <c r="B21">
        <v>4.99</v>
      </c>
      <c r="C21" s="1">
        <f>B21*A21</f>
        <v>4.9943049882331323</v>
      </c>
      <c r="J21" t="s">
        <v>4</v>
      </c>
      <c r="K21" s="17">
        <v>72.266666666666666</v>
      </c>
      <c r="L21" t="s">
        <v>52</v>
      </c>
      <c r="M21" s="17">
        <f>K21-K17</f>
        <v>7.9333333333333371</v>
      </c>
    </row>
    <row r="22" spans="1:14" x14ac:dyDescent="0.25">
      <c r="J22" t="s">
        <v>3</v>
      </c>
      <c r="K22" s="17">
        <v>77.733333333333334</v>
      </c>
      <c r="L22" t="s">
        <v>75</v>
      </c>
      <c r="M22" s="17">
        <f>K22-K21</f>
        <v>5.4666666666666686</v>
      </c>
      <c r="N22" s="17">
        <f>K24-K22</f>
        <v>6.9333333333333371</v>
      </c>
    </row>
    <row r="23" spans="1:14" x14ac:dyDescent="0.25">
      <c r="J23" t="s">
        <v>2</v>
      </c>
      <c r="K23" s="17">
        <v>82</v>
      </c>
      <c r="L23" t="s">
        <v>137</v>
      </c>
      <c r="M23" s="17">
        <f>K23-K22</f>
        <v>4.2666666666666657</v>
      </c>
      <c r="N23" s="17">
        <f>K24-K23</f>
        <v>2.6666666666666714</v>
      </c>
    </row>
    <row r="24" spans="1:14" x14ac:dyDescent="0.25">
      <c r="J24" t="s">
        <v>1</v>
      </c>
      <c r="K24" s="17">
        <v>84.666666666666671</v>
      </c>
      <c r="L24" t="s">
        <v>135</v>
      </c>
      <c r="M24" s="17">
        <f>K24-K22</f>
        <v>6.9333333333333371</v>
      </c>
    </row>
  </sheetData>
  <sortState xmlns:xlrd2="http://schemas.microsoft.com/office/spreadsheetml/2017/richdata2" ref="J17:K24">
    <sortCondition ref="K17:K24"/>
  </sortState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EEC2A-A0FA-47B8-AA00-C68E8685CC5C}">
  <dimension ref="A2:T50"/>
  <sheetViews>
    <sheetView topLeftCell="A39" workbookViewId="0">
      <selection activeCell="I42" sqref="I42:I49"/>
    </sheetView>
  </sheetViews>
  <sheetFormatPr defaultRowHeight="15" x14ac:dyDescent="0.25"/>
  <cols>
    <col min="2" max="2" width="8.5703125" customWidth="1"/>
    <col min="3" max="3" width="11.7109375" customWidth="1"/>
    <col min="12" max="12" width="12" customWidth="1"/>
  </cols>
  <sheetData>
    <row r="2" spans="1:20" x14ac:dyDescent="0.25">
      <c r="A2" s="60" t="s">
        <v>30</v>
      </c>
      <c r="B2" s="59" t="s">
        <v>31</v>
      </c>
      <c r="C2" s="59"/>
      <c r="D2" s="59"/>
      <c r="E2" s="59"/>
      <c r="F2" s="59"/>
      <c r="G2" s="59"/>
      <c r="H2" s="59"/>
      <c r="I2" s="59"/>
      <c r="K2" s="60" t="s">
        <v>30</v>
      </c>
      <c r="L2" s="59" t="s">
        <v>33</v>
      </c>
      <c r="M2" s="59"/>
      <c r="N2" s="59"/>
      <c r="O2" s="59"/>
      <c r="P2" s="59"/>
      <c r="Q2" s="59"/>
      <c r="R2" s="59"/>
      <c r="S2" s="59"/>
    </row>
    <row r="3" spans="1:20" x14ac:dyDescent="0.25">
      <c r="A3" s="60"/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K3" s="60"/>
      <c r="L3" t="s">
        <v>1</v>
      </c>
      <c r="M3" t="s">
        <v>2</v>
      </c>
      <c r="N3" t="s">
        <v>3</v>
      </c>
      <c r="O3" t="s">
        <v>4</v>
      </c>
      <c r="P3" t="s">
        <v>5</v>
      </c>
      <c r="Q3" t="s">
        <v>6</v>
      </c>
      <c r="R3" t="s">
        <v>7</v>
      </c>
      <c r="S3" t="s">
        <v>8</v>
      </c>
    </row>
    <row r="4" spans="1:20" x14ac:dyDescent="0.25">
      <c r="A4">
        <v>1</v>
      </c>
      <c r="B4">
        <v>4</v>
      </c>
      <c r="C4">
        <v>2</v>
      </c>
      <c r="D4">
        <v>2</v>
      </c>
      <c r="E4">
        <v>4</v>
      </c>
      <c r="F4">
        <v>4</v>
      </c>
      <c r="G4">
        <v>4</v>
      </c>
      <c r="H4">
        <v>2</v>
      </c>
      <c r="I4">
        <v>2</v>
      </c>
      <c r="K4">
        <v>1</v>
      </c>
      <c r="L4">
        <v>6.5</v>
      </c>
      <c r="M4">
        <v>2.5</v>
      </c>
      <c r="N4">
        <v>2.5</v>
      </c>
      <c r="O4">
        <v>6.5</v>
      </c>
      <c r="P4">
        <v>6.5</v>
      </c>
      <c r="Q4">
        <v>6.5</v>
      </c>
      <c r="R4">
        <v>2.5</v>
      </c>
      <c r="S4">
        <v>2.5</v>
      </c>
      <c r="T4">
        <f>SUM(L4:S4)</f>
        <v>36</v>
      </c>
    </row>
    <row r="5" spans="1:20" x14ac:dyDescent="0.25">
      <c r="A5">
        <v>2</v>
      </c>
      <c r="B5">
        <v>4</v>
      </c>
      <c r="C5">
        <v>4</v>
      </c>
      <c r="D5">
        <v>2</v>
      </c>
      <c r="E5">
        <v>3</v>
      </c>
      <c r="F5">
        <v>3</v>
      </c>
      <c r="G5">
        <v>4</v>
      </c>
      <c r="H5">
        <v>5</v>
      </c>
      <c r="I5">
        <v>4</v>
      </c>
      <c r="K5">
        <v>2</v>
      </c>
      <c r="L5">
        <v>5.5</v>
      </c>
      <c r="M5">
        <v>5.5</v>
      </c>
      <c r="N5">
        <v>1</v>
      </c>
      <c r="O5">
        <v>2.5</v>
      </c>
      <c r="P5">
        <v>2.5</v>
      </c>
      <c r="Q5">
        <v>5.5</v>
      </c>
      <c r="R5">
        <v>8</v>
      </c>
      <c r="S5">
        <v>5.5</v>
      </c>
      <c r="T5">
        <f t="shared" ref="T5:T33" si="0">SUM(L5:S5)</f>
        <v>36</v>
      </c>
    </row>
    <row r="6" spans="1:20" x14ac:dyDescent="0.25">
      <c r="A6">
        <v>3</v>
      </c>
      <c r="B6">
        <v>2</v>
      </c>
      <c r="C6">
        <v>3</v>
      </c>
      <c r="D6">
        <v>3</v>
      </c>
      <c r="E6">
        <v>3</v>
      </c>
      <c r="F6">
        <v>2</v>
      </c>
      <c r="G6">
        <v>4</v>
      </c>
      <c r="H6">
        <v>3</v>
      </c>
      <c r="I6">
        <v>4</v>
      </c>
      <c r="K6">
        <v>3</v>
      </c>
      <c r="L6">
        <v>1.5</v>
      </c>
      <c r="M6">
        <v>4.5</v>
      </c>
      <c r="N6">
        <v>4.5</v>
      </c>
      <c r="O6">
        <v>4.5</v>
      </c>
      <c r="P6">
        <v>1.5</v>
      </c>
      <c r="Q6">
        <v>7.5</v>
      </c>
      <c r="R6">
        <v>4.5</v>
      </c>
      <c r="S6">
        <v>7.5</v>
      </c>
      <c r="T6">
        <f t="shared" si="0"/>
        <v>36</v>
      </c>
    </row>
    <row r="7" spans="1:20" x14ac:dyDescent="0.25">
      <c r="A7">
        <v>4</v>
      </c>
      <c r="B7">
        <v>4</v>
      </c>
      <c r="C7">
        <v>4</v>
      </c>
      <c r="D7">
        <v>4</v>
      </c>
      <c r="E7">
        <v>4</v>
      </c>
      <c r="F7">
        <v>3</v>
      </c>
      <c r="G7">
        <v>4</v>
      </c>
      <c r="H7">
        <v>4</v>
      </c>
      <c r="I7">
        <v>4</v>
      </c>
      <c r="K7">
        <v>4</v>
      </c>
      <c r="L7">
        <v>5</v>
      </c>
      <c r="M7">
        <v>5</v>
      </c>
      <c r="N7">
        <v>5</v>
      </c>
      <c r="O7">
        <v>5</v>
      </c>
      <c r="P7">
        <v>1</v>
      </c>
      <c r="Q7">
        <v>5</v>
      </c>
      <c r="R7">
        <v>5</v>
      </c>
      <c r="S7">
        <v>5</v>
      </c>
      <c r="T7">
        <f t="shared" si="0"/>
        <v>36</v>
      </c>
    </row>
    <row r="8" spans="1:20" x14ac:dyDescent="0.25">
      <c r="A8">
        <v>5</v>
      </c>
      <c r="B8">
        <v>3</v>
      </c>
      <c r="C8">
        <v>4</v>
      </c>
      <c r="D8">
        <v>3</v>
      </c>
      <c r="E8">
        <v>2</v>
      </c>
      <c r="F8">
        <v>3</v>
      </c>
      <c r="G8">
        <v>3</v>
      </c>
      <c r="H8">
        <v>4</v>
      </c>
      <c r="I8">
        <v>3</v>
      </c>
      <c r="K8">
        <v>5</v>
      </c>
      <c r="L8">
        <v>4</v>
      </c>
      <c r="M8">
        <v>7.5</v>
      </c>
      <c r="N8">
        <v>4</v>
      </c>
      <c r="O8">
        <v>1</v>
      </c>
      <c r="P8">
        <v>4</v>
      </c>
      <c r="Q8">
        <v>4</v>
      </c>
      <c r="R8">
        <v>7.5</v>
      </c>
      <c r="S8">
        <v>4</v>
      </c>
      <c r="T8">
        <f t="shared" si="0"/>
        <v>36</v>
      </c>
    </row>
    <row r="9" spans="1:20" x14ac:dyDescent="0.25">
      <c r="A9">
        <v>6</v>
      </c>
      <c r="B9">
        <v>3</v>
      </c>
      <c r="C9">
        <v>4</v>
      </c>
      <c r="D9">
        <v>3</v>
      </c>
      <c r="E9">
        <v>3</v>
      </c>
      <c r="F9">
        <v>3</v>
      </c>
      <c r="G9">
        <v>4</v>
      </c>
      <c r="H9">
        <v>4</v>
      </c>
      <c r="I9">
        <v>2</v>
      </c>
      <c r="K9">
        <v>6</v>
      </c>
      <c r="L9">
        <v>3.5</v>
      </c>
      <c r="M9">
        <v>7</v>
      </c>
      <c r="N9">
        <v>3.5</v>
      </c>
      <c r="O9">
        <v>3.5</v>
      </c>
      <c r="P9">
        <v>3.5</v>
      </c>
      <c r="Q9">
        <v>7</v>
      </c>
      <c r="R9">
        <v>7</v>
      </c>
      <c r="S9">
        <v>1</v>
      </c>
      <c r="T9">
        <f t="shared" si="0"/>
        <v>36</v>
      </c>
    </row>
    <row r="10" spans="1:20" x14ac:dyDescent="0.25">
      <c r="A10">
        <v>7</v>
      </c>
      <c r="B10">
        <v>3</v>
      </c>
      <c r="C10">
        <v>3</v>
      </c>
      <c r="D10">
        <v>3</v>
      </c>
      <c r="E10">
        <v>4</v>
      </c>
      <c r="F10">
        <v>4</v>
      </c>
      <c r="G10">
        <v>4</v>
      </c>
      <c r="H10">
        <v>4</v>
      </c>
      <c r="I10">
        <v>3</v>
      </c>
      <c r="K10">
        <v>7</v>
      </c>
      <c r="L10">
        <v>2.5</v>
      </c>
      <c r="M10">
        <v>2.5</v>
      </c>
      <c r="N10">
        <v>2.5</v>
      </c>
      <c r="O10">
        <v>6.5</v>
      </c>
      <c r="P10">
        <v>6.5</v>
      </c>
      <c r="Q10">
        <v>6.5</v>
      </c>
      <c r="R10">
        <v>6.5</v>
      </c>
      <c r="S10">
        <v>2.5</v>
      </c>
      <c r="T10">
        <f t="shared" si="0"/>
        <v>36</v>
      </c>
    </row>
    <row r="11" spans="1:20" x14ac:dyDescent="0.25">
      <c r="A11">
        <v>8</v>
      </c>
      <c r="B11">
        <v>2</v>
      </c>
      <c r="C11">
        <v>1</v>
      </c>
      <c r="D11">
        <v>2</v>
      </c>
      <c r="E11">
        <v>1</v>
      </c>
      <c r="F11">
        <v>3</v>
      </c>
      <c r="G11">
        <v>3</v>
      </c>
      <c r="H11">
        <v>2</v>
      </c>
      <c r="I11">
        <v>3</v>
      </c>
      <c r="K11">
        <v>8</v>
      </c>
      <c r="L11">
        <v>4</v>
      </c>
      <c r="M11">
        <v>1.5</v>
      </c>
      <c r="N11">
        <v>4</v>
      </c>
      <c r="O11">
        <v>1.5</v>
      </c>
      <c r="P11">
        <v>7</v>
      </c>
      <c r="Q11">
        <v>7</v>
      </c>
      <c r="R11">
        <v>4</v>
      </c>
      <c r="S11">
        <v>7</v>
      </c>
      <c r="T11">
        <f t="shared" si="0"/>
        <v>36</v>
      </c>
    </row>
    <row r="12" spans="1:20" x14ac:dyDescent="0.25">
      <c r="A12">
        <v>9</v>
      </c>
      <c r="B12">
        <v>3</v>
      </c>
      <c r="C12">
        <v>2</v>
      </c>
      <c r="D12">
        <v>4</v>
      </c>
      <c r="E12">
        <v>2</v>
      </c>
      <c r="F12">
        <v>3</v>
      </c>
      <c r="G12">
        <v>3</v>
      </c>
      <c r="H12">
        <v>3</v>
      </c>
      <c r="I12">
        <v>3</v>
      </c>
      <c r="K12">
        <v>9</v>
      </c>
      <c r="L12">
        <v>5</v>
      </c>
      <c r="M12">
        <v>1.5</v>
      </c>
      <c r="N12">
        <v>8</v>
      </c>
      <c r="O12">
        <v>1.5</v>
      </c>
      <c r="P12">
        <v>5</v>
      </c>
      <c r="Q12">
        <v>5</v>
      </c>
      <c r="R12">
        <v>5</v>
      </c>
      <c r="S12">
        <v>5</v>
      </c>
      <c r="T12">
        <f t="shared" si="0"/>
        <v>36</v>
      </c>
    </row>
    <row r="13" spans="1:20" x14ac:dyDescent="0.25">
      <c r="A13">
        <v>10</v>
      </c>
      <c r="B13">
        <v>3</v>
      </c>
      <c r="C13">
        <v>2</v>
      </c>
      <c r="D13">
        <v>3</v>
      </c>
      <c r="E13">
        <v>3</v>
      </c>
      <c r="F13">
        <v>3</v>
      </c>
      <c r="G13">
        <v>3</v>
      </c>
      <c r="H13">
        <v>4</v>
      </c>
      <c r="I13">
        <v>2</v>
      </c>
      <c r="K13">
        <v>10</v>
      </c>
      <c r="L13">
        <v>5</v>
      </c>
      <c r="M13">
        <v>1.5</v>
      </c>
      <c r="N13">
        <v>5</v>
      </c>
      <c r="O13">
        <v>5</v>
      </c>
      <c r="P13">
        <v>5</v>
      </c>
      <c r="Q13">
        <v>5</v>
      </c>
      <c r="R13">
        <v>8</v>
      </c>
      <c r="S13">
        <v>1.5</v>
      </c>
      <c r="T13">
        <f t="shared" si="0"/>
        <v>36</v>
      </c>
    </row>
    <row r="14" spans="1:20" x14ac:dyDescent="0.25">
      <c r="A14">
        <v>11</v>
      </c>
      <c r="B14">
        <v>4</v>
      </c>
      <c r="C14">
        <v>4</v>
      </c>
      <c r="D14">
        <v>4</v>
      </c>
      <c r="E14">
        <v>4</v>
      </c>
      <c r="F14">
        <v>4</v>
      </c>
      <c r="G14">
        <v>4</v>
      </c>
      <c r="H14">
        <v>4</v>
      </c>
      <c r="I14">
        <v>2</v>
      </c>
      <c r="K14">
        <v>11</v>
      </c>
      <c r="L14">
        <v>5</v>
      </c>
      <c r="M14">
        <v>5</v>
      </c>
      <c r="N14">
        <v>5</v>
      </c>
      <c r="O14">
        <v>5</v>
      </c>
      <c r="P14">
        <v>5</v>
      </c>
      <c r="Q14">
        <v>5</v>
      </c>
      <c r="R14">
        <v>5</v>
      </c>
      <c r="S14">
        <v>1</v>
      </c>
      <c r="T14">
        <f t="shared" si="0"/>
        <v>36</v>
      </c>
    </row>
    <row r="15" spans="1:20" x14ac:dyDescent="0.25">
      <c r="A15">
        <v>12</v>
      </c>
      <c r="B15">
        <v>3</v>
      </c>
      <c r="C15">
        <v>2</v>
      </c>
      <c r="D15">
        <v>2</v>
      </c>
      <c r="E15">
        <v>3</v>
      </c>
      <c r="F15">
        <v>3</v>
      </c>
      <c r="G15">
        <v>3</v>
      </c>
      <c r="H15">
        <v>3</v>
      </c>
      <c r="I15">
        <v>1</v>
      </c>
      <c r="K15">
        <v>12</v>
      </c>
      <c r="L15">
        <v>6</v>
      </c>
      <c r="M15">
        <v>2.5</v>
      </c>
      <c r="N15">
        <v>2.5</v>
      </c>
      <c r="O15">
        <v>6</v>
      </c>
      <c r="P15">
        <v>6</v>
      </c>
      <c r="Q15">
        <v>6</v>
      </c>
      <c r="R15">
        <v>6</v>
      </c>
      <c r="S15">
        <v>1</v>
      </c>
      <c r="T15">
        <f t="shared" si="0"/>
        <v>36</v>
      </c>
    </row>
    <row r="16" spans="1:20" x14ac:dyDescent="0.25">
      <c r="A16">
        <v>13</v>
      </c>
      <c r="B16">
        <v>1</v>
      </c>
      <c r="C16">
        <v>1</v>
      </c>
      <c r="D16">
        <v>3</v>
      </c>
      <c r="E16">
        <v>2</v>
      </c>
      <c r="F16">
        <v>3</v>
      </c>
      <c r="G16">
        <v>3</v>
      </c>
      <c r="H16">
        <v>5</v>
      </c>
      <c r="I16">
        <v>5</v>
      </c>
      <c r="K16">
        <v>13</v>
      </c>
      <c r="L16">
        <v>1.5</v>
      </c>
      <c r="M16">
        <v>1.5</v>
      </c>
      <c r="N16">
        <v>5</v>
      </c>
      <c r="O16">
        <v>3</v>
      </c>
      <c r="P16">
        <v>5</v>
      </c>
      <c r="Q16">
        <v>5</v>
      </c>
      <c r="R16">
        <v>7.5</v>
      </c>
      <c r="S16">
        <v>7.5</v>
      </c>
      <c r="T16">
        <f t="shared" si="0"/>
        <v>36</v>
      </c>
    </row>
    <row r="17" spans="1:20" x14ac:dyDescent="0.25">
      <c r="A17">
        <v>14</v>
      </c>
      <c r="B17">
        <v>4</v>
      </c>
      <c r="C17">
        <v>5</v>
      </c>
      <c r="D17">
        <v>4</v>
      </c>
      <c r="E17">
        <v>4</v>
      </c>
      <c r="F17">
        <v>4</v>
      </c>
      <c r="G17">
        <v>4</v>
      </c>
      <c r="H17">
        <v>4</v>
      </c>
      <c r="I17">
        <v>4</v>
      </c>
      <c r="K17">
        <v>14</v>
      </c>
      <c r="L17">
        <v>4</v>
      </c>
      <c r="M17">
        <v>8</v>
      </c>
      <c r="N17">
        <v>4</v>
      </c>
      <c r="O17">
        <v>4</v>
      </c>
      <c r="P17">
        <v>4</v>
      </c>
      <c r="Q17">
        <v>4</v>
      </c>
      <c r="R17">
        <v>4</v>
      </c>
      <c r="S17">
        <v>4</v>
      </c>
      <c r="T17">
        <f t="shared" si="0"/>
        <v>36</v>
      </c>
    </row>
    <row r="18" spans="1:20" x14ac:dyDescent="0.25">
      <c r="A18">
        <v>15</v>
      </c>
      <c r="B18">
        <v>3</v>
      </c>
      <c r="C18">
        <v>3</v>
      </c>
      <c r="D18">
        <v>2</v>
      </c>
      <c r="E18">
        <v>3</v>
      </c>
      <c r="F18">
        <v>3</v>
      </c>
      <c r="G18">
        <v>2</v>
      </c>
      <c r="H18">
        <v>3</v>
      </c>
      <c r="I18">
        <v>2</v>
      </c>
      <c r="K18">
        <v>15</v>
      </c>
      <c r="L18">
        <v>6</v>
      </c>
      <c r="M18">
        <v>6</v>
      </c>
      <c r="N18">
        <v>2</v>
      </c>
      <c r="O18">
        <v>6</v>
      </c>
      <c r="P18">
        <v>6</v>
      </c>
      <c r="Q18">
        <v>2</v>
      </c>
      <c r="R18">
        <v>6</v>
      </c>
      <c r="S18">
        <v>2</v>
      </c>
      <c r="T18">
        <f t="shared" si="0"/>
        <v>36</v>
      </c>
    </row>
    <row r="19" spans="1:20" x14ac:dyDescent="0.25">
      <c r="A19">
        <v>16</v>
      </c>
      <c r="B19">
        <v>3</v>
      </c>
      <c r="C19">
        <v>4</v>
      </c>
      <c r="D19">
        <v>3</v>
      </c>
      <c r="E19">
        <v>3</v>
      </c>
      <c r="F19">
        <v>3</v>
      </c>
      <c r="G19">
        <v>4</v>
      </c>
      <c r="H19">
        <v>3</v>
      </c>
      <c r="I19">
        <v>3</v>
      </c>
      <c r="K19">
        <v>16</v>
      </c>
      <c r="L19">
        <v>3.5</v>
      </c>
      <c r="M19">
        <v>7.5</v>
      </c>
      <c r="N19">
        <v>3.5</v>
      </c>
      <c r="O19">
        <v>3.5</v>
      </c>
      <c r="P19">
        <v>3.5</v>
      </c>
      <c r="Q19">
        <v>7.5</v>
      </c>
      <c r="R19">
        <v>3.5</v>
      </c>
      <c r="S19">
        <v>3.5</v>
      </c>
      <c r="T19">
        <f t="shared" si="0"/>
        <v>36</v>
      </c>
    </row>
    <row r="20" spans="1:20" x14ac:dyDescent="0.25">
      <c r="A20">
        <v>17</v>
      </c>
      <c r="B20">
        <v>3</v>
      </c>
      <c r="C20">
        <v>4</v>
      </c>
      <c r="D20">
        <v>4</v>
      </c>
      <c r="E20">
        <v>3</v>
      </c>
      <c r="F20">
        <v>3</v>
      </c>
      <c r="G20">
        <v>3</v>
      </c>
      <c r="H20">
        <v>3</v>
      </c>
      <c r="I20">
        <v>4</v>
      </c>
      <c r="K20">
        <v>17</v>
      </c>
      <c r="L20">
        <v>3</v>
      </c>
      <c r="M20">
        <v>7</v>
      </c>
      <c r="N20">
        <v>7</v>
      </c>
      <c r="O20">
        <v>3</v>
      </c>
      <c r="P20">
        <v>3</v>
      </c>
      <c r="Q20">
        <v>3</v>
      </c>
      <c r="R20">
        <v>3</v>
      </c>
      <c r="S20">
        <v>7</v>
      </c>
      <c r="T20">
        <f t="shared" si="0"/>
        <v>36</v>
      </c>
    </row>
    <row r="21" spans="1:20" x14ac:dyDescent="0.25">
      <c r="A21">
        <v>18</v>
      </c>
      <c r="B21">
        <v>4</v>
      </c>
      <c r="C21">
        <v>4</v>
      </c>
      <c r="D21">
        <v>4</v>
      </c>
      <c r="E21">
        <v>4</v>
      </c>
      <c r="F21">
        <v>4</v>
      </c>
      <c r="G21">
        <v>4</v>
      </c>
      <c r="H21">
        <v>4</v>
      </c>
      <c r="I21">
        <v>4</v>
      </c>
      <c r="K21">
        <v>18</v>
      </c>
      <c r="L21">
        <v>4.5</v>
      </c>
      <c r="M21">
        <v>4.5</v>
      </c>
      <c r="N21">
        <v>4.5</v>
      </c>
      <c r="O21">
        <v>4.5</v>
      </c>
      <c r="P21">
        <v>4.5</v>
      </c>
      <c r="Q21">
        <v>4.5</v>
      </c>
      <c r="R21">
        <v>4.5</v>
      </c>
      <c r="S21">
        <v>4.5</v>
      </c>
      <c r="T21">
        <f t="shared" si="0"/>
        <v>36</v>
      </c>
    </row>
    <row r="22" spans="1:20" x14ac:dyDescent="0.25">
      <c r="A22">
        <v>19</v>
      </c>
      <c r="B22">
        <v>4</v>
      </c>
      <c r="C22">
        <v>4</v>
      </c>
      <c r="D22">
        <v>4</v>
      </c>
      <c r="E22">
        <v>3</v>
      </c>
      <c r="F22">
        <v>3</v>
      </c>
      <c r="G22">
        <v>4</v>
      </c>
      <c r="H22">
        <v>3</v>
      </c>
      <c r="I22">
        <v>4</v>
      </c>
      <c r="K22">
        <v>19</v>
      </c>
      <c r="L22">
        <v>6</v>
      </c>
      <c r="M22">
        <v>6</v>
      </c>
      <c r="N22">
        <v>6</v>
      </c>
      <c r="O22">
        <v>2</v>
      </c>
      <c r="P22">
        <v>2</v>
      </c>
      <c r="Q22">
        <v>6</v>
      </c>
      <c r="R22">
        <v>2</v>
      </c>
      <c r="S22">
        <v>6</v>
      </c>
      <c r="T22">
        <f t="shared" si="0"/>
        <v>36</v>
      </c>
    </row>
    <row r="23" spans="1:20" x14ac:dyDescent="0.25">
      <c r="A23">
        <v>20</v>
      </c>
      <c r="B23">
        <v>4</v>
      </c>
      <c r="C23">
        <v>4</v>
      </c>
      <c r="D23">
        <v>4</v>
      </c>
      <c r="E23">
        <v>4</v>
      </c>
      <c r="F23">
        <v>4</v>
      </c>
      <c r="G23">
        <v>4</v>
      </c>
      <c r="H23">
        <v>4</v>
      </c>
      <c r="I23">
        <v>2</v>
      </c>
      <c r="K23">
        <v>20</v>
      </c>
      <c r="L23">
        <v>5</v>
      </c>
      <c r="M23">
        <v>5</v>
      </c>
      <c r="N23">
        <v>5</v>
      </c>
      <c r="O23">
        <v>5</v>
      </c>
      <c r="P23">
        <v>5</v>
      </c>
      <c r="Q23">
        <v>5</v>
      </c>
      <c r="R23">
        <v>5</v>
      </c>
      <c r="S23">
        <v>1</v>
      </c>
      <c r="T23">
        <f t="shared" si="0"/>
        <v>36</v>
      </c>
    </row>
    <row r="24" spans="1:20" x14ac:dyDescent="0.25">
      <c r="A24">
        <v>21</v>
      </c>
      <c r="B24">
        <v>4</v>
      </c>
      <c r="C24">
        <v>4</v>
      </c>
      <c r="D24">
        <v>2</v>
      </c>
      <c r="E24">
        <v>2</v>
      </c>
      <c r="F24">
        <v>2</v>
      </c>
      <c r="G24">
        <v>2</v>
      </c>
      <c r="H24">
        <v>2</v>
      </c>
      <c r="I24">
        <v>2</v>
      </c>
      <c r="K24">
        <v>21</v>
      </c>
      <c r="L24">
        <v>7.5</v>
      </c>
      <c r="M24">
        <v>7.5</v>
      </c>
      <c r="N24">
        <v>3.5</v>
      </c>
      <c r="O24">
        <v>3.5</v>
      </c>
      <c r="P24">
        <v>3.5</v>
      </c>
      <c r="Q24">
        <v>3.5</v>
      </c>
      <c r="R24">
        <v>3.5</v>
      </c>
      <c r="S24">
        <v>3.5</v>
      </c>
      <c r="T24">
        <f t="shared" si="0"/>
        <v>36</v>
      </c>
    </row>
    <row r="25" spans="1:20" x14ac:dyDescent="0.25">
      <c r="A25">
        <v>22</v>
      </c>
      <c r="B25">
        <v>3</v>
      </c>
      <c r="C25">
        <v>3</v>
      </c>
      <c r="D25">
        <v>2</v>
      </c>
      <c r="E25">
        <v>3</v>
      </c>
      <c r="F25">
        <v>4</v>
      </c>
      <c r="G25">
        <v>4</v>
      </c>
      <c r="H25">
        <v>5</v>
      </c>
      <c r="I25">
        <v>5</v>
      </c>
      <c r="K25">
        <v>22</v>
      </c>
      <c r="L25">
        <v>3</v>
      </c>
      <c r="M25">
        <v>3</v>
      </c>
      <c r="N25">
        <v>1</v>
      </c>
      <c r="O25">
        <v>3</v>
      </c>
      <c r="P25">
        <v>5.5</v>
      </c>
      <c r="Q25">
        <v>5.5</v>
      </c>
      <c r="R25">
        <v>7.5</v>
      </c>
      <c r="S25">
        <v>7.5</v>
      </c>
      <c r="T25">
        <f t="shared" si="0"/>
        <v>36</v>
      </c>
    </row>
    <row r="26" spans="1:20" x14ac:dyDescent="0.25">
      <c r="A26">
        <v>23</v>
      </c>
      <c r="B26">
        <v>3</v>
      </c>
      <c r="C26">
        <v>3</v>
      </c>
      <c r="D26">
        <v>3</v>
      </c>
      <c r="E26">
        <v>3</v>
      </c>
      <c r="F26">
        <v>3</v>
      </c>
      <c r="G26">
        <v>3</v>
      </c>
      <c r="H26">
        <v>3</v>
      </c>
      <c r="I26">
        <v>3</v>
      </c>
      <c r="K26">
        <v>23</v>
      </c>
      <c r="L26">
        <v>4.5</v>
      </c>
      <c r="M26">
        <v>4.5</v>
      </c>
      <c r="N26">
        <v>4.5</v>
      </c>
      <c r="O26">
        <v>4.5</v>
      </c>
      <c r="P26">
        <v>4.5</v>
      </c>
      <c r="Q26">
        <v>4.5</v>
      </c>
      <c r="R26">
        <v>4.5</v>
      </c>
      <c r="S26">
        <v>4.5</v>
      </c>
      <c r="T26">
        <f t="shared" si="0"/>
        <v>36</v>
      </c>
    </row>
    <row r="27" spans="1:20" x14ac:dyDescent="0.25">
      <c r="A27">
        <v>24</v>
      </c>
      <c r="B27">
        <v>3</v>
      </c>
      <c r="C27">
        <v>3</v>
      </c>
      <c r="D27">
        <v>3</v>
      </c>
      <c r="E27">
        <v>3</v>
      </c>
      <c r="F27">
        <v>3</v>
      </c>
      <c r="G27">
        <v>3</v>
      </c>
      <c r="H27">
        <v>3</v>
      </c>
      <c r="I27">
        <v>3</v>
      </c>
      <c r="K27">
        <v>24</v>
      </c>
      <c r="L27">
        <v>4.5</v>
      </c>
      <c r="M27">
        <v>4.5</v>
      </c>
      <c r="N27">
        <v>4.5</v>
      </c>
      <c r="O27">
        <v>4.5</v>
      </c>
      <c r="P27">
        <v>4.5</v>
      </c>
      <c r="Q27">
        <v>4.5</v>
      </c>
      <c r="R27">
        <v>4.5</v>
      </c>
      <c r="S27">
        <v>4.5</v>
      </c>
      <c r="T27">
        <f t="shared" si="0"/>
        <v>36</v>
      </c>
    </row>
    <row r="28" spans="1:20" x14ac:dyDescent="0.25">
      <c r="A28">
        <v>25</v>
      </c>
      <c r="B28">
        <v>3</v>
      </c>
      <c r="C28">
        <v>2</v>
      </c>
      <c r="D28">
        <v>3</v>
      </c>
      <c r="E28">
        <v>3</v>
      </c>
      <c r="F28">
        <v>2</v>
      </c>
      <c r="G28">
        <v>4</v>
      </c>
      <c r="H28">
        <v>3</v>
      </c>
      <c r="I28">
        <v>4</v>
      </c>
      <c r="K28">
        <v>25</v>
      </c>
      <c r="L28">
        <v>4.5</v>
      </c>
      <c r="M28">
        <v>1.5</v>
      </c>
      <c r="N28">
        <v>4.5</v>
      </c>
      <c r="O28">
        <v>4.5</v>
      </c>
      <c r="P28">
        <v>1.5</v>
      </c>
      <c r="Q28">
        <v>7.5</v>
      </c>
      <c r="R28">
        <v>4.5</v>
      </c>
      <c r="S28">
        <v>7.5</v>
      </c>
      <c r="T28">
        <f t="shared" si="0"/>
        <v>36</v>
      </c>
    </row>
    <row r="29" spans="1:20" x14ac:dyDescent="0.25">
      <c r="A29">
        <v>26</v>
      </c>
      <c r="B29">
        <v>1</v>
      </c>
      <c r="C29">
        <v>2</v>
      </c>
      <c r="D29">
        <v>2</v>
      </c>
      <c r="E29">
        <v>2</v>
      </c>
      <c r="F29">
        <v>2</v>
      </c>
      <c r="G29">
        <v>2</v>
      </c>
      <c r="H29">
        <v>3</v>
      </c>
      <c r="I29">
        <v>2</v>
      </c>
      <c r="K29">
        <v>26</v>
      </c>
      <c r="L29">
        <v>1</v>
      </c>
      <c r="M29">
        <v>4.5</v>
      </c>
      <c r="N29">
        <v>4.5</v>
      </c>
      <c r="O29">
        <v>4.5</v>
      </c>
      <c r="P29">
        <v>4.5</v>
      </c>
      <c r="Q29">
        <v>4.5</v>
      </c>
      <c r="R29">
        <v>8</v>
      </c>
      <c r="S29">
        <v>4.5</v>
      </c>
      <c r="T29">
        <f t="shared" si="0"/>
        <v>36</v>
      </c>
    </row>
    <row r="30" spans="1:20" x14ac:dyDescent="0.25">
      <c r="A30">
        <v>27</v>
      </c>
      <c r="B30">
        <v>4</v>
      </c>
      <c r="C30">
        <v>4</v>
      </c>
      <c r="D30">
        <v>4</v>
      </c>
      <c r="E30">
        <v>4</v>
      </c>
      <c r="F30">
        <v>4</v>
      </c>
      <c r="G30">
        <v>5</v>
      </c>
      <c r="H30">
        <v>5</v>
      </c>
      <c r="I30">
        <v>5</v>
      </c>
      <c r="K30">
        <v>27</v>
      </c>
      <c r="L30">
        <v>3</v>
      </c>
      <c r="M30">
        <v>3</v>
      </c>
      <c r="N30">
        <v>3</v>
      </c>
      <c r="O30">
        <v>3</v>
      </c>
      <c r="P30">
        <v>3</v>
      </c>
      <c r="Q30">
        <v>7</v>
      </c>
      <c r="R30">
        <v>7</v>
      </c>
      <c r="S30">
        <v>7</v>
      </c>
      <c r="T30">
        <f t="shared" si="0"/>
        <v>36</v>
      </c>
    </row>
    <row r="31" spans="1:20" x14ac:dyDescent="0.25">
      <c r="A31">
        <v>28</v>
      </c>
      <c r="B31">
        <v>2</v>
      </c>
      <c r="C31">
        <v>2</v>
      </c>
      <c r="D31">
        <v>2</v>
      </c>
      <c r="E31">
        <v>2</v>
      </c>
      <c r="F31">
        <v>3</v>
      </c>
      <c r="G31">
        <v>3</v>
      </c>
      <c r="H31">
        <v>3</v>
      </c>
      <c r="I31">
        <v>3</v>
      </c>
      <c r="K31">
        <v>28</v>
      </c>
      <c r="L31">
        <v>2.5</v>
      </c>
      <c r="M31">
        <v>2.5</v>
      </c>
      <c r="N31">
        <v>2.5</v>
      </c>
      <c r="O31">
        <v>2.5</v>
      </c>
      <c r="P31">
        <v>6.5</v>
      </c>
      <c r="Q31">
        <v>6.5</v>
      </c>
      <c r="R31">
        <v>6.5</v>
      </c>
      <c r="S31">
        <v>6.5</v>
      </c>
      <c r="T31">
        <f t="shared" si="0"/>
        <v>36</v>
      </c>
    </row>
    <row r="32" spans="1:20" x14ac:dyDescent="0.25">
      <c r="A32">
        <v>29</v>
      </c>
      <c r="B32">
        <v>3</v>
      </c>
      <c r="C32">
        <v>3</v>
      </c>
      <c r="D32">
        <v>2</v>
      </c>
      <c r="E32">
        <v>3</v>
      </c>
      <c r="F32">
        <v>3</v>
      </c>
      <c r="G32">
        <v>3</v>
      </c>
      <c r="H32">
        <v>4</v>
      </c>
      <c r="I32">
        <v>5</v>
      </c>
      <c r="K32">
        <v>29</v>
      </c>
      <c r="L32">
        <v>4</v>
      </c>
      <c r="M32">
        <v>4</v>
      </c>
      <c r="N32">
        <v>1</v>
      </c>
      <c r="O32">
        <v>4</v>
      </c>
      <c r="P32">
        <v>4</v>
      </c>
      <c r="Q32">
        <v>4</v>
      </c>
      <c r="R32">
        <v>7</v>
      </c>
      <c r="S32">
        <v>8</v>
      </c>
      <c r="T32">
        <f t="shared" si="0"/>
        <v>36</v>
      </c>
    </row>
    <row r="33" spans="1:20" x14ac:dyDescent="0.25">
      <c r="A33">
        <v>30</v>
      </c>
      <c r="B33">
        <v>3</v>
      </c>
      <c r="C33">
        <v>3</v>
      </c>
      <c r="D33">
        <v>3</v>
      </c>
      <c r="E33">
        <v>3</v>
      </c>
      <c r="F33">
        <v>3</v>
      </c>
      <c r="G33">
        <v>3</v>
      </c>
      <c r="H33">
        <v>3</v>
      </c>
      <c r="I33">
        <v>3</v>
      </c>
      <c r="K33">
        <v>30</v>
      </c>
      <c r="L33">
        <v>4.5</v>
      </c>
      <c r="M33">
        <v>4.5</v>
      </c>
      <c r="N33">
        <v>4.5</v>
      </c>
      <c r="O33">
        <v>4.5</v>
      </c>
      <c r="P33">
        <v>4.5</v>
      </c>
      <c r="Q33">
        <v>4.5</v>
      </c>
      <c r="R33">
        <v>4.5</v>
      </c>
      <c r="S33">
        <v>4.5</v>
      </c>
      <c r="T33">
        <f t="shared" si="0"/>
        <v>36</v>
      </c>
    </row>
    <row r="34" spans="1:20" x14ac:dyDescent="0.25">
      <c r="A34" s="2" t="s">
        <v>32</v>
      </c>
      <c r="B34" s="8">
        <f>SUM(B4:B33)</f>
        <v>93</v>
      </c>
      <c r="C34" s="8">
        <f t="shared" ref="C34:I34" si="1">SUM(C4:C33)</f>
        <v>93</v>
      </c>
      <c r="D34" s="8">
        <f t="shared" si="1"/>
        <v>89</v>
      </c>
      <c r="E34" s="8">
        <f t="shared" si="1"/>
        <v>90</v>
      </c>
      <c r="F34" s="8">
        <f t="shared" si="1"/>
        <v>94</v>
      </c>
      <c r="G34" s="8">
        <f t="shared" si="1"/>
        <v>103</v>
      </c>
      <c r="H34" s="8">
        <f t="shared" si="1"/>
        <v>105</v>
      </c>
      <c r="I34" s="8">
        <f t="shared" si="1"/>
        <v>96</v>
      </c>
      <c r="K34" t="s">
        <v>67</v>
      </c>
      <c r="L34">
        <f>SUM(L4:L33)</f>
        <v>126</v>
      </c>
      <c r="M34">
        <f t="shared" ref="M34:S34" si="2">SUM(M4:M33)</f>
        <v>131.5</v>
      </c>
      <c r="N34">
        <f t="shared" si="2"/>
        <v>118</v>
      </c>
      <c r="O34">
        <f t="shared" si="2"/>
        <v>118</v>
      </c>
      <c r="P34">
        <f t="shared" si="2"/>
        <v>128.5</v>
      </c>
      <c r="Q34">
        <f t="shared" si="2"/>
        <v>159</v>
      </c>
      <c r="R34">
        <f t="shared" si="2"/>
        <v>162</v>
      </c>
      <c r="S34">
        <f t="shared" si="2"/>
        <v>137</v>
      </c>
    </row>
    <row r="35" spans="1:20" x14ac:dyDescent="0.25">
      <c r="A35" s="2" t="s">
        <v>29</v>
      </c>
      <c r="B35" s="12">
        <f>AVERAGE(B4:B33)</f>
        <v>3.1</v>
      </c>
      <c r="C35" s="12">
        <f t="shared" ref="C35:I35" si="3">AVERAGE(C4:C33)</f>
        <v>3.1</v>
      </c>
      <c r="D35" s="12">
        <f t="shared" si="3"/>
        <v>2.9666666666666668</v>
      </c>
      <c r="E35" s="12">
        <f t="shared" si="3"/>
        <v>3</v>
      </c>
      <c r="F35" s="12">
        <f t="shared" si="3"/>
        <v>3.1333333333333333</v>
      </c>
      <c r="G35" s="12">
        <f t="shared" si="3"/>
        <v>3.4333333333333331</v>
      </c>
      <c r="H35" s="12">
        <f t="shared" si="3"/>
        <v>3.5</v>
      </c>
      <c r="I35" s="12">
        <f t="shared" si="3"/>
        <v>3.2</v>
      </c>
      <c r="K35" t="s">
        <v>68</v>
      </c>
      <c r="L35" s="1">
        <f>AVERAGE(L4:L33)</f>
        <v>4.2</v>
      </c>
      <c r="M35" s="1">
        <f t="shared" ref="M35:S35" si="4">AVERAGE(M4:M33)</f>
        <v>4.3833333333333337</v>
      </c>
      <c r="N35" s="1">
        <f t="shared" si="4"/>
        <v>3.9333333333333331</v>
      </c>
      <c r="O35" s="1">
        <f t="shared" si="4"/>
        <v>3.9333333333333331</v>
      </c>
      <c r="P35" s="1">
        <f t="shared" si="4"/>
        <v>4.2833333333333332</v>
      </c>
      <c r="Q35" s="1">
        <f t="shared" si="4"/>
        <v>5.3</v>
      </c>
      <c r="R35" s="1">
        <f t="shared" si="4"/>
        <v>5.4</v>
      </c>
      <c r="S35" s="1">
        <f t="shared" si="4"/>
        <v>4.5666666666666664</v>
      </c>
    </row>
    <row r="38" spans="1:20" x14ac:dyDescent="0.25">
      <c r="A38" t="s">
        <v>34</v>
      </c>
      <c r="B38">
        <f>(12/((30*8)*(8+1))*SUMSQ(L34:S34)-3*(30)*(8+1))</f>
        <v>11.236111111111086</v>
      </c>
    </row>
    <row r="39" spans="1:20" x14ac:dyDescent="0.25">
      <c r="A39" t="s">
        <v>35</v>
      </c>
      <c r="B39">
        <f>_xlfn.CHISQ.INV.RT(0.05,8)</f>
        <v>15.507313055865453</v>
      </c>
      <c r="E39" t="s">
        <v>36</v>
      </c>
      <c r="F39" t="s">
        <v>37</v>
      </c>
    </row>
    <row r="41" spans="1:20" x14ac:dyDescent="0.25">
      <c r="D41" s="61" t="s">
        <v>38</v>
      </c>
      <c r="E41" s="61"/>
      <c r="F41" s="61"/>
      <c r="G41" s="61"/>
      <c r="H41" s="61"/>
      <c r="I41" s="14" t="s">
        <v>29</v>
      </c>
      <c r="J41" s="14" t="s">
        <v>39</v>
      </c>
      <c r="L41" s="1"/>
      <c r="M41" s="1"/>
    </row>
    <row r="42" spans="1:20" x14ac:dyDescent="0.25">
      <c r="D42" t="s">
        <v>40</v>
      </c>
      <c r="I42" s="1">
        <v>3.1</v>
      </c>
      <c r="J42" s="17">
        <v>126</v>
      </c>
      <c r="L42" s="17"/>
      <c r="M42" s="17"/>
      <c r="N42" s="17"/>
      <c r="O42" s="17"/>
      <c r="P42" s="17"/>
      <c r="Q42" s="17"/>
      <c r="R42" s="17"/>
      <c r="S42" s="17"/>
      <c r="T42" s="1"/>
    </row>
    <row r="43" spans="1:20" x14ac:dyDescent="0.25">
      <c r="D43" t="s">
        <v>41</v>
      </c>
      <c r="I43" s="1">
        <v>3.1</v>
      </c>
      <c r="J43" s="17">
        <v>131.5</v>
      </c>
    </row>
    <row r="44" spans="1:20" x14ac:dyDescent="0.25">
      <c r="D44" t="s">
        <v>42</v>
      </c>
      <c r="I44" s="1">
        <v>2.9666666666666668</v>
      </c>
      <c r="J44" s="17">
        <v>118</v>
      </c>
    </row>
    <row r="45" spans="1:20" x14ac:dyDescent="0.25">
      <c r="D45" t="s">
        <v>43</v>
      </c>
      <c r="I45" s="1">
        <v>3</v>
      </c>
      <c r="J45" s="17">
        <v>118</v>
      </c>
    </row>
    <row r="46" spans="1:20" x14ac:dyDescent="0.25">
      <c r="D46" t="s">
        <v>44</v>
      </c>
      <c r="I46" s="1">
        <v>3.1333333333333333</v>
      </c>
      <c r="J46" s="17">
        <v>128.5</v>
      </c>
    </row>
    <row r="47" spans="1:20" x14ac:dyDescent="0.25">
      <c r="D47" t="s">
        <v>45</v>
      </c>
      <c r="I47" s="1">
        <v>3.4333333333333331</v>
      </c>
      <c r="J47" s="17">
        <v>159</v>
      </c>
    </row>
    <row r="48" spans="1:20" x14ac:dyDescent="0.25">
      <c r="D48" t="s">
        <v>46</v>
      </c>
      <c r="I48" s="1">
        <v>3.5</v>
      </c>
      <c r="J48" s="17">
        <v>162</v>
      </c>
    </row>
    <row r="49" spans="4:10" x14ac:dyDescent="0.25">
      <c r="D49" t="s">
        <v>47</v>
      </c>
      <c r="I49" s="1">
        <v>3.2</v>
      </c>
      <c r="J49" s="17">
        <v>137</v>
      </c>
    </row>
    <row r="50" spans="4:10" x14ac:dyDescent="0.25">
      <c r="D50" s="15" t="s">
        <v>50</v>
      </c>
      <c r="E50" s="18"/>
      <c r="F50" s="15"/>
      <c r="G50" s="15"/>
      <c r="H50" s="15"/>
      <c r="I50" s="58" t="s">
        <v>69</v>
      </c>
      <c r="J50" s="58"/>
    </row>
  </sheetData>
  <mergeCells count="6">
    <mergeCell ref="I50:J50"/>
    <mergeCell ref="B2:I2"/>
    <mergeCell ref="A2:A3"/>
    <mergeCell ref="L2:S2"/>
    <mergeCell ref="K2:K3"/>
    <mergeCell ref="D41:H41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308A6B-ED56-451A-82AD-BE4210B0DDFD}">
  <dimension ref="A2:T49"/>
  <sheetViews>
    <sheetView topLeftCell="B33" workbookViewId="0">
      <selection activeCell="H41" sqref="H41:H48"/>
    </sheetView>
  </sheetViews>
  <sheetFormatPr defaultRowHeight="15" x14ac:dyDescent="0.25"/>
  <sheetData>
    <row r="2" spans="1:20" x14ac:dyDescent="0.25">
      <c r="A2" s="60" t="s">
        <v>30</v>
      </c>
      <c r="B2" s="59" t="s">
        <v>31</v>
      </c>
      <c r="C2" s="59"/>
      <c r="D2" s="59"/>
      <c r="E2" s="59"/>
      <c r="F2" s="59"/>
      <c r="G2" s="59"/>
      <c r="H2" s="59"/>
      <c r="I2" s="59"/>
      <c r="K2" s="60" t="s">
        <v>30</v>
      </c>
      <c r="L2" s="59" t="s">
        <v>33</v>
      </c>
      <c r="M2" s="59"/>
      <c r="N2" s="59"/>
      <c r="O2" s="59"/>
      <c r="P2" s="59"/>
      <c r="Q2" s="59"/>
      <c r="R2" s="59"/>
      <c r="S2" s="59"/>
    </row>
    <row r="3" spans="1:20" x14ac:dyDescent="0.25">
      <c r="A3" s="60"/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  <c r="I3" t="s">
        <v>8</v>
      </c>
      <c r="K3" s="60"/>
      <c r="L3" t="s">
        <v>1</v>
      </c>
      <c r="M3" t="s">
        <v>2</v>
      </c>
      <c r="N3" t="s">
        <v>3</v>
      </c>
      <c r="O3" t="s">
        <v>4</v>
      </c>
      <c r="P3" t="s">
        <v>5</v>
      </c>
      <c r="Q3" t="s">
        <v>6</v>
      </c>
      <c r="R3" t="s">
        <v>7</v>
      </c>
      <c r="S3" t="s">
        <v>8</v>
      </c>
    </row>
    <row r="4" spans="1:20" x14ac:dyDescent="0.25">
      <c r="A4">
        <v>1</v>
      </c>
      <c r="B4">
        <v>2</v>
      </c>
      <c r="C4">
        <v>2</v>
      </c>
      <c r="D4">
        <v>2</v>
      </c>
      <c r="E4">
        <v>2</v>
      </c>
      <c r="F4">
        <v>4</v>
      </c>
      <c r="G4">
        <v>5</v>
      </c>
      <c r="H4">
        <v>5</v>
      </c>
      <c r="I4">
        <v>4</v>
      </c>
      <c r="K4">
        <v>1</v>
      </c>
      <c r="L4">
        <v>2.5</v>
      </c>
      <c r="M4">
        <v>2.5</v>
      </c>
      <c r="N4">
        <v>2.5</v>
      </c>
      <c r="O4">
        <v>2.5</v>
      </c>
      <c r="P4">
        <v>5.5</v>
      </c>
      <c r="Q4">
        <v>7.5</v>
      </c>
      <c r="R4">
        <v>7.5</v>
      </c>
      <c r="S4">
        <v>5.5</v>
      </c>
      <c r="T4">
        <f>SUM(L4:S4)</f>
        <v>36</v>
      </c>
    </row>
    <row r="5" spans="1:20" x14ac:dyDescent="0.25">
      <c r="A5">
        <v>2</v>
      </c>
      <c r="B5">
        <v>4</v>
      </c>
      <c r="C5">
        <v>4</v>
      </c>
      <c r="D5">
        <v>2</v>
      </c>
      <c r="E5">
        <v>3</v>
      </c>
      <c r="F5">
        <v>3</v>
      </c>
      <c r="G5">
        <v>4</v>
      </c>
      <c r="H5">
        <v>5</v>
      </c>
      <c r="I5">
        <v>4</v>
      </c>
      <c r="K5">
        <v>2</v>
      </c>
      <c r="L5">
        <v>5.5</v>
      </c>
      <c r="M5">
        <v>5.5</v>
      </c>
      <c r="N5">
        <v>1</v>
      </c>
      <c r="O5">
        <v>2.5</v>
      </c>
      <c r="P5">
        <v>2.5</v>
      </c>
      <c r="Q5">
        <v>5.5</v>
      </c>
      <c r="R5">
        <v>8</v>
      </c>
      <c r="S5">
        <v>5.5</v>
      </c>
      <c r="T5">
        <f t="shared" ref="T5:T33" si="0">SUM(L5:S5)</f>
        <v>36</v>
      </c>
    </row>
    <row r="6" spans="1:20" x14ac:dyDescent="0.25">
      <c r="A6">
        <v>3</v>
      </c>
      <c r="B6">
        <v>2</v>
      </c>
      <c r="C6">
        <v>2</v>
      </c>
      <c r="D6">
        <v>4</v>
      </c>
      <c r="E6">
        <v>3</v>
      </c>
      <c r="F6">
        <v>4</v>
      </c>
      <c r="G6">
        <v>4</v>
      </c>
      <c r="H6">
        <v>5</v>
      </c>
      <c r="I6">
        <v>5</v>
      </c>
      <c r="K6">
        <v>3</v>
      </c>
      <c r="L6">
        <v>1.5</v>
      </c>
      <c r="M6">
        <v>1.5</v>
      </c>
      <c r="N6">
        <v>5</v>
      </c>
      <c r="O6">
        <v>3</v>
      </c>
      <c r="P6">
        <v>5</v>
      </c>
      <c r="Q6">
        <v>5</v>
      </c>
      <c r="R6">
        <v>7.5</v>
      </c>
      <c r="S6">
        <v>7.5</v>
      </c>
      <c r="T6">
        <f t="shared" si="0"/>
        <v>36</v>
      </c>
    </row>
    <row r="7" spans="1:20" x14ac:dyDescent="0.25">
      <c r="A7">
        <v>4</v>
      </c>
      <c r="B7">
        <v>4</v>
      </c>
      <c r="C7">
        <v>4</v>
      </c>
      <c r="D7">
        <v>3</v>
      </c>
      <c r="E7">
        <v>4</v>
      </c>
      <c r="F7">
        <v>3</v>
      </c>
      <c r="G7">
        <v>4</v>
      </c>
      <c r="H7">
        <v>4</v>
      </c>
      <c r="I7">
        <v>4</v>
      </c>
      <c r="K7">
        <v>4</v>
      </c>
      <c r="L7">
        <v>5.5</v>
      </c>
      <c r="M7">
        <v>5.5</v>
      </c>
      <c r="N7">
        <v>1.5</v>
      </c>
      <c r="O7">
        <v>5.5</v>
      </c>
      <c r="P7">
        <v>1.5</v>
      </c>
      <c r="Q7">
        <v>5.5</v>
      </c>
      <c r="R7">
        <v>5.5</v>
      </c>
      <c r="S7">
        <v>5.5</v>
      </c>
      <c r="T7">
        <f t="shared" si="0"/>
        <v>36</v>
      </c>
    </row>
    <row r="8" spans="1:20" x14ac:dyDescent="0.25">
      <c r="A8">
        <v>5</v>
      </c>
      <c r="B8">
        <v>3</v>
      </c>
      <c r="C8">
        <v>3</v>
      </c>
      <c r="D8">
        <v>2</v>
      </c>
      <c r="E8">
        <v>2</v>
      </c>
      <c r="F8">
        <v>2</v>
      </c>
      <c r="G8">
        <v>3</v>
      </c>
      <c r="H8">
        <v>4</v>
      </c>
      <c r="I8">
        <v>4</v>
      </c>
      <c r="K8">
        <v>5</v>
      </c>
      <c r="L8">
        <v>5</v>
      </c>
      <c r="M8">
        <v>5</v>
      </c>
      <c r="N8">
        <v>2</v>
      </c>
      <c r="O8">
        <v>2</v>
      </c>
      <c r="P8">
        <v>2</v>
      </c>
      <c r="Q8">
        <v>5</v>
      </c>
      <c r="R8">
        <v>7.5</v>
      </c>
      <c r="S8">
        <v>7.5</v>
      </c>
      <c r="T8">
        <f t="shared" si="0"/>
        <v>36</v>
      </c>
    </row>
    <row r="9" spans="1:20" x14ac:dyDescent="0.25">
      <c r="A9">
        <v>6</v>
      </c>
      <c r="B9">
        <v>1</v>
      </c>
      <c r="C9">
        <v>1</v>
      </c>
      <c r="D9">
        <v>2</v>
      </c>
      <c r="E9">
        <v>3</v>
      </c>
      <c r="F9">
        <v>4</v>
      </c>
      <c r="G9">
        <v>4</v>
      </c>
      <c r="H9">
        <v>5</v>
      </c>
      <c r="I9">
        <v>5</v>
      </c>
      <c r="K9">
        <v>6</v>
      </c>
      <c r="L9">
        <v>1.5</v>
      </c>
      <c r="M9">
        <v>1.5</v>
      </c>
      <c r="N9">
        <v>3</v>
      </c>
      <c r="O9">
        <v>4</v>
      </c>
      <c r="P9">
        <v>5.5</v>
      </c>
      <c r="Q9">
        <v>5.5</v>
      </c>
      <c r="R9">
        <v>7.5</v>
      </c>
      <c r="S9">
        <v>7.5</v>
      </c>
      <c r="T9">
        <f t="shared" si="0"/>
        <v>36</v>
      </c>
    </row>
    <row r="10" spans="1:20" x14ac:dyDescent="0.25">
      <c r="A10">
        <v>7</v>
      </c>
      <c r="B10">
        <v>2</v>
      </c>
      <c r="C10">
        <v>2</v>
      </c>
      <c r="D10">
        <v>2</v>
      </c>
      <c r="E10">
        <v>2</v>
      </c>
      <c r="F10">
        <v>3</v>
      </c>
      <c r="G10">
        <v>4</v>
      </c>
      <c r="H10">
        <v>4</v>
      </c>
      <c r="I10">
        <v>4</v>
      </c>
      <c r="K10">
        <v>7</v>
      </c>
      <c r="L10">
        <v>2.5</v>
      </c>
      <c r="M10">
        <v>2.5</v>
      </c>
      <c r="N10">
        <v>2.5</v>
      </c>
      <c r="O10">
        <v>2.5</v>
      </c>
      <c r="P10">
        <v>5</v>
      </c>
      <c r="Q10">
        <v>7</v>
      </c>
      <c r="R10">
        <v>7</v>
      </c>
      <c r="S10">
        <v>7</v>
      </c>
      <c r="T10">
        <f t="shared" si="0"/>
        <v>36</v>
      </c>
    </row>
    <row r="11" spans="1:20" x14ac:dyDescent="0.25">
      <c r="A11">
        <v>8</v>
      </c>
      <c r="B11">
        <v>2</v>
      </c>
      <c r="C11">
        <v>2</v>
      </c>
      <c r="D11">
        <v>1</v>
      </c>
      <c r="E11">
        <v>2</v>
      </c>
      <c r="F11">
        <v>3</v>
      </c>
      <c r="G11">
        <v>3</v>
      </c>
      <c r="H11">
        <v>4</v>
      </c>
      <c r="I11">
        <v>5</v>
      </c>
      <c r="K11">
        <v>8</v>
      </c>
      <c r="L11">
        <v>3</v>
      </c>
      <c r="M11">
        <v>3</v>
      </c>
      <c r="N11">
        <v>1</v>
      </c>
      <c r="O11">
        <v>3</v>
      </c>
      <c r="P11">
        <v>5.5</v>
      </c>
      <c r="Q11">
        <v>5.5</v>
      </c>
      <c r="R11">
        <v>7</v>
      </c>
      <c r="S11">
        <v>8</v>
      </c>
      <c r="T11">
        <f t="shared" si="0"/>
        <v>36</v>
      </c>
    </row>
    <row r="12" spans="1:20" x14ac:dyDescent="0.25">
      <c r="A12">
        <v>9</v>
      </c>
      <c r="B12">
        <v>3</v>
      </c>
      <c r="C12">
        <v>2</v>
      </c>
      <c r="D12">
        <v>4</v>
      </c>
      <c r="E12">
        <v>3</v>
      </c>
      <c r="F12">
        <v>2</v>
      </c>
      <c r="G12">
        <v>3</v>
      </c>
      <c r="H12">
        <v>3</v>
      </c>
      <c r="I12">
        <v>3</v>
      </c>
      <c r="K12">
        <v>9</v>
      </c>
      <c r="L12">
        <v>5</v>
      </c>
      <c r="M12">
        <v>1.5</v>
      </c>
      <c r="N12">
        <v>8</v>
      </c>
      <c r="O12">
        <v>5</v>
      </c>
      <c r="P12">
        <v>1.5</v>
      </c>
      <c r="Q12">
        <v>5</v>
      </c>
      <c r="R12">
        <v>5</v>
      </c>
      <c r="S12">
        <v>5</v>
      </c>
      <c r="T12">
        <f t="shared" si="0"/>
        <v>36</v>
      </c>
    </row>
    <row r="13" spans="1:20" x14ac:dyDescent="0.25">
      <c r="A13">
        <v>10</v>
      </c>
      <c r="B13">
        <v>3</v>
      </c>
      <c r="C13">
        <v>2</v>
      </c>
      <c r="D13">
        <v>3</v>
      </c>
      <c r="E13">
        <v>2</v>
      </c>
      <c r="F13">
        <v>2</v>
      </c>
      <c r="G13">
        <v>3</v>
      </c>
      <c r="H13">
        <v>4</v>
      </c>
      <c r="I13">
        <v>5</v>
      </c>
      <c r="K13">
        <v>10</v>
      </c>
      <c r="L13">
        <v>5</v>
      </c>
      <c r="M13">
        <v>2</v>
      </c>
      <c r="N13">
        <v>5</v>
      </c>
      <c r="O13">
        <v>2</v>
      </c>
      <c r="P13">
        <v>2</v>
      </c>
      <c r="Q13">
        <v>5</v>
      </c>
      <c r="R13">
        <v>7</v>
      </c>
      <c r="S13">
        <v>8</v>
      </c>
      <c r="T13">
        <f t="shared" si="0"/>
        <v>36</v>
      </c>
    </row>
    <row r="14" spans="1:20" x14ac:dyDescent="0.25">
      <c r="A14">
        <v>11</v>
      </c>
      <c r="B14">
        <v>3</v>
      </c>
      <c r="C14">
        <v>3</v>
      </c>
      <c r="D14">
        <v>3</v>
      </c>
      <c r="E14">
        <v>3</v>
      </c>
      <c r="F14">
        <v>3</v>
      </c>
      <c r="G14">
        <v>4</v>
      </c>
      <c r="H14">
        <v>4</v>
      </c>
      <c r="I14">
        <v>5</v>
      </c>
      <c r="K14">
        <v>11</v>
      </c>
      <c r="L14">
        <v>3</v>
      </c>
      <c r="M14">
        <v>3</v>
      </c>
      <c r="N14">
        <v>3</v>
      </c>
      <c r="O14">
        <v>3</v>
      </c>
      <c r="P14">
        <v>3</v>
      </c>
      <c r="Q14">
        <v>6.5</v>
      </c>
      <c r="R14">
        <v>6.5</v>
      </c>
      <c r="S14">
        <v>8</v>
      </c>
      <c r="T14">
        <f t="shared" si="0"/>
        <v>36</v>
      </c>
    </row>
    <row r="15" spans="1:20" x14ac:dyDescent="0.25">
      <c r="A15">
        <v>12</v>
      </c>
      <c r="B15">
        <v>4</v>
      </c>
      <c r="C15">
        <v>3</v>
      </c>
      <c r="D15">
        <v>3</v>
      </c>
      <c r="E15">
        <v>3</v>
      </c>
      <c r="F15">
        <v>3</v>
      </c>
      <c r="G15">
        <v>3</v>
      </c>
      <c r="H15">
        <v>3</v>
      </c>
      <c r="I15">
        <v>4</v>
      </c>
      <c r="K15">
        <v>12</v>
      </c>
      <c r="L15">
        <v>7.5</v>
      </c>
      <c r="M15">
        <v>3.5</v>
      </c>
      <c r="N15">
        <v>3.5</v>
      </c>
      <c r="O15">
        <v>3.5</v>
      </c>
      <c r="P15">
        <v>3.5</v>
      </c>
      <c r="Q15">
        <v>3.5</v>
      </c>
      <c r="R15">
        <v>3.5</v>
      </c>
      <c r="S15">
        <v>7.5</v>
      </c>
      <c r="T15">
        <f t="shared" si="0"/>
        <v>36</v>
      </c>
    </row>
    <row r="16" spans="1:20" x14ac:dyDescent="0.25">
      <c r="A16">
        <v>13</v>
      </c>
      <c r="B16">
        <v>2</v>
      </c>
      <c r="C16">
        <v>2</v>
      </c>
      <c r="D16">
        <v>2</v>
      </c>
      <c r="E16">
        <v>3</v>
      </c>
      <c r="F16">
        <v>4</v>
      </c>
      <c r="G16">
        <v>4</v>
      </c>
      <c r="H16">
        <v>5</v>
      </c>
      <c r="I16">
        <v>5</v>
      </c>
      <c r="K16">
        <v>13</v>
      </c>
      <c r="L16">
        <v>2</v>
      </c>
      <c r="M16">
        <v>2</v>
      </c>
      <c r="N16">
        <v>2</v>
      </c>
      <c r="O16">
        <v>4</v>
      </c>
      <c r="P16">
        <v>5.5</v>
      </c>
      <c r="Q16">
        <v>5.5</v>
      </c>
      <c r="R16">
        <v>7.5</v>
      </c>
      <c r="S16">
        <v>7.5</v>
      </c>
      <c r="T16">
        <f t="shared" si="0"/>
        <v>36</v>
      </c>
    </row>
    <row r="17" spans="1:20" x14ac:dyDescent="0.25">
      <c r="A17">
        <v>14</v>
      </c>
      <c r="B17">
        <v>4</v>
      </c>
      <c r="C17">
        <v>5</v>
      </c>
      <c r="D17">
        <v>4</v>
      </c>
      <c r="E17">
        <v>4</v>
      </c>
      <c r="F17">
        <v>4</v>
      </c>
      <c r="G17">
        <v>4</v>
      </c>
      <c r="H17">
        <v>4</v>
      </c>
      <c r="I17">
        <v>4</v>
      </c>
      <c r="K17">
        <v>14</v>
      </c>
      <c r="L17">
        <v>4</v>
      </c>
      <c r="M17">
        <v>8</v>
      </c>
      <c r="N17">
        <v>4</v>
      </c>
      <c r="O17">
        <v>4</v>
      </c>
      <c r="P17">
        <v>4</v>
      </c>
      <c r="Q17">
        <v>4</v>
      </c>
      <c r="R17">
        <v>4</v>
      </c>
      <c r="S17">
        <v>4</v>
      </c>
      <c r="T17">
        <f t="shared" si="0"/>
        <v>36</v>
      </c>
    </row>
    <row r="18" spans="1:20" x14ac:dyDescent="0.25">
      <c r="A18">
        <v>15</v>
      </c>
      <c r="B18">
        <v>3</v>
      </c>
      <c r="C18">
        <v>3</v>
      </c>
      <c r="D18">
        <v>3</v>
      </c>
      <c r="E18">
        <v>2</v>
      </c>
      <c r="F18">
        <v>3</v>
      </c>
      <c r="G18">
        <v>5</v>
      </c>
      <c r="H18">
        <v>5</v>
      </c>
      <c r="I18">
        <v>3</v>
      </c>
      <c r="K18">
        <v>15</v>
      </c>
      <c r="L18">
        <v>4</v>
      </c>
      <c r="M18">
        <v>4</v>
      </c>
      <c r="N18">
        <v>4</v>
      </c>
      <c r="O18">
        <v>1</v>
      </c>
      <c r="P18">
        <v>4</v>
      </c>
      <c r="Q18">
        <v>7.5</v>
      </c>
      <c r="R18">
        <v>7.5</v>
      </c>
      <c r="S18">
        <v>4</v>
      </c>
      <c r="T18">
        <f t="shared" si="0"/>
        <v>36</v>
      </c>
    </row>
    <row r="19" spans="1:20" x14ac:dyDescent="0.25">
      <c r="A19">
        <v>16</v>
      </c>
      <c r="B19">
        <v>3</v>
      </c>
      <c r="C19">
        <v>3</v>
      </c>
      <c r="D19">
        <v>3</v>
      </c>
      <c r="E19">
        <v>3</v>
      </c>
      <c r="F19">
        <v>4</v>
      </c>
      <c r="G19">
        <v>4</v>
      </c>
      <c r="H19">
        <v>4</v>
      </c>
      <c r="I19">
        <v>5</v>
      </c>
      <c r="K19">
        <v>16</v>
      </c>
      <c r="L19">
        <v>2.5</v>
      </c>
      <c r="M19">
        <v>2.5</v>
      </c>
      <c r="N19">
        <v>2.5</v>
      </c>
      <c r="O19">
        <v>2.5</v>
      </c>
      <c r="P19">
        <v>6</v>
      </c>
      <c r="Q19">
        <v>6</v>
      </c>
      <c r="R19">
        <v>6</v>
      </c>
      <c r="S19">
        <v>8</v>
      </c>
      <c r="T19">
        <f t="shared" si="0"/>
        <v>36</v>
      </c>
    </row>
    <row r="20" spans="1:20" x14ac:dyDescent="0.25">
      <c r="A20">
        <v>17</v>
      </c>
      <c r="B20">
        <v>3</v>
      </c>
      <c r="C20">
        <v>4</v>
      </c>
      <c r="D20">
        <v>4</v>
      </c>
      <c r="E20">
        <v>2</v>
      </c>
      <c r="F20">
        <v>4</v>
      </c>
      <c r="G20">
        <v>4</v>
      </c>
      <c r="H20">
        <v>4</v>
      </c>
      <c r="I20">
        <v>5</v>
      </c>
      <c r="K20">
        <v>17</v>
      </c>
      <c r="L20">
        <v>2</v>
      </c>
      <c r="M20">
        <v>5</v>
      </c>
      <c r="N20">
        <v>5</v>
      </c>
      <c r="O20">
        <v>1</v>
      </c>
      <c r="P20">
        <v>5</v>
      </c>
      <c r="Q20">
        <v>5</v>
      </c>
      <c r="R20">
        <v>5</v>
      </c>
      <c r="S20">
        <v>8</v>
      </c>
      <c r="T20">
        <f t="shared" si="0"/>
        <v>36</v>
      </c>
    </row>
    <row r="21" spans="1:20" x14ac:dyDescent="0.25">
      <c r="A21">
        <v>18</v>
      </c>
      <c r="B21">
        <v>3</v>
      </c>
      <c r="C21">
        <v>3</v>
      </c>
      <c r="D21">
        <v>3</v>
      </c>
      <c r="E21">
        <v>3</v>
      </c>
      <c r="F21">
        <v>4</v>
      </c>
      <c r="G21">
        <v>4</v>
      </c>
      <c r="H21">
        <v>4</v>
      </c>
      <c r="I21">
        <v>3</v>
      </c>
      <c r="K21">
        <v>18</v>
      </c>
      <c r="L21">
        <v>3</v>
      </c>
      <c r="M21">
        <v>3</v>
      </c>
      <c r="N21">
        <v>3</v>
      </c>
      <c r="O21">
        <v>3</v>
      </c>
      <c r="P21">
        <v>7</v>
      </c>
      <c r="Q21">
        <v>7</v>
      </c>
      <c r="R21">
        <v>7</v>
      </c>
      <c r="S21">
        <v>3</v>
      </c>
      <c r="T21">
        <f t="shared" si="0"/>
        <v>36</v>
      </c>
    </row>
    <row r="22" spans="1:20" x14ac:dyDescent="0.25">
      <c r="A22">
        <v>19</v>
      </c>
      <c r="B22">
        <v>3</v>
      </c>
      <c r="C22">
        <v>3</v>
      </c>
      <c r="D22">
        <v>3</v>
      </c>
      <c r="E22">
        <v>4</v>
      </c>
      <c r="F22">
        <v>3</v>
      </c>
      <c r="G22">
        <v>4</v>
      </c>
      <c r="H22">
        <v>2</v>
      </c>
      <c r="I22">
        <v>4</v>
      </c>
      <c r="K22">
        <v>19</v>
      </c>
      <c r="L22">
        <v>3.5</v>
      </c>
      <c r="M22">
        <v>3.5</v>
      </c>
      <c r="N22">
        <v>3.5</v>
      </c>
      <c r="O22">
        <v>7</v>
      </c>
      <c r="P22">
        <v>3.5</v>
      </c>
      <c r="Q22">
        <v>7</v>
      </c>
      <c r="R22">
        <v>1</v>
      </c>
      <c r="S22">
        <v>7</v>
      </c>
      <c r="T22">
        <f t="shared" si="0"/>
        <v>36</v>
      </c>
    </row>
    <row r="23" spans="1:20" x14ac:dyDescent="0.25">
      <c r="A23">
        <v>20</v>
      </c>
      <c r="B23">
        <v>5</v>
      </c>
      <c r="C23">
        <v>5</v>
      </c>
      <c r="D23">
        <v>3</v>
      </c>
      <c r="E23">
        <v>2</v>
      </c>
      <c r="F23">
        <v>3</v>
      </c>
      <c r="G23">
        <v>4</v>
      </c>
      <c r="H23">
        <v>5</v>
      </c>
      <c r="I23">
        <v>5</v>
      </c>
      <c r="K23">
        <v>20</v>
      </c>
      <c r="L23">
        <v>6.5</v>
      </c>
      <c r="M23">
        <v>6.5</v>
      </c>
      <c r="N23">
        <v>2.5</v>
      </c>
      <c r="O23">
        <v>1</v>
      </c>
      <c r="P23">
        <v>2.5</v>
      </c>
      <c r="Q23">
        <v>4</v>
      </c>
      <c r="R23">
        <v>6.5</v>
      </c>
      <c r="S23">
        <v>6.5</v>
      </c>
      <c r="T23">
        <f t="shared" si="0"/>
        <v>36</v>
      </c>
    </row>
    <row r="24" spans="1:20" x14ac:dyDescent="0.25">
      <c r="A24">
        <v>21</v>
      </c>
      <c r="B24">
        <v>4</v>
      </c>
      <c r="C24">
        <v>4</v>
      </c>
      <c r="D24">
        <v>4</v>
      </c>
      <c r="E24">
        <v>4</v>
      </c>
      <c r="F24">
        <v>2</v>
      </c>
      <c r="G24">
        <v>5</v>
      </c>
      <c r="H24">
        <v>5</v>
      </c>
      <c r="I24">
        <v>5</v>
      </c>
      <c r="K24">
        <v>21</v>
      </c>
      <c r="L24">
        <v>3.5</v>
      </c>
      <c r="M24">
        <v>3.5</v>
      </c>
      <c r="N24">
        <v>3.5</v>
      </c>
      <c r="O24">
        <v>3.5</v>
      </c>
      <c r="P24">
        <v>1</v>
      </c>
      <c r="Q24">
        <v>7</v>
      </c>
      <c r="R24">
        <v>7</v>
      </c>
      <c r="S24">
        <v>7</v>
      </c>
      <c r="T24">
        <f t="shared" si="0"/>
        <v>36</v>
      </c>
    </row>
    <row r="25" spans="1:20" x14ac:dyDescent="0.25">
      <c r="A25">
        <v>22</v>
      </c>
      <c r="B25">
        <v>3</v>
      </c>
      <c r="C25">
        <v>3</v>
      </c>
      <c r="D25">
        <v>3</v>
      </c>
      <c r="E25">
        <v>4</v>
      </c>
      <c r="F25">
        <v>4</v>
      </c>
      <c r="G25">
        <v>3</v>
      </c>
      <c r="H25">
        <v>4</v>
      </c>
      <c r="I25">
        <v>4</v>
      </c>
      <c r="K25">
        <v>22</v>
      </c>
      <c r="L25">
        <v>2.5</v>
      </c>
      <c r="M25">
        <v>2.5</v>
      </c>
      <c r="N25">
        <v>2.5</v>
      </c>
      <c r="O25">
        <v>6.5</v>
      </c>
      <c r="P25">
        <v>6.5</v>
      </c>
      <c r="Q25">
        <v>2.5</v>
      </c>
      <c r="R25">
        <v>6.5</v>
      </c>
      <c r="S25">
        <v>6.5</v>
      </c>
      <c r="T25">
        <f t="shared" si="0"/>
        <v>36</v>
      </c>
    </row>
    <row r="26" spans="1:20" x14ac:dyDescent="0.25">
      <c r="A26">
        <v>23</v>
      </c>
      <c r="B26">
        <v>3</v>
      </c>
      <c r="C26">
        <v>3</v>
      </c>
      <c r="D26">
        <v>3</v>
      </c>
      <c r="E26">
        <v>3</v>
      </c>
      <c r="F26">
        <v>3</v>
      </c>
      <c r="G26">
        <v>4</v>
      </c>
      <c r="H26">
        <v>4</v>
      </c>
      <c r="I26">
        <v>3</v>
      </c>
      <c r="K26">
        <v>23</v>
      </c>
      <c r="L26">
        <v>3.5</v>
      </c>
      <c r="M26">
        <v>3.5</v>
      </c>
      <c r="N26">
        <v>3.5</v>
      </c>
      <c r="O26">
        <v>3.5</v>
      </c>
      <c r="P26">
        <v>3.5</v>
      </c>
      <c r="Q26">
        <v>7.5</v>
      </c>
      <c r="R26">
        <v>7.5</v>
      </c>
      <c r="S26">
        <v>3.5</v>
      </c>
      <c r="T26">
        <f t="shared" si="0"/>
        <v>36</v>
      </c>
    </row>
    <row r="27" spans="1:20" x14ac:dyDescent="0.25">
      <c r="A27">
        <v>24</v>
      </c>
      <c r="B27">
        <v>3</v>
      </c>
      <c r="C27">
        <v>4</v>
      </c>
      <c r="D27">
        <v>3</v>
      </c>
      <c r="E27">
        <v>3</v>
      </c>
      <c r="F27">
        <v>3</v>
      </c>
      <c r="G27">
        <v>2</v>
      </c>
      <c r="H27">
        <v>2</v>
      </c>
      <c r="I27">
        <v>3</v>
      </c>
      <c r="K27">
        <v>24</v>
      </c>
      <c r="L27">
        <v>5</v>
      </c>
      <c r="M27">
        <v>8</v>
      </c>
      <c r="N27">
        <v>5</v>
      </c>
      <c r="O27">
        <v>5</v>
      </c>
      <c r="P27">
        <v>5</v>
      </c>
      <c r="Q27">
        <v>1.5</v>
      </c>
      <c r="R27">
        <v>1.5</v>
      </c>
      <c r="S27">
        <v>5</v>
      </c>
      <c r="T27">
        <f t="shared" si="0"/>
        <v>36</v>
      </c>
    </row>
    <row r="28" spans="1:20" x14ac:dyDescent="0.25">
      <c r="A28">
        <v>25</v>
      </c>
      <c r="B28">
        <v>3</v>
      </c>
      <c r="C28">
        <v>3</v>
      </c>
      <c r="D28">
        <v>2</v>
      </c>
      <c r="E28">
        <v>3</v>
      </c>
      <c r="F28">
        <v>5</v>
      </c>
      <c r="G28">
        <v>5</v>
      </c>
      <c r="H28">
        <v>5</v>
      </c>
      <c r="I28">
        <v>4</v>
      </c>
      <c r="K28">
        <v>25</v>
      </c>
      <c r="L28">
        <v>3</v>
      </c>
      <c r="M28">
        <v>3</v>
      </c>
      <c r="N28">
        <v>1</v>
      </c>
      <c r="O28">
        <v>3</v>
      </c>
      <c r="P28">
        <v>7</v>
      </c>
      <c r="Q28">
        <v>7</v>
      </c>
      <c r="R28">
        <v>7</v>
      </c>
      <c r="S28">
        <v>5</v>
      </c>
      <c r="T28">
        <f t="shared" si="0"/>
        <v>36</v>
      </c>
    </row>
    <row r="29" spans="1:20" x14ac:dyDescent="0.25">
      <c r="A29">
        <v>26</v>
      </c>
      <c r="B29">
        <v>1</v>
      </c>
      <c r="C29">
        <v>2</v>
      </c>
      <c r="D29">
        <v>2</v>
      </c>
      <c r="E29">
        <v>2</v>
      </c>
      <c r="F29">
        <v>3</v>
      </c>
      <c r="G29">
        <v>3</v>
      </c>
      <c r="H29">
        <v>4</v>
      </c>
      <c r="I29">
        <v>4</v>
      </c>
      <c r="K29">
        <v>26</v>
      </c>
      <c r="L29">
        <v>1</v>
      </c>
      <c r="M29">
        <v>3</v>
      </c>
      <c r="N29">
        <v>3</v>
      </c>
      <c r="O29">
        <v>3</v>
      </c>
      <c r="P29">
        <v>5.5</v>
      </c>
      <c r="Q29">
        <v>5.5</v>
      </c>
      <c r="R29">
        <v>7.5</v>
      </c>
      <c r="S29">
        <v>7.5</v>
      </c>
      <c r="T29">
        <f t="shared" si="0"/>
        <v>36</v>
      </c>
    </row>
    <row r="30" spans="1:20" x14ac:dyDescent="0.25">
      <c r="A30">
        <v>27</v>
      </c>
      <c r="B30">
        <v>1</v>
      </c>
      <c r="C30">
        <v>1</v>
      </c>
      <c r="D30">
        <v>2</v>
      </c>
      <c r="E30">
        <v>3</v>
      </c>
      <c r="F30">
        <v>4</v>
      </c>
      <c r="G30">
        <v>5</v>
      </c>
      <c r="H30">
        <v>5</v>
      </c>
      <c r="I30">
        <v>5</v>
      </c>
      <c r="K30">
        <v>27</v>
      </c>
      <c r="L30">
        <v>1.5</v>
      </c>
      <c r="M30">
        <v>1.5</v>
      </c>
      <c r="N30">
        <v>3</v>
      </c>
      <c r="O30">
        <v>4</v>
      </c>
      <c r="P30">
        <v>5</v>
      </c>
      <c r="Q30">
        <v>7</v>
      </c>
      <c r="R30">
        <v>7</v>
      </c>
      <c r="S30">
        <v>7</v>
      </c>
      <c r="T30">
        <f t="shared" si="0"/>
        <v>36</v>
      </c>
    </row>
    <row r="31" spans="1:20" x14ac:dyDescent="0.25">
      <c r="A31">
        <v>28</v>
      </c>
      <c r="B31">
        <v>4</v>
      </c>
      <c r="C31">
        <v>4</v>
      </c>
      <c r="D31">
        <v>1</v>
      </c>
      <c r="E31">
        <v>1</v>
      </c>
      <c r="F31">
        <v>1</v>
      </c>
      <c r="G31">
        <v>1</v>
      </c>
      <c r="H31">
        <v>4</v>
      </c>
      <c r="I31">
        <v>1</v>
      </c>
      <c r="K31">
        <v>28</v>
      </c>
      <c r="L31">
        <v>7</v>
      </c>
      <c r="M31">
        <v>7</v>
      </c>
      <c r="N31">
        <v>3</v>
      </c>
      <c r="O31">
        <v>3</v>
      </c>
      <c r="P31">
        <v>3</v>
      </c>
      <c r="Q31">
        <v>3</v>
      </c>
      <c r="R31">
        <v>7</v>
      </c>
      <c r="S31">
        <v>3</v>
      </c>
      <c r="T31">
        <f t="shared" si="0"/>
        <v>36</v>
      </c>
    </row>
    <row r="32" spans="1:20" x14ac:dyDescent="0.25">
      <c r="A32">
        <v>29</v>
      </c>
      <c r="B32">
        <v>4</v>
      </c>
      <c r="C32">
        <v>3</v>
      </c>
      <c r="D32">
        <v>3</v>
      </c>
      <c r="E32">
        <v>3</v>
      </c>
      <c r="F32">
        <v>3</v>
      </c>
      <c r="G32">
        <v>4</v>
      </c>
      <c r="H32">
        <v>5</v>
      </c>
      <c r="I32">
        <v>5</v>
      </c>
      <c r="K32">
        <v>29</v>
      </c>
      <c r="L32">
        <v>5.5</v>
      </c>
      <c r="M32">
        <v>2.5</v>
      </c>
      <c r="N32">
        <v>2.5</v>
      </c>
      <c r="O32">
        <v>2.5</v>
      </c>
      <c r="P32">
        <v>2.5</v>
      </c>
      <c r="Q32">
        <v>5.5</v>
      </c>
      <c r="R32">
        <v>7.5</v>
      </c>
      <c r="S32">
        <v>7.5</v>
      </c>
      <c r="T32">
        <f t="shared" si="0"/>
        <v>36</v>
      </c>
    </row>
    <row r="33" spans="1:20" x14ac:dyDescent="0.25">
      <c r="A33">
        <v>30</v>
      </c>
      <c r="B33">
        <v>3</v>
      </c>
      <c r="C33">
        <v>3</v>
      </c>
      <c r="D33">
        <v>2</v>
      </c>
      <c r="E33">
        <v>2</v>
      </c>
      <c r="F33">
        <v>3</v>
      </c>
      <c r="G33">
        <v>2</v>
      </c>
      <c r="H33">
        <v>4</v>
      </c>
      <c r="I33">
        <v>5</v>
      </c>
      <c r="K33">
        <v>30</v>
      </c>
      <c r="L33">
        <v>5</v>
      </c>
      <c r="M33">
        <v>5</v>
      </c>
      <c r="N33">
        <v>2</v>
      </c>
      <c r="O33">
        <v>2</v>
      </c>
      <c r="P33">
        <v>5</v>
      </c>
      <c r="Q33">
        <v>2</v>
      </c>
      <c r="R33">
        <v>7</v>
      </c>
      <c r="S33">
        <v>8</v>
      </c>
      <c r="T33">
        <f t="shared" si="0"/>
        <v>36</v>
      </c>
    </row>
    <row r="34" spans="1:20" x14ac:dyDescent="0.25">
      <c r="A34" s="2" t="s">
        <v>32</v>
      </c>
      <c r="B34" s="8">
        <f>SUM(B4:B33)</f>
        <v>88</v>
      </c>
      <c r="C34" s="8">
        <f t="shared" ref="C34:I34" si="1">SUM(C4:C33)</f>
        <v>88</v>
      </c>
      <c r="D34" s="8">
        <f t="shared" si="1"/>
        <v>81</v>
      </c>
      <c r="E34" s="8">
        <f t="shared" si="1"/>
        <v>83</v>
      </c>
      <c r="F34" s="8">
        <f t="shared" si="1"/>
        <v>96</v>
      </c>
      <c r="G34" s="8">
        <f t="shared" si="1"/>
        <v>111</v>
      </c>
      <c r="H34" s="8">
        <f t="shared" si="1"/>
        <v>125</v>
      </c>
      <c r="I34" s="8">
        <f t="shared" si="1"/>
        <v>125</v>
      </c>
      <c r="L34">
        <f>SUM(L4:L33)</f>
        <v>112.5</v>
      </c>
      <c r="M34">
        <f t="shared" ref="M34:S34" si="2">SUM(M4:M33)</f>
        <v>111</v>
      </c>
      <c r="N34">
        <f t="shared" si="2"/>
        <v>93.5</v>
      </c>
      <c r="O34">
        <f t="shared" si="2"/>
        <v>98</v>
      </c>
      <c r="P34">
        <f t="shared" si="2"/>
        <v>124</v>
      </c>
      <c r="Q34">
        <f t="shared" si="2"/>
        <v>161</v>
      </c>
      <c r="R34">
        <f t="shared" si="2"/>
        <v>189.5</v>
      </c>
      <c r="S34">
        <f t="shared" si="2"/>
        <v>190.5</v>
      </c>
    </row>
    <row r="35" spans="1:20" x14ac:dyDescent="0.25">
      <c r="A35" s="2" t="s">
        <v>29</v>
      </c>
      <c r="B35" s="12">
        <f>AVERAGE(B4:B33)</f>
        <v>2.9333333333333331</v>
      </c>
      <c r="C35" s="12">
        <f t="shared" ref="C35:I35" si="3">AVERAGE(C4:C33)</f>
        <v>2.9333333333333331</v>
      </c>
      <c r="D35" s="12">
        <f t="shared" si="3"/>
        <v>2.7</v>
      </c>
      <c r="E35" s="12">
        <f t="shared" si="3"/>
        <v>2.7666666666666666</v>
      </c>
      <c r="F35" s="12">
        <f t="shared" si="3"/>
        <v>3.2</v>
      </c>
      <c r="G35" s="12">
        <f t="shared" si="3"/>
        <v>3.7</v>
      </c>
      <c r="H35" s="12">
        <f t="shared" si="3"/>
        <v>4.166666666666667</v>
      </c>
      <c r="I35" s="12">
        <f t="shared" si="3"/>
        <v>4.166666666666667</v>
      </c>
      <c r="L35" s="1">
        <f>AVERAGE(L4:L33)</f>
        <v>3.75</v>
      </c>
      <c r="M35" s="1">
        <f t="shared" ref="M35:S35" si="4">AVERAGE(M4:M33)</f>
        <v>3.7</v>
      </c>
      <c r="N35" s="1">
        <f t="shared" si="4"/>
        <v>3.1166666666666667</v>
      </c>
      <c r="O35" s="1">
        <f t="shared" si="4"/>
        <v>3.2666666666666666</v>
      </c>
      <c r="P35" s="1">
        <f t="shared" si="4"/>
        <v>4.1333333333333337</v>
      </c>
      <c r="Q35" s="1">
        <f t="shared" si="4"/>
        <v>5.3666666666666663</v>
      </c>
      <c r="R35" s="1">
        <f t="shared" si="4"/>
        <v>6.3166666666666664</v>
      </c>
      <c r="S35" s="1">
        <f t="shared" si="4"/>
        <v>6.35</v>
      </c>
    </row>
    <row r="37" spans="1:20" x14ac:dyDescent="0.25">
      <c r="A37" t="s">
        <v>34</v>
      </c>
      <c r="B37">
        <f>(12/((30*8)*(8+1))*SUMSQ(L34:S34)-3*(30)*(8+1))</f>
        <v>61.22777777777776</v>
      </c>
    </row>
    <row r="38" spans="1:20" x14ac:dyDescent="0.25">
      <c r="A38" t="s">
        <v>35</v>
      </c>
      <c r="B38">
        <f>_xlfn.CHISQ.INV.RT(0.05,8)</f>
        <v>15.507313055865453</v>
      </c>
      <c r="E38" t="s">
        <v>48</v>
      </c>
      <c r="F38" t="s">
        <v>49</v>
      </c>
    </row>
    <row r="40" spans="1:20" x14ac:dyDescent="0.25">
      <c r="C40" s="61" t="s">
        <v>38</v>
      </c>
      <c r="D40" s="61"/>
      <c r="E40" s="61"/>
      <c r="F40" s="61"/>
      <c r="G40" s="61"/>
      <c r="H40" s="14" t="s">
        <v>29</v>
      </c>
      <c r="I40" s="14" t="s">
        <v>39</v>
      </c>
      <c r="J40" s="13"/>
      <c r="K40" s="13"/>
      <c r="L40" s="13"/>
    </row>
    <row r="41" spans="1:20" x14ac:dyDescent="0.25">
      <c r="C41" t="s">
        <v>40</v>
      </c>
      <c r="H41" s="1">
        <v>2.93</v>
      </c>
      <c r="I41">
        <v>112.5</v>
      </c>
      <c r="J41" t="s">
        <v>51</v>
      </c>
      <c r="L41">
        <v>93.5</v>
      </c>
      <c r="M41" s="1">
        <f>L41+D$49</f>
        <v>124.71168050586191</v>
      </c>
      <c r="N41" t="s">
        <v>51</v>
      </c>
      <c r="O41" s="1"/>
    </row>
    <row r="42" spans="1:20" x14ac:dyDescent="0.25">
      <c r="C42" t="s">
        <v>41</v>
      </c>
      <c r="H42" s="1">
        <v>2.93</v>
      </c>
      <c r="I42">
        <v>111</v>
      </c>
      <c r="J42" t="s">
        <v>51</v>
      </c>
      <c r="L42">
        <v>98</v>
      </c>
      <c r="M42" s="1">
        <f t="shared" ref="M42:M48" si="5">L42+D$49</f>
        <v>129.21168050586192</v>
      </c>
      <c r="N42" t="s">
        <v>51</v>
      </c>
      <c r="O42" s="1"/>
    </row>
    <row r="43" spans="1:20" x14ac:dyDescent="0.25">
      <c r="C43" t="s">
        <v>42</v>
      </c>
      <c r="H43" s="1">
        <v>2.7</v>
      </c>
      <c r="I43">
        <v>93.5</v>
      </c>
      <c r="J43" t="s">
        <v>51</v>
      </c>
      <c r="L43">
        <v>111</v>
      </c>
      <c r="M43" s="1">
        <f t="shared" si="5"/>
        <v>142.21168050586192</v>
      </c>
      <c r="N43" t="s">
        <v>51</v>
      </c>
      <c r="O43" s="1"/>
    </row>
    <row r="44" spans="1:20" x14ac:dyDescent="0.25">
      <c r="C44" t="s">
        <v>43</v>
      </c>
      <c r="H44" s="1">
        <v>2.77</v>
      </c>
      <c r="I44">
        <v>98</v>
      </c>
      <c r="J44" t="s">
        <v>51</v>
      </c>
      <c r="L44">
        <v>112.5</v>
      </c>
      <c r="M44" s="1">
        <f t="shared" si="5"/>
        <v>143.71168050586192</v>
      </c>
      <c r="N44" t="s">
        <v>51</v>
      </c>
      <c r="O44" s="1"/>
    </row>
    <row r="45" spans="1:20" x14ac:dyDescent="0.25">
      <c r="C45" t="s">
        <v>44</v>
      </c>
      <c r="H45" s="1">
        <v>3.2</v>
      </c>
      <c r="I45">
        <v>124</v>
      </c>
      <c r="J45" t="s">
        <v>51</v>
      </c>
      <c r="L45">
        <v>124</v>
      </c>
      <c r="M45" s="1">
        <f t="shared" si="5"/>
        <v>155.21168050586192</v>
      </c>
      <c r="N45" t="s">
        <v>51</v>
      </c>
      <c r="O45" s="1">
        <f>L46-L45</f>
        <v>37</v>
      </c>
    </row>
    <row r="46" spans="1:20" x14ac:dyDescent="0.25">
      <c r="C46" t="s">
        <v>45</v>
      </c>
      <c r="H46" s="1">
        <v>3.7</v>
      </c>
      <c r="I46">
        <v>161</v>
      </c>
      <c r="J46" t="s">
        <v>52</v>
      </c>
      <c r="L46">
        <v>161</v>
      </c>
      <c r="M46" s="1">
        <f t="shared" si="5"/>
        <v>192.21168050586192</v>
      </c>
      <c r="N46" t="s">
        <v>52</v>
      </c>
      <c r="O46" s="1"/>
    </row>
    <row r="47" spans="1:20" x14ac:dyDescent="0.25">
      <c r="C47" t="s">
        <v>46</v>
      </c>
      <c r="H47" s="1">
        <v>4.17</v>
      </c>
      <c r="I47">
        <v>189.5</v>
      </c>
      <c r="J47" t="s">
        <v>52</v>
      </c>
      <c r="L47">
        <v>189.5</v>
      </c>
      <c r="M47" s="1">
        <f t="shared" si="5"/>
        <v>220.71168050586192</v>
      </c>
      <c r="N47" t="s">
        <v>52</v>
      </c>
      <c r="O47" s="1"/>
    </row>
    <row r="48" spans="1:20" x14ac:dyDescent="0.25">
      <c r="C48" t="s">
        <v>47</v>
      </c>
      <c r="H48" s="1">
        <v>4.17</v>
      </c>
      <c r="I48">
        <v>190.5</v>
      </c>
      <c r="J48" t="s">
        <v>52</v>
      </c>
      <c r="L48">
        <v>190.5</v>
      </c>
      <c r="M48" s="1">
        <f t="shared" si="5"/>
        <v>221.71168050586192</v>
      </c>
      <c r="N48" t="s">
        <v>52</v>
      </c>
      <c r="O48" s="1"/>
    </row>
    <row r="49" spans="3:9" x14ac:dyDescent="0.25">
      <c r="C49" s="15" t="s">
        <v>50</v>
      </c>
      <c r="D49" s="18">
        <f>1.645*SQRT(30*8*(8+1)/6)</f>
        <v>31.211680505861906</v>
      </c>
      <c r="E49" s="15"/>
      <c r="F49" s="15"/>
      <c r="G49" s="15"/>
      <c r="H49" s="15"/>
      <c r="I49" s="15"/>
    </row>
  </sheetData>
  <sortState xmlns:xlrd2="http://schemas.microsoft.com/office/spreadsheetml/2017/richdata2" ref="L41:L48">
    <sortCondition ref="L41"/>
  </sortState>
  <mergeCells count="5">
    <mergeCell ref="A2:A3"/>
    <mergeCell ref="B2:I2"/>
    <mergeCell ref="K2:K3"/>
    <mergeCell ref="L2:S2"/>
    <mergeCell ref="C40:G4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12</vt:i4>
      </vt:variant>
    </vt:vector>
  </HeadingPairs>
  <TitlesOfParts>
    <vt:vector size="12" baseType="lpstr">
      <vt:lpstr>Antioksidan</vt:lpstr>
      <vt:lpstr>pH</vt:lpstr>
      <vt:lpstr>BAL</vt:lpstr>
      <vt:lpstr>Warna (lightness)</vt:lpstr>
      <vt:lpstr>Warna (redness)</vt:lpstr>
      <vt:lpstr>Warna (yellowness)</vt:lpstr>
      <vt:lpstr>Viskositas</vt:lpstr>
      <vt:lpstr>Organoleptik (Aroma)</vt:lpstr>
      <vt:lpstr>Organoleptik (Warna)</vt:lpstr>
      <vt:lpstr>Organoleptik (Tekstur)</vt:lpstr>
      <vt:lpstr>Organoleptik (Rasa)</vt:lpstr>
      <vt:lpstr>Perlakuan Terbaik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2023-02-22T08:41:41Z</cp:lastPrinted>
  <dcterms:created xsi:type="dcterms:W3CDTF">2023-02-02T07:24:22Z</dcterms:created>
  <dcterms:modified xsi:type="dcterms:W3CDTF">2023-06-28T07:14:04Z</dcterms:modified>
</cp:coreProperties>
</file>