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kerjaan\tugas kuliah\skripsi cok\Skripsi Fix\"/>
    </mc:Choice>
  </mc:AlternateContent>
  <xr:revisionPtr revIDLastSave="0" documentId="13_ncr:1_{75622148-3731-4D34-8FC1-939D8F0DC9A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1" l="1"/>
  <c r="J73" i="1"/>
  <c r="Q13" i="1"/>
  <c r="K13" i="1"/>
  <c r="E13" i="1"/>
  <c r="Q12" i="1"/>
  <c r="K12" i="1"/>
  <c r="E12" i="1"/>
  <c r="Q11" i="1"/>
  <c r="K11" i="1"/>
  <c r="E11" i="1"/>
  <c r="Q10" i="1"/>
  <c r="K10" i="1"/>
  <c r="E10" i="1"/>
  <c r="Q9" i="1"/>
  <c r="K9" i="1"/>
  <c r="E9" i="1"/>
  <c r="Q8" i="1"/>
  <c r="K8" i="1"/>
  <c r="E8" i="1"/>
  <c r="Q7" i="1"/>
  <c r="K7" i="1"/>
  <c r="E7" i="1"/>
  <c r="Q6" i="1"/>
  <c r="K6" i="1"/>
  <c r="E6" i="1"/>
  <c r="Q5" i="1"/>
  <c r="K5" i="1"/>
  <c r="E5" i="1"/>
  <c r="N39" i="1" l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O45" i="1"/>
  <c r="P45" i="1"/>
  <c r="N46" i="1"/>
  <c r="O46" i="1"/>
  <c r="P46" i="1"/>
  <c r="Q46" i="1"/>
  <c r="H42" i="1"/>
  <c r="I42" i="1"/>
  <c r="H43" i="1"/>
  <c r="I43" i="1"/>
  <c r="J43" i="1"/>
  <c r="K43" i="1"/>
  <c r="H44" i="1"/>
  <c r="I44" i="1"/>
  <c r="J44" i="1"/>
  <c r="K44" i="1"/>
  <c r="H45" i="1"/>
  <c r="I45" i="1"/>
  <c r="J45" i="1"/>
  <c r="K45" i="1"/>
  <c r="H46" i="1"/>
  <c r="I46" i="1"/>
  <c r="J46" i="1"/>
  <c r="K46" i="1"/>
  <c r="H38" i="1"/>
  <c r="J38" i="1"/>
  <c r="K38" i="1"/>
  <c r="H39" i="1"/>
  <c r="I39" i="1"/>
  <c r="K39" i="1"/>
  <c r="H40" i="1"/>
  <c r="J40" i="1"/>
  <c r="K40" i="1"/>
  <c r="O38" i="1"/>
  <c r="P38" i="1"/>
  <c r="N38" i="1"/>
  <c r="Q38" i="1" s="1"/>
  <c r="I41" i="1"/>
  <c r="J41" i="1"/>
  <c r="H41" i="1"/>
  <c r="K41" i="1" s="1"/>
  <c r="C38" i="1"/>
  <c r="C39" i="1"/>
  <c r="D39" i="1"/>
  <c r="B40" i="1"/>
  <c r="C40" i="1"/>
  <c r="D40" i="1"/>
  <c r="B41" i="1"/>
  <c r="C41" i="1"/>
  <c r="D41" i="1"/>
  <c r="B42" i="1"/>
  <c r="C42" i="1"/>
  <c r="D42" i="1"/>
  <c r="B43" i="1"/>
  <c r="D43" i="1"/>
  <c r="B44" i="1"/>
  <c r="C44" i="1"/>
  <c r="C45" i="1"/>
  <c r="D45" i="1"/>
  <c r="C46" i="1"/>
  <c r="D46" i="1"/>
  <c r="B38" i="1"/>
  <c r="E38" i="1" s="1"/>
  <c r="E21" i="1"/>
  <c r="K21" i="1"/>
  <c r="Q21" i="1"/>
  <c r="E22" i="1"/>
  <c r="K22" i="1"/>
  <c r="Q22" i="1"/>
  <c r="E23" i="1"/>
  <c r="K23" i="1"/>
  <c r="Q23" i="1"/>
  <c r="E24" i="1"/>
  <c r="K24" i="1"/>
  <c r="Q24" i="1"/>
  <c r="E25" i="1"/>
  <c r="K25" i="1"/>
  <c r="Q25" i="1"/>
  <c r="E26" i="1"/>
  <c r="K26" i="1"/>
  <c r="Q26" i="1"/>
  <c r="E27" i="1"/>
  <c r="K27" i="1"/>
  <c r="Q27" i="1"/>
  <c r="E28" i="1"/>
  <c r="K28" i="1"/>
  <c r="Q28" i="1"/>
  <c r="E29" i="1"/>
  <c r="K29" i="1"/>
  <c r="Q29" i="1"/>
  <c r="E46" i="1" l="1"/>
  <c r="E45" i="1"/>
  <c r="E44" i="1"/>
  <c r="E43" i="1"/>
  <c r="E42" i="1"/>
  <c r="E41" i="1"/>
  <c r="E40" i="1"/>
  <c r="E39" i="1"/>
  <c r="K42" i="1"/>
  <c r="C59" i="1" s="1"/>
  <c r="Q45" i="1"/>
  <c r="D62" i="1" s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D59" i="1"/>
  <c r="B60" i="1"/>
  <c r="C60" i="1"/>
  <c r="D60" i="1"/>
  <c r="B61" i="1"/>
  <c r="C61" i="1"/>
  <c r="D61" i="1"/>
  <c r="B62" i="1"/>
  <c r="C62" i="1"/>
  <c r="B63" i="1"/>
  <c r="C63" i="1"/>
  <c r="D63" i="1"/>
  <c r="E55" i="1"/>
  <c r="E56" i="1"/>
  <c r="E57" i="1"/>
  <c r="E58" i="1"/>
  <c r="E59" i="1"/>
  <c r="E60" i="1"/>
  <c r="E61" i="1"/>
  <c r="E63" i="1"/>
  <c r="B72" i="1"/>
  <c r="C72" i="1"/>
  <c r="D72" i="1"/>
  <c r="E72" i="1"/>
  <c r="B73" i="1"/>
  <c r="C73" i="1"/>
  <c r="D73" i="1"/>
  <c r="E73" i="1"/>
  <c r="B74" i="1"/>
  <c r="D74" i="1"/>
  <c r="B67" i="1"/>
  <c r="C67" i="1"/>
  <c r="D67" i="1"/>
  <c r="I67" i="1"/>
  <c r="I61" i="1"/>
  <c r="I62" i="1"/>
  <c r="I66" i="1"/>
  <c r="D76" i="1"/>
  <c r="I63" i="1"/>
  <c r="I64" i="1"/>
  <c r="I65" i="1"/>
  <c r="O65" i="1"/>
  <c r="O62" i="1"/>
  <c r="O63" i="1"/>
  <c r="O64" i="1"/>
  <c r="O61" i="1"/>
  <c r="N65" i="1"/>
  <c r="N64" i="1"/>
  <c r="N63" i="1"/>
  <c r="N62" i="1"/>
  <c r="N61" i="1"/>
  <c r="F72" i="1"/>
  <c r="F56" i="1"/>
  <c r="F57" i="1"/>
  <c r="F59" i="1"/>
  <c r="F60" i="1"/>
  <c r="F63" i="1"/>
  <c r="F55" i="1"/>
  <c r="F62" i="1"/>
  <c r="F61" i="1"/>
  <c r="F58" i="1"/>
  <c r="B76" i="1"/>
  <c r="F73" i="1"/>
  <c r="B77" i="1" l="1"/>
  <c r="J79" i="1"/>
  <c r="D77" i="1"/>
  <c r="J81" i="1"/>
  <c r="E62" i="1"/>
  <c r="D68" i="1"/>
  <c r="F67" i="1"/>
  <c r="F68" i="1"/>
  <c r="C68" i="1"/>
  <c r="B68" i="1"/>
  <c r="E67" i="1" l="1"/>
  <c r="I57" i="1" s="1"/>
  <c r="C74" i="1"/>
  <c r="J62" i="1"/>
  <c r="K62" i="1" l="1"/>
  <c r="E74" i="1"/>
  <c r="J75" i="1" s="1"/>
  <c r="C76" i="1"/>
  <c r="J67" i="1"/>
  <c r="J61" i="1"/>
  <c r="K61" i="1" s="1"/>
  <c r="J64" i="1" l="1"/>
  <c r="K64" i="1" s="1"/>
  <c r="C77" i="1"/>
  <c r="J80" i="1"/>
  <c r="J63" i="1"/>
  <c r="F74" i="1"/>
  <c r="E76" i="1"/>
  <c r="K63" i="1" l="1"/>
  <c r="J65" i="1"/>
  <c r="K65" i="1" s="1"/>
  <c r="J66" i="1"/>
  <c r="K66" i="1" s="1"/>
  <c r="L64" i="1"/>
  <c r="M64" i="1" s="1"/>
  <c r="J83" i="1" l="1"/>
  <c r="J77" i="1"/>
  <c r="L61" i="1"/>
  <c r="M61" i="1" s="1"/>
  <c r="L62" i="1"/>
  <c r="M62" i="1" s="1"/>
  <c r="L65" i="1"/>
  <c r="M65" i="1" s="1"/>
  <c r="L63" i="1"/>
  <c r="M63" i="1" s="1"/>
</calcChain>
</file>

<file path=xl/sharedStrings.xml><?xml version="1.0" encoding="utf-8"?>
<sst xmlns="http://schemas.openxmlformats.org/spreadsheetml/2006/main" count="176" uniqueCount="54">
  <si>
    <t>Perlakuan</t>
  </si>
  <si>
    <t>Ulangan 1</t>
  </si>
  <si>
    <t>Rata-rata</t>
  </si>
  <si>
    <t>Ulangan 2</t>
  </si>
  <si>
    <t>Ulangan 3</t>
  </si>
  <si>
    <t>Indeks panen = berat ekonomis/berat keseluruhan</t>
  </si>
  <si>
    <t>Ulangan</t>
  </si>
  <si>
    <t>Jumlah</t>
  </si>
  <si>
    <t>I</t>
  </si>
  <si>
    <t>II</t>
  </si>
  <si>
    <t>III</t>
  </si>
  <si>
    <t>Tabel Dua Arah</t>
  </si>
  <si>
    <t>Total</t>
  </si>
  <si>
    <t>Tabel Anova RAK Faktorial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</si>
  <si>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</si>
  <si>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</si>
  <si>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</si>
  <si>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</si>
  <si>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</si>
  <si>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</si>
  <si>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</si>
  <si>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</si>
  <si>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</si>
  <si>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</si>
  <si>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</si>
  <si>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Galat</t>
  </si>
  <si>
    <t>Rataan</t>
  </si>
  <si>
    <r>
      <t xml:space="preserve">Pengamatan Berat Ekonomis </t>
    </r>
    <r>
      <rPr>
        <b/>
        <sz val="11"/>
        <color theme="1"/>
        <rFont val="Calibri"/>
        <family val="2"/>
        <scheme val="minor"/>
      </rPr>
      <t>Bawang Merah</t>
    </r>
    <r>
      <rPr>
        <sz val="11"/>
        <color theme="1"/>
        <rFont val="Calibri"/>
        <family val="2"/>
        <scheme val="minor"/>
      </rPr>
      <t xml:space="preserve"> Umur 60 HST</t>
    </r>
  </si>
  <si>
    <t>Pengamatan Berat Basah Bawang Merah Umur 60 HST</t>
  </si>
  <si>
    <t>Perhitungan Indeks Panen Bawang Merah Umur 60 HST</t>
  </si>
  <si>
    <t>Rata-rata Indeks Panen Bawang Merah Umur 60 HST</t>
  </si>
  <si>
    <t>d</t>
  </si>
  <si>
    <t>p</t>
  </si>
  <si>
    <t>D</t>
  </si>
  <si>
    <t>P</t>
  </si>
  <si>
    <t>P1</t>
  </si>
  <si>
    <t>P2</t>
  </si>
  <si>
    <t>P3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</si>
  <si>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</si>
  <si>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</si>
  <si>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</si>
  <si>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</si>
  <si>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</si>
  <si>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</si>
  <si>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</si>
  <si>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</si>
  <si>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</si>
  <si>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D1</t>
  </si>
  <si>
    <t>D2</t>
  </si>
  <si>
    <t>D3</t>
  </si>
  <si>
    <t>sd(3;16)</t>
  </si>
  <si>
    <t>Rerata</t>
  </si>
  <si>
    <t>BNJ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</si>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</sst>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6" xfId="0" applyFill="1" applyBorder="1"/>
    <xf numFmtId="0" fontId="0" fillId="0" borderId="6" xfId="0" applyBorder="1"/>
    <xf numFmtId="0" fontId="1" fillId="0" borderId="0" xfId="0" applyFont="1"/>
    <xf numFmtId="0" fontId="0" fillId="2" borderId="6" xfId="0" applyFill="1" applyBorder="1" applyAlignment="1">
      <alignment horizontal="center" vertical="center"/>
    </xf>
    <xf numFmtId="0" fontId="1" fillId="0" borderId="6" xfId="0" applyFont="1" applyBorder="1"/>
    <xf numFmtId="0" fontId="0" fillId="3" borderId="6" xfId="0" applyFill="1" applyBorder="1"/>
    <xf numFmtId="0" fontId="0" fillId="4" borderId="0" xfId="0" applyFill="1"/>
    <xf numFmtId="2" fontId="0" fillId="0" borderId="6" xfId="0" applyNumberFormat="1" applyBorder="1"/>
    <xf numFmtId="2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3"/>
  <sheetViews>
    <sheetView tabSelected="1" topLeftCell="A50" zoomScaleNormal="100" workbookViewId="0">
      <selection activeCell="H60" sqref="H60:O67"/>
    </sheetView>
  </sheetViews>
  <sheetFormatPr defaultRowHeight="15" x14ac:dyDescent="0.25"/>
  <cols>
    <col min="8" max="8" width="9.85546875" customWidth="1"/>
  </cols>
  <sheetData>
    <row r="2" spans="1:17" x14ac:dyDescent="0.25">
      <c r="A2" t="s">
        <v>27</v>
      </c>
    </row>
    <row r="3" spans="1:17" x14ac:dyDescent="0.25">
      <c r="A3" s="10" t="s">
        <v>0</v>
      </c>
      <c r="B3" s="14" t="s">
        <v>1</v>
      </c>
      <c r="C3" s="15"/>
      <c r="D3" s="16"/>
      <c r="E3" s="10" t="s">
        <v>2</v>
      </c>
      <c r="G3" s="10" t="s">
        <v>0</v>
      </c>
      <c r="H3" s="14" t="s">
        <v>3</v>
      </c>
      <c r="I3" s="15"/>
      <c r="J3" s="16"/>
      <c r="K3" s="10" t="s">
        <v>2</v>
      </c>
      <c r="M3" s="10" t="s">
        <v>0</v>
      </c>
      <c r="N3" s="14" t="s">
        <v>4</v>
      </c>
      <c r="O3" s="15"/>
      <c r="P3" s="16"/>
      <c r="Q3" s="10" t="s">
        <v>2</v>
      </c>
    </row>
    <row r="4" spans="1:17" x14ac:dyDescent="0.25">
      <c r="A4" s="11"/>
      <c r="B4" s="1">
        <v>1</v>
      </c>
      <c r="C4" s="1">
        <v>2</v>
      </c>
      <c r="D4" s="1">
        <v>3</v>
      </c>
      <c r="E4" s="11"/>
      <c r="G4" s="11"/>
      <c r="H4" s="1">
        <v>1</v>
      </c>
      <c r="I4" s="1">
        <v>2</v>
      </c>
      <c r="J4" s="1">
        <v>3</v>
      </c>
      <c r="K4" s="11"/>
      <c r="M4" s="11"/>
      <c r="N4" s="1">
        <v>1</v>
      </c>
      <c r="O4" s="1">
        <v>2</v>
      </c>
      <c r="P4" s="1">
        <v>3</v>
      </c>
      <c r="Q4" s="11"/>
    </row>
    <row r="5" spans="1:17" x14ac:dyDescent="0.25">
      <c r="A5" s="2" t="s">
        <v>38</v>
      </c>
      <c r="B5" s="2">
        <v>9</v>
      </c>
      <c r="C5" s="2">
        <v>12.9</v>
      </c>
      <c r="D5" s="2"/>
      <c r="E5" s="2">
        <f>AVERAGE(B5:D5)</f>
        <v>10.95</v>
      </c>
      <c r="G5" s="2" t="s">
        <v>38</v>
      </c>
      <c r="H5" s="2">
        <v>11.8</v>
      </c>
      <c r="I5" s="2"/>
      <c r="J5" s="2">
        <v>4</v>
      </c>
      <c r="K5" s="2">
        <f>AVERAGE(H5:J5)</f>
        <v>7.9</v>
      </c>
      <c r="M5" s="2" t="s">
        <v>38</v>
      </c>
      <c r="N5" s="2">
        <v>7</v>
      </c>
      <c r="O5" s="2">
        <v>6.9</v>
      </c>
      <c r="P5" s="2">
        <v>4</v>
      </c>
      <c r="Q5" s="2">
        <f>AVERAGE(N5:P5)</f>
        <v>5.9666666666666659</v>
      </c>
    </row>
    <row r="6" spans="1:17" x14ac:dyDescent="0.25">
      <c r="A6" s="2" t="s">
        <v>39</v>
      </c>
      <c r="B6" s="2"/>
      <c r="C6" s="2">
        <v>9.5</v>
      </c>
      <c r="D6" s="2">
        <v>5.0999999999999996</v>
      </c>
      <c r="E6" s="2">
        <f t="shared" ref="E6:E13" si="0">AVERAGE(B6:D6)</f>
        <v>7.3</v>
      </c>
      <c r="G6" s="2" t="s">
        <v>39</v>
      </c>
      <c r="H6" s="2">
        <v>4.9000000000000004</v>
      </c>
      <c r="I6" s="2">
        <v>7</v>
      </c>
      <c r="J6" s="2"/>
      <c r="K6" s="2">
        <f t="shared" ref="K6:K13" si="1">AVERAGE(H6:J6)</f>
        <v>5.95</v>
      </c>
      <c r="M6" s="2" t="s">
        <v>39</v>
      </c>
      <c r="N6" s="2">
        <v>6.8</v>
      </c>
      <c r="O6" s="2">
        <v>10</v>
      </c>
      <c r="P6" s="2">
        <v>3.2</v>
      </c>
      <c r="Q6" s="2">
        <f t="shared" ref="Q6:Q13" si="2">AVERAGE(N6:P6)</f>
        <v>6.666666666666667</v>
      </c>
    </row>
    <row r="7" spans="1:17" x14ac:dyDescent="0.25">
      <c r="A7" s="2" t="s">
        <v>40</v>
      </c>
      <c r="B7" s="2">
        <v>3.1</v>
      </c>
      <c r="C7" s="2">
        <v>12.5</v>
      </c>
      <c r="D7" s="2">
        <v>2</v>
      </c>
      <c r="E7" s="2">
        <f t="shared" si="0"/>
        <v>5.8666666666666671</v>
      </c>
      <c r="G7" s="2" t="s">
        <v>40</v>
      </c>
      <c r="H7" s="2">
        <v>2.9</v>
      </c>
      <c r="I7" s="2"/>
      <c r="J7" s="2">
        <v>9.5</v>
      </c>
      <c r="K7" s="2">
        <f t="shared" si="1"/>
        <v>6.2</v>
      </c>
      <c r="M7" s="2" t="s">
        <v>40</v>
      </c>
      <c r="N7" s="2">
        <v>7.1</v>
      </c>
      <c r="O7" s="2">
        <v>7.1</v>
      </c>
      <c r="P7" s="2">
        <v>2.8</v>
      </c>
      <c r="Q7" s="2">
        <f t="shared" si="2"/>
        <v>5.666666666666667</v>
      </c>
    </row>
    <row r="8" spans="1:17" x14ac:dyDescent="0.25">
      <c r="A8" s="2" t="s">
        <v>41</v>
      </c>
      <c r="B8" s="2">
        <v>6</v>
      </c>
      <c r="C8" s="2">
        <v>13.9</v>
      </c>
      <c r="D8" s="2">
        <v>8</v>
      </c>
      <c r="E8" s="2">
        <f t="shared" si="0"/>
        <v>9.2999999999999989</v>
      </c>
      <c r="G8" s="2" t="s">
        <v>41</v>
      </c>
      <c r="H8" s="2">
        <v>10</v>
      </c>
      <c r="I8" s="2">
        <v>2.9</v>
      </c>
      <c r="J8" s="2">
        <v>7.4</v>
      </c>
      <c r="K8" s="2">
        <f t="shared" si="1"/>
        <v>6.7666666666666666</v>
      </c>
      <c r="M8" s="2" t="s">
        <v>41</v>
      </c>
      <c r="N8" s="2">
        <v>4.0999999999999996</v>
      </c>
      <c r="O8" s="2">
        <v>6</v>
      </c>
      <c r="P8" s="2">
        <v>5.9</v>
      </c>
      <c r="Q8" s="2">
        <f t="shared" si="2"/>
        <v>5.333333333333333</v>
      </c>
    </row>
    <row r="9" spans="1:17" x14ac:dyDescent="0.25">
      <c r="A9" s="2" t="s">
        <v>42</v>
      </c>
      <c r="B9" s="2">
        <v>4</v>
      </c>
      <c r="C9" s="2">
        <v>9</v>
      </c>
      <c r="D9" s="2">
        <v>10.9</v>
      </c>
      <c r="E9" s="2">
        <f t="shared" si="0"/>
        <v>7.9666666666666659</v>
      </c>
      <c r="G9" s="2" t="s">
        <v>42</v>
      </c>
      <c r="H9" s="2">
        <v>10.9</v>
      </c>
      <c r="I9" s="2">
        <v>5</v>
      </c>
      <c r="J9" s="2"/>
      <c r="K9" s="2">
        <f t="shared" si="1"/>
        <v>7.95</v>
      </c>
      <c r="M9" s="2" t="s">
        <v>42</v>
      </c>
      <c r="N9" s="2">
        <v>16.899999999999999</v>
      </c>
      <c r="O9" s="2">
        <v>7.9</v>
      </c>
      <c r="P9" s="2">
        <v>7.2</v>
      </c>
      <c r="Q9" s="2">
        <f t="shared" si="2"/>
        <v>10.666666666666666</v>
      </c>
    </row>
    <row r="10" spans="1:17" x14ac:dyDescent="0.25">
      <c r="A10" s="2" t="s">
        <v>43</v>
      </c>
      <c r="B10" s="2">
        <v>6.9</v>
      </c>
      <c r="C10" s="2"/>
      <c r="D10" s="2">
        <v>2</v>
      </c>
      <c r="E10" s="2">
        <f t="shared" si="0"/>
        <v>4.45</v>
      </c>
      <c r="G10" s="2" t="s">
        <v>43</v>
      </c>
      <c r="H10" s="2">
        <v>8</v>
      </c>
      <c r="I10" s="2">
        <v>3.8</v>
      </c>
      <c r="J10" s="2">
        <v>8</v>
      </c>
      <c r="K10" s="2">
        <f t="shared" si="1"/>
        <v>6.6000000000000005</v>
      </c>
      <c r="M10" s="2" t="s">
        <v>43</v>
      </c>
      <c r="N10" s="2">
        <v>4.9000000000000004</v>
      </c>
      <c r="O10" s="2">
        <v>11.1</v>
      </c>
      <c r="P10" s="2">
        <v>7</v>
      </c>
      <c r="Q10" s="2">
        <f t="shared" si="2"/>
        <v>7.666666666666667</v>
      </c>
    </row>
    <row r="11" spans="1:17" x14ac:dyDescent="0.25">
      <c r="A11" s="2" t="s">
        <v>44</v>
      </c>
      <c r="B11" s="2">
        <v>1.8</v>
      </c>
      <c r="C11" s="2">
        <v>5.9</v>
      </c>
      <c r="D11" s="2"/>
      <c r="E11" s="2">
        <f t="shared" si="0"/>
        <v>3.85</v>
      </c>
      <c r="G11" s="2" t="s">
        <v>44</v>
      </c>
      <c r="H11" s="2">
        <v>7</v>
      </c>
      <c r="I11" s="2">
        <v>3</v>
      </c>
      <c r="J11" s="2">
        <v>4</v>
      </c>
      <c r="K11" s="2">
        <f t="shared" si="1"/>
        <v>4.666666666666667</v>
      </c>
      <c r="M11" s="2" t="s">
        <v>44</v>
      </c>
      <c r="N11" s="2">
        <v>4.0999999999999996</v>
      </c>
      <c r="O11" s="2">
        <v>11.8</v>
      </c>
      <c r="P11" s="2">
        <v>9</v>
      </c>
      <c r="Q11" s="2">
        <f t="shared" si="2"/>
        <v>8.2999999999999989</v>
      </c>
    </row>
    <row r="12" spans="1:17" x14ac:dyDescent="0.25">
      <c r="A12" s="2" t="s">
        <v>45</v>
      </c>
      <c r="B12" s="2"/>
      <c r="C12" s="2">
        <v>4.5</v>
      </c>
      <c r="D12" s="2">
        <v>8</v>
      </c>
      <c r="E12" s="2">
        <f t="shared" si="0"/>
        <v>6.25</v>
      </c>
      <c r="G12" s="2" t="s">
        <v>45</v>
      </c>
      <c r="H12" s="2">
        <v>8.1999999999999993</v>
      </c>
      <c r="I12" s="2">
        <v>2</v>
      </c>
      <c r="J12" s="2">
        <v>8</v>
      </c>
      <c r="K12" s="2">
        <f t="shared" si="1"/>
        <v>6.0666666666666664</v>
      </c>
      <c r="M12" s="2" t="s">
        <v>45</v>
      </c>
      <c r="N12" s="2"/>
      <c r="O12" s="2">
        <v>5.0999999999999996</v>
      </c>
      <c r="P12" s="2">
        <v>4</v>
      </c>
      <c r="Q12" s="2">
        <f t="shared" si="2"/>
        <v>4.55</v>
      </c>
    </row>
    <row r="13" spans="1:17" x14ac:dyDescent="0.25">
      <c r="A13" s="2" t="s">
        <v>46</v>
      </c>
      <c r="B13" s="2"/>
      <c r="C13" s="2">
        <v>5.9</v>
      </c>
      <c r="D13" s="2">
        <v>4</v>
      </c>
      <c r="E13" s="2">
        <f t="shared" si="0"/>
        <v>4.95</v>
      </c>
      <c r="G13" s="2" t="s">
        <v>46</v>
      </c>
      <c r="H13" s="2">
        <v>8</v>
      </c>
      <c r="I13" s="2">
        <v>1.8</v>
      </c>
      <c r="J13" s="2">
        <v>9</v>
      </c>
      <c r="K13" s="2">
        <f t="shared" si="1"/>
        <v>6.2666666666666666</v>
      </c>
      <c r="M13" s="2" t="s">
        <v>46</v>
      </c>
      <c r="N13" s="2">
        <v>3.1</v>
      </c>
      <c r="O13" s="2">
        <v>4.0999999999999996</v>
      </c>
      <c r="P13" s="2">
        <v>9</v>
      </c>
      <c r="Q13" s="2">
        <f t="shared" si="2"/>
        <v>5.3999999999999995</v>
      </c>
    </row>
    <row r="14" spans="1:17" x14ac:dyDescent="0.25">
      <c r="A14" s="2"/>
      <c r="B14" s="2"/>
      <c r="C14" s="2"/>
      <c r="D14" s="2"/>
      <c r="E14" s="2"/>
      <c r="G14" s="2"/>
      <c r="H14" s="2"/>
      <c r="I14" s="2"/>
      <c r="J14" s="2"/>
      <c r="K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G15" s="2"/>
      <c r="H15" s="2"/>
      <c r="I15" s="2"/>
      <c r="J15" s="2"/>
      <c r="K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G16" s="2"/>
      <c r="H16" s="2"/>
      <c r="I16" s="2"/>
      <c r="J16" s="2"/>
      <c r="K16" s="2"/>
      <c r="M16" s="2"/>
      <c r="N16" s="2"/>
      <c r="O16" s="2"/>
      <c r="P16" s="2"/>
      <c r="Q16" s="2"/>
    </row>
    <row r="18" spans="1:17" x14ac:dyDescent="0.25">
      <c r="A18" t="s">
        <v>28</v>
      </c>
    </row>
    <row r="19" spans="1:17" x14ac:dyDescent="0.25">
      <c r="A19" s="10" t="s">
        <v>0</v>
      </c>
      <c r="B19" s="14" t="s">
        <v>1</v>
      </c>
      <c r="C19" s="15"/>
      <c r="D19" s="16"/>
      <c r="E19" s="10" t="s">
        <v>2</v>
      </c>
      <c r="G19" s="10" t="s">
        <v>0</v>
      </c>
      <c r="H19" s="14" t="s">
        <v>3</v>
      </c>
      <c r="I19" s="15"/>
      <c r="J19" s="16"/>
      <c r="K19" s="10" t="s">
        <v>2</v>
      </c>
      <c r="M19" s="10" t="s">
        <v>0</v>
      </c>
      <c r="N19" s="14" t="s">
        <v>4</v>
      </c>
      <c r="O19" s="15"/>
      <c r="P19" s="16"/>
      <c r="Q19" s="10" t="s">
        <v>2</v>
      </c>
    </row>
    <row r="20" spans="1:17" x14ac:dyDescent="0.25">
      <c r="A20" s="11"/>
      <c r="B20" s="1">
        <v>1</v>
      </c>
      <c r="C20" s="1">
        <v>2</v>
      </c>
      <c r="D20" s="1">
        <v>3</v>
      </c>
      <c r="E20" s="11"/>
      <c r="G20" s="11"/>
      <c r="H20" s="1">
        <v>1</v>
      </c>
      <c r="I20" s="1">
        <v>2</v>
      </c>
      <c r="J20" s="1">
        <v>3</v>
      </c>
      <c r="K20" s="11"/>
      <c r="M20" s="11"/>
      <c r="N20" s="1">
        <v>1</v>
      </c>
      <c r="O20" s="1">
        <v>2</v>
      </c>
      <c r="P20" s="1">
        <v>3</v>
      </c>
      <c r="Q20" s="11"/>
    </row>
    <row r="21" spans="1:17" x14ac:dyDescent="0.25">
      <c r="A21" s="2" t="s">
        <v>38</v>
      </c>
      <c r="B21" s="2">
        <v>9.8000000000000007</v>
      </c>
      <c r="C21" s="2">
        <v>13.4</v>
      </c>
      <c r="D21" s="2"/>
      <c r="E21" s="2">
        <f>AVERAGE(B21:D21)</f>
        <v>11.600000000000001</v>
      </c>
      <c r="G21" s="2" t="s">
        <v>38</v>
      </c>
      <c r="H21" s="2">
        <v>12.9</v>
      </c>
      <c r="I21" s="2"/>
      <c r="J21" s="2">
        <v>4.3</v>
      </c>
      <c r="K21" s="2">
        <f>AVERAGE(H21:J21)</f>
        <v>8.6</v>
      </c>
      <c r="M21" s="2" t="s">
        <v>38</v>
      </c>
      <c r="N21" s="2">
        <v>7.7</v>
      </c>
      <c r="O21" s="2">
        <v>7.1</v>
      </c>
      <c r="P21" s="2">
        <v>4.5</v>
      </c>
      <c r="Q21" s="2">
        <f>AVERAGE(N21:P21)</f>
        <v>6.4333333333333336</v>
      </c>
    </row>
    <row r="22" spans="1:17" x14ac:dyDescent="0.25">
      <c r="A22" s="2" t="s">
        <v>39</v>
      </c>
      <c r="B22" s="2"/>
      <c r="C22" s="2">
        <v>10.4</v>
      </c>
      <c r="D22" s="2">
        <v>6.5</v>
      </c>
      <c r="E22" s="2">
        <f t="shared" ref="E22:E29" si="3">AVERAGE(B22:D22)</f>
        <v>8.4499999999999993</v>
      </c>
      <c r="G22" s="2" t="s">
        <v>39</v>
      </c>
      <c r="H22" s="2">
        <v>5.2</v>
      </c>
      <c r="I22" s="2">
        <v>7.6</v>
      </c>
      <c r="J22" s="2"/>
      <c r="K22" s="2">
        <f t="shared" ref="K22:K29" si="4">AVERAGE(H22:J22)</f>
        <v>6.4</v>
      </c>
      <c r="M22" s="2" t="s">
        <v>39</v>
      </c>
      <c r="N22" s="2">
        <v>7.1</v>
      </c>
      <c r="O22" s="2">
        <v>10.7</v>
      </c>
      <c r="P22" s="2">
        <v>3.9</v>
      </c>
      <c r="Q22" s="2">
        <f t="shared" ref="Q22:Q29" si="5">AVERAGE(N22:P22)</f>
        <v>7.2333333333333316</v>
      </c>
    </row>
    <row r="23" spans="1:17" x14ac:dyDescent="0.25">
      <c r="A23" s="2" t="s">
        <v>40</v>
      </c>
      <c r="B23" s="2">
        <v>4</v>
      </c>
      <c r="C23" s="2">
        <v>13.1</v>
      </c>
      <c r="D23" s="2">
        <v>2.5</v>
      </c>
      <c r="E23" s="2">
        <f t="shared" si="3"/>
        <v>6.5333333333333341</v>
      </c>
      <c r="G23" s="2" t="s">
        <v>40</v>
      </c>
      <c r="H23" s="2">
        <v>3.1</v>
      </c>
      <c r="I23" s="2"/>
      <c r="J23" s="2">
        <v>10.1</v>
      </c>
      <c r="K23" s="2">
        <f t="shared" si="4"/>
        <v>6.6</v>
      </c>
      <c r="M23" s="2" t="s">
        <v>40</v>
      </c>
      <c r="N23" s="2">
        <v>7.9</v>
      </c>
      <c r="O23" s="2">
        <v>7.6</v>
      </c>
      <c r="P23" s="2">
        <v>3.1</v>
      </c>
      <c r="Q23" s="2">
        <f t="shared" si="5"/>
        <v>6.2</v>
      </c>
    </row>
    <row r="24" spans="1:17" x14ac:dyDescent="0.25">
      <c r="A24" s="2" t="s">
        <v>41</v>
      </c>
      <c r="B24" s="2">
        <v>6.5</v>
      </c>
      <c r="C24" s="2">
        <v>14.7</v>
      </c>
      <c r="D24" s="2">
        <v>8.9</v>
      </c>
      <c r="E24" s="2">
        <f t="shared" si="3"/>
        <v>10.033333333333333</v>
      </c>
      <c r="G24" s="2" t="s">
        <v>41</v>
      </c>
      <c r="H24" s="2">
        <v>10.8</v>
      </c>
      <c r="I24" s="2">
        <v>3.1</v>
      </c>
      <c r="J24" s="2">
        <v>7.9</v>
      </c>
      <c r="K24" s="2">
        <f t="shared" si="4"/>
        <v>7.2666666666666666</v>
      </c>
      <c r="M24" s="2" t="s">
        <v>41</v>
      </c>
      <c r="N24" s="2">
        <v>4.8</v>
      </c>
      <c r="O24" s="2">
        <v>6.5</v>
      </c>
      <c r="P24" s="2">
        <v>6.3</v>
      </c>
      <c r="Q24" s="2">
        <f t="shared" si="5"/>
        <v>5.8666666666666671</v>
      </c>
    </row>
    <row r="25" spans="1:17" x14ac:dyDescent="0.25">
      <c r="A25" s="2" t="s">
        <v>42</v>
      </c>
      <c r="B25" s="2">
        <v>4.9000000000000004</v>
      </c>
      <c r="C25" s="2">
        <v>9.4</v>
      </c>
      <c r="D25" s="2">
        <v>11.3</v>
      </c>
      <c r="E25" s="2">
        <f t="shared" si="3"/>
        <v>8.5333333333333332</v>
      </c>
      <c r="G25" s="2" t="s">
        <v>42</v>
      </c>
      <c r="H25" s="2">
        <v>11.2</v>
      </c>
      <c r="I25" s="2">
        <v>5.6</v>
      </c>
      <c r="J25" s="2"/>
      <c r="K25" s="2">
        <f t="shared" si="4"/>
        <v>8.3999999999999986</v>
      </c>
      <c r="M25" s="2" t="s">
        <v>42</v>
      </c>
      <c r="N25" s="2">
        <v>17.3</v>
      </c>
      <c r="O25" s="2">
        <v>8.1</v>
      </c>
      <c r="P25" s="2">
        <v>7.9</v>
      </c>
      <c r="Q25" s="2">
        <f t="shared" si="5"/>
        <v>11.1</v>
      </c>
    </row>
    <row r="26" spans="1:17" x14ac:dyDescent="0.25">
      <c r="A26" s="2" t="s">
        <v>43</v>
      </c>
      <c r="B26" s="2">
        <v>7.2</v>
      </c>
      <c r="C26" s="2"/>
      <c r="D26" s="2">
        <v>2.1</v>
      </c>
      <c r="E26" s="2">
        <f t="shared" si="3"/>
        <v>4.6500000000000004</v>
      </c>
      <c r="G26" s="2" t="s">
        <v>43</v>
      </c>
      <c r="H26" s="2">
        <v>8.8000000000000007</v>
      </c>
      <c r="I26" s="2">
        <v>4</v>
      </c>
      <c r="J26" s="2">
        <v>8.3000000000000007</v>
      </c>
      <c r="K26" s="2">
        <f t="shared" si="4"/>
        <v>7.0333333333333341</v>
      </c>
      <c r="M26" s="2" t="s">
        <v>43</v>
      </c>
      <c r="N26" s="2">
        <v>5.0999999999999996</v>
      </c>
      <c r="O26" s="2">
        <v>11.8</v>
      </c>
      <c r="P26" s="2">
        <v>7.7</v>
      </c>
      <c r="Q26" s="2">
        <f t="shared" si="5"/>
        <v>8.1999999999999993</v>
      </c>
    </row>
    <row r="27" spans="1:17" x14ac:dyDescent="0.25">
      <c r="A27" s="2" t="s">
        <v>44</v>
      </c>
      <c r="B27" s="2">
        <v>2</v>
      </c>
      <c r="C27" s="2">
        <v>6.1</v>
      </c>
      <c r="D27" s="2"/>
      <c r="E27" s="2">
        <f t="shared" si="3"/>
        <v>4.05</v>
      </c>
      <c r="G27" s="2" t="s">
        <v>44</v>
      </c>
      <c r="H27" s="2">
        <v>7.3</v>
      </c>
      <c r="I27" s="2">
        <v>3.3</v>
      </c>
      <c r="J27" s="2">
        <v>4.4000000000000004</v>
      </c>
      <c r="K27" s="2">
        <f t="shared" si="4"/>
        <v>5</v>
      </c>
      <c r="M27" s="2" t="s">
        <v>44</v>
      </c>
      <c r="N27" s="2">
        <v>4.7</v>
      </c>
      <c r="O27" s="2">
        <v>13.1</v>
      </c>
      <c r="P27" s="2">
        <v>9.5</v>
      </c>
      <c r="Q27" s="2">
        <f t="shared" si="5"/>
        <v>9.1</v>
      </c>
    </row>
    <row r="28" spans="1:17" x14ac:dyDescent="0.25">
      <c r="A28" s="2" t="s">
        <v>45</v>
      </c>
      <c r="B28" s="2"/>
      <c r="C28" s="2">
        <v>4.9000000000000004</v>
      </c>
      <c r="D28" s="2">
        <v>8.5</v>
      </c>
      <c r="E28" s="2">
        <f t="shared" si="3"/>
        <v>6.7</v>
      </c>
      <c r="G28" s="2" t="s">
        <v>45</v>
      </c>
      <c r="H28" s="2">
        <v>8.9</v>
      </c>
      <c r="I28" s="2">
        <v>2.4</v>
      </c>
      <c r="J28" s="2">
        <v>8.8000000000000007</v>
      </c>
      <c r="K28" s="2">
        <f t="shared" si="4"/>
        <v>6.7</v>
      </c>
      <c r="M28" s="2" t="s">
        <v>45</v>
      </c>
      <c r="N28" s="2"/>
      <c r="O28" s="2">
        <v>5.7</v>
      </c>
      <c r="P28" s="2">
        <v>4.4000000000000004</v>
      </c>
      <c r="Q28" s="2">
        <f t="shared" si="5"/>
        <v>5.0500000000000007</v>
      </c>
    </row>
    <row r="29" spans="1:17" x14ac:dyDescent="0.25">
      <c r="A29" s="2" t="s">
        <v>46</v>
      </c>
      <c r="B29" s="2"/>
      <c r="C29" s="2">
        <v>6.1</v>
      </c>
      <c r="D29" s="2">
        <v>4.2</v>
      </c>
      <c r="E29" s="2">
        <f t="shared" si="3"/>
        <v>5.15</v>
      </c>
      <c r="G29" s="2" t="s">
        <v>46</v>
      </c>
      <c r="H29" s="2">
        <v>8.6999999999999993</v>
      </c>
      <c r="I29" s="2">
        <v>2</v>
      </c>
      <c r="J29" s="2">
        <v>9.6</v>
      </c>
      <c r="K29" s="2">
        <f t="shared" si="4"/>
        <v>6.7666666666666657</v>
      </c>
      <c r="M29" s="2" t="s">
        <v>46</v>
      </c>
      <c r="N29" s="2">
        <v>3.9</v>
      </c>
      <c r="O29" s="2">
        <v>4.7</v>
      </c>
      <c r="P29" s="2">
        <v>9.6</v>
      </c>
      <c r="Q29" s="2">
        <f t="shared" si="5"/>
        <v>6.0666666666666664</v>
      </c>
    </row>
    <row r="30" spans="1:17" x14ac:dyDescent="0.25">
      <c r="A30" s="2"/>
      <c r="B30" s="2"/>
      <c r="C30" s="2"/>
      <c r="D30" s="2"/>
      <c r="E30" s="2"/>
      <c r="G30" s="2"/>
      <c r="H30" s="2"/>
      <c r="I30" s="2"/>
      <c r="J30" s="2"/>
      <c r="K30" s="2"/>
      <c r="M30" s="2"/>
      <c r="N30" s="2"/>
      <c r="O30" s="2"/>
      <c r="P30" s="2"/>
      <c r="Q30" s="2"/>
    </row>
    <row r="31" spans="1:17" x14ac:dyDescent="0.25">
      <c r="A31" s="2"/>
      <c r="B31" s="2"/>
      <c r="C31" s="2"/>
      <c r="D31" s="2"/>
      <c r="E31" s="2"/>
      <c r="G31" s="2"/>
      <c r="H31" s="2"/>
      <c r="I31" s="2"/>
      <c r="J31" s="2"/>
      <c r="K31" s="2"/>
      <c r="M31" s="2"/>
      <c r="N31" s="2"/>
      <c r="O31" s="2"/>
      <c r="P31" s="2"/>
      <c r="Q31" s="2"/>
    </row>
    <row r="32" spans="1:17" x14ac:dyDescent="0.25">
      <c r="A32" s="2"/>
      <c r="B32" s="2"/>
      <c r="C32" s="2"/>
      <c r="D32" s="2"/>
      <c r="E32" s="2"/>
      <c r="G32" s="2"/>
      <c r="H32" s="2"/>
      <c r="I32" s="2"/>
      <c r="J32" s="2"/>
      <c r="K32" s="2"/>
      <c r="M32" s="2"/>
      <c r="N32" s="2"/>
      <c r="O32" s="2"/>
      <c r="P32" s="2"/>
      <c r="Q32" s="2"/>
    </row>
    <row r="34" spans="1:17" x14ac:dyDescent="0.25">
      <c r="A34" s="3" t="s">
        <v>29</v>
      </c>
    </row>
    <row r="35" spans="1:17" x14ac:dyDescent="0.25">
      <c r="A35" t="s">
        <v>5</v>
      </c>
    </row>
    <row r="36" spans="1:17" x14ac:dyDescent="0.25">
      <c r="A36" s="10" t="s">
        <v>0</v>
      </c>
      <c r="B36" s="14" t="s">
        <v>1</v>
      </c>
      <c r="C36" s="15"/>
      <c r="D36" s="16"/>
      <c r="E36" s="10" t="s">
        <v>2</v>
      </c>
      <c r="G36" s="10" t="s">
        <v>0</v>
      </c>
      <c r="H36" s="14" t="s">
        <v>1</v>
      </c>
      <c r="I36" s="15"/>
      <c r="J36" s="16"/>
      <c r="K36" s="10" t="s">
        <v>2</v>
      </c>
      <c r="M36" s="10" t="s">
        <v>0</v>
      </c>
      <c r="N36" s="14" t="s">
        <v>1</v>
      </c>
      <c r="O36" s="15"/>
      <c r="P36" s="16"/>
      <c r="Q36" s="10" t="s">
        <v>2</v>
      </c>
    </row>
    <row r="37" spans="1:17" x14ac:dyDescent="0.25">
      <c r="A37" s="11"/>
      <c r="B37" s="1">
        <v>1</v>
      </c>
      <c r="C37" s="1">
        <v>2</v>
      </c>
      <c r="D37" s="1">
        <v>3</v>
      </c>
      <c r="E37" s="11"/>
      <c r="G37" s="11"/>
      <c r="H37" s="1">
        <v>1</v>
      </c>
      <c r="I37" s="1">
        <v>2</v>
      </c>
      <c r="J37" s="1">
        <v>3</v>
      </c>
      <c r="K37" s="11"/>
      <c r="M37" s="11"/>
      <c r="N37" s="1">
        <v>1</v>
      </c>
      <c r="O37" s="1">
        <v>2</v>
      </c>
      <c r="P37" s="1">
        <v>3</v>
      </c>
      <c r="Q37" s="11"/>
    </row>
    <row r="38" spans="1:17" x14ac:dyDescent="0.25">
      <c r="A38" s="2" t="s">
        <v>38</v>
      </c>
      <c r="B38" s="8">
        <f>B5/B21</f>
        <v>0.91836734693877542</v>
      </c>
      <c r="C38" s="8">
        <f t="shared" ref="C38" si="6">C5/C21</f>
        <v>0.96268656716417911</v>
      </c>
      <c r="D38" s="8"/>
      <c r="E38" s="8">
        <f t="shared" ref="E38:E39" si="7">AVERAGE(B38:D38)</f>
        <v>0.94052695705147726</v>
      </c>
      <c r="F38" s="9"/>
      <c r="G38" s="2" t="s">
        <v>38</v>
      </c>
      <c r="H38" s="8">
        <f t="shared" ref="H38:J38" si="8">H5/H21</f>
        <v>0.91472868217054271</v>
      </c>
      <c r="I38" s="8"/>
      <c r="J38" s="8">
        <f t="shared" si="8"/>
        <v>0.93023255813953487</v>
      </c>
      <c r="K38" s="8">
        <f t="shared" ref="K38:K40" si="9">AVERAGE(H38:J38)</f>
        <v>0.92248062015503884</v>
      </c>
      <c r="L38" s="9"/>
      <c r="M38" s="2" t="s">
        <v>38</v>
      </c>
      <c r="N38" s="8">
        <f>N5/N21</f>
        <v>0.90909090909090906</v>
      </c>
      <c r="O38" s="8">
        <f t="shared" ref="O38:P38" si="10">O5/O21</f>
        <v>0.97183098591549311</v>
      </c>
      <c r="P38" s="8">
        <f t="shared" si="10"/>
        <v>0.88888888888888884</v>
      </c>
      <c r="Q38" s="8">
        <f>AVERAGE(N38:P38)</f>
        <v>0.92327026129843037</v>
      </c>
    </row>
    <row r="39" spans="1:17" x14ac:dyDescent="0.25">
      <c r="A39" s="2" t="s">
        <v>39</v>
      </c>
      <c r="B39" s="8"/>
      <c r="C39" s="8">
        <f t="shared" ref="C39:D39" si="11">C6/C22</f>
        <v>0.91346153846153844</v>
      </c>
      <c r="D39" s="8">
        <f t="shared" si="11"/>
        <v>0.7846153846153846</v>
      </c>
      <c r="E39" s="8">
        <f t="shared" si="7"/>
        <v>0.84903846153846152</v>
      </c>
      <c r="F39" s="9"/>
      <c r="G39" s="2" t="s">
        <v>39</v>
      </c>
      <c r="H39" s="8">
        <f t="shared" ref="H39:I39" si="12">H6/H22</f>
        <v>0.94230769230769229</v>
      </c>
      <c r="I39" s="8">
        <f t="shared" si="12"/>
        <v>0.92105263157894746</v>
      </c>
      <c r="J39" s="8"/>
      <c r="K39" s="8">
        <f t="shared" si="9"/>
        <v>0.93168016194331993</v>
      </c>
      <c r="L39" s="9"/>
      <c r="M39" s="2" t="s">
        <v>39</v>
      </c>
      <c r="N39" s="8">
        <f t="shared" ref="N39:P39" si="13">N6/N22</f>
        <v>0.95774647887323949</v>
      </c>
      <c r="O39" s="8">
        <f t="shared" si="13"/>
        <v>0.93457943925233655</v>
      </c>
      <c r="P39" s="8">
        <f t="shared" si="13"/>
        <v>0.8205128205128206</v>
      </c>
      <c r="Q39" s="8">
        <f t="shared" ref="Q39:Q46" si="14">AVERAGE(N39:P39)</f>
        <v>0.90427957954613225</v>
      </c>
    </row>
    <row r="40" spans="1:17" x14ac:dyDescent="0.25">
      <c r="A40" s="2" t="s">
        <v>40</v>
      </c>
      <c r="B40" s="8">
        <f t="shared" ref="B40:D40" si="15">B7/B23</f>
        <v>0.77500000000000002</v>
      </c>
      <c r="C40" s="8">
        <f t="shared" si="15"/>
        <v>0.95419847328244278</v>
      </c>
      <c r="D40" s="8">
        <f t="shared" si="15"/>
        <v>0.8</v>
      </c>
      <c r="E40" s="8">
        <f>AVERAGE(B40:D40)</f>
        <v>0.84306615776081417</v>
      </c>
      <c r="F40" s="9"/>
      <c r="G40" s="2" t="s">
        <v>40</v>
      </c>
      <c r="H40" s="8">
        <f t="shared" ref="H40:J40" si="16">H7/H23</f>
        <v>0.93548387096774188</v>
      </c>
      <c r="I40" s="8"/>
      <c r="J40" s="8">
        <f t="shared" si="16"/>
        <v>0.94059405940594065</v>
      </c>
      <c r="K40" s="8">
        <f t="shared" si="9"/>
        <v>0.93803896518684127</v>
      </c>
      <c r="L40" s="9"/>
      <c r="M40" s="2" t="s">
        <v>40</v>
      </c>
      <c r="N40" s="8">
        <f t="shared" ref="N40:P40" si="17">N7/N23</f>
        <v>0.89873417721518978</v>
      </c>
      <c r="O40" s="8">
        <f t="shared" si="17"/>
        <v>0.93421052631578949</v>
      </c>
      <c r="P40" s="8">
        <f t="shared" si="17"/>
        <v>0.90322580645161277</v>
      </c>
      <c r="Q40" s="8">
        <f t="shared" si="14"/>
        <v>0.9120568366608639</v>
      </c>
    </row>
    <row r="41" spans="1:17" x14ac:dyDescent="0.25">
      <c r="A41" s="2" t="s">
        <v>41</v>
      </c>
      <c r="B41" s="8">
        <f t="shared" ref="B41:D41" si="18">B8/B24</f>
        <v>0.92307692307692313</v>
      </c>
      <c r="C41" s="8">
        <f t="shared" si="18"/>
        <v>0.94557823129251706</v>
      </c>
      <c r="D41" s="8">
        <f t="shared" si="18"/>
        <v>0.898876404494382</v>
      </c>
      <c r="E41" s="8">
        <f t="shared" ref="E41:E46" si="19">AVERAGE(B41:D41)</f>
        <v>0.92251051962127406</v>
      </c>
      <c r="F41" s="9"/>
      <c r="G41" s="2" t="s">
        <v>41</v>
      </c>
      <c r="H41" s="8">
        <f t="shared" ref="H41:J41" si="20">H8/H24</f>
        <v>0.92592592592592582</v>
      </c>
      <c r="I41" s="8">
        <f t="shared" si="20"/>
        <v>0.93548387096774188</v>
      </c>
      <c r="J41" s="8">
        <f t="shared" si="20"/>
        <v>0.93670886075949367</v>
      </c>
      <c r="K41" s="8">
        <f>AVERAGE(H41:J41)</f>
        <v>0.93270621921772046</v>
      </c>
      <c r="L41" s="9"/>
      <c r="M41" s="2" t="s">
        <v>41</v>
      </c>
      <c r="N41" s="8">
        <f t="shared" ref="N41:P41" si="21">N8/N24</f>
        <v>0.85416666666666663</v>
      </c>
      <c r="O41" s="8">
        <f t="shared" si="21"/>
        <v>0.92307692307692313</v>
      </c>
      <c r="P41" s="8">
        <f t="shared" si="21"/>
        <v>0.93650793650793662</v>
      </c>
      <c r="Q41" s="8">
        <f t="shared" si="14"/>
        <v>0.90458384208384224</v>
      </c>
    </row>
    <row r="42" spans="1:17" x14ac:dyDescent="0.25">
      <c r="A42" s="2" t="s">
        <v>42</v>
      </c>
      <c r="B42" s="8">
        <f t="shared" ref="B42:D42" si="22">B9/B25</f>
        <v>0.81632653061224481</v>
      </c>
      <c r="C42" s="8">
        <f t="shared" si="22"/>
        <v>0.95744680851063824</v>
      </c>
      <c r="D42" s="8">
        <f t="shared" si="22"/>
        <v>0.96460176991150437</v>
      </c>
      <c r="E42" s="8">
        <f t="shared" si="19"/>
        <v>0.9127917030114624</v>
      </c>
      <c r="F42" s="9"/>
      <c r="G42" s="2" t="s">
        <v>42</v>
      </c>
      <c r="H42" s="8">
        <f t="shared" ref="H42:I42" si="23">H9/H25</f>
        <v>0.97321428571428581</v>
      </c>
      <c r="I42" s="8">
        <f t="shared" si="23"/>
        <v>0.8928571428571429</v>
      </c>
      <c r="J42" s="8"/>
      <c r="K42" s="8">
        <f>AVERAGE(H42:J42)</f>
        <v>0.93303571428571441</v>
      </c>
      <c r="L42" s="9"/>
      <c r="M42" s="2" t="s">
        <v>42</v>
      </c>
      <c r="N42" s="8">
        <f t="shared" ref="N42:P42" si="24">N9/N25</f>
        <v>0.97687861271676291</v>
      </c>
      <c r="O42" s="8">
        <f t="shared" si="24"/>
        <v>0.97530864197530875</v>
      </c>
      <c r="P42" s="8">
        <f t="shared" si="24"/>
        <v>0.91139240506329111</v>
      </c>
      <c r="Q42" s="8">
        <f t="shared" si="14"/>
        <v>0.95452655325178759</v>
      </c>
    </row>
    <row r="43" spans="1:17" x14ac:dyDescent="0.25">
      <c r="A43" s="2" t="s">
        <v>43</v>
      </c>
      <c r="B43" s="8">
        <f t="shared" ref="B43:D43" si="25">B10/B26</f>
        <v>0.95833333333333337</v>
      </c>
      <c r="C43" s="8"/>
      <c r="D43" s="8">
        <f t="shared" si="25"/>
        <v>0.95238095238095233</v>
      </c>
      <c r="E43" s="8">
        <f t="shared" si="19"/>
        <v>0.95535714285714279</v>
      </c>
      <c r="F43" s="9"/>
      <c r="G43" s="2" t="s">
        <v>43</v>
      </c>
      <c r="H43" s="8">
        <f t="shared" ref="H43:J43" si="26">H10/H26</f>
        <v>0.90909090909090906</v>
      </c>
      <c r="I43" s="8">
        <f t="shared" si="26"/>
        <v>0.95</v>
      </c>
      <c r="J43" s="8">
        <f t="shared" si="26"/>
        <v>0.96385542168674687</v>
      </c>
      <c r="K43" s="8">
        <f t="shared" ref="K43:K46" si="27">AVERAGE(H43:J43)</f>
        <v>0.94098211025921863</v>
      </c>
      <c r="L43" s="9"/>
      <c r="M43" s="2" t="s">
        <v>43</v>
      </c>
      <c r="N43" s="8">
        <f t="shared" ref="N43:P43" si="28">N10/N26</f>
        <v>0.96078431372549034</v>
      </c>
      <c r="O43" s="8">
        <f t="shared" si="28"/>
        <v>0.94067796610169485</v>
      </c>
      <c r="P43" s="8">
        <f t="shared" si="28"/>
        <v>0.90909090909090906</v>
      </c>
      <c r="Q43" s="8">
        <f t="shared" si="14"/>
        <v>0.93685106297269805</v>
      </c>
    </row>
    <row r="44" spans="1:17" x14ac:dyDescent="0.25">
      <c r="A44" s="2" t="s">
        <v>44</v>
      </c>
      <c r="B44" s="8">
        <f t="shared" ref="B44:C44" si="29">B11/B27</f>
        <v>0.9</v>
      </c>
      <c r="C44" s="8">
        <f t="shared" si="29"/>
        <v>0.96721311475409844</v>
      </c>
      <c r="D44" s="8"/>
      <c r="E44" s="8">
        <f t="shared" si="19"/>
        <v>0.93360655737704923</v>
      </c>
      <c r="F44" s="9"/>
      <c r="G44" s="2" t="s">
        <v>44</v>
      </c>
      <c r="H44" s="8">
        <f t="shared" ref="H44:J44" si="30">H11/H27</f>
        <v>0.95890410958904115</v>
      </c>
      <c r="I44" s="8">
        <f t="shared" si="30"/>
        <v>0.90909090909090917</v>
      </c>
      <c r="J44" s="8">
        <f t="shared" si="30"/>
        <v>0.90909090909090906</v>
      </c>
      <c r="K44" s="8">
        <f t="shared" si="27"/>
        <v>0.92569530925695309</v>
      </c>
      <c r="L44" s="9"/>
      <c r="M44" s="2" t="s">
        <v>44</v>
      </c>
      <c r="N44" s="8">
        <f t="shared" ref="N44:P44" si="31">N11/N27</f>
        <v>0.87234042553191482</v>
      </c>
      <c r="O44" s="8">
        <f t="shared" si="31"/>
        <v>0.90076335877862601</v>
      </c>
      <c r="P44" s="8">
        <f t="shared" si="31"/>
        <v>0.94736842105263153</v>
      </c>
      <c r="Q44" s="8">
        <f t="shared" si="14"/>
        <v>0.90682406845439079</v>
      </c>
    </row>
    <row r="45" spans="1:17" x14ac:dyDescent="0.25">
      <c r="A45" s="2" t="s">
        <v>45</v>
      </c>
      <c r="B45" s="8"/>
      <c r="C45" s="8">
        <f t="shared" ref="C45:D45" si="32">C12/C28</f>
        <v>0.91836734693877542</v>
      </c>
      <c r="D45" s="8">
        <f t="shared" si="32"/>
        <v>0.94117647058823528</v>
      </c>
      <c r="E45" s="8">
        <f>AVERAGE(B45:D45)</f>
        <v>0.92977190876350535</v>
      </c>
      <c r="F45" s="9"/>
      <c r="G45" s="2" t="s">
        <v>45</v>
      </c>
      <c r="H45" s="8">
        <f t="shared" ref="H45:J45" si="33">H12/H28</f>
        <v>0.92134831460674149</v>
      </c>
      <c r="I45" s="8">
        <f t="shared" si="33"/>
        <v>0.83333333333333337</v>
      </c>
      <c r="J45" s="8">
        <f t="shared" si="33"/>
        <v>0.90909090909090906</v>
      </c>
      <c r="K45" s="8">
        <f t="shared" si="27"/>
        <v>0.8879241856769946</v>
      </c>
      <c r="L45" s="9"/>
      <c r="M45" s="2" t="s">
        <v>45</v>
      </c>
      <c r="N45" s="8"/>
      <c r="O45" s="8">
        <f t="shared" ref="O45:P45" si="34">O12/O28</f>
        <v>0.89473684210526305</v>
      </c>
      <c r="P45" s="8">
        <f t="shared" si="34"/>
        <v>0.90909090909090906</v>
      </c>
      <c r="Q45" s="8">
        <f t="shared" si="14"/>
        <v>0.901913875598086</v>
      </c>
    </row>
    <row r="46" spans="1:17" x14ac:dyDescent="0.25">
      <c r="A46" s="2" t="s">
        <v>46</v>
      </c>
      <c r="B46" s="8"/>
      <c r="C46" s="8">
        <f t="shared" ref="C46:D46" si="35">C13/C29</f>
        <v>0.96721311475409844</v>
      </c>
      <c r="D46" s="8">
        <f t="shared" si="35"/>
        <v>0.95238095238095233</v>
      </c>
      <c r="E46" s="8">
        <f t="shared" si="19"/>
        <v>0.95979703356752544</v>
      </c>
      <c r="F46" s="9"/>
      <c r="G46" s="2" t="s">
        <v>46</v>
      </c>
      <c r="H46" s="8">
        <f t="shared" ref="H46:J46" si="36">H13/H29</f>
        <v>0.91954022988505757</v>
      </c>
      <c r="I46" s="8">
        <f t="shared" si="36"/>
        <v>0.9</v>
      </c>
      <c r="J46" s="8">
        <f t="shared" si="36"/>
        <v>0.9375</v>
      </c>
      <c r="K46" s="8">
        <f t="shared" si="27"/>
        <v>0.9190134099616859</v>
      </c>
      <c r="L46" s="9"/>
      <c r="M46" s="2" t="s">
        <v>46</v>
      </c>
      <c r="N46" s="8">
        <f t="shared" ref="N46:P46" si="37">N13/N29</f>
        <v>0.79487179487179493</v>
      </c>
      <c r="O46" s="8">
        <f t="shared" si="37"/>
        <v>0.87234042553191482</v>
      </c>
      <c r="P46" s="8">
        <f t="shared" si="37"/>
        <v>0.9375</v>
      </c>
      <c r="Q46" s="8">
        <f t="shared" si="14"/>
        <v>0.86823740680123651</v>
      </c>
    </row>
    <row r="47" spans="1:17" x14ac:dyDescent="0.25">
      <c r="A47" s="2"/>
      <c r="B47" s="8"/>
      <c r="C47" s="8"/>
      <c r="D47" s="8"/>
      <c r="E47" s="8"/>
      <c r="F47" s="9"/>
      <c r="G47" s="8"/>
      <c r="H47" s="8"/>
      <c r="I47" s="8"/>
      <c r="J47" s="8"/>
      <c r="K47" s="8"/>
      <c r="L47" s="9"/>
      <c r="M47" s="8"/>
      <c r="N47" s="8"/>
      <c r="O47" s="8"/>
      <c r="P47" s="8"/>
      <c r="Q47" s="8"/>
    </row>
    <row r="48" spans="1:17" x14ac:dyDescent="0.25">
      <c r="A48" s="2"/>
      <c r="B48" s="8"/>
      <c r="C48" s="8"/>
      <c r="D48" s="8"/>
      <c r="E48" s="8"/>
      <c r="F48" s="9"/>
      <c r="G48" s="8"/>
      <c r="H48" s="8"/>
      <c r="I48" s="8"/>
      <c r="J48" s="8"/>
      <c r="K48" s="8"/>
      <c r="L48" s="9"/>
      <c r="M48" s="8"/>
      <c r="N48" s="8"/>
      <c r="O48" s="8"/>
      <c r="P48" s="8"/>
      <c r="Q48" s="8"/>
    </row>
    <row r="49" spans="1:17" x14ac:dyDescent="0.25">
      <c r="A49" s="2"/>
      <c r="B49" s="8"/>
      <c r="C49" s="8"/>
      <c r="D49" s="8"/>
      <c r="E49" s="8"/>
      <c r="F49" s="9"/>
      <c r="G49" s="8"/>
      <c r="H49" s="8"/>
      <c r="I49" s="8"/>
      <c r="J49" s="8"/>
      <c r="K49" s="8"/>
      <c r="L49" s="9"/>
      <c r="M49" s="8"/>
      <c r="N49" s="8"/>
      <c r="O49" s="8"/>
      <c r="P49" s="8"/>
      <c r="Q49" s="8"/>
    </row>
    <row r="52" spans="1:17" x14ac:dyDescent="0.25">
      <c r="A52" t="s">
        <v>30</v>
      </c>
    </row>
    <row r="53" spans="1:17" x14ac:dyDescent="0.25">
      <c r="A53" s="10" t="s">
        <v>0</v>
      </c>
      <c r="B53" s="14" t="s">
        <v>6</v>
      </c>
      <c r="C53" s="15"/>
      <c r="D53" s="16"/>
      <c r="E53" s="10" t="s">
        <v>7</v>
      </c>
      <c r="F53" s="10" t="s">
        <v>2</v>
      </c>
      <c r="H53" s="3" t="s">
        <v>13</v>
      </c>
    </row>
    <row r="54" spans="1:17" x14ac:dyDescent="0.25">
      <c r="A54" s="11"/>
      <c r="B54" s="4" t="s">
        <v>8</v>
      </c>
      <c r="C54" s="4" t="s">
        <v>9</v>
      </c>
      <c r="D54" s="4" t="s">
        <v>10</v>
      </c>
      <c r="E54" s="11"/>
      <c r="F54" s="11"/>
      <c r="H54" s="2" t="s">
        <v>31</v>
      </c>
      <c r="I54" s="2">
        <v>3</v>
      </c>
    </row>
    <row r="55" spans="1:17" x14ac:dyDescent="0.25">
      <c r="A55" s="2" t="s">
        <v>38</v>
      </c>
      <c r="B55" s="2">
        <f>E38</f>
        <v>0.94052695705147726</v>
      </c>
      <c r="C55" s="2">
        <f>K38</f>
        <v>0.92248062015503884</v>
      </c>
      <c r="D55" s="2">
        <f>Q38</f>
        <v>0.92327026129843037</v>
      </c>
      <c r="E55" s="2">
        <f>SUM(B55:D55)</f>
        <v>2.7862778385049465</v>
      </c>
      <c r="F55" s="2">
        <f>AVERAGE(B55:D55)</f>
        <v>0.92875927950164883</v>
      </c>
      <c r="H55" s="2" t="s">
        <v>32</v>
      </c>
      <c r="I55" s="2">
        <v>3</v>
      </c>
    </row>
    <row r="56" spans="1:17" x14ac:dyDescent="0.25">
      <c r="A56" s="2" t="s">
        <v>39</v>
      </c>
      <c r="B56" s="2">
        <f t="shared" ref="B56:B63" si="38">E39</f>
        <v>0.84903846153846152</v>
      </c>
      <c r="C56" s="2">
        <f t="shared" ref="C56:C63" si="39">K39</f>
        <v>0.93168016194331993</v>
      </c>
      <c r="D56" s="2">
        <f t="shared" ref="D56:D63" si="40">Q39</f>
        <v>0.90427957954613225</v>
      </c>
      <c r="E56" s="2">
        <f t="shared" ref="E56:E63" si="41">SUM(B56:D56)</f>
        <v>2.6849982030279138</v>
      </c>
      <c r="F56" s="2">
        <f t="shared" ref="F56:F63" si="42">AVERAGE(B56:D56)</f>
        <v>0.89499940100930464</v>
      </c>
      <c r="H56" s="2" t="s">
        <v>14</v>
      </c>
      <c r="I56" s="2">
        <v>3</v>
      </c>
    </row>
    <row r="57" spans="1:17" x14ac:dyDescent="0.25">
      <c r="A57" s="2" t="s">
        <v>40</v>
      </c>
      <c r="B57" s="2">
        <f t="shared" si="38"/>
        <v>0.84306615776081417</v>
      </c>
      <c r="C57" s="2">
        <f t="shared" si="39"/>
        <v>0.93803896518684127</v>
      </c>
      <c r="D57" s="2">
        <f t="shared" si="40"/>
        <v>0.9120568366608639</v>
      </c>
      <c r="E57" s="2">
        <f t="shared" si="41"/>
        <v>2.6931619596085192</v>
      </c>
      <c r="F57" s="2">
        <f t="shared" si="42"/>
        <v>0.89772065320283978</v>
      </c>
      <c r="H57" s="2" t="s">
        <v>15</v>
      </c>
      <c r="I57" s="2">
        <f>(E67^2)/(I54*I55*I56)</f>
        <v>22.761933094329599</v>
      </c>
    </row>
    <row r="58" spans="1:17" x14ac:dyDescent="0.25">
      <c r="A58" s="2" t="s">
        <v>41</v>
      </c>
      <c r="B58" s="2">
        <f t="shared" si="38"/>
        <v>0.92251051962127406</v>
      </c>
      <c r="C58" s="2">
        <f t="shared" si="39"/>
        <v>0.93270621921772046</v>
      </c>
      <c r="D58" s="2">
        <f t="shared" si="40"/>
        <v>0.90458384208384224</v>
      </c>
      <c r="E58" s="2">
        <f t="shared" si="41"/>
        <v>2.7598005809228368</v>
      </c>
      <c r="F58" s="2">
        <f t="shared" si="42"/>
        <v>0.91993352697427888</v>
      </c>
    </row>
    <row r="59" spans="1:17" x14ac:dyDescent="0.25">
      <c r="A59" s="2" t="s">
        <v>42</v>
      </c>
      <c r="B59" s="2">
        <f t="shared" si="38"/>
        <v>0.9127917030114624</v>
      </c>
      <c r="C59" s="2">
        <f t="shared" si="39"/>
        <v>0.93303571428571441</v>
      </c>
      <c r="D59" s="2">
        <f t="shared" si="40"/>
        <v>0.95452655325178759</v>
      </c>
      <c r="E59" s="2">
        <f t="shared" si="41"/>
        <v>2.8003539705489642</v>
      </c>
      <c r="F59" s="2">
        <f t="shared" si="42"/>
        <v>0.93345132351632143</v>
      </c>
      <c r="H59" t="s">
        <v>16</v>
      </c>
    </row>
    <row r="60" spans="1:17" x14ac:dyDescent="0.25">
      <c r="A60" s="2" t="s">
        <v>43</v>
      </c>
      <c r="B60" s="2">
        <f t="shared" si="38"/>
        <v>0.95535714285714279</v>
      </c>
      <c r="C60" s="2">
        <f t="shared" si="39"/>
        <v>0.94098211025921863</v>
      </c>
      <c r="D60" s="2">
        <f t="shared" si="40"/>
        <v>0.93685106297269805</v>
      </c>
      <c r="E60" s="2">
        <f t="shared" si="41"/>
        <v>2.8331903160890595</v>
      </c>
      <c r="F60" s="2">
        <f t="shared" si="42"/>
        <v>0.94439677202968653</v>
      </c>
      <c r="H60" s="1" t="s">
        <v>17</v>
      </c>
      <c r="I60" s="1" t="s">
        <v>18</v>
      </c>
      <c r="J60" s="1" t="s">
        <v>19</v>
      </c>
      <c r="K60" s="1" t="s">
        <v>20</v>
      </c>
      <c r="L60" s="1" t="s">
        <v>21</v>
      </c>
      <c r="M60" s="1"/>
      <c r="N60" s="1" t="s">
        <v>22</v>
      </c>
      <c r="O60" s="1" t="s">
        <v>23</v>
      </c>
    </row>
    <row r="61" spans="1:17" x14ac:dyDescent="0.25">
      <c r="A61" s="2" t="s">
        <v>44</v>
      </c>
      <c r="B61" s="2">
        <f t="shared" si="38"/>
        <v>0.93360655737704923</v>
      </c>
      <c r="C61" s="2">
        <f t="shared" si="39"/>
        <v>0.92569530925695309</v>
      </c>
      <c r="D61" s="2">
        <f t="shared" si="40"/>
        <v>0.90682406845439079</v>
      </c>
      <c r="E61" s="2">
        <f t="shared" si="41"/>
        <v>2.7661259350883931</v>
      </c>
      <c r="F61" s="2">
        <f t="shared" si="42"/>
        <v>0.92204197836279767</v>
      </c>
      <c r="H61" s="2" t="s">
        <v>24</v>
      </c>
      <c r="I61" s="2">
        <f>I56-1</f>
        <v>2</v>
      </c>
      <c r="J61" s="2">
        <f>SUMSQ(B67:D67)/(I54*I55)-I57</f>
        <v>8.3538008308181588E-4</v>
      </c>
      <c r="K61" s="2">
        <f t="shared" ref="K61:K66" si="43">J61/I61</f>
        <v>4.1769004154090794E-4</v>
      </c>
      <c r="L61" s="2">
        <f>K61/$K$66</f>
        <v>0.36982682105843168</v>
      </c>
      <c r="M61" s="2" t="str">
        <f>IF(L61&lt;N61,"tn",IF(L61&lt;O61,"*","**"))</f>
        <v>tn</v>
      </c>
      <c r="N61" s="2">
        <f>FINV(5%,$I61,$I$66)</f>
        <v>3.6337234675916301</v>
      </c>
      <c r="O61" s="2">
        <f>FINV(1%,$I61,$I$66)</f>
        <v>6.2262352803113821</v>
      </c>
    </row>
    <row r="62" spans="1:17" x14ac:dyDescent="0.25">
      <c r="A62" s="2" t="s">
        <v>45</v>
      </c>
      <c r="B62" s="2">
        <f t="shared" si="38"/>
        <v>0.92977190876350535</v>
      </c>
      <c r="C62" s="2">
        <f t="shared" si="39"/>
        <v>0.8879241856769946</v>
      </c>
      <c r="D62" s="2">
        <f t="shared" si="40"/>
        <v>0.901913875598086</v>
      </c>
      <c r="E62" s="2">
        <f>SUM(B62:D62)</f>
        <v>2.7196099700385861</v>
      </c>
      <c r="F62" s="2">
        <f t="shared" si="42"/>
        <v>0.90653665667952865</v>
      </c>
      <c r="H62" s="2" t="s">
        <v>0</v>
      </c>
      <c r="I62" s="2">
        <f>(I54*I55)-1</f>
        <v>8</v>
      </c>
      <c r="J62" s="2">
        <f>SUMSQ(E55:E66)/I56-I57</f>
        <v>6.4445150732588274E-3</v>
      </c>
      <c r="K62" s="2">
        <f t="shared" si="43"/>
        <v>8.0556438415735343E-4</v>
      </c>
      <c r="L62" s="2">
        <f>K62/$K$66</f>
        <v>0.71325453259969451</v>
      </c>
      <c r="M62" s="2" t="str">
        <f t="shared" ref="M62:M65" si="44">IF(L62&lt;N62,"tn",IF(L62&lt;O62,"*","**"))</f>
        <v>tn</v>
      </c>
      <c r="N62" s="2">
        <f>FINV(5%,$I62,$I$66)</f>
        <v>2.5910961798744014</v>
      </c>
      <c r="O62" s="2">
        <f t="shared" ref="O62:O64" si="45">FINV(1%,$I62,$I$66)</f>
        <v>3.8895721399261927</v>
      </c>
    </row>
    <row r="63" spans="1:17" x14ac:dyDescent="0.25">
      <c r="A63" s="2" t="s">
        <v>46</v>
      </c>
      <c r="B63" s="2">
        <f t="shared" si="38"/>
        <v>0.95979703356752544</v>
      </c>
      <c r="C63" s="2">
        <f t="shared" si="39"/>
        <v>0.9190134099616859</v>
      </c>
      <c r="D63" s="2">
        <f t="shared" si="40"/>
        <v>0.86823740680123651</v>
      </c>
      <c r="E63" s="2">
        <f t="shared" si="41"/>
        <v>2.7470478503304476</v>
      </c>
      <c r="F63" s="2">
        <f t="shared" si="42"/>
        <v>0.91568261677681584</v>
      </c>
      <c r="H63" s="2" t="s">
        <v>33</v>
      </c>
      <c r="I63" s="2">
        <f>I54-1</f>
        <v>2</v>
      </c>
      <c r="J63" s="2">
        <f>SUMSQ(E72:E75)/(I56*I55)-I57</f>
        <v>3.0684950498844898E-3</v>
      </c>
      <c r="K63" s="2">
        <f t="shared" si="43"/>
        <v>1.5342475249422449E-3</v>
      </c>
      <c r="L63" s="2">
        <f>K63/$K$66</f>
        <v>1.3584376653389436</v>
      </c>
      <c r="M63" s="2" t="str">
        <f t="shared" si="44"/>
        <v>tn</v>
      </c>
      <c r="N63" s="2">
        <f>FINV(5%,$I63,$I$66)</f>
        <v>3.6337234675916301</v>
      </c>
      <c r="O63" s="2">
        <f t="shared" si="45"/>
        <v>6.2262352803113821</v>
      </c>
    </row>
    <row r="64" spans="1:17" x14ac:dyDescent="0.25">
      <c r="A64" s="2"/>
      <c r="B64" s="2"/>
      <c r="C64" s="2"/>
      <c r="D64" s="2"/>
      <c r="E64" s="2"/>
      <c r="F64" s="2"/>
      <c r="H64" s="2" t="s">
        <v>34</v>
      </c>
      <c r="I64" s="2">
        <f>I55-1</f>
        <v>2</v>
      </c>
      <c r="J64" s="2">
        <f>SUMSQ(B76:D76)/(I56*I54)-I57</f>
        <v>6.5520064385538035E-4</v>
      </c>
      <c r="K64" s="2">
        <f t="shared" si="43"/>
        <v>3.2760032192769017E-4</v>
      </c>
      <c r="L64" s="2">
        <f>K64/$K$66</f>
        <v>0.29006050800081312</v>
      </c>
      <c r="M64" s="2" t="str">
        <f t="shared" si="44"/>
        <v>tn</v>
      </c>
      <c r="N64" s="2">
        <f>FINV(5%,$I64,$I$66)</f>
        <v>3.6337234675916301</v>
      </c>
      <c r="O64" s="2">
        <f t="shared" si="45"/>
        <v>6.2262352803113821</v>
      </c>
    </row>
    <row r="65" spans="1:15" x14ac:dyDescent="0.25">
      <c r="A65" s="2"/>
      <c r="B65" s="2"/>
      <c r="C65" s="2"/>
      <c r="D65" s="2"/>
      <c r="E65" s="2"/>
      <c r="F65" s="2"/>
      <c r="H65" s="2" t="s">
        <v>53</v>
      </c>
      <c r="I65" s="2">
        <f>I62-I63-I64</f>
        <v>4</v>
      </c>
      <c r="J65" s="2">
        <f>J62-J63-J64</f>
        <v>2.7208193795189572E-3</v>
      </c>
      <c r="K65" s="2">
        <f t="shared" si="43"/>
        <v>6.8020484487973931E-4</v>
      </c>
      <c r="L65" s="2">
        <f>K65/$K$66</f>
        <v>0.60225997852951063</v>
      </c>
      <c r="M65" s="2" t="str">
        <f t="shared" si="44"/>
        <v>tn</v>
      </c>
      <c r="N65" s="2">
        <f>FINV(5%,$I65,$I$66)</f>
        <v>3.0069172799243447</v>
      </c>
      <c r="O65" s="2">
        <f>FINV(1%,$I65,$I$66)</f>
        <v>4.772577999723211</v>
      </c>
    </row>
    <row r="66" spans="1:15" x14ac:dyDescent="0.25">
      <c r="A66" s="2"/>
      <c r="B66" s="2"/>
      <c r="C66" s="2"/>
      <c r="D66" s="2"/>
      <c r="E66" s="2"/>
      <c r="F66" s="2"/>
      <c r="H66" s="2" t="s">
        <v>25</v>
      </c>
      <c r="I66" s="2">
        <f>I67-I61-I62</f>
        <v>16</v>
      </c>
      <c r="J66" s="2">
        <f>J67-J63-J61</f>
        <v>1.8070730093420195E-2</v>
      </c>
      <c r="K66" s="2">
        <f t="shared" si="43"/>
        <v>1.1294206308387622E-3</v>
      </c>
      <c r="L66" s="6"/>
      <c r="M66" s="6"/>
      <c r="N66" s="6"/>
      <c r="O66" s="6"/>
    </row>
    <row r="67" spans="1:15" x14ac:dyDescent="0.25">
      <c r="A67" s="5" t="s">
        <v>12</v>
      </c>
      <c r="B67" s="2">
        <f>SUM(B55:B66)</f>
        <v>8.2464664415487121</v>
      </c>
      <c r="C67" s="2">
        <f t="shared" ref="C67:F67" si="46">SUM(C55:C66)</f>
        <v>8.3315566959434886</v>
      </c>
      <c r="D67" s="2">
        <f t="shared" si="46"/>
        <v>8.2125434866674674</v>
      </c>
      <c r="E67" s="2">
        <f t="shared" si="46"/>
        <v>24.790566624159666</v>
      </c>
      <c r="F67" s="2">
        <f t="shared" si="46"/>
        <v>8.2635222080532227</v>
      </c>
      <c r="H67" s="2" t="s">
        <v>12</v>
      </c>
      <c r="I67" s="2">
        <f>I54*I55*I56-1</f>
        <v>26</v>
      </c>
      <c r="J67" s="2">
        <f>SUMSQ(B55:D66)-I57</f>
        <v>2.1974605226386501E-2</v>
      </c>
      <c r="K67" s="6"/>
      <c r="L67" s="6"/>
      <c r="M67" s="6"/>
      <c r="N67" s="6"/>
      <c r="O67" s="6"/>
    </row>
    <row r="68" spans="1:15" x14ac:dyDescent="0.25">
      <c r="A68" s="2" t="s">
        <v>26</v>
      </c>
      <c r="B68" s="2">
        <f>AVERAGE(B55:B66)</f>
        <v>0.91627404906096799</v>
      </c>
      <c r="C68" s="2">
        <f t="shared" ref="C68:F68" si="47">AVERAGE(C55:C66)</f>
        <v>0.92572852177149878</v>
      </c>
      <c r="D68" s="2">
        <f>AVERAGE(D55:D66)</f>
        <v>0.91250483185194087</v>
      </c>
      <c r="E68" s="2"/>
      <c r="F68" s="2">
        <f t="shared" si="47"/>
        <v>0.91816913422813584</v>
      </c>
    </row>
    <row r="69" spans="1:15" x14ac:dyDescent="0.25">
      <c r="A69" t="s">
        <v>11</v>
      </c>
    </row>
    <row r="70" spans="1:15" x14ac:dyDescent="0.25">
      <c r="A70" s="12" t="s">
        <v>33</v>
      </c>
      <c r="B70" s="13" t="s">
        <v>34</v>
      </c>
      <c r="C70" s="13"/>
      <c r="D70" s="13"/>
      <c r="E70" s="12" t="s">
        <v>12</v>
      </c>
      <c r="F70" s="12" t="s">
        <v>2</v>
      </c>
    </row>
    <row r="71" spans="1:15" x14ac:dyDescent="0.25">
      <c r="A71" s="12"/>
      <c r="B71" s="4" t="s">
        <v>35</v>
      </c>
      <c r="C71" s="4" t="s">
        <v>36</v>
      </c>
      <c r="D71" s="4" t="s">
        <v>37</v>
      </c>
      <c r="E71" s="12"/>
      <c r="F71" s="12"/>
    </row>
    <row r="72" spans="1:15" x14ac:dyDescent="0.25">
      <c r="A72" s="1" t="s">
        <v>47</v>
      </c>
      <c r="B72" s="2">
        <f>E55</f>
        <v>2.7862778385049465</v>
      </c>
      <c r="C72" s="2">
        <f>E56</f>
        <v>2.6849982030279138</v>
      </c>
      <c r="D72" s="2">
        <f>E57</f>
        <v>2.6931619596085192</v>
      </c>
      <c r="E72" s="2">
        <f t="shared" ref="E72:E73" si="48">SUM(B72:D72)</f>
        <v>8.1644380011413791</v>
      </c>
      <c r="F72" s="2">
        <f>E72/9</f>
        <v>0.90715977790459768</v>
      </c>
      <c r="I72" s="2" t="s">
        <v>0</v>
      </c>
      <c r="J72" s="2" t="s">
        <v>51</v>
      </c>
      <c r="K72" s="2"/>
    </row>
    <row r="73" spans="1:15" x14ac:dyDescent="0.25">
      <c r="A73" s="1" t="s">
        <v>48</v>
      </c>
      <c r="B73" s="2">
        <f>E58</f>
        <v>2.7598005809228368</v>
      </c>
      <c r="C73" s="2">
        <f>E59</f>
        <v>2.8003539705489642</v>
      </c>
      <c r="D73" s="2">
        <f>E60</f>
        <v>2.8331903160890595</v>
      </c>
      <c r="E73" s="2">
        <f t="shared" si="48"/>
        <v>8.3933448675608595</v>
      </c>
      <c r="F73" s="2">
        <f t="shared" ref="F73" si="49">E73/9</f>
        <v>0.93259387417342887</v>
      </c>
      <c r="I73" s="2" t="s">
        <v>47</v>
      </c>
      <c r="J73" s="2">
        <f>E72/9</f>
        <v>0.90715977790459768</v>
      </c>
      <c r="K73" s="2"/>
    </row>
    <row r="74" spans="1:15" x14ac:dyDescent="0.25">
      <c r="A74" s="1" t="s">
        <v>49</v>
      </c>
      <c r="B74" s="2">
        <f>E61</f>
        <v>2.7661259350883931</v>
      </c>
      <c r="C74" s="2">
        <f>E62</f>
        <v>2.7196099700385861</v>
      </c>
      <c r="D74" s="2">
        <f>E63</f>
        <v>2.7470478503304476</v>
      </c>
      <c r="E74" s="2">
        <f>SUM(B74:D74)</f>
        <v>8.2327837554574277</v>
      </c>
      <c r="F74" s="2">
        <f>E74/9</f>
        <v>0.91475375060638087</v>
      </c>
      <c r="I74" s="2" t="s">
        <v>48</v>
      </c>
      <c r="J74" s="2">
        <f>E73/9</f>
        <v>0.93259387417342887</v>
      </c>
      <c r="K74" s="2"/>
    </row>
    <row r="75" spans="1:15" x14ac:dyDescent="0.25">
      <c r="A75" s="1"/>
      <c r="B75" s="2"/>
      <c r="C75" s="2"/>
      <c r="D75" s="2"/>
      <c r="E75" s="2"/>
      <c r="F75" s="2"/>
      <c r="I75" s="2" t="s">
        <v>49</v>
      </c>
      <c r="J75" s="2">
        <f>E74/9</f>
        <v>0.91475375060638087</v>
      </c>
      <c r="K75" s="2"/>
    </row>
    <row r="76" spans="1:15" x14ac:dyDescent="0.25">
      <c r="A76" s="1" t="s">
        <v>12</v>
      </c>
      <c r="B76" s="2">
        <f>SUM(B72:B75)</f>
        <v>8.3122043545161759</v>
      </c>
      <c r="C76" s="2">
        <f t="shared" ref="C76:D76" si="50">SUM(C72:C75)</f>
        <v>8.2049621436154645</v>
      </c>
      <c r="D76" s="2">
        <f t="shared" si="50"/>
        <v>8.2734001260280259</v>
      </c>
      <c r="E76" s="2">
        <f>E72+E73+E74+E75</f>
        <v>24.790566624159666</v>
      </c>
      <c r="F76" s="2"/>
      <c r="I76" s="2"/>
      <c r="J76" s="2"/>
      <c r="K76" s="2"/>
    </row>
    <row r="77" spans="1:15" x14ac:dyDescent="0.25">
      <c r="A77" s="1" t="s">
        <v>2</v>
      </c>
      <c r="B77" s="2">
        <f>B76/9</f>
        <v>0.92357826161290846</v>
      </c>
      <c r="C77" s="2">
        <f>C76/9</f>
        <v>0.91166246040171828</v>
      </c>
      <c r="D77" s="2">
        <f>D76/9</f>
        <v>0.91926668066978068</v>
      </c>
      <c r="E77" s="2"/>
      <c r="F77" s="2"/>
      <c r="G77" t="s">
        <v>50</v>
      </c>
      <c r="H77" s="7">
        <v>4.7859999999999996</v>
      </c>
      <c r="I77" s="2" t="s">
        <v>52</v>
      </c>
      <c r="J77" s="2">
        <f>H77*(K66/9)^0.5</f>
        <v>5.3614134297448914E-2</v>
      </c>
      <c r="K77" s="2"/>
    </row>
    <row r="79" spans="1:15" x14ac:dyDescent="0.25">
      <c r="I79" t="s">
        <v>35</v>
      </c>
      <c r="J79">
        <f>B76/9</f>
        <v>0.92357826161290846</v>
      </c>
    </row>
    <row r="80" spans="1:15" x14ac:dyDescent="0.25">
      <c r="I80" t="s">
        <v>36</v>
      </c>
      <c r="J80">
        <f>C76/9</f>
        <v>0.91166246040171828</v>
      </c>
    </row>
    <row r="81" spans="7:10" x14ac:dyDescent="0.25">
      <c r="I81" t="s">
        <v>37</v>
      </c>
      <c r="J81">
        <f>D76/9</f>
        <v>0.91926668066978068</v>
      </c>
    </row>
    <row r="83" spans="7:10" x14ac:dyDescent="0.25">
      <c r="G83" t="s">
        <v>50</v>
      </c>
      <c r="H83">
        <v>4.7859999999999996</v>
      </c>
      <c r="I83" t="s">
        <v>52</v>
      </c>
      <c r="J83">
        <f>H83*(K66/9)^0.5</f>
        <v>5.3614134297448914E-2</v>
      </c>
    </row>
  </sheetData>
  <mergeCells count="35">
    <mergeCell ref="N19:P19"/>
    <mergeCell ref="Q19:Q20"/>
    <mergeCell ref="M3:M4"/>
    <mergeCell ref="N3:P3"/>
    <mergeCell ref="Q3:Q4"/>
    <mergeCell ref="K3:K4"/>
    <mergeCell ref="A19:A20"/>
    <mergeCell ref="B19:D19"/>
    <mergeCell ref="E19:E20"/>
    <mergeCell ref="G19:G20"/>
    <mergeCell ref="H19:J19"/>
    <mergeCell ref="A3:A4"/>
    <mergeCell ref="B3:D3"/>
    <mergeCell ref="E3:E4"/>
    <mergeCell ref="G3:G4"/>
    <mergeCell ref="H3:J3"/>
    <mergeCell ref="A36:A37"/>
    <mergeCell ref="G36:G37"/>
    <mergeCell ref="H36:J36"/>
    <mergeCell ref="K19:K20"/>
    <mergeCell ref="M19:M20"/>
    <mergeCell ref="K36:K37"/>
    <mergeCell ref="M36:M37"/>
    <mergeCell ref="N36:P36"/>
    <mergeCell ref="Q36:Q37"/>
    <mergeCell ref="B53:D53"/>
    <mergeCell ref="E53:E54"/>
    <mergeCell ref="F53:F54"/>
    <mergeCell ref="E36:E37"/>
    <mergeCell ref="B36:D36"/>
    <mergeCell ref="A53:A54"/>
    <mergeCell ref="A70:A71"/>
    <mergeCell ref="B70:D70"/>
    <mergeCell ref="E70:E71"/>
    <mergeCell ref="F70:F7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Wahyu Arie</cp:lastModifiedBy>
  <dcterms:created xsi:type="dcterms:W3CDTF">2023-02-03T14:01:51Z</dcterms:created>
  <dcterms:modified xsi:type="dcterms:W3CDTF">2023-06-22T03:32:33Z</dcterms:modified>
</cp:coreProperties>
</file>