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tri\Documents\"/>
    </mc:Choice>
  </mc:AlternateContent>
  <bookViews>
    <workbookView xWindow="0" yWindow="0" windowWidth="20490" windowHeight="7905"/>
  </bookViews>
  <sheets>
    <sheet name="PROFITABILITAS" sheetId="1" r:id="rId1"/>
    <sheet name="MANAJEMEN LABA" sheetId="4" r:id="rId2"/>
    <sheet name="PENGHINDARAN PAJAK" sheetId="5" r:id="rId3"/>
    <sheet name="LEVERAGE" sheetId="10" r:id="rId4"/>
    <sheet name="Olah Data " sheetId="11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6" i="4" l="1"/>
  <c r="AC26" i="4"/>
  <c r="AD26" i="4"/>
  <c r="AB27" i="4"/>
  <c r="AC27" i="4"/>
  <c r="AD27" i="4"/>
  <c r="AB28" i="4"/>
  <c r="AC28" i="4"/>
  <c r="AD28" i="4"/>
  <c r="AB29" i="4"/>
  <c r="AC29" i="4"/>
  <c r="AD29" i="4"/>
  <c r="AB30" i="4"/>
  <c r="AC30" i="4"/>
  <c r="AD30" i="4"/>
  <c r="AB31" i="4"/>
  <c r="AC31" i="4"/>
  <c r="AD31" i="4"/>
  <c r="AB32" i="4"/>
  <c r="AC32" i="4"/>
  <c r="AD32" i="4"/>
  <c r="AB33" i="4"/>
  <c r="AC33" i="4"/>
  <c r="AD33" i="4"/>
  <c r="AB34" i="4"/>
  <c r="AC34" i="4"/>
  <c r="AD34" i="4"/>
  <c r="AB35" i="4"/>
  <c r="AC35" i="4"/>
  <c r="AD35" i="4"/>
  <c r="AB36" i="4"/>
  <c r="AC36" i="4"/>
  <c r="AD36" i="4"/>
  <c r="AB37" i="4"/>
  <c r="AC37" i="4"/>
  <c r="AD37" i="4"/>
  <c r="AB38" i="4"/>
  <c r="AC38" i="4"/>
  <c r="AD38" i="4"/>
  <c r="AB39" i="4"/>
  <c r="AC39" i="4"/>
  <c r="AD39" i="4"/>
  <c r="AB40" i="4"/>
  <c r="AC40" i="4"/>
  <c r="AD40" i="4"/>
  <c r="AB41" i="4"/>
  <c r="AC41" i="4"/>
  <c r="AD41" i="4"/>
  <c r="AC25" i="4"/>
  <c r="AD25" i="4"/>
  <c r="AB25" i="4"/>
  <c r="Y26" i="4"/>
  <c r="Z26" i="4"/>
  <c r="Y27" i="4"/>
  <c r="Z27" i="4"/>
  <c r="Y28" i="4"/>
  <c r="Z28" i="4"/>
  <c r="Y29" i="4"/>
  <c r="Z29" i="4"/>
  <c r="Y30" i="4"/>
  <c r="Z30" i="4"/>
  <c r="Y31" i="4"/>
  <c r="Z31" i="4"/>
  <c r="Y32" i="4"/>
  <c r="Z32" i="4"/>
  <c r="Y33" i="4"/>
  <c r="Z33" i="4"/>
  <c r="Y34" i="4"/>
  <c r="Z34" i="4"/>
  <c r="Y35" i="4"/>
  <c r="Z35" i="4"/>
  <c r="Y36" i="4"/>
  <c r="Z36" i="4"/>
  <c r="Y37" i="4"/>
  <c r="Z37" i="4"/>
  <c r="Y38" i="4"/>
  <c r="Z38" i="4"/>
  <c r="Y39" i="4"/>
  <c r="Z39" i="4"/>
  <c r="Y40" i="4"/>
  <c r="Z40" i="4"/>
  <c r="Y41" i="4"/>
  <c r="Z41" i="4"/>
  <c r="Z25" i="4"/>
  <c r="F3" i="11" l="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D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36" i="11"/>
  <c r="E36" i="11"/>
  <c r="F36" i="11"/>
  <c r="F19" i="11" l="1"/>
  <c r="F2" i="11"/>
  <c r="D19" i="11" l="1"/>
  <c r="D2" i="11"/>
  <c r="E19" i="11"/>
  <c r="E2" i="11"/>
  <c r="M4" i="10" l="1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K19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M3" i="10"/>
  <c r="L3" i="10"/>
  <c r="K3" i="10"/>
  <c r="M5" i="5" l="1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4" i="5"/>
  <c r="T26" i="4" l="1"/>
  <c r="U26" i="4"/>
  <c r="V26" i="4"/>
  <c r="T27" i="4"/>
  <c r="U27" i="4"/>
  <c r="V27" i="4"/>
  <c r="T28" i="4"/>
  <c r="U28" i="4"/>
  <c r="V28" i="4"/>
  <c r="T29" i="4"/>
  <c r="U29" i="4"/>
  <c r="V29" i="4"/>
  <c r="T30" i="4"/>
  <c r="U30" i="4"/>
  <c r="V30" i="4"/>
  <c r="T31" i="4"/>
  <c r="U31" i="4"/>
  <c r="V31" i="4"/>
  <c r="T32" i="4"/>
  <c r="U32" i="4"/>
  <c r="V32" i="4"/>
  <c r="T33" i="4"/>
  <c r="U33" i="4"/>
  <c r="V33" i="4"/>
  <c r="T34" i="4"/>
  <c r="U34" i="4"/>
  <c r="V34" i="4"/>
  <c r="T35" i="4"/>
  <c r="U35" i="4"/>
  <c r="V35" i="4"/>
  <c r="T36" i="4"/>
  <c r="U36" i="4"/>
  <c r="V36" i="4"/>
  <c r="T37" i="4"/>
  <c r="U37" i="4"/>
  <c r="V37" i="4"/>
  <c r="T38" i="4"/>
  <c r="U38" i="4"/>
  <c r="V38" i="4"/>
  <c r="T39" i="4"/>
  <c r="U39" i="4"/>
  <c r="V39" i="4"/>
  <c r="T40" i="4"/>
  <c r="U40" i="4"/>
  <c r="V40" i="4"/>
  <c r="T41" i="4"/>
  <c r="U41" i="4"/>
  <c r="V41" i="4"/>
  <c r="U25" i="4"/>
  <c r="V25" i="4"/>
  <c r="L26" i="4"/>
  <c r="M26" i="4"/>
  <c r="N26" i="4"/>
  <c r="L27" i="4"/>
  <c r="M27" i="4"/>
  <c r="N27" i="4"/>
  <c r="L28" i="4"/>
  <c r="M28" i="4"/>
  <c r="N28" i="4"/>
  <c r="L29" i="4"/>
  <c r="M29" i="4"/>
  <c r="N29" i="4"/>
  <c r="L30" i="4"/>
  <c r="M30" i="4"/>
  <c r="N30" i="4"/>
  <c r="L31" i="4"/>
  <c r="M31" i="4"/>
  <c r="N31" i="4"/>
  <c r="L32" i="4"/>
  <c r="M32" i="4"/>
  <c r="N32" i="4"/>
  <c r="L33" i="4"/>
  <c r="M33" i="4"/>
  <c r="N33" i="4"/>
  <c r="L34" i="4"/>
  <c r="M34" i="4"/>
  <c r="N34" i="4"/>
  <c r="L35" i="4"/>
  <c r="M35" i="4"/>
  <c r="N35" i="4"/>
  <c r="L36" i="4"/>
  <c r="M36" i="4"/>
  <c r="N36" i="4"/>
  <c r="L37" i="4"/>
  <c r="M37" i="4"/>
  <c r="N37" i="4"/>
  <c r="L38" i="4"/>
  <c r="M38" i="4"/>
  <c r="N38" i="4"/>
  <c r="L39" i="4"/>
  <c r="M39" i="4"/>
  <c r="N39" i="4"/>
  <c r="L40" i="4"/>
  <c r="M40" i="4"/>
  <c r="N40" i="4"/>
  <c r="L41" i="4"/>
  <c r="M41" i="4"/>
  <c r="N41" i="4"/>
  <c r="M25" i="4"/>
  <c r="N25" i="4"/>
  <c r="AG5" i="4"/>
  <c r="AK5" i="4" s="1"/>
  <c r="AH5" i="4"/>
  <c r="AI5" i="4"/>
  <c r="AG6" i="4"/>
  <c r="AK6" i="4" s="1"/>
  <c r="AH6" i="4"/>
  <c r="AI6" i="4"/>
  <c r="AG7" i="4"/>
  <c r="AK7" i="4" s="1"/>
  <c r="AH7" i="4"/>
  <c r="AI7" i="4"/>
  <c r="AG8" i="4"/>
  <c r="AK8" i="4" s="1"/>
  <c r="AH8" i="4"/>
  <c r="AI8" i="4"/>
  <c r="AG9" i="4"/>
  <c r="AK9" i="4" s="1"/>
  <c r="AH9" i="4"/>
  <c r="AI9" i="4"/>
  <c r="AG10" i="4"/>
  <c r="AK10" i="4" s="1"/>
  <c r="AH10" i="4"/>
  <c r="AI10" i="4"/>
  <c r="AG11" i="4"/>
  <c r="AK11" i="4" s="1"/>
  <c r="AH11" i="4"/>
  <c r="AI11" i="4"/>
  <c r="AG12" i="4"/>
  <c r="AK12" i="4" s="1"/>
  <c r="AH12" i="4"/>
  <c r="AI12" i="4"/>
  <c r="AG13" i="4"/>
  <c r="AK13" i="4" s="1"/>
  <c r="AH13" i="4"/>
  <c r="AI13" i="4"/>
  <c r="AG14" i="4"/>
  <c r="AK14" i="4" s="1"/>
  <c r="AH14" i="4"/>
  <c r="AI14" i="4"/>
  <c r="AG15" i="4"/>
  <c r="AK15" i="4" s="1"/>
  <c r="AH15" i="4"/>
  <c r="AI15" i="4"/>
  <c r="AG16" i="4"/>
  <c r="AK16" i="4" s="1"/>
  <c r="AH16" i="4"/>
  <c r="AI16" i="4"/>
  <c r="AG17" i="4"/>
  <c r="AK17" i="4" s="1"/>
  <c r="AH17" i="4"/>
  <c r="AI17" i="4"/>
  <c r="AG18" i="4"/>
  <c r="AK18" i="4" s="1"/>
  <c r="AH18" i="4"/>
  <c r="AI18" i="4"/>
  <c r="AG19" i="4"/>
  <c r="AK19" i="4" s="1"/>
  <c r="AH19" i="4"/>
  <c r="AI19" i="4"/>
  <c r="AG20" i="4"/>
  <c r="AK20" i="4" s="1"/>
  <c r="AH20" i="4"/>
  <c r="AI20" i="4"/>
  <c r="AH4" i="4"/>
  <c r="AI4" i="4"/>
  <c r="U4" i="4"/>
  <c r="Y4" i="4" s="1"/>
  <c r="V4" i="4"/>
  <c r="Z4" i="4" s="1"/>
  <c r="U5" i="4"/>
  <c r="Y5" i="4" s="1"/>
  <c r="V5" i="4"/>
  <c r="Z5" i="4" s="1"/>
  <c r="U6" i="4"/>
  <c r="Y6" i="4" s="1"/>
  <c r="V6" i="4"/>
  <c r="Z6" i="4" s="1"/>
  <c r="U7" i="4"/>
  <c r="Y7" i="4" s="1"/>
  <c r="V7" i="4"/>
  <c r="Z7" i="4" s="1"/>
  <c r="U8" i="4"/>
  <c r="Y8" i="4" s="1"/>
  <c r="V8" i="4"/>
  <c r="Z8" i="4" s="1"/>
  <c r="U9" i="4"/>
  <c r="Y9" i="4" s="1"/>
  <c r="V9" i="4"/>
  <c r="Z9" i="4" s="1"/>
  <c r="U10" i="4"/>
  <c r="Y10" i="4" s="1"/>
  <c r="V10" i="4"/>
  <c r="Z10" i="4" s="1"/>
  <c r="U11" i="4"/>
  <c r="Y11" i="4" s="1"/>
  <c r="V11" i="4"/>
  <c r="Z11" i="4" s="1"/>
  <c r="U12" i="4"/>
  <c r="Y12" i="4" s="1"/>
  <c r="V12" i="4"/>
  <c r="Z12" i="4" s="1"/>
  <c r="U13" i="4"/>
  <c r="Y13" i="4" s="1"/>
  <c r="V13" i="4"/>
  <c r="Z13" i="4" s="1"/>
  <c r="U14" i="4"/>
  <c r="Y14" i="4" s="1"/>
  <c r="V14" i="4"/>
  <c r="Z14" i="4" s="1"/>
  <c r="U15" i="4"/>
  <c r="Y15" i="4" s="1"/>
  <c r="V15" i="4"/>
  <c r="Z15" i="4" s="1"/>
  <c r="U16" i="4"/>
  <c r="Y16" i="4" s="1"/>
  <c r="V16" i="4"/>
  <c r="Z16" i="4" s="1"/>
  <c r="U17" i="4"/>
  <c r="Y17" i="4" s="1"/>
  <c r="V17" i="4"/>
  <c r="Z17" i="4" s="1"/>
  <c r="U18" i="4"/>
  <c r="Y18" i="4" s="1"/>
  <c r="V18" i="4"/>
  <c r="Z18" i="4" s="1"/>
  <c r="U19" i="4"/>
  <c r="Y19" i="4" s="1"/>
  <c r="V19" i="4"/>
  <c r="Z19" i="4" s="1"/>
  <c r="U20" i="4"/>
  <c r="Y20" i="4" s="1"/>
  <c r="V20" i="4"/>
  <c r="Z20" i="4" s="1"/>
  <c r="T5" i="4"/>
  <c r="X5" i="4" s="1"/>
  <c r="T6" i="4"/>
  <c r="X6" i="4" s="1"/>
  <c r="T7" i="4"/>
  <c r="X7" i="4" s="1"/>
  <c r="T8" i="4"/>
  <c r="X8" i="4" s="1"/>
  <c r="T9" i="4"/>
  <c r="X9" i="4" s="1"/>
  <c r="T10" i="4"/>
  <c r="X10" i="4" s="1"/>
  <c r="T11" i="4"/>
  <c r="X11" i="4" s="1"/>
  <c r="T12" i="4"/>
  <c r="X12" i="4" s="1"/>
  <c r="T13" i="4"/>
  <c r="X13" i="4" s="1"/>
  <c r="T14" i="4"/>
  <c r="X14" i="4" s="1"/>
  <c r="T15" i="4"/>
  <c r="X15" i="4" s="1"/>
  <c r="T16" i="4"/>
  <c r="X16" i="4" s="1"/>
  <c r="T17" i="4"/>
  <c r="X17" i="4" s="1"/>
  <c r="T18" i="4"/>
  <c r="X18" i="4" s="1"/>
  <c r="T19" i="4"/>
  <c r="X19" i="4" s="1"/>
  <c r="T20" i="4"/>
  <c r="X20" i="4" s="1"/>
  <c r="T4" i="4"/>
  <c r="X4" i="4" s="1"/>
  <c r="K5" i="4"/>
  <c r="H26" i="4" s="1"/>
  <c r="L5" i="4"/>
  <c r="I26" i="4" s="1"/>
  <c r="M5" i="4"/>
  <c r="J26" i="4" s="1"/>
  <c r="K6" i="4"/>
  <c r="H27" i="4" s="1"/>
  <c r="L6" i="4"/>
  <c r="I27" i="4" s="1"/>
  <c r="M6" i="4"/>
  <c r="J27" i="4" s="1"/>
  <c r="K7" i="4"/>
  <c r="H28" i="4" s="1"/>
  <c r="L7" i="4"/>
  <c r="I28" i="4" s="1"/>
  <c r="M7" i="4"/>
  <c r="J28" i="4" s="1"/>
  <c r="K8" i="4"/>
  <c r="H29" i="4" s="1"/>
  <c r="L8" i="4"/>
  <c r="I29" i="4" s="1"/>
  <c r="M8" i="4"/>
  <c r="J29" i="4" s="1"/>
  <c r="K9" i="4"/>
  <c r="H30" i="4" s="1"/>
  <c r="L9" i="4"/>
  <c r="I30" i="4" s="1"/>
  <c r="M9" i="4"/>
  <c r="J30" i="4" s="1"/>
  <c r="K10" i="4"/>
  <c r="H31" i="4" s="1"/>
  <c r="L10" i="4"/>
  <c r="I31" i="4" s="1"/>
  <c r="M10" i="4"/>
  <c r="J31" i="4" s="1"/>
  <c r="K11" i="4"/>
  <c r="H32" i="4" s="1"/>
  <c r="L11" i="4"/>
  <c r="I32" i="4" s="1"/>
  <c r="M11" i="4"/>
  <c r="J32" i="4" s="1"/>
  <c r="K12" i="4"/>
  <c r="H33" i="4" s="1"/>
  <c r="L12" i="4"/>
  <c r="I33" i="4" s="1"/>
  <c r="M12" i="4"/>
  <c r="J33" i="4" s="1"/>
  <c r="K13" i="4"/>
  <c r="H34" i="4" s="1"/>
  <c r="L13" i="4"/>
  <c r="I34" i="4" s="1"/>
  <c r="M13" i="4"/>
  <c r="J34" i="4" s="1"/>
  <c r="K14" i="4"/>
  <c r="H35" i="4" s="1"/>
  <c r="L14" i="4"/>
  <c r="I35" i="4" s="1"/>
  <c r="M14" i="4"/>
  <c r="J35" i="4" s="1"/>
  <c r="K15" i="4"/>
  <c r="H36" i="4" s="1"/>
  <c r="L15" i="4"/>
  <c r="I36" i="4" s="1"/>
  <c r="M15" i="4"/>
  <c r="J36" i="4" s="1"/>
  <c r="K16" i="4"/>
  <c r="H37" i="4" s="1"/>
  <c r="L16" i="4"/>
  <c r="I37" i="4" s="1"/>
  <c r="M16" i="4"/>
  <c r="J37" i="4" s="1"/>
  <c r="K17" i="4"/>
  <c r="H38" i="4" s="1"/>
  <c r="L17" i="4"/>
  <c r="I38" i="4" s="1"/>
  <c r="M17" i="4"/>
  <c r="J38" i="4" s="1"/>
  <c r="K18" i="4"/>
  <c r="H39" i="4" s="1"/>
  <c r="L18" i="4"/>
  <c r="I39" i="4" s="1"/>
  <c r="M18" i="4"/>
  <c r="J39" i="4" s="1"/>
  <c r="K19" i="4"/>
  <c r="H40" i="4" s="1"/>
  <c r="L19" i="4"/>
  <c r="I40" i="4" s="1"/>
  <c r="M19" i="4"/>
  <c r="J40" i="4" s="1"/>
  <c r="K20" i="4"/>
  <c r="H41" i="4" s="1"/>
  <c r="L20" i="4"/>
  <c r="I41" i="4" s="1"/>
  <c r="M20" i="4"/>
  <c r="J41" i="4" s="1"/>
  <c r="L4" i="4"/>
  <c r="I25" i="4" s="1"/>
  <c r="M4" i="4"/>
  <c r="J25" i="4" s="1"/>
  <c r="K4" i="4"/>
  <c r="H25" i="4" s="1"/>
  <c r="T25" i="4" l="1"/>
  <c r="AL5" i="4"/>
  <c r="AL6" i="4"/>
  <c r="AL7" i="4"/>
  <c r="AL8" i="4"/>
  <c r="AL9" i="4"/>
  <c r="AL10" i="4"/>
  <c r="AL11" i="4"/>
  <c r="AL12" i="4"/>
  <c r="AL13" i="4"/>
  <c r="AL14" i="4"/>
  <c r="AL15" i="4"/>
  <c r="AL16" i="4"/>
  <c r="AL17" i="4"/>
  <c r="AL18" i="4"/>
  <c r="AL19" i="4"/>
  <c r="AL20" i="4"/>
  <c r="AL4" i="4"/>
  <c r="AG4" i="4"/>
  <c r="AK4" i="4" s="1"/>
  <c r="L25" i="4"/>
  <c r="X25" i="4" l="1"/>
  <c r="Y25" i="4"/>
  <c r="X34" i="4"/>
  <c r="X30" i="4"/>
  <c r="X39" i="4"/>
  <c r="X32" i="4"/>
  <c r="X35" i="4"/>
  <c r="X33" i="4"/>
  <c r="X31" i="4"/>
  <c r="X29" i="4"/>
  <c r="X41" i="4"/>
  <c r="X37" i="4"/>
  <c r="X27" i="4"/>
  <c r="X40" i="4"/>
  <c r="X38" i="4"/>
  <c r="X36" i="4"/>
  <c r="X26" i="4"/>
  <c r="X28" i="4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4" i="1"/>
  <c r="C3" i="11" l="1"/>
  <c r="C15" i="11"/>
  <c r="C4" i="11"/>
  <c r="C18" i="11"/>
  <c r="C8" i="11"/>
  <c r="C12" i="11"/>
  <c r="C16" i="11"/>
  <c r="C11" i="11"/>
  <c r="C39" i="11"/>
  <c r="C43" i="11"/>
  <c r="C47" i="11"/>
  <c r="C51" i="11"/>
  <c r="C22" i="11"/>
  <c r="C26" i="11"/>
  <c r="C30" i="11"/>
  <c r="C34" i="11"/>
  <c r="C40" i="11"/>
  <c r="C44" i="11"/>
  <c r="C48" i="11"/>
  <c r="C52" i="11"/>
  <c r="C23" i="11"/>
  <c r="C27" i="11"/>
  <c r="C31" i="11"/>
  <c r="C35" i="11"/>
  <c r="C36" i="11"/>
  <c r="C5" i="11"/>
  <c r="C13" i="11"/>
  <c r="C17" i="11"/>
  <c r="C14" i="11"/>
  <c r="C6" i="11"/>
  <c r="C10" i="11"/>
  <c r="C9" i="11"/>
  <c r="C7" i="11"/>
  <c r="C37" i="11"/>
  <c r="C41" i="11"/>
  <c r="C45" i="11"/>
  <c r="C49" i="11"/>
  <c r="C20" i="11"/>
  <c r="C24" i="11"/>
  <c r="C28" i="11"/>
  <c r="C32" i="11"/>
  <c r="C38" i="11"/>
  <c r="C42" i="11"/>
  <c r="C46" i="11"/>
  <c r="C50" i="11"/>
  <c r="C21" i="11"/>
  <c r="C25" i="11"/>
  <c r="C29" i="11"/>
  <c r="C33" i="11"/>
  <c r="C19" i="11"/>
  <c r="C2" i="11"/>
</calcChain>
</file>

<file path=xl/sharedStrings.xml><?xml version="1.0" encoding="utf-8"?>
<sst xmlns="http://schemas.openxmlformats.org/spreadsheetml/2006/main" count="305" uniqueCount="88">
  <si>
    <t>LABA TH BERJALAN</t>
  </si>
  <si>
    <t>TOTAL ASSET</t>
  </si>
  <si>
    <t>ROA</t>
  </si>
  <si>
    <t>Astra Agro Lestari Tbk</t>
  </si>
  <si>
    <t>AALI</t>
  </si>
  <si>
    <t>PT Andira Agro Tbk</t>
  </si>
  <si>
    <t>ANDI</t>
  </si>
  <si>
    <t>Eagle High Plantations Tbk</t>
  </si>
  <si>
    <t>BWPT</t>
  </si>
  <si>
    <t>PT Cisadane Sawit Raya Tbk.</t>
  </si>
  <si>
    <t>CSRA</t>
  </si>
  <si>
    <t>PT Dharma Satya Nusantara Tbk.</t>
  </si>
  <si>
    <t>DSNG</t>
  </si>
  <si>
    <t>Gozco Plantations Tbk</t>
  </si>
  <si>
    <t>GZCO</t>
  </si>
  <si>
    <t>Jaya Agra Wattie Tbk</t>
  </si>
  <si>
    <t>JAWA</t>
  </si>
  <si>
    <t>PP. London Sumatra Indonesia Tbk.</t>
  </si>
  <si>
    <t>LSIP</t>
  </si>
  <si>
    <t>PT Mahkota Group Tbk.</t>
  </si>
  <si>
    <t>MGRO</t>
  </si>
  <si>
    <t>Provident Agro Tbk.</t>
  </si>
  <si>
    <t>PALM</t>
  </si>
  <si>
    <t>PT. Palma Serasih Tbk.</t>
  </si>
  <si>
    <t>PSGO</t>
  </si>
  <si>
    <t>PT. Sampoerna Agro Tbk.</t>
  </si>
  <si>
    <t>SGRO</t>
  </si>
  <si>
    <t>Salim Ivomas Pratama Tbk.</t>
  </si>
  <si>
    <t>SIMP</t>
  </si>
  <si>
    <t>PT Sinar Mas Agro Resources and Technology Tbk</t>
  </si>
  <si>
    <t>SMAR</t>
  </si>
  <si>
    <t>PT. Sinar Mas Agro Resources and Tecnology Tbk.</t>
  </si>
  <si>
    <t>SSMS</t>
  </si>
  <si>
    <t>Tunas Baru Lampung Tbk.</t>
  </si>
  <si>
    <t>TBLA</t>
  </si>
  <si>
    <t>UNSP</t>
  </si>
  <si>
    <t>TAHUN 2019</t>
  </si>
  <si>
    <t>TAHUN 2020</t>
  </si>
  <si>
    <t>LABA SETELAH PAJAK</t>
  </si>
  <si>
    <t>ARUS KAS OPERASI</t>
  </si>
  <si>
    <t>TAC</t>
  </si>
  <si>
    <t>PENDAPATAN</t>
  </si>
  <si>
    <t>Δ REV (Perubahan pendapatan)</t>
  </si>
  <si>
    <t>( Δ PENDAPATAN ) / Ait-1</t>
  </si>
  <si>
    <t xml:space="preserve">PIUTANG </t>
  </si>
  <si>
    <t xml:space="preserve"> Δ Piutang</t>
  </si>
  <si>
    <t xml:space="preserve"> ( Δ PIUTANG )/ Ait-1</t>
  </si>
  <si>
    <t>TAit/ Ait-1</t>
  </si>
  <si>
    <t>1/ Ait-1</t>
  </si>
  <si>
    <t>ASSET TETAP</t>
  </si>
  <si>
    <t>PPEit/ Ait-1</t>
  </si>
  <si>
    <t>NDA</t>
  </si>
  <si>
    <t>DA</t>
  </si>
  <si>
    <t>PEMBAYARAN PAJAK</t>
  </si>
  <si>
    <t>LABA SEBELUM PAJAK</t>
  </si>
  <si>
    <t>TAX AVOIDANCE</t>
  </si>
  <si>
    <t>X2</t>
  </si>
  <si>
    <t>Y</t>
  </si>
  <si>
    <t>X1</t>
  </si>
  <si>
    <t>X3</t>
  </si>
  <si>
    <t>Model</t>
  </si>
  <si>
    <t>Unstandardized Coefficients</t>
  </si>
  <si>
    <t>Standardized Coefficients</t>
  </si>
  <si>
    <t>t</t>
  </si>
  <si>
    <t>Sig.</t>
  </si>
  <si>
    <t>B</t>
  </si>
  <si>
    <t>Std. Error</t>
  </si>
  <si>
    <t>Beta</t>
  </si>
  <si>
    <t>1</t>
  </si>
  <si>
    <t>(Constant)</t>
  </si>
  <si>
    <t>a. Dependent Variable: Y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</si>
  <si>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</si>
  <si>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B1</t>
  </si>
  <si>
    <t>B2</t>
  </si>
  <si>
    <t>B3</t>
  </si>
  <si>
    <t>LIABILITAS</t>
  </si>
  <si>
    <t>LEVERAGE DER</t>
  </si>
  <si>
    <t>Tahun</t>
  </si>
  <si>
    <t>Kode Perusahaan</t>
  </si>
  <si>
    <t>X1 Manajemen Laba</t>
  </si>
  <si>
    <t>X2 Leverage</t>
  </si>
  <si>
    <t xml:space="preserve">X3 Profitabilitas </t>
  </si>
  <si>
    <t>Y Penghindaran Pajak</t>
  </si>
  <si>
    <t xml:space="preserve"> Tahun 2018</t>
  </si>
  <si>
    <t>Z Koneksi Politik</t>
  </si>
  <si>
    <t>Tahun 2018</t>
  </si>
  <si>
    <t>Tahun 2019</t>
  </si>
  <si>
    <t>Tahun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</si>
</sst>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E+00"/>
    <numFmt numFmtId="165" formatCode="###0.000"/>
    <numFmt numFmtId="166" formatCode="0.0000"/>
    <numFmt numFmtId="167" formatCode="0.000"/>
    <numFmt numFmtId="168" formatCode="###0"/>
  </numFmts>
  <fonts count="11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Arial"/>
      <family val="2"/>
    </font>
    <font>
      <b/>
      <vertAlign val="superscript"/>
      <sz val="11"/>
      <color indexed="60"/>
      <name val="Arial Bold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D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2">
    <xf numFmtId="0" fontId="0" fillId="0" borderId="0"/>
    <xf numFmtId="0" fontId="4" fillId="0" borderId="0"/>
  </cellStyleXfs>
  <cellXfs count="13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3" fontId="0" fillId="3" borderId="2" xfId="0" applyNumberFormat="1" applyFill="1" applyBorder="1" applyAlignment="1">
      <alignment horizontal="center"/>
    </xf>
    <xf numFmtId="0" fontId="0" fillId="3" borderId="0" xfId="0" applyFill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/>
    <xf numFmtId="0" fontId="0" fillId="3" borderId="0" xfId="0" applyFill="1" applyAlignment="1">
      <alignment horizontal="center" vertical="top"/>
    </xf>
    <xf numFmtId="3" fontId="0" fillId="3" borderId="2" xfId="0" applyNumberFormat="1" applyFill="1" applyBorder="1"/>
    <xf numFmtId="3" fontId="3" fillId="0" borderId="2" xfId="0" applyNumberFormat="1" applyFont="1" applyBorder="1"/>
    <xf numFmtId="0" fontId="3" fillId="0" borderId="2" xfId="0" applyFont="1" applyBorder="1"/>
    <xf numFmtId="3" fontId="3" fillId="3" borderId="2" xfId="0" applyNumberFormat="1" applyFont="1" applyFill="1" applyBorder="1"/>
    <xf numFmtId="0" fontId="4" fillId="0" borderId="0" xfId="1"/>
    <xf numFmtId="0" fontId="7" fillId="0" borderId="4" xfId="1" applyFont="1" applyBorder="1" applyAlignment="1">
      <alignment horizontal="center" wrapText="1"/>
    </xf>
    <xf numFmtId="0" fontId="7" fillId="0" borderId="7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4" borderId="11" xfId="1" applyFont="1" applyFill="1" applyBorder="1" applyAlignment="1">
      <alignment horizontal="left" vertical="top" wrapText="1"/>
    </xf>
    <xf numFmtId="165" fontId="8" fillId="0" borderId="12" xfId="1" applyNumberFormat="1" applyFont="1" applyBorder="1" applyAlignment="1">
      <alignment horizontal="right" vertical="top"/>
    </xf>
    <xf numFmtId="165" fontId="8" fillId="0" borderId="13" xfId="1" applyNumberFormat="1" applyFont="1" applyBorder="1" applyAlignment="1">
      <alignment horizontal="right" vertical="top"/>
    </xf>
    <xf numFmtId="0" fontId="8" fillId="0" borderId="13" xfId="1" applyFont="1" applyBorder="1" applyAlignment="1">
      <alignment horizontal="left" vertical="top" wrapText="1"/>
    </xf>
    <xf numFmtId="165" fontId="8" fillId="0" borderId="14" xfId="1" applyNumberFormat="1" applyFont="1" applyBorder="1" applyAlignment="1">
      <alignment horizontal="right" vertical="top"/>
    </xf>
    <xf numFmtId="0" fontId="7" fillId="4" borderId="15" xfId="1" applyFont="1" applyFill="1" applyBorder="1" applyAlignment="1">
      <alignment horizontal="left" vertical="top" wrapText="1"/>
    </xf>
    <xf numFmtId="165" fontId="8" fillId="0" borderId="16" xfId="1" applyNumberFormat="1" applyFont="1" applyBorder="1" applyAlignment="1">
      <alignment horizontal="right" vertical="top"/>
    </xf>
    <xf numFmtId="165" fontId="8" fillId="0" borderId="17" xfId="1" applyNumberFormat="1" applyFont="1" applyBorder="1" applyAlignment="1">
      <alignment horizontal="right" vertical="top"/>
    </xf>
    <xf numFmtId="165" fontId="8" fillId="0" borderId="18" xfId="1" applyNumberFormat="1" applyFont="1" applyBorder="1" applyAlignment="1">
      <alignment horizontal="right" vertical="top"/>
    </xf>
    <xf numFmtId="0" fontId="7" fillId="4" borderId="19" xfId="1" applyFont="1" applyFill="1" applyBorder="1" applyAlignment="1">
      <alignment horizontal="left" vertical="top" wrapText="1"/>
    </xf>
    <xf numFmtId="165" fontId="8" fillId="0" borderId="20" xfId="1" applyNumberFormat="1" applyFont="1" applyBorder="1" applyAlignment="1">
      <alignment horizontal="right" vertical="top"/>
    </xf>
    <xf numFmtId="165" fontId="8" fillId="0" borderId="21" xfId="1" applyNumberFormat="1" applyFont="1" applyBorder="1" applyAlignment="1">
      <alignment horizontal="right" vertical="top"/>
    </xf>
    <xf numFmtId="165" fontId="8" fillId="0" borderId="22" xfId="1" applyNumberFormat="1" applyFont="1" applyBorder="1" applyAlignment="1">
      <alignment horizontal="right" vertical="top"/>
    </xf>
    <xf numFmtId="164" fontId="3" fillId="0" borderId="2" xfId="0" applyNumberFormat="1" applyFont="1" applyBorder="1"/>
    <xf numFmtId="3" fontId="0" fillId="6" borderId="2" xfId="0" applyNumberFormat="1" applyFill="1" applyBorder="1" applyAlignment="1">
      <alignment horizontal="center"/>
    </xf>
    <xf numFmtId="166" fontId="0" fillId="0" borderId="0" xfId="0" applyNumberFormat="1"/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 vertical="center"/>
    </xf>
    <xf numFmtId="3" fontId="0" fillId="5" borderId="2" xfId="0" applyNumberFormat="1" applyFill="1" applyBorder="1"/>
    <xf numFmtId="1" fontId="0" fillId="0" borderId="0" xfId="0" applyNumberFormat="1"/>
    <xf numFmtId="167" fontId="0" fillId="0" borderId="0" xfId="0" applyNumberFormat="1"/>
    <xf numFmtId="166" fontId="3" fillId="0" borderId="0" xfId="0" applyNumberFormat="1" applyFont="1" applyFill="1" applyBorder="1"/>
    <xf numFmtId="1" fontId="3" fillId="0" borderId="2" xfId="0" applyNumberFormat="1" applyFont="1" applyBorder="1"/>
    <xf numFmtId="168" fontId="8" fillId="0" borderId="16" xfId="1" applyNumberFormat="1" applyFont="1" applyBorder="1" applyAlignment="1">
      <alignment horizontal="right" vertical="top"/>
    </xf>
    <xf numFmtId="166" fontId="0" fillId="3" borderId="0" xfId="0" applyNumberFormat="1" applyFill="1"/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4" borderId="10" xfId="1" applyFont="1" applyFill="1" applyBorder="1" applyAlignment="1">
      <alignment horizontal="left" vertical="top"/>
    </xf>
    <xf numFmtId="0" fontId="7" fillId="4" borderId="15" xfId="1" applyFont="1" applyFill="1" applyBorder="1" applyAlignment="1">
      <alignment horizontal="left" vertical="top" wrapText="1"/>
    </xf>
    <xf numFmtId="0" fontId="7" fillId="4" borderId="19" xfId="1" applyFont="1" applyFill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wrapText="1"/>
    </xf>
    <xf numFmtId="0" fontId="7" fillId="0" borderId="6" xfId="1" applyFont="1" applyBorder="1" applyAlignment="1">
      <alignment horizontal="left" wrapText="1"/>
    </xf>
    <xf numFmtId="0" fontId="7" fillId="0" borderId="4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5" xfId="1" applyFont="1" applyBorder="1" applyAlignment="1">
      <alignment horizontal="center" wrapText="1"/>
    </xf>
    <xf numFmtId="0" fontId="7" fillId="0" borderId="9" xfId="1" applyFont="1" applyBorder="1" applyAlignment="1">
      <alignment horizontal="center" wrapText="1"/>
    </xf>
    <xf numFmtId="0" fontId="0" fillId="3" borderId="0" xfId="0" applyFill="1" applyBorder="1" applyAlignment="1">
      <alignment horizontal="center" vertical="center"/>
    </xf>
    <xf numFmtId="0" fontId="7" fillId="4" borderId="0" xfId="1" applyFont="1" applyFill="1" applyBorder="1" applyAlignment="1">
      <alignment horizontal="left" vertical="top"/>
    </xf>
    <xf numFmtId="0" fontId="7" fillId="4" borderId="6" xfId="1" applyFont="1" applyFill="1" applyBorder="1" applyAlignment="1">
      <alignment horizontal="left" vertical="top"/>
    </xf>
    <xf numFmtId="0" fontId="8" fillId="0" borderId="10" xfId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/>
    </xf>
    <xf numFmtId="0" fontId="7" fillId="4" borderId="10" xfId="1" applyFont="1" applyFill="1" applyBorder="1" applyAlignment="1">
      <alignment horizontal="left" vertical="top"/>
    </xf>
    <xf numFmtId="0" fontId="7" fillId="4" borderId="0" xfId="1" applyFont="1" applyFill="1" applyBorder="1" applyAlignment="1">
      <alignment horizontal="left" vertical="top"/>
    </xf>
    <xf numFmtId="0" fontId="7" fillId="4" borderId="6" xfId="1" applyFont="1" applyFill="1" applyBorder="1" applyAlignment="1">
      <alignment horizontal="left" vertical="top"/>
    </xf>
    <xf numFmtId="0" fontId="8" fillId="0" borderId="1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wrapText="1"/>
    </xf>
    <xf numFmtId="0" fontId="7" fillId="0" borderId="6" xfId="1" applyFont="1" applyBorder="1" applyAlignment="1">
      <alignment horizontal="left" wrapText="1"/>
    </xf>
    <xf numFmtId="0" fontId="7" fillId="0" borderId="0" xfId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5" xfId="1" applyFont="1" applyBorder="1" applyAlignment="1">
      <alignment horizontal="center" wrapText="1"/>
    </xf>
    <xf numFmtId="0" fontId="7" fillId="0" borderId="9" xfId="1" applyFont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NumberFormat="1"/>
    <xf numFmtId="166" fontId="3" fillId="6" borderId="2" xfId="0" applyNumberFormat="1" applyFont="1" applyFill="1" applyBorder="1"/>
    <xf numFmtId="3" fontId="3" fillId="2" borderId="2" xfId="0" applyNumberFormat="1" applyFont="1" applyFill="1" applyBorder="1"/>
    <xf numFmtId="166" fontId="3" fillId="2" borderId="2" xfId="0" applyNumberFormat="1" applyFont="1" applyFill="1" applyBorder="1"/>
    <xf numFmtId="3" fontId="3" fillId="7" borderId="2" xfId="0" applyNumberFormat="1" applyFont="1" applyFill="1" applyBorder="1" applyAlignment="1">
      <alignment horizontal="center"/>
    </xf>
    <xf numFmtId="166" fontId="3" fillId="7" borderId="2" xfId="0" applyNumberFormat="1" applyFont="1" applyFill="1" applyBorder="1"/>
    <xf numFmtId="0" fontId="0" fillId="0" borderId="0" xfId="0" applyBorder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7" borderId="0" xfId="0" applyFont="1" applyFill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8" borderId="0" xfId="0" applyFill="1" applyAlignment="1">
      <alignment horizontal="center"/>
    </xf>
    <xf numFmtId="0" fontId="0" fillId="8" borderId="2" xfId="0" applyFill="1" applyBorder="1"/>
    <xf numFmtId="3" fontId="0" fillId="8" borderId="2" xfId="0" applyNumberFormat="1" applyFill="1" applyBorder="1"/>
    <xf numFmtId="0" fontId="0" fillId="9" borderId="0" xfId="0" applyFill="1" applyAlignment="1">
      <alignment horizontal="center"/>
    </xf>
    <xf numFmtId="0" fontId="0" fillId="9" borderId="0" xfId="0" applyFill="1"/>
    <xf numFmtId="3" fontId="9" fillId="9" borderId="2" xfId="0" applyNumberFormat="1" applyFont="1" applyFill="1" applyBorder="1"/>
    <xf numFmtId="3" fontId="0" fillId="9" borderId="2" xfId="0" applyNumberFormat="1" applyFont="1" applyFill="1" applyBorder="1" applyAlignment="1">
      <alignment horizontal="center"/>
    </xf>
    <xf numFmtId="3" fontId="0" fillId="9" borderId="2" xfId="0" applyNumberFormat="1" applyFont="1" applyFill="1" applyBorder="1"/>
    <xf numFmtId="0" fontId="0" fillId="10" borderId="0" xfId="0" applyFill="1" applyAlignment="1">
      <alignment horizontal="center"/>
    </xf>
    <xf numFmtId="0" fontId="0" fillId="10" borderId="2" xfId="0" applyFill="1" applyBorder="1"/>
    <xf numFmtId="0" fontId="0" fillId="0" borderId="0" xfId="0" applyAlignment="1">
      <alignment horizontal="left"/>
    </xf>
    <xf numFmtId="2" fontId="3" fillId="0" borderId="0" xfId="0" applyNumberFormat="1" applyFont="1" applyBorder="1" applyAlignment="1">
      <alignment horizontal="left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11" borderId="2" xfId="0" applyFill="1" applyBorder="1" applyAlignment="1">
      <alignment horizontal="center" vertical="center"/>
    </xf>
    <xf numFmtId="3" fontId="0" fillId="11" borderId="2" xfId="0" applyNumberFormat="1" applyFill="1" applyBorder="1"/>
    <xf numFmtId="166" fontId="0" fillId="11" borderId="2" xfId="0" applyNumberFormat="1" applyFill="1" applyBorder="1"/>
    <xf numFmtId="0" fontId="0" fillId="12" borderId="2" xfId="0" applyFill="1" applyBorder="1" applyAlignment="1">
      <alignment horizontal="center" vertical="center"/>
    </xf>
    <xf numFmtId="3" fontId="0" fillId="12" borderId="2" xfId="0" applyNumberFormat="1" applyFill="1" applyBorder="1"/>
    <xf numFmtId="166" fontId="0" fillId="12" borderId="2" xfId="0" applyNumberFormat="1" applyFill="1" applyBorder="1"/>
    <xf numFmtId="0" fontId="0" fillId="12" borderId="2" xfId="0" applyFill="1" applyBorder="1"/>
    <xf numFmtId="0" fontId="0" fillId="5" borderId="2" xfId="0" applyFill="1" applyBorder="1" applyAlignment="1">
      <alignment horizontal="center" vertical="center"/>
    </xf>
    <xf numFmtId="166" fontId="0" fillId="5" borderId="2" xfId="0" applyNumberFormat="1" applyFill="1" applyBorder="1"/>
    <xf numFmtId="3" fontId="0" fillId="3" borderId="0" xfId="0" applyNumberFormat="1" applyFill="1" applyBorder="1" applyAlignment="1">
      <alignment horizontal="center"/>
    </xf>
    <xf numFmtId="3" fontId="0" fillId="3" borderId="0" xfId="0" applyNumberFormat="1" applyFill="1" applyBorder="1"/>
    <xf numFmtId="0" fontId="3" fillId="0" borderId="0" xfId="0" applyFont="1" applyBorder="1"/>
    <xf numFmtId="3" fontId="3" fillId="0" borderId="0" xfId="0" applyNumberFormat="1" applyFont="1" applyBorder="1"/>
    <xf numFmtId="168" fontId="8" fillId="0" borderId="15" xfId="1" applyNumberFormat="1" applyFont="1" applyBorder="1" applyAlignment="1">
      <alignment horizontal="right" vertical="top"/>
    </xf>
    <xf numFmtId="168" fontId="8" fillId="0" borderId="0" xfId="1" applyNumberFormat="1" applyFont="1" applyBorder="1" applyAlignment="1">
      <alignment horizontal="right" vertical="top"/>
    </xf>
    <xf numFmtId="1" fontId="0" fillId="0" borderId="2" xfId="0" applyNumberFormat="1" applyBorder="1"/>
  </cellXfs>
  <cellStyles count="2">
    <cellStyle name="Normal" xfId="0" builtinId="0"/>
    <cellStyle name="Normal_MANAJEMEN LABA" xfId="1"/>
  </cellStyles>
  <dxfs count="0"/>
  <tableStyles count="0" defaultTableStyle="TableStyleMedium2" defaultPivotStyle="PivotStyleLight16"/>
  <colors>
    <mruColors>
      <color rgb="FFFFD893"/>
      <color rgb="FFCCFF66"/>
      <color rgb="FFCCFF99"/>
      <color rgb="FFFFBDBD"/>
      <color rgb="FFFF9999"/>
      <color rgb="FFFFFFCC"/>
      <color rgb="FFFFFF99"/>
      <color rgb="FFCC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="62" zoomScaleNormal="62" workbookViewId="0">
      <selection activeCell="O12" sqref="O12"/>
    </sheetView>
  </sheetViews>
  <sheetFormatPr defaultRowHeight="15" x14ac:dyDescent="0.25"/>
  <cols>
    <col min="1" max="1" width="10.7109375" customWidth="1"/>
    <col min="2" max="2" width="12.42578125" customWidth="1"/>
    <col min="3" max="4" width="22.5703125" customWidth="1"/>
    <col min="5" max="5" width="16.28515625" customWidth="1"/>
    <col min="7" max="7" width="21.5703125" customWidth="1"/>
    <col min="8" max="8" width="23.28515625" customWidth="1"/>
    <col min="9" max="9" width="13.28515625" customWidth="1"/>
    <col min="10" max="10" width="9.140625" customWidth="1"/>
    <col min="11" max="11" width="21.42578125" customWidth="1"/>
    <col min="12" max="12" width="22.42578125" customWidth="1"/>
    <col min="13" max="13" width="11.7109375" customWidth="1"/>
    <col min="15" max="15" width="24.7109375" customWidth="1"/>
    <col min="16" max="16" width="23.28515625" customWidth="1"/>
    <col min="17" max="17" width="17.7109375" customWidth="1"/>
  </cols>
  <sheetData>
    <row r="1" spans="1:13" ht="21" customHeight="1" x14ac:dyDescent="0.3">
      <c r="C1" s="96" t="s">
        <v>83</v>
      </c>
      <c r="D1" s="96"/>
      <c r="E1" s="96"/>
      <c r="G1" s="97" t="s">
        <v>36</v>
      </c>
      <c r="H1" s="97"/>
      <c r="I1" s="97"/>
      <c r="K1" s="98" t="s">
        <v>37</v>
      </c>
      <c r="L1" s="98"/>
      <c r="M1" s="98"/>
    </row>
    <row r="2" spans="1:13" ht="15.75" thickBot="1" x14ac:dyDescent="0.3">
      <c r="C2" s="88" t="s">
        <v>0</v>
      </c>
      <c r="D2" s="88" t="s">
        <v>1</v>
      </c>
      <c r="E2" s="90" t="s">
        <v>2</v>
      </c>
      <c r="F2" s="5"/>
      <c r="G2" s="92" t="s">
        <v>0</v>
      </c>
      <c r="H2" s="92" t="s">
        <v>1</v>
      </c>
      <c r="I2" s="92" t="s">
        <v>2</v>
      </c>
      <c r="J2" s="5"/>
      <c r="K2" s="95" t="s">
        <v>0</v>
      </c>
      <c r="L2" s="95" t="s">
        <v>1</v>
      </c>
      <c r="M2" s="95" t="s">
        <v>2</v>
      </c>
    </row>
    <row r="3" spans="1:13" ht="15.75" thickBot="1" x14ac:dyDescent="0.3">
      <c r="C3" s="89"/>
      <c r="D3" s="89"/>
      <c r="E3" s="91"/>
      <c r="F3" s="5"/>
      <c r="G3" s="93"/>
      <c r="H3" s="93"/>
      <c r="I3" s="93"/>
      <c r="J3" s="5"/>
      <c r="K3" s="94"/>
      <c r="L3" s="94"/>
      <c r="M3" s="94"/>
    </row>
    <row r="4" spans="1:13" ht="16.5" thickBot="1" x14ac:dyDescent="0.3">
      <c r="A4" s="1" t="s">
        <v>3</v>
      </c>
      <c r="B4" s="2" t="s">
        <v>4</v>
      </c>
      <c r="C4" s="83">
        <v>1520723000000</v>
      </c>
      <c r="D4" s="83">
        <v>26856967000000</v>
      </c>
      <c r="E4" s="84">
        <f>C4/D4*100%</f>
        <v>5.6623035654026009E-2</v>
      </c>
      <c r="F4" s="45"/>
      <c r="G4" s="85">
        <v>243629000000</v>
      </c>
      <c r="H4" s="85">
        <v>26974124000000</v>
      </c>
      <c r="I4" s="86">
        <f>G4/H4*100%</f>
        <v>9.0319522517209455E-3</v>
      </c>
      <c r="J4" s="5"/>
      <c r="K4" s="33">
        <v>893779000000</v>
      </c>
      <c r="L4" s="33">
        <v>27781231000000</v>
      </c>
      <c r="M4" s="82">
        <f>K4/L4*100%</f>
        <v>3.2172044500115925E-2</v>
      </c>
    </row>
    <row r="5" spans="1:13" ht="16.5" thickBot="1" x14ac:dyDescent="0.3">
      <c r="A5" s="1" t="s">
        <v>5</v>
      </c>
      <c r="B5" s="2" t="s">
        <v>6</v>
      </c>
      <c r="C5" s="83">
        <v>17199020715</v>
      </c>
      <c r="D5" s="83">
        <v>539805449943</v>
      </c>
      <c r="E5" s="84">
        <f t="shared" ref="E5:E20" si="0">C5/D5*100%</f>
        <v>3.1861517361145772E-2</v>
      </c>
      <c r="F5" s="5"/>
      <c r="G5" s="85">
        <v>12492217169</v>
      </c>
      <c r="H5" s="85">
        <v>487338794012</v>
      </c>
      <c r="I5" s="86">
        <f t="shared" ref="I5:I20" si="1">G5/H5*100%</f>
        <v>2.5633537330689904E-2</v>
      </c>
      <c r="J5" s="5"/>
      <c r="K5" s="33">
        <v>10170233789</v>
      </c>
      <c r="L5" s="33">
        <v>479224284289</v>
      </c>
      <c r="M5" s="82">
        <f t="shared" ref="M5:M20" si="2">K5/L5*100%</f>
        <v>2.1222283850011993E-2</v>
      </c>
    </row>
    <row r="6" spans="1:13" ht="16.5" thickBot="1" x14ac:dyDescent="0.3">
      <c r="A6" s="1" t="s">
        <v>7</v>
      </c>
      <c r="B6" s="2" t="s">
        <v>8</v>
      </c>
      <c r="C6" s="83">
        <v>281928000000</v>
      </c>
      <c r="D6" s="83">
        <v>16315746000000</v>
      </c>
      <c r="E6" s="84">
        <f t="shared" si="0"/>
        <v>1.727950410603352E-2</v>
      </c>
      <c r="F6" s="5"/>
      <c r="G6" s="85">
        <v>1167471000000</v>
      </c>
      <c r="H6" s="85">
        <v>15796470000000</v>
      </c>
      <c r="I6" s="86">
        <f t="shared" si="1"/>
        <v>7.3907081772066799E-2</v>
      </c>
      <c r="J6" s="5"/>
      <c r="K6" s="33">
        <v>1108389000000</v>
      </c>
      <c r="L6" s="33">
        <v>15060968000000</v>
      </c>
      <c r="M6" s="82">
        <f t="shared" si="2"/>
        <v>7.3593476860185886E-2</v>
      </c>
    </row>
    <row r="7" spans="1:13" ht="16.5" thickBot="1" x14ac:dyDescent="0.3">
      <c r="A7" s="1" t="s">
        <v>9</v>
      </c>
      <c r="B7" s="2" t="s">
        <v>10</v>
      </c>
      <c r="C7" s="83">
        <v>28819203064</v>
      </c>
      <c r="D7" s="83">
        <v>1279838790265</v>
      </c>
      <c r="E7" s="84">
        <f t="shared" si="0"/>
        <v>2.2517838405282882E-2</v>
      </c>
      <c r="F7" s="5"/>
      <c r="G7" s="85">
        <v>29160679173</v>
      </c>
      <c r="H7" s="85">
        <v>1368558366490</v>
      </c>
      <c r="I7" s="86">
        <f t="shared" si="1"/>
        <v>2.1307588983427602E-2</v>
      </c>
      <c r="J7" s="5"/>
      <c r="K7" s="33">
        <v>72366649338</v>
      </c>
      <c r="L7" s="33">
        <v>1398568521297</v>
      </c>
      <c r="M7" s="82">
        <f t="shared" si="2"/>
        <v>5.1743370622190789E-2</v>
      </c>
    </row>
    <row r="8" spans="1:13" ht="16.5" thickBot="1" x14ac:dyDescent="0.3">
      <c r="A8" s="1" t="s">
        <v>11</v>
      </c>
      <c r="B8" s="2" t="s">
        <v>12</v>
      </c>
      <c r="C8" s="83">
        <v>427245000000</v>
      </c>
      <c r="D8" s="83">
        <v>11738892000000</v>
      </c>
      <c r="E8" s="84">
        <f t="shared" si="0"/>
        <v>3.6395683681219655E-2</v>
      </c>
      <c r="F8" s="5"/>
      <c r="G8" s="85">
        <v>178164000000</v>
      </c>
      <c r="H8" s="85">
        <v>11620821000000</v>
      </c>
      <c r="I8" s="86">
        <f t="shared" si="1"/>
        <v>1.5331446891747149E-2</v>
      </c>
      <c r="J8" s="5"/>
      <c r="K8" s="33">
        <v>478171000000</v>
      </c>
      <c r="L8" s="33">
        <v>14151383000000</v>
      </c>
      <c r="M8" s="82">
        <f t="shared" si="2"/>
        <v>3.3789700978342538E-2</v>
      </c>
    </row>
    <row r="9" spans="1:13" ht="16.5" thickBot="1" x14ac:dyDescent="0.3">
      <c r="A9" s="1" t="s">
        <v>13</v>
      </c>
      <c r="B9" s="2" t="s">
        <v>14</v>
      </c>
      <c r="C9" s="83">
        <v>353277000000</v>
      </c>
      <c r="D9" s="83">
        <v>2910873000000</v>
      </c>
      <c r="E9" s="84">
        <f t="shared" si="0"/>
        <v>0.12136462154137263</v>
      </c>
      <c r="F9" s="5"/>
      <c r="G9" s="85">
        <v>584490000000</v>
      </c>
      <c r="H9" s="85">
        <v>1946438000000</v>
      </c>
      <c r="I9" s="86">
        <f t="shared" si="1"/>
        <v>0.30028698576579371</v>
      </c>
      <c r="J9" s="5"/>
      <c r="K9" s="33">
        <v>182592000000</v>
      </c>
      <c r="L9" s="33">
        <v>2143393000000</v>
      </c>
      <c r="M9" s="82">
        <f t="shared" si="2"/>
        <v>8.5188297246468564E-2</v>
      </c>
    </row>
    <row r="10" spans="1:13" ht="16.5" thickBot="1" x14ac:dyDescent="0.3">
      <c r="A10" s="1" t="s">
        <v>15</v>
      </c>
      <c r="B10" s="2" t="s">
        <v>16</v>
      </c>
      <c r="C10" s="83">
        <v>300146994752</v>
      </c>
      <c r="D10" s="83">
        <v>3442393738873</v>
      </c>
      <c r="E10" s="84">
        <f t="shared" si="0"/>
        <v>8.7191360872700366E-2</v>
      </c>
      <c r="F10" s="5"/>
      <c r="G10" s="85">
        <v>282699235423</v>
      </c>
      <c r="H10" s="85">
        <v>3489776816128</v>
      </c>
      <c r="I10" s="86">
        <f t="shared" si="1"/>
        <v>8.1007826665735694E-2</v>
      </c>
      <c r="J10" s="5"/>
      <c r="K10" s="33">
        <v>307643236060</v>
      </c>
      <c r="L10" s="33">
        <v>3493727182128</v>
      </c>
      <c r="M10" s="82">
        <f t="shared" si="2"/>
        <v>8.8055884166839002E-2</v>
      </c>
    </row>
    <row r="11" spans="1:13" ht="16.5" thickBot="1" x14ac:dyDescent="0.3">
      <c r="A11" s="1" t="s">
        <v>17</v>
      </c>
      <c r="B11" s="2" t="s">
        <v>18</v>
      </c>
      <c r="C11" s="83">
        <v>329426000000</v>
      </c>
      <c r="D11" s="83">
        <v>10037294000000</v>
      </c>
      <c r="E11" s="84">
        <f t="shared" si="0"/>
        <v>3.2820200344833975E-2</v>
      </c>
      <c r="F11" s="5"/>
      <c r="G11" s="85">
        <v>252630000000</v>
      </c>
      <c r="H11" s="85">
        <v>10225322000000</v>
      </c>
      <c r="I11" s="86">
        <f t="shared" si="1"/>
        <v>2.4706312427129434E-2</v>
      </c>
      <c r="J11" s="5"/>
      <c r="K11" s="33">
        <v>695490000000</v>
      </c>
      <c r="L11" s="33">
        <v>10922788000000</v>
      </c>
      <c r="M11" s="82">
        <f t="shared" si="2"/>
        <v>6.3673303922038946E-2</v>
      </c>
    </row>
    <row r="12" spans="1:13" ht="16.5" thickBot="1" x14ac:dyDescent="0.3">
      <c r="A12" s="1" t="s">
        <v>19</v>
      </c>
      <c r="B12" s="2" t="s">
        <v>20</v>
      </c>
      <c r="C12" s="83">
        <v>84172119363000</v>
      </c>
      <c r="D12" s="83">
        <v>1078147667948000</v>
      </c>
      <c r="E12" s="84">
        <f t="shared" si="0"/>
        <v>7.807104895306391E-2</v>
      </c>
      <c r="F12" s="5"/>
      <c r="G12" s="85">
        <v>25609796031000</v>
      </c>
      <c r="H12" s="85">
        <v>1360106993113000</v>
      </c>
      <c r="I12" s="86">
        <f t="shared" si="1"/>
        <v>1.8829251052069472E-2</v>
      </c>
      <c r="J12" s="5"/>
      <c r="K12" s="33">
        <v>49586190616000</v>
      </c>
      <c r="L12" s="33">
        <v>1433953996487000</v>
      </c>
      <c r="M12" s="82">
        <f t="shared" si="2"/>
        <v>3.458004283085768E-2</v>
      </c>
    </row>
    <row r="13" spans="1:13" ht="16.5" thickBot="1" x14ac:dyDescent="0.3">
      <c r="A13" s="1" t="s">
        <v>21</v>
      </c>
      <c r="B13" s="2" t="s">
        <v>22</v>
      </c>
      <c r="C13" s="83">
        <v>24811597000</v>
      </c>
      <c r="D13" s="83">
        <v>1992544414000</v>
      </c>
      <c r="E13" s="84">
        <f t="shared" si="0"/>
        <v>1.2452217790313205E-2</v>
      </c>
      <c r="F13" s="5"/>
      <c r="G13" s="85">
        <v>70726016000</v>
      </c>
      <c r="H13" s="85">
        <v>2330315741000</v>
      </c>
      <c r="I13" s="86">
        <f t="shared" si="1"/>
        <v>3.0350400486781073E-2</v>
      </c>
      <c r="J13" s="5"/>
      <c r="K13" s="33">
        <v>1993621170000</v>
      </c>
      <c r="L13" s="33">
        <v>4043604072000</v>
      </c>
      <c r="M13" s="82">
        <f t="shared" si="2"/>
        <v>0.4930307553612534</v>
      </c>
    </row>
    <row r="14" spans="1:13" ht="16.5" thickBot="1" x14ac:dyDescent="0.3">
      <c r="A14" s="1" t="s">
        <v>23</v>
      </c>
      <c r="B14" s="2" t="s">
        <v>24</v>
      </c>
      <c r="C14" s="83">
        <v>183156060534</v>
      </c>
      <c r="D14" s="83">
        <v>617939747151</v>
      </c>
      <c r="E14" s="84">
        <f t="shared" si="0"/>
        <v>0.29639792775661006</v>
      </c>
      <c r="F14" s="5"/>
      <c r="G14" s="85">
        <v>160987619452</v>
      </c>
      <c r="H14" s="85">
        <v>3255607109573</v>
      </c>
      <c r="I14" s="86">
        <f t="shared" si="1"/>
        <v>4.944933895082778E-2</v>
      </c>
      <c r="J14" s="5"/>
      <c r="K14" s="33">
        <v>26500634368</v>
      </c>
      <c r="L14" s="33">
        <v>3401723398441</v>
      </c>
      <c r="M14" s="82">
        <f t="shared" si="2"/>
        <v>7.7903554357609331E-3</v>
      </c>
    </row>
    <row r="15" spans="1:13" ht="16.5" thickBot="1" x14ac:dyDescent="0.3">
      <c r="A15" s="1" t="s">
        <v>25</v>
      </c>
      <c r="B15" s="2" t="s">
        <v>26</v>
      </c>
      <c r="C15" s="83">
        <v>63608069000</v>
      </c>
      <c r="D15" s="83">
        <v>9018844952000</v>
      </c>
      <c r="E15" s="84">
        <f t="shared" si="0"/>
        <v>7.0527954897255897E-3</v>
      </c>
      <c r="F15" s="5"/>
      <c r="G15" s="85">
        <v>39996290000</v>
      </c>
      <c r="H15" s="85">
        <v>9466942773000</v>
      </c>
      <c r="I15" s="86">
        <f t="shared" si="1"/>
        <v>4.22483698898768E-3</v>
      </c>
      <c r="J15" s="5"/>
      <c r="K15" s="33">
        <v>191747000</v>
      </c>
      <c r="L15" s="33">
        <v>9744680000</v>
      </c>
      <c r="M15" s="82">
        <f t="shared" si="2"/>
        <v>1.9677095604986514E-2</v>
      </c>
    </row>
    <row r="16" spans="1:13" ht="16.5" thickBot="1" x14ac:dyDescent="0.3">
      <c r="A16" s="1" t="s">
        <v>27</v>
      </c>
      <c r="B16" s="2" t="s">
        <v>28</v>
      </c>
      <c r="C16" s="83">
        <v>178067000000</v>
      </c>
      <c r="D16" s="83">
        <v>34666506000000</v>
      </c>
      <c r="E16" s="84">
        <f t="shared" si="0"/>
        <v>5.1365718829581497E-3</v>
      </c>
      <c r="F16" s="5"/>
      <c r="G16" s="85">
        <v>642202000000</v>
      </c>
      <c r="H16" s="85">
        <v>34910838000000</v>
      </c>
      <c r="I16" s="86">
        <f t="shared" si="1"/>
        <v>1.8395490821503626E-2</v>
      </c>
      <c r="J16" s="5"/>
      <c r="K16" s="33">
        <v>340285000000</v>
      </c>
      <c r="L16" s="33">
        <v>35395264000000</v>
      </c>
      <c r="M16" s="82">
        <f t="shared" si="2"/>
        <v>9.6138568142901826E-3</v>
      </c>
    </row>
    <row r="17" spans="1:13" ht="16.5" thickBot="1" x14ac:dyDescent="0.3">
      <c r="A17" s="1" t="s">
        <v>29</v>
      </c>
      <c r="B17" s="2" t="s">
        <v>30</v>
      </c>
      <c r="C17" s="83">
        <v>597773000000</v>
      </c>
      <c r="D17" s="83">
        <v>29310310000000</v>
      </c>
      <c r="E17" s="84">
        <f t="shared" si="0"/>
        <v>2.0394632468916228E-2</v>
      </c>
      <c r="F17" s="5"/>
      <c r="G17" s="85">
        <v>898698000000</v>
      </c>
      <c r="H17" s="85">
        <v>27787527000000</v>
      </c>
      <c r="I17" s="86">
        <f t="shared" si="1"/>
        <v>3.234177694186316E-2</v>
      </c>
      <c r="J17" s="5"/>
      <c r="K17" s="33">
        <v>1539798000000</v>
      </c>
      <c r="L17" s="33">
        <v>35026171000000</v>
      </c>
      <c r="M17" s="82">
        <f t="shared" si="2"/>
        <v>4.396135678090534E-2</v>
      </c>
    </row>
    <row r="18" spans="1:13" ht="16.5" thickBot="1" x14ac:dyDescent="0.3">
      <c r="A18" s="1" t="s">
        <v>31</v>
      </c>
      <c r="B18" s="2" t="s">
        <v>32</v>
      </c>
      <c r="C18" s="83">
        <v>86770969000</v>
      </c>
      <c r="D18" s="83">
        <v>11296112298000</v>
      </c>
      <c r="E18" s="84">
        <f t="shared" si="0"/>
        <v>7.6814895878259794E-3</v>
      </c>
      <c r="F18" s="5"/>
      <c r="G18" s="85">
        <v>12081959000</v>
      </c>
      <c r="H18" s="85">
        <v>11845204657000</v>
      </c>
      <c r="I18" s="86">
        <f t="shared" si="1"/>
        <v>1.0199873577414374E-3</v>
      </c>
      <c r="J18" s="5"/>
      <c r="K18" s="33">
        <v>580854940000</v>
      </c>
      <c r="L18" s="33">
        <v>12775930059000</v>
      </c>
      <c r="M18" s="82">
        <f t="shared" si="2"/>
        <v>4.5464787089282546E-2</v>
      </c>
    </row>
    <row r="19" spans="1:13" ht="16.5" thickBot="1" x14ac:dyDescent="0.3">
      <c r="A19" s="1" t="s">
        <v>33</v>
      </c>
      <c r="B19" s="2" t="s">
        <v>34</v>
      </c>
      <c r="C19" s="83">
        <v>764380000000</v>
      </c>
      <c r="D19" s="83">
        <v>16339916000000</v>
      </c>
      <c r="E19" s="84">
        <f t="shared" si="0"/>
        <v>4.6779922246846309E-2</v>
      </c>
      <c r="F19" s="5"/>
      <c r="G19" s="85">
        <v>661034000000</v>
      </c>
      <c r="H19" s="85">
        <v>17363003000000</v>
      </c>
      <c r="I19" s="86">
        <f t="shared" si="1"/>
        <v>3.8071409651890285E-2</v>
      </c>
      <c r="J19" s="5"/>
      <c r="K19" s="33">
        <v>680730000000</v>
      </c>
      <c r="L19" s="33">
        <v>19431293000000</v>
      </c>
      <c r="M19" s="82">
        <f t="shared" si="2"/>
        <v>3.5032666122630132E-2</v>
      </c>
    </row>
    <row r="20" spans="1:13" ht="16.5" thickBot="1" x14ac:dyDescent="0.3">
      <c r="A20" s="1" t="s">
        <v>19</v>
      </c>
      <c r="B20" s="2" t="s">
        <v>35</v>
      </c>
      <c r="C20" s="83">
        <v>1479785000000</v>
      </c>
      <c r="D20" s="83">
        <v>13363483000000</v>
      </c>
      <c r="E20" s="84">
        <f t="shared" si="0"/>
        <v>0.11073348168288162</v>
      </c>
      <c r="F20" s="5"/>
      <c r="G20" s="85">
        <v>954115000000</v>
      </c>
      <c r="H20" s="85">
        <v>7576090000000</v>
      </c>
      <c r="I20" s="86">
        <f t="shared" si="1"/>
        <v>0.12593765385574882</v>
      </c>
      <c r="J20" s="5"/>
      <c r="K20" s="33">
        <v>954115000000</v>
      </c>
      <c r="L20" s="33">
        <v>8258457000000</v>
      </c>
      <c r="M20" s="82">
        <f t="shared" si="2"/>
        <v>0.11553187235823835</v>
      </c>
    </row>
  </sheetData>
  <mergeCells count="12">
    <mergeCell ref="C2:C3"/>
    <mergeCell ref="D2:D3"/>
    <mergeCell ref="G2:G3"/>
    <mergeCell ref="H2:H3"/>
    <mergeCell ref="C1:E1"/>
    <mergeCell ref="G1:I1"/>
    <mergeCell ref="M2:M3"/>
    <mergeCell ref="E2:E3"/>
    <mergeCell ref="I2:I3"/>
    <mergeCell ref="K2:K3"/>
    <mergeCell ref="L2:L3"/>
    <mergeCell ref="K1:M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0"/>
  <sheetViews>
    <sheetView topLeftCell="I1" zoomScale="68" zoomScaleNormal="68" workbookViewId="0">
      <selection activeCell="G24" sqref="G24:G41"/>
    </sheetView>
  </sheetViews>
  <sheetFormatPr defaultRowHeight="15" x14ac:dyDescent="0.25"/>
  <cols>
    <col min="3" max="3" width="20.42578125" customWidth="1"/>
    <col min="4" max="4" width="21.7109375" customWidth="1"/>
    <col min="5" max="6" width="21.42578125" customWidth="1"/>
    <col min="7" max="7" width="20.7109375" customWidth="1"/>
    <col min="8" max="8" width="18.42578125" customWidth="1"/>
    <col min="9" max="10" width="18.5703125" customWidth="1"/>
    <col min="11" max="11" width="20" customWidth="1"/>
    <col min="12" max="12" width="19" customWidth="1"/>
    <col min="13" max="14" width="18.42578125" customWidth="1"/>
    <col min="15" max="15" width="14" bestFit="1" customWidth="1"/>
    <col min="16" max="16" width="21.85546875" customWidth="1"/>
    <col min="17" max="17" width="23.140625" customWidth="1"/>
    <col min="18" max="18" width="20.5703125" customWidth="1"/>
    <col min="19" max="20" width="21.28515625" customWidth="1"/>
    <col min="21" max="21" width="20" customWidth="1"/>
    <col min="22" max="22" width="19.7109375" customWidth="1"/>
    <col min="23" max="24" width="21.5703125" customWidth="1"/>
    <col min="25" max="25" width="24.140625" customWidth="1"/>
    <col min="26" max="26" width="22.7109375" customWidth="1"/>
    <col min="27" max="28" width="21.42578125" customWidth="1"/>
    <col min="29" max="29" width="18.42578125" customWidth="1"/>
    <col min="30" max="30" width="18.140625" customWidth="1"/>
    <col min="31" max="31" width="18" customWidth="1"/>
    <col min="32" max="33" width="18.42578125" customWidth="1"/>
    <col min="34" max="34" width="18.7109375" customWidth="1"/>
    <col min="35" max="35" width="18.28515625" customWidth="1"/>
    <col min="36" max="37" width="18.42578125" customWidth="1"/>
    <col min="38" max="39" width="18.140625" customWidth="1"/>
    <col min="40" max="41" width="18.28515625" customWidth="1"/>
    <col min="47" max="47" width="21.7109375" customWidth="1"/>
    <col min="48" max="48" width="21.28515625" customWidth="1"/>
  </cols>
  <sheetData>
    <row r="1" spans="1:52" x14ac:dyDescent="0.25">
      <c r="Z1" s="3" t="s">
        <v>56</v>
      </c>
      <c r="AS1">
        <v>2018</v>
      </c>
    </row>
    <row r="2" spans="1:52" ht="15" customHeight="1" x14ac:dyDescent="0.25">
      <c r="C2" s="64" t="s">
        <v>38</v>
      </c>
      <c r="D2" s="64"/>
      <c r="E2" s="64"/>
      <c r="F2" s="35"/>
      <c r="G2" s="64" t="s">
        <v>39</v>
      </c>
      <c r="H2" s="64"/>
      <c r="I2" s="64"/>
      <c r="J2" s="35"/>
      <c r="K2" s="64" t="s">
        <v>40</v>
      </c>
      <c r="L2" s="64"/>
      <c r="M2" s="64"/>
      <c r="N2" s="35"/>
      <c r="O2" s="5"/>
      <c r="P2" s="9"/>
      <c r="Q2" s="64" t="s">
        <v>41</v>
      </c>
      <c r="R2" s="64"/>
      <c r="S2" s="64"/>
      <c r="T2" s="35"/>
      <c r="U2" s="64" t="s">
        <v>42</v>
      </c>
      <c r="V2" s="64"/>
      <c r="W2" s="64"/>
      <c r="X2" s="35"/>
      <c r="Y2" s="64" t="s">
        <v>43</v>
      </c>
      <c r="Z2" s="64"/>
      <c r="AA2" s="64"/>
      <c r="AB2" s="35"/>
      <c r="AC2" s="78" t="s">
        <v>44</v>
      </c>
      <c r="AD2" s="78"/>
      <c r="AE2" s="78"/>
      <c r="AF2" s="78"/>
      <c r="AG2" s="37"/>
      <c r="AH2" s="78" t="s">
        <v>45</v>
      </c>
      <c r="AI2" s="78"/>
      <c r="AJ2" s="78"/>
      <c r="AK2" s="37"/>
      <c r="AL2" s="78" t="s">
        <v>46</v>
      </c>
      <c r="AM2" s="78"/>
      <c r="AN2" s="78"/>
      <c r="AO2" s="37"/>
      <c r="AS2" s="69" t="s">
        <v>71</v>
      </c>
      <c r="AT2" s="69"/>
      <c r="AU2" s="69"/>
      <c r="AV2" s="69"/>
      <c r="AW2" s="69"/>
      <c r="AX2" s="69"/>
      <c r="AY2" s="69"/>
      <c r="AZ2" s="15"/>
    </row>
    <row r="3" spans="1:52" ht="29.25" customHeight="1" thickBot="1" x14ac:dyDescent="0.3">
      <c r="C3" s="4">
        <v>2018</v>
      </c>
      <c r="D3" s="4">
        <v>2019</v>
      </c>
      <c r="E3" s="4">
        <v>2020</v>
      </c>
      <c r="F3" s="59"/>
      <c r="G3" s="4">
        <v>2018</v>
      </c>
      <c r="H3" s="4">
        <v>2019</v>
      </c>
      <c r="I3" s="4">
        <v>2020</v>
      </c>
      <c r="J3" s="59"/>
      <c r="K3" s="4">
        <v>2018</v>
      </c>
      <c r="L3" s="4">
        <v>2019</v>
      </c>
      <c r="M3" s="4">
        <v>2020</v>
      </c>
      <c r="N3" s="5"/>
      <c r="O3" s="4">
        <v>2017</v>
      </c>
      <c r="P3" s="4">
        <v>2018</v>
      </c>
      <c r="Q3" s="4">
        <v>2019</v>
      </c>
      <c r="R3" s="4">
        <v>2020</v>
      </c>
      <c r="S3" s="59"/>
      <c r="T3" s="4">
        <v>2018</v>
      </c>
      <c r="U3" s="4">
        <v>2019</v>
      </c>
      <c r="V3" s="4">
        <v>2020</v>
      </c>
      <c r="W3" s="47"/>
      <c r="X3" s="4">
        <v>2018</v>
      </c>
      <c r="Y3" s="4">
        <v>2019</v>
      </c>
      <c r="Z3" s="4">
        <v>2020</v>
      </c>
      <c r="AA3" s="59"/>
      <c r="AB3" s="10">
        <v>2017</v>
      </c>
      <c r="AC3" s="10">
        <v>2018</v>
      </c>
      <c r="AD3" s="10">
        <v>2019</v>
      </c>
      <c r="AE3" s="10">
        <v>2020</v>
      </c>
      <c r="AF3" s="10"/>
      <c r="AG3" s="10">
        <v>2018</v>
      </c>
      <c r="AH3" s="10">
        <v>2019</v>
      </c>
      <c r="AI3" s="10">
        <v>2020</v>
      </c>
      <c r="AJ3" s="10"/>
      <c r="AK3" s="10">
        <v>2018</v>
      </c>
      <c r="AL3" s="10">
        <v>2019</v>
      </c>
      <c r="AM3" s="35">
        <v>2020</v>
      </c>
      <c r="AN3" s="47"/>
      <c r="AR3" s="70" t="s">
        <v>60</v>
      </c>
      <c r="AS3" s="70"/>
      <c r="AT3" s="72" t="s">
        <v>61</v>
      </c>
      <c r="AU3" s="73"/>
      <c r="AV3" s="16" t="s">
        <v>62</v>
      </c>
      <c r="AW3" s="74" t="s">
        <v>63</v>
      </c>
      <c r="AX3" s="76" t="s">
        <v>64</v>
      </c>
      <c r="AY3" s="15"/>
    </row>
    <row r="4" spans="1:52" ht="16.5" thickBot="1" x14ac:dyDescent="0.3">
      <c r="A4" s="1" t="s">
        <v>3</v>
      </c>
      <c r="B4" t="s">
        <v>4</v>
      </c>
      <c r="C4" s="12">
        <v>1520723000000</v>
      </c>
      <c r="D4" s="6">
        <v>243629000000</v>
      </c>
      <c r="E4" s="6">
        <v>893779000000</v>
      </c>
      <c r="F4" s="123"/>
      <c r="G4" s="12">
        <v>2045235000000</v>
      </c>
      <c r="H4" s="6">
        <v>1292353000000</v>
      </c>
      <c r="I4" s="6">
        <v>2322164000000</v>
      </c>
      <c r="J4" s="123"/>
      <c r="K4" s="12">
        <f>G4-C4</f>
        <v>524512000000</v>
      </c>
      <c r="L4" s="12">
        <f>H4-D4</f>
        <v>1048724000000</v>
      </c>
      <c r="M4" s="12">
        <f>I4-E4</f>
        <v>1428385000000</v>
      </c>
      <c r="O4" s="12">
        <v>17305688000000</v>
      </c>
      <c r="P4" s="11">
        <v>19084387000000</v>
      </c>
      <c r="Q4" s="6">
        <v>17452736000000</v>
      </c>
      <c r="R4" s="6">
        <v>18807043000000</v>
      </c>
      <c r="S4" s="123"/>
      <c r="T4" s="12">
        <f>P4-O4</f>
        <v>1778699000000</v>
      </c>
      <c r="U4" s="12">
        <f>Q4-P4</f>
        <v>-1631651000000</v>
      </c>
      <c r="V4" s="12">
        <f>R4-Q4</f>
        <v>1354307000000</v>
      </c>
      <c r="W4" s="126"/>
      <c r="X4" s="13">
        <f>C25/T4</f>
        <v>14.122461979233137</v>
      </c>
      <c r="Y4" s="13">
        <f>D25/U4</f>
        <v>-16.459994815067684</v>
      </c>
      <c r="Z4" s="13">
        <f>E25/V4</f>
        <v>19.917289063705645</v>
      </c>
      <c r="AA4" s="125"/>
      <c r="AB4" s="12">
        <v>23303000000</v>
      </c>
      <c r="AC4" s="11">
        <v>616624000000</v>
      </c>
      <c r="AD4" s="11">
        <v>368739000000</v>
      </c>
      <c r="AE4" s="11">
        <v>765849000000</v>
      </c>
      <c r="AF4" s="11"/>
      <c r="AG4" s="12">
        <f>AC4-AB4</f>
        <v>593321000000</v>
      </c>
      <c r="AH4" s="12">
        <f>AD4-AC4</f>
        <v>-247885000000</v>
      </c>
      <c r="AI4" s="12">
        <f>AE4-AD4</f>
        <v>397110000000</v>
      </c>
      <c r="AJ4" s="12"/>
      <c r="AK4" s="13">
        <f>C25/AG4</f>
        <v>42.337299707915278</v>
      </c>
      <c r="AL4" s="13">
        <f>D25/AH4</f>
        <v>-108.3444621497872</v>
      </c>
      <c r="AM4" s="13"/>
      <c r="AN4" s="125"/>
      <c r="AR4" s="71"/>
      <c r="AS4" s="71"/>
      <c r="AT4" s="17" t="s">
        <v>65</v>
      </c>
      <c r="AU4" s="18" t="s">
        <v>66</v>
      </c>
      <c r="AV4" s="18" t="s">
        <v>67</v>
      </c>
      <c r="AW4" s="75"/>
      <c r="AX4" s="77"/>
      <c r="AY4" s="15"/>
    </row>
    <row r="5" spans="1:52" ht="24.75" thickBot="1" x14ac:dyDescent="0.3">
      <c r="A5" s="1" t="s">
        <v>5</v>
      </c>
      <c r="B5" t="s">
        <v>6</v>
      </c>
      <c r="C5" s="12">
        <v>17199020715</v>
      </c>
      <c r="D5" s="6">
        <v>12492217169</v>
      </c>
      <c r="E5" s="6">
        <v>10170233789</v>
      </c>
      <c r="F5" s="123"/>
      <c r="G5" s="12">
        <v>15885094938</v>
      </c>
      <c r="H5" s="6">
        <v>97691962993</v>
      </c>
      <c r="I5" s="6">
        <v>26935353622</v>
      </c>
      <c r="J5" s="123"/>
      <c r="K5" s="12">
        <f>G5-C5</f>
        <v>-1313925777</v>
      </c>
      <c r="L5" s="12">
        <f>H5-D5</f>
        <v>85199745824</v>
      </c>
      <c r="M5" s="12">
        <f>I5-E5</f>
        <v>16765119833</v>
      </c>
      <c r="O5" s="12">
        <v>291109974205</v>
      </c>
      <c r="P5" s="11">
        <v>300278949718</v>
      </c>
      <c r="Q5" s="6">
        <v>311779628307</v>
      </c>
      <c r="R5" s="6">
        <v>260214446632</v>
      </c>
      <c r="S5" s="123"/>
      <c r="T5" s="12">
        <f>P5-O5</f>
        <v>9168975513</v>
      </c>
      <c r="U5" s="12">
        <f>Q5-P5</f>
        <v>11500678589</v>
      </c>
      <c r="V5" s="12">
        <f>R5-Q5</f>
        <v>-51565181675</v>
      </c>
      <c r="W5" s="126"/>
      <c r="X5" s="13">
        <f>C26/T5</f>
        <v>52.503214274316491</v>
      </c>
      <c r="Y5" s="13">
        <f>D26/U5</f>
        <v>46.936834706371606</v>
      </c>
      <c r="Z5" s="13">
        <f>E26/V5</f>
        <v>-9.450927509255207</v>
      </c>
      <c r="AA5" s="125"/>
      <c r="AB5" s="12">
        <v>4129779162</v>
      </c>
      <c r="AC5" s="11">
        <v>5725037500</v>
      </c>
      <c r="AD5" s="11">
        <v>7755590966</v>
      </c>
      <c r="AE5" s="11">
        <v>4452232532</v>
      </c>
      <c r="AF5" s="11"/>
      <c r="AG5" s="12">
        <f>AC5-AB5</f>
        <v>1595258338</v>
      </c>
      <c r="AH5" s="12">
        <f>AD5-AC5</f>
        <v>2030553466</v>
      </c>
      <c r="AI5" s="12">
        <f>AE5-AD5</f>
        <v>-3303358434</v>
      </c>
      <c r="AJ5" s="12"/>
      <c r="AK5" s="13">
        <f>C26/AG5</f>
        <v>301.76973507534802</v>
      </c>
      <c r="AL5" s="13">
        <f>D26/AH5</f>
        <v>265.84153482368833</v>
      </c>
      <c r="AM5" s="13"/>
      <c r="AN5" s="125"/>
      <c r="AR5" s="65" t="s">
        <v>68</v>
      </c>
      <c r="AS5" s="19" t="s">
        <v>69</v>
      </c>
      <c r="AT5" s="20">
        <v>-398047.91770572495</v>
      </c>
      <c r="AU5" s="21">
        <v>44108981.357173182</v>
      </c>
      <c r="AV5" s="22"/>
      <c r="AW5" s="21">
        <v>-9.0241920229924503E-3</v>
      </c>
      <c r="AX5" s="23">
        <v>0.99293685042038371</v>
      </c>
      <c r="AY5" s="15"/>
    </row>
    <row r="6" spans="1:52" ht="16.5" thickBot="1" x14ac:dyDescent="0.3">
      <c r="A6" s="1" t="s">
        <v>7</v>
      </c>
      <c r="B6" t="s">
        <v>8</v>
      </c>
      <c r="C6" s="12">
        <v>281928000000</v>
      </c>
      <c r="D6" s="6">
        <v>1167471000000</v>
      </c>
      <c r="E6" s="6">
        <v>1108389000000</v>
      </c>
      <c r="F6" s="123"/>
      <c r="G6" s="13">
        <v>0</v>
      </c>
      <c r="H6" s="6">
        <v>759285000000</v>
      </c>
      <c r="I6" s="6">
        <v>171060000000</v>
      </c>
      <c r="J6" s="123"/>
      <c r="K6" s="12">
        <f>G6-C6</f>
        <v>-281928000000</v>
      </c>
      <c r="L6" s="12">
        <f>H6-D6</f>
        <v>-408186000000</v>
      </c>
      <c r="M6" s="12">
        <f>I6-E6</f>
        <v>-937329000000</v>
      </c>
      <c r="O6" s="12">
        <v>3045954000000</v>
      </c>
      <c r="P6" s="11">
        <v>3083389000000</v>
      </c>
      <c r="Q6" s="6">
        <v>2512784000000</v>
      </c>
      <c r="R6" s="6">
        <v>2198666000000</v>
      </c>
      <c r="S6" s="123"/>
      <c r="T6" s="12">
        <f>P6-O6</f>
        <v>37435000000</v>
      </c>
      <c r="U6" s="12">
        <f>Q6-P6</f>
        <v>-570605000000</v>
      </c>
      <c r="V6" s="12">
        <f>R6-Q6</f>
        <v>-314118000000</v>
      </c>
      <c r="W6" s="126"/>
      <c r="X6" s="13">
        <f>C27/T6</f>
        <v>432.38319754240683</v>
      </c>
      <c r="Y6" s="13">
        <f>D27/U6</f>
        <v>-28.59376626563034</v>
      </c>
      <c r="Z6" s="13">
        <f>E27/V6</f>
        <v>-50.288331136706589</v>
      </c>
      <c r="AA6" s="125"/>
      <c r="AB6" s="12">
        <v>48272000000</v>
      </c>
      <c r="AC6" s="11">
        <v>150991000000</v>
      </c>
      <c r="AD6" s="11">
        <v>110426000000</v>
      </c>
      <c r="AE6" s="11">
        <v>64420000000</v>
      </c>
      <c r="AF6" s="11"/>
      <c r="AG6" s="12">
        <f>AC6-AB6</f>
        <v>102719000000</v>
      </c>
      <c r="AH6" s="12">
        <f>AD6-AC6</f>
        <v>-40565000000</v>
      </c>
      <c r="AI6" s="12">
        <f>AE6-AD6</f>
        <v>-46006000000</v>
      </c>
      <c r="AJ6" s="12"/>
      <c r="AK6" s="13">
        <f>C27/AG6</f>
        <v>157.57810142232694</v>
      </c>
      <c r="AL6" s="13">
        <f>D27/AH6</f>
        <v>-402.21239985208922</v>
      </c>
      <c r="AM6" s="13"/>
      <c r="AN6" s="125"/>
      <c r="AR6" s="66"/>
      <c r="AS6" s="24" t="s">
        <v>58</v>
      </c>
      <c r="AT6" s="25">
        <v>-5219991632396784</v>
      </c>
      <c r="AU6" s="26">
        <v>3692147591981498</v>
      </c>
      <c r="AV6" s="26">
        <v>-0.35960014139275503</v>
      </c>
      <c r="AW6" s="26">
        <v>-1.413809037247973</v>
      </c>
      <c r="AX6" s="27">
        <v>0.18091621892281265</v>
      </c>
      <c r="AY6" s="15"/>
    </row>
    <row r="7" spans="1:52" ht="16.5" thickBot="1" x14ac:dyDescent="0.3">
      <c r="A7" s="1" t="s">
        <v>9</v>
      </c>
      <c r="B7" t="s">
        <v>10</v>
      </c>
      <c r="C7" s="12">
        <v>28819203064</v>
      </c>
      <c r="D7" s="6">
        <v>29160679173</v>
      </c>
      <c r="E7" s="6">
        <v>72366649338</v>
      </c>
      <c r="F7" s="123"/>
      <c r="G7" s="12">
        <v>113567788455</v>
      </c>
      <c r="H7" s="6">
        <v>157863379470</v>
      </c>
      <c r="I7" s="6">
        <v>240201830321</v>
      </c>
      <c r="J7" s="123"/>
      <c r="K7" s="12">
        <f>G7-C7</f>
        <v>84748585391</v>
      </c>
      <c r="L7" s="12">
        <f>H7-D7</f>
        <v>128702700297</v>
      </c>
      <c r="M7" s="12">
        <f>I7-E7</f>
        <v>167835180983</v>
      </c>
      <c r="O7" s="12">
        <v>0</v>
      </c>
      <c r="P7" s="11">
        <v>567788663969</v>
      </c>
      <c r="Q7" s="6">
        <v>492295715775</v>
      </c>
      <c r="R7" s="6">
        <v>607253410714</v>
      </c>
      <c r="S7" s="123"/>
      <c r="T7" s="12">
        <f>P7-O7</f>
        <v>567788663969</v>
      </c>
      <c r="U7" s="12">
        <f>Q7-P7</f>
        <v>-75492948194</v>
      </c>
      <c r="V7" s="12">
        <f>R7-Q7</f>
        <v>114957694939</v>
      </c>
      <c r="W7" s="126"/>
      <c r="X7" s="13">
        <f>C28/T7</f>
        <v>0</v>
      </c>
      <c r="Y7" s="13">
        <f>D28/U7</f>
        <v>-16.953090598291386</v>
      </c>
      <c r="Z7" s="13">
        <f>E28/V7</f>
        <v>11.904886986610144</v>
      </c>
      <c r="AA7" s="125"/>
      <c r="AB7" s="13">
        <v>0</v>
      </c>
      <c r="AC7" s="11">
        <v>2433337086</v>
      </c>
      <c r="AD7" s="11">
        <v>4147591171</v>
      </c>
      <c r="AE7" s="11">
        <v>5817799383</v>
      </c>
      <c r="AF7" s="11"/>
      <c r="AG7" s="12">
        <f>AC7-AB7</f>
        <v>2433337086</v>
      </c>
      <c r="AH7" s="12">
        <f>AD7-AC7</f>
        <v>1714254085</v>
      </c>
      <c r="AI7" s="12">
        <f>AE7-AD7</f>
        <v>1670208212</v>
      </c>
      <c r="AJ7" s="12"/>
      <c r="AK7" s="13">
        <f>C28/AG7</f>
        <v>0</v>
      </c>
      <c r="AL7" s="13">
        <f>D28/AH7</f>
        <v>746.58640248478684</v>
      </c>
      <c r="AM7" s="13"/>
      <c r="AN7" s="125"/>
      <c r="AR7" s="66"/>
      <c r="AS7" s="24" t="s">
        <v>56</v>
      </c>
      <c r="AT7" s="25">
        <v>-1.0507797356350424E-2</v>
      </c>
      <c r="AU7" s="26">
        <v>1.400252784986198E-2</v>
      </c>
      <c r="AV7" s="26">
        <v>-0.21879946083612811</v>
      </c>
      <c r="AW7" s="26">
        <v>-0.75042145739806521</v>
      </c>
      <c r="AX7" s="27">
        <v>0.46636690196817621</v>
      </c>
      <c r="AY7" s="15"/>
    </row>
    <row r="8" spans="1:52" ht="16.5" thickBot="1" x14ac:dyDescent="0.3">
      <c r="A8" s="1" t="s">
        <v>11</v>
      </c>
      <c r="B8" t="s">
        <v>12</v>
      </c>
      <c r="C8" s="12">
        <v>427245000000</v>
      </c>
      <c r="D8" s="6">
        <v>178164000000</v>
      </c>
      <c r="E8" s="6">
        <v>478171000000</v>
      </c>
      <c r="F8" s="123"/>
      <c r="G8" s="12">
        <v>298337000000</v>
      </c>
      <c r="H8" s="6">
        <v>587071000000</v>
      </c>
      <c r="I8" s="6">
        <v>1094406000000</v>
      </c>
      <c r="J8" s="123"/>
      <c r="K8" s="12">
        <f>G8-C8</f>
        <v>-128908000000</v>
      </c>
      <c r="L8" s="12">
        <f>H8-D8</f>
        <v>408907000000</v>
      </c>
      <c r="M8" s="12">
        <f>I8-E8</f>
        <v>616235000000</v>
      </c>
      <c r="O8" s="12">
        <v>5159911000000</v>
      </c>
      <c r="P8" s="11">
        <v>4761805000000</v>
      </c>
      <c r="Q8" s="6">
        <v>5736684000000</v>
      </c>
      <c r="R8" s="6">
        <v>6698918000000</v>
      </c>
      <c r="S8" s="123"/>
      <c r="T8" s="12">
        <f>P8-O8</f>
        <v>-398106000000</v>
      </c>
      <c r="U8" s="12">
        <f>Q8-P8</f>
        <v>974879000000</v>
      </c>
      <c r="V8" s="12">
        <f>R8-Q8</f>
        <v>962234000000</v>
      </c>
      <c r="W8" s="126"/>
      <c r="X8" s="13">
        <f>C29/T8</f>
        <v>-21.230815410970948</v>
      </c>
      <c r="Y8" s="13">
        <f>D29/U8</f>
        <v>12.041383597349004</v>
      </c>
      <c r="Z8" s="13">
        <f>E29/V8</f>
        <v>12.07691788068183</v>
      </c>
      <c r="AA8" s="125"/>
      <c r="AB8" s="12">
        <v>325340000000</v>
      </c>
      <c r="AC8" s="11">
        <v>399128000000</v>
      </c>
      <c r="AD8" s="11">
        <v>355062000000</v>
      </c>
      <c r="AE8" s="11">
        <v>381764000000</v>
      </c>
      <c r="AF8" s="11"/>
      <c r="AG8" s="12">
        <f>AC8-AB8</f>
        <v>73788000000</v>
      </c>
      <c r="AH8" s="12">
        <f>AD8-AC8</f>
        <v>-44066000000</v>
      </c>
      <c r="AI8" s="12">
        <f>AE8-AD8</f>
        <v>26702000000</v>
      </c>
      <c r="AJ8" s="12"/>
      <c r="AK8" s="13">
        <f>C29/AG8</f>
        <v>114.54592887732423</v>
      </c>
      <c r="AL8" s="13">
        <f>D29/AH8</f>
        <v>-266.39340988517222</v>
      </c>
      <c r="AM8" s="13"/>
      <c r="AN8" s="125"/>
      <c r="AR8" s="67"/>
      <c r="AS8" s="28" t="s">
        <v>59</v>
      </c>
      <c r="AT8" s="29">
        <v>1.0453432681247961E-2</v>
      </c>
      <c r="AU8" s="30">
        <v>1.7265042927254691E-2</v>
      </c>
      <c r="AV8" s="30">
        <v>0.17346494114777003</v>
      </c>
      <c r="AW8" s="30">
        <v>0.60546809673702662</v>
      </c>
      <c r="AX8" s="31">
        <v>0.5552914295865381</v>
      </c>
      <c r="AY8" s="15"/>
    </row>
    <row r="9" spans="1:52" ht="16.5" customHeight="1" thickBot="1" x14ac:dyDescent="0.3">
      <c r="A9" s="1" t="s">
        <v>13</v>
      </c>
      <c r="B9" t="s">
        <v>14</v>
      </c>
      <c r="C9" s="12">
        <v>353277000000</v>
      </c>
      <c r="D9" s="6">
        <v>584490000000</v>
      </c>
      <c r="E9" s="6">
        <v>182592000000</v>
      </c>
      <c r="F9" s="123"/>
      <c r="G9" s="12">
        <v>278426000000</v>
      </c>
      <c r="H9" s="6">
        <v>85712000000</v>
      </c>
      <c r="I9" s="6">
        <v>12193000000</v>
      </c>
      <c r="J9" s="123"/>
      <c r="K9" s="12">
        <f>G9-C9</f>
        <v>-74851000000</v>
      </c>
      <c r="L9" s="12">
        <f>H9-D9</f>
        <v>-498778000000</v>
      </c>
      <c r="M9" s="12">
        <f>I9-E9</f>
        <v>-170399000000</v>
      </c>
      <c r="O9" s="12">
        <v>646945000000</v>
      </c>
      <c r="P9" s="11">
        <v>565455000000</v>
      </c>
      <c r="Q9" s="6">
        <v>385047000000</v>
      </c>
      <c r="R9" s="6">
        <v>406924000000</v>
      </c>
      <c r="S9" s="123"/>
      <c r="T9" s="12">
        <f>P9-O9</f>
        <v>-81490000000</v>
      </c>
      <c r="U9" s="12">
        <f>Q9-P9</f>
        <v>-180408000000</v>
      </c>
      <c r="V9" s="12">
        <f>R9-Q9</f>
        <v>21877000000</v>
      </c>
      <c r="W9" s="126"/>
      <c r="X9" s="13">
        <f>C30/T9</f>
        <v>-42.707767824272914</v>
      </c>
      <c r="Y9" s="13">
        <f>D30/U9</f>
        <v>-16.134944126646268</v>
      </c>
      <c r="Z9" s="13">
        <f>E30/V9</f>
        <v>88.971888284499698</v>
      </c>
      <c r="AA9" s="125"/>
      <c r="AB9" s="12">
        <v>1906000000</v>
      </c>
      <c r="AC9" s="11">
        <v>2050000000</v>
      </c>
      <c r="AD9" s="11">
        <v>5646000000</v>
      </c>
      <c r="AE9" s="11">
        <v>5954000000</v>
      </c>
      <c r="AF9" s="11"/>
      <c r="AG9" s="12">
        <f>AC9-AB9</f>
        <v>144000000</v>
      </c>
      <c r="AH9" s="12">
        <f>AD9-AC9</f>
        <v>3596000000</v>
      </c>
      <c r="AI9" s="12">
        <f>AE9-AD9</f>
        <v>308000000</v>
      </c>
      <c r="AJ9" s="12"/>
      <c r="AK9" s="13">
        <f>C30/AG9</f>
        <v>24168.444444444445</v>
      </c>
      <c r="AL9" s="13">
        <f>D30/AH9</f>
        <v>809.47525027808672</v>
      </c>
      <c r="AM9" s="13"/>
      <c r="AN9" s="125"/>
      <c r="AR9" s="68" t="s">
        <v>70</v>
      </c>
      <c r="AS9" s="68"/>
      <c r="AT9" s="68"/>
      <c r="AU9" s="68"/>
      <c r="AV9" s="68"/>
      <c r="AW9" s="68"/>
      <c r="AX9" s="68"/>
      <c r="AY9" s="15"/>
    </row>
    <row r="10" spans="1:52" ht="16.5" thickBot="1" x14ac:dyDescent="0.3">
      <c r="A10" s="1" t="s">
        <v>15</v>
      </c>
      <c r="B10" t="s">
        <v>16</v>
      </c>
      <c r="C10" s="12">
        <v>300146994752</v>
      </c>
      <c r="D10" s="6">
        <v>282699235423</v>
      </c>
      <c r="E10" s="6">
        <v>307643236060</v>
      </c>
      <c r="F10" s="123"/>
      <c r="G10" s="12">
        <v>310519374330</v>
      </c>
      <c r="H10" s="6">
        <v>134371771104</v>
      </c>
      <c r="I10" s="6">
        <v>247652813862</v>
      </c>
      <c r="J10" s="123"/>
      <c r="K10" s="12">
        <f>G10-C10</f>
        <v>10372379578</v>
      </c>
      <c r="L10" s="12">
        <f>H10-D10</f>
        <v>-148327464319</v>
      </c>
      <c r="M10" s="12">
        <f>I10-E10</f>
        <v>-59990422198</v>
      </c>
      <c r="O10" s="12">
        <v>555139580764</v>
      </c>
      <c r="P10" s="11">
        <v>745508896455</v>
      </c>
      <c r="Q10" s="6">
        <v>723317737664</v>
      </c>
      <c r="R10" s="6">
        <v>461342540054</v>
      </c>
      <c r="S10" s="123"/>
      <c r="T10" s="12">
        <f>P10-O10</f>
        <v>190369315691</v>
      </c>
      <c r="U10" s="12">
        <f>Q10-P10</f>
        <v>-22191158791</v>
      </c>
      <c r="V10" s="12">
        <f>R10-Q10</f>
        <v>-261975197610</v>
      </c>
      <c r="W10" s="126"/>
      <c r="X10" s="13">
        <f>C31/T10</f>
        <v>17.505858660475045</v>
      </c>
      <c r="Y10" s="13">
        <f>D31/U10</f>
        <v>-155.12455979852305</v>
      </c>
      <c r="Z10" s="13">
        <f>E31/V10</f>
        <v>-13.321019882665373</v>
      </c>
      <c r="AA10" s="125"/>
      <c r="AB10" s="12">
        <v>12034881971</v>
      </c>
      <c r="AC10" s="11">
        <v>19686891717</v>
      </c>
      <c r="AD10" s="11">
        <v>20219450221</v>
      </c>
      <c r="AE10" s="11">
        <v>17872216544</v>
      </c>
      <c r="AF10" s="11"/>
      <c r="AG10" s="12">
        <f>AC10-AB10</f>
        <v>7652009746</v>
      </c>
      <c r="AH10" s="12">
        <f>AD10-AC10</f>
        <v>532558504</v>
      </c>
      <c r="AI10" s="12">
        <f>AE10-AD10</f>
        <v>-2347233677</v>
      </c>
      <c r="AJ10" s="12"/>
      <c r="AK10" s="13">
        <f>C31/AG10</f>
        <v>435.51673931414774</v>
      </c>
      <c r="AL10" s="13">
        <f>D31/AH10</f>
        <v>6463.8790161409197</v>
      </c>
      <c r="AM10" s="13"/>
      <c r="AN10" s="125"/>
    </row>
    <row r="11" spans="1:52" ht="16.5" thickBot="1" x14ac:dyDescent="0.3">
      <c r="A11" s="1" t="s">
        <v>17</v>
      </c>
      <c r="B11" t="s">
        <v>18</v>
      </c>
      <c r="C11" s="12">
        <v>329426000000</v>
      </c>
      <c r="D11" s="6">
        <v>252630000000</v>
      </c>
      <c r="E11" s="6">
        <v>695490000000</v>
      </c>
      <c r="F11" s="123"/>
      <c r="G11" s="12">
        <v>663239000000</v>
      </c>
      <c r="H11" s="6">
        <v>480290000000</v>
      </c>
      <c r="I11" s="6">
        <v>1337633000000</v>
      </c>
      <c r="J11" s="123"/>
      <c r="K11" s="12">
        <f>G11-C11</f>
        <v>333813000000</v>
      </c>
      <c r="L11" s="12">
        <f>H11-D11</f>
        <v>227660000000</v>
      </c>
      <c r="M11" s="12">
        <f>I11-E11</f>
        <v>642143000000</v>
      </c>
      <c r="O11" s="12">
        <v>4738022000000</v>
      </c>
      <c r="P11" s="11">
        <v>4019846000000</v>
      </c>
      <c r="Q11" s="6">
        <v>3699439000000</v>
      </c>
      <c r="R11" s="6">
        <v>3536721000000</v>
      </c>
      <c r="S11" s="123"/>
      <c r="T11" s="12">
        <f>P11-O11</f>
        <v>-718176000000</v>
      </c>
      <c r="U11" s="12">
        <f>Q11-P11</f>
        <v>-320407000000</v>
      </c>
      <c r="V11" s="12">
        <f>R11-Q11</f>
        <v>-162718000000</v>
      </c>
      <c r="W11" s="126"/>
      <c r="X11" s="13">
        <f>C32/T11</f>
        <v>-13.568235362919395</v>
      </c>
      <c r="Y11" s="13">
        <f>D32/U11</f>
        <v>-31.326700103306109</v>
      </c>
      <c r="Z11" s="13">
        <f>E32/V11</f>
        <v>-62.840755171523739</v>
      </c>
      <c r="AA11" s="125"/>
      <c r="AB11" s="12">
        <v>55670000000</v>
      </c>
      <c r="AC11" s="11">
        <v>68896000000</v>
      </c>
      <c r="AD11" s="11">
        <v>367179000000</v>
      </c>
      <c r="AE11" s="11">
        <v>214240000000</v>
      </c>
      <c r="AF11" s="11"/>
      <c r="AG11" s="12">
        <f>AC11-AB11</f>
        <v>13226000000</v>
      </c>
      <c r="AH11" s="12">
        <f>AD11-AC11</f>
        <v>298283000000</v>
      </c>
      <c r="AI11" s="12">
        <f>AE11-AD11</f>
        <v>-152939000000</v>
      </c>
      <c r="AJ11" s="12"/>
      <c r="AK11" s="13">
        <f>C32/AG11</f>
        <v>736.75948888552853</v>
      </c>
      <c r="AL11" s="13">
        <f>D32/AH11</f>
        <v>33.650238196611944</v>
      </c>
      <c r="AM11" s="13"/>
      <c r="AN11" s="125"/>
      <c r="AR11">
        <v>2019</v>
      </c>
    </row>
    <row r="12" spans="1:52" ht="16.5" customHeight="1" thickBot="1" x14ac:dyDescent="0.3">
      <c r="A12" s="1" t="s">
        <v>19</v>
      </c>
      <c r="B12" t="s">
        <v>20</v>
      </c>
      <c r="C12" s="12">
        <v>84172119363000</v>
      </c>
      <c r="D12" s="6">
        <v>25609796031000</v>
      </c>
      <c r="E12" s="6">
        <v>49586190616000</v>
      </c>
      <c r="F12" s="123"/>
      <c r="G12" s="12">
        <v>122943639753000</v>
      </c>
      <c r="H12" s="6">
        <v>93749435868000</v>
      </c>
      <c r="I12" s="6">
        <v>80614240392000</v>
      </c>
      <c r="J12" s="123"/>
      <c r="K12" s="12">
        <f>G12-C12</f>
        <v>38771520390000</v>
      </c>
      <c r="L12" s="12">
        <f>H12-D12</f>
        <v>68139639837000</v>
      </c>
      <c r="M12" s="12">
        <f>I12-E12</f>
        <v>31028049776000</v>
      </c>
      <c r="O12" s="12">
        <v>1762663840122000</v>
      </c>
      <c r="P12" s="11">
        <v>2001284460551000</v>
      </c>
      <c r="Q12" s="6">
        <v>1953747315540000</v>
      </c>
      <c r="R12" s="6">
        <v>4106566376814000</v>
      </c>
      <c r="S12" s="123"/>
      <c r="T12" s="12">
        <f>P12-O12</f>
        <v>238620620429000</v>
      </c>
      <c r="U12" s="12">
        <f>Q12-P12</f>
        <v>-47537145011000</v>
      </c>
      <c r="V12" s="12">
        <f>R12-Q12</f>
        <v>2152819061274000</v>
      </c>
      <c r="W12" s="126"/>
      <c r="X12" s="13">
        <f>C33/T12</f>
        <v>4.0428719822939359</v>
      </c>
      <c r="Y12" s="13">
        <f>D33/U12</f>
        <v>-22.680109789902588</v>
      </c>
      <c r="Z12" s="13">
        <f>E33/V12</f>
        <v>0.63177951996955695</v>
      </c>
      <c r="AA12" s="125"/>
      <c r="AB12" s="12">
        <v>26675926716000</v>
      </c>
      <c r="AC12" s="11">
        <v>18014338250000</v>
      </c>
      <c r="AD12" s="11">
        <v>27687493239000</v>
      </c>
      <c r="AE12" s="11">
        <v>34393879840</v>
      </c>
      <c r="AF12" s="11"/>
      <c r="AG12" s="12">
        <f>AC12-AB12</f>
        <v>-8661588466000</v>
      </c>
      <c r="AH12" s="12">
        <f>AD12-AC12</f>
        <v>9673154989000</v>
      </c>
      <c r="AI12" s="12">
        <f>AE12-AD12</f>
        <v>-27653099359160</v>
      </c>
      <c r="AJ12" s="12"/>
      <c r="AK12" s="13">
        <f>C33/AG12</f>
        <v>-111.37825636912453</v>
      </c>
      <c r="AL12" s="13">
        <f>D33/AH12</f>
        <v>111.45770631960666</v>
      </c>
      <c r="AM12" s="13"/>
      <c r="AN12" s="125"/>
      <c r="AR12" s="69" t="s">
        <v>71</v>
      </c>
      <c r="AS12" s="69"/>
      <c r="AT12" s="69"/>
      <c r="AU12" s="69"/>
      <c r="AV12" s="69"/>
      <c r="AW12" s="69"/>
      <c r="AX12" s="69"/>
      <c r="AY12" s="15"/>
    </row>
    <row r="13" spans="1:52" ht="30.75" customHeight="1" thickBot="1" x14ac:dyDescent="0.3">
      <c r="A13" s="1" t="s">
        <v>21</v>
      </c>
      <c r="B13" t="s">
        <v>22</v>
      </c>
      <c r="C13" s="12">
        <v>24811597000</v>
      </c>
      <c r="D13" s="6">
        <v>70726016000</v>
      </c>
      <c r="E13" s="6">
        <v>1993621170000</v>
      </c>
      <c r="F13" s="123"/>
      <c r="G13" s="12">
        <v>76094209000</v>
      </c>
      <c r="H13" s="6">
        <v>34635339000</v>
      </c>
      <c r="I13" s="6">
        <v>54569435000</v>
      </c>
      <c r="J13" s="123"/>
      <c r="K13" s="12">
        <f>G13-C13</f>
        <v>51282612000</v>
      </c>
      <c r="L13" s="12">
        <f>H13-D13</f>
        <v>-36090677000</v>
      </c>
      <c r="M13" s="12">
        <f>I13-E13</f>
        <v>-1939051735000</v>
      </c>
      <c r="O13" s="12">
        <v>759994916000</v>
      </c>
      <c r="P13" s="11">
        <v>446646667000</v>
      </c>
      <c r="Q13" s="6">
        <v>189158260000</v>
      </c>
      <c r="R13" s="6">
        <v>238689151000</v>
      </c>
      <c r="S13" s="123"/>
      <c r="T13" s="12">
        <f>P13-O13</f>
        <v>-313348249000</v>
      </c>
      <c r="U13" s="12">
        <f>Q13-P13</f>
        <v>-257488407000</v>
      </c>
      <c r="V13" s="12">
        <f>R13-Q13</f>
        <v>49530891000</v>
      </c>
      <c r="W13" s="126"/>
      <c r="X13" s="13">
        <f>C34/T13</f>
        <v>-9.1651442354158483</v>
      </c>
      <c r="Y13" s="13">
        <f>D34/U13</f>
        <v>-7.7383849518320256</v>
      </c>
      <c r="Z13" s="13">
        <f>E34/V13</f>
        <v>47.047725044962348</v>
      </c>
      <c r="AA13" s="125"/>
      <c r="AB13" s="12">
        <v>2359866000</v>
      </c>
      <c r="AC13" s="11">
        <v>1135881000</v>
      </c>
      <c r="AD13" s="11">
        <v>3547226000</v>
      </c>
      <c r="AE13" s="11">
        <v>1990864000</v>
      </c>
      <c r="AF13" s="11"/>
      <c r="AG13" s="12">
        <f>AC13-AB13</f>
        <v>-1223985000</v>
      </c>
      <c r="AH13" s="12">
        <f>AD13-AC13</f>
        <v>2411345000</v>
      </c>
      <c r="AI13" s="12">
        <f>AE13-AD13</f>
        <v>-1556362000</v>
      </c>
      <c r="AJ13" s="12"/>
      <c r="AK13" s="13">
        <f>C34/AG13</f>
        <v>-2346.3374943320382</v>
      </c>
      <c r="AL13" s="13">
        <f>D34/AH13</f>
        <v>826.32075211137351</v>
      </c>
      <c r="AM13" s="13"/>
      <c r="AN13" s="125"/>
      <c r="AR13" s="70" t="s">
        <v>60</v>
      </c>
      <c r="AS13" s="70"/>
      <c r="AT13" s="72" t="s">
        <v>61</v>
      </c>
      <c r="AU13" s="73"/>
      <c r="AV13" s="16" t="s">
        <v>62</v>
      </c>
      <c r="AW13" s="74" t="s">
        <v>63</v>
      </c>
      <c r="AX13" s="76" t="s">
        <v>64</v>
      </c>
      <c r="AY13" s="15"/>
    </row>
    <row r="14" spans="1:52" ht="16.5" thickBot="1" x14ac:dyDescent="0.3">
      <c r="A14" s="1" t="s">
        <v>23</v>
      </c>
      <c r="B14" t="s">
        <v>24</v>
      </c>
      <c r="C14" s="12">
        <v>183156060534</v>
      </c>
      <c r="D14" s="6">
        <v>160987619452</v>
      </c>
      <c r="E14" s="6">
        <v>26500634368</v>
      </c>
      <c r="F14" s="123"/>
      <c r="G14" s="12">
        <v>61397753868</v>
      </c>
      <c r="H14" s="6">
        <v>68517135164</v>
      </c>
      <c r="I14" s="6">
        <v>279405793342</v>
      </c>
      <c r="J14" s="123"/>
      <c r="K14" s="12">
        <f>G14-C14</f>
        <v>-121758306666</v>
      </c>
      <c r="L14" s="12">
        <f>H14-D14</f>
        <v>-92470484288</v>
      </c>
      <c r="M14" s="12">
        <f>I14-E14</f>
        <v>252905158974</v>
      </c>
      <c r="O14" s="13">
        <v>0</v>
      </c>
      <c r="P14" s="11">
        <v>689687909455</v>
      </c>
      <c r="Q14" s="6">
        <v>728562875731</v>
      </c>
      <c r="R14" s="6">
        <v>930503571803</v>
      </c>
      <c r="S14" s="123"/>
      <c r="T14" s="12">
        <f>P14-O14</f>
        <v>689687909455</v>
      </c>
      <c r="U14" s="12">
        <f>Q14-P14</f>
        <v>38874966276</v>
      </c>
      <c r="V14" s="12">
        <f>R14-Q14</f>
        <v>201940696072</v>
      </c>
      <c r="W14" s="126"/>
      <c r="X14" s="13">
        <f>C35/T14</f>
        <v>0</v>
      </c>
      <c r="Y14" s="13">
        <f>D35/U14</f>
        <v>15.895569986191697</v>
      </c>
      <c r="Z14" s="13">
        <f>E35/V14</f>
        <v>16.121599919672679</v>
      </c>
      <c r="AA14" s="125"/>
      <c r="AB14" s="13">
        <v>0</v>
      </c>
      <c r="AC14" s="11">
        <v>15434022470</v>
      </c>
      <c r="AD14" s="11">
        <v>10176660650</v>
      </c>
      <c r="AE14" s="11">
        <v>32675472987</v>
      </c>
      <c r="AF14" s="11"/>
      <c r="AG14" s="12">
        <f>AC14-AB14</f>
        <v>15434022470</v>
      </c>
      <c r="AH14" s="12">
        <f>AD14-AC14</f>
        <v>-5257361820</v>
      </c>
      <c r="AI14" s="12">
        <f>AE14-AD14</f>
        <v>22498812337</v>
      </c>
      <c r="AJ14" s="12"/>
      <c r="AK14" s="13">
        <f>C35/AG14</f>
        <v>0</v>
      </c>
      <c r="AL14" s="13">
        <f>D35/AH14</f>
        <v>-117.53799116512015</v>
      </c>
      <c r="AM14" s="13"/>
      <c r="AN14" s="125"/>
      <c r="AR14" s="71"/>
      <c r="AS14" s="71"/>
      <c r="AT14" s="17" t="s">
        <v>65</v>
      </c>
      <c r="AU14" s="18" t="s">
        <v>66</v>
      </c>
      <c r="AV14" s="18" t="s">
        <v>67</v>
      </c>
      <c r="AW14" s="75"/>
      <c r="AX14" s="77"/>
      <c r="AY14" s="15"/>
    </row>
    <row r="15" spans="1:52" ht="24.75" thickBot="1" x14ac:dyDescent="0.3">
      <c r="A15" s="1" t="s">
        <v>25</v>
      </c>
      <c r="B15" t="s">
        <v>26</v>
      </c>
      <c r="C15" s="12">
        <v>63608069000</v>
      </c>
      <c r="D15" s="6">
        <v>39996290000</v>
      </c>
      <c r="E15" s="6">
        <v>191747000</v>
      </c>
      <c r="F15" s="123"/>
      <c r="G15" s="12">
        <v>416237070000</v>
      </c>
      <c r="H15" s="6">
        <v>872223414000</v>
      </c>
      <c r="I15" s="6">
        <v>683541000</v>
      </c>
      <c r="J15" s="123"/>
      <c r="K15" s="12">
        <f>G15-C15</f>
        <v>352629001000</v>
      </c>
      <c r="L15" s="12">
        <f>H15-D15</f>
        <v>832227124000</v>
      </c>
      <c r="M15" s="12">
        <f>I15-E15</f>
        <v>491794000</v>
      </c>
      <c r="O15" s="12">
        <v>3616482991000</v>
      </c>
      <c r="P15" s="11">
        <v>3207181767000</v>
      </c>
      <c r="Q15" s="6">
        <v>3268127326000</v>
      </c>
      <c r="R15" s="6">
        <v>3502227000</v>
      </c>
      <c r="S15" s="123"/>
      <c r="T15" s="12">
        <f>P15-O15</f>
        <v>-409301224000</v>
      </c>
      <c r="U15" s="12">
        <f>Q15-P15</f>
        <v>60945559000</v>
      </c>
      <c r="V15" s="12">
        <f>R15-Q15</f>
        <v>-3264625099000</v>
      </c>
      <c r="W15" s="126"/>
      <c r="X15" s="13">
        <f>C36/T15</f>
        <v>-2.0435178644860344E-2</v>
      </c>
      <c r="Y15" s="13">
        <f>D36/U15</f>
        <v>147.98198753087161</v>
      </c>
      <c r="Z15" s="13">
        <f>E36/V15</f>
        <v>-2.8998560281546131</v>
      </c>
      <c r="AA15" s="125"/>
      <c r="AB15" s="12">
        <v>136111831000</v>
      </c>
      <c r="AC15" s="11">
        <v>120383295000</v>
      </c>
      <c r="AD15" s="11">
        <v>130280763000</v>
      </c>
      <c r="AE15" s="11">
        <v>333216000</v>
      </c>
      <c r="AF15" s="11"/>
      <c r="AG15" s="12">
        <f>AC15-AB15</f>
        <v>-15728536000</v>
      </c>
      <c r="AH15" s="12">
        <f>AD15-AC15</f>
        <v>9897468000</v>
      </c>
      <c r="AI15" s="12">
        <f>AE15-AD15</f>
        <v>-129947547000</v>
      </c>
      <c r="AJ15" s="12"/>
      <c r="AK15" s="13">
        <f>C36/AG15</f>
        <v>-0.53178144691915386</v>
      </c>
      <c r="AL15" s="13">
        <f>D36/AH15</f>
        <v>911.22749293051515</v>
      </c>
      <c r="AM15" s="13"/>
      <c r="AN15" s="125"/>
      <c r="AR15" s="65" t="s">
        <v>68</v>
      </c>
      <c r="AS15" s="19" t="s">
        <v>69</v>
      </c>
      <c r="AT15" s="20">
        <v>45395317.338566981</v>
      </c>
      <c r="AU15" s="21">
        <v>44714017.111934468</v>
      </c>
      <c r="AV15" s="22"/>
      <c r="AW15" s="21">
        <v>1.0152368378114403</v>
      </c>
      <c r="AX15" s="23">
        <v>0.32851629851476766</v>
      </c>
      <c r="AY15" s="15"/>
    </row>
    <row r="16" spans="1:52" ht="16.5" thickBot="1" x14ac:dyDescent="0.3">
      <c r="A16" s="1" t="s">
        <v>27</v>
      </c>
      <c r="B16" t="s">
        <v>28</v>
      </c>
      <c r="C16" s="12">
        <v>178067000000</v>
      </c>
      <c r="D16" s="6">
        <v>642202000000</v>
      </c>
      <c r="E16" s="6">
        <v>340285000000</v>
      </c>
      <c r="F16" s="123"/>
      <c r="G16" s="12">
        <v>2356784000000</v>
      </c>
      <c r="H16" s="6">
        <v>1677215000000</v>
      </c>
      <c r="I16" s="6">
        <v>2511877000000</v>
      </c>
      <c r="J16" s="123"/>
      <c r="K16" s="12">
        <f>G16-C16</f>
        <v>2178717000000</v>
      </c>
      <c r="L16" s="12">
        <f>H16-D16</f>
        <v>1035013000000</v>
      </c>
      <c r="M16" s="12">
        <f>I16-E16</f>
        <v>2171592000000</v>
      </c>
      <c r="O16" s="12">
        <v>15826648000000</v>
      </c>
      <c r="P16" s="11">
        <v>14059450000000</v>
      </c>
      <c r="Q16" s="6">
        <v>13650388000000</v>
      </c>
      <c r="R16" s="6">
        <v>14474700000000</v>
      </c>
      <c r="S16" s="123"/>
      <c r="T16" s="12">
        <f>P16-O16</f>
        <v>-1767198000000</v>
      </c>
      <c r="U16" s="12">
        <f>Q16-P16</f>
        <v>-409062000000</v>
      </c>
      <c r="V16" s="12">
        <f>R16-Q16</f>
        <v>824312000000</v>
      </c>
      <c r="W16" s="126"/>
      <c r="X16" s="13">
        <f>C37/T16</f>
        <v>-1.9159796468760149E-2</v>
      </c>
      <c r="Y16" s="13">
        <f>D37/U16</f>
        <v>-84.74633674112971</v>
      </c>
      <c r="Z16" s="13">
        <f>E37/V16</f>
        <v>42.351485845165421</v>
      </c>
      <c r="AA16" s="125"/>
      <c r="AB16" s="12">
        <v>1073859000000</v>
      </c>
      <c r="AC16" s="11">
        <v>1282595000000</v>
      </c>
      <c r="AD16" s="11">
        <v>1209233000000</v>
      </c>
      <c r="AE16" s="11">
        <v>1195610000000</v>
      </c>
      <c r="AF16" s="11"/>
      <c r="AG16" s="12">
        <f>AC16-AB16</f>
        <v>208736000000</v>
      </c>
      <c r="AH16" s="12">
        <f>AD16-AC16</f>
        <v>-73362000000</v>
      </c>
      <c r="AI16" s="12">
        <f>AE16-AD16</f>
        <v>-13623000000</v>
      </c>
      <c r="AJ16" s="12"/>
      <c r="AK16" s="13">
        <f>C37/AG16</f>
        <v>0.16221041890234555</v>
      </c>
      <c r="AL16" s="13">
        <f>D37/AH16</f>
        <v>-472.54036149505191</v>
      </c>
      <c r="AM16" s="13"/>
      <c r="AN16" s="125"/>
      <c r="AR16" s="66"/>
      <c r="AS16" s="24" t="s">
        <v>58</v>
      </c>
      <c r="AT16" s="25">
        <v>6699694430914682</v>
      </c>
      <c r="AU16" s="26">
        <v>4868195336473631</v>
      </c>
      <c r="AV16" s="26">
        <v>0.34898095280939684</v>
      </c>
      <c r="AW16" s="26">
        <v>1.376217256673955</v>
      </c>
      <c r="AX16" s="27">
        <v>0.19199855561770987</v>
      </c>
      <c r="AY16" s="15"/>
    </row>
    <row r="17" spans="1:52" ht="16.5" thickBot="1" x14ac:dyDescent="0.3">
      <c r="A17" s="1" t="s">
        <v>29</v>
      </c>
      <c r="B17" t="s">
        <v>30</v>
      </c>
      <c r="C17" s="12">
        <v>597773000000</v>
      </c>
      <c r="D17" s="6">
        <v>898698000000</v>
      </c>
      <c r="E17" s="6">
        <v>1539798000000</v>
      </c>
      <c r="F17" s="123"/>
      <c r="G17" s="12">
        <v>5930018000000</v>
      </c>
      <c r="H17" s="6">
        <v>4105867000000</v>
      </c>
      <c r="I17" s="6">
        <v>623480000000</v>
      </c>
      <c r="J17" s="123"/>
      <c r="K17" s="12">
        <f>G17-C17</f>
        <v>5332245000000</v>
      </c>
      <c r="L17" s="12">
        <f>H17-D17</f>
        <v>3207169000000</v>
      </c>
      <c r="M17" s="12">
        <f>I17-E17</f>
        <v>-916318000000</v>
      </c>
      <c r="O17" s="12">
        <v>35318102000000</v>
      </c>
      <c r="P17" s="11">
        <v>37391643000000</v>
      </c>
      <c r="Q17" s="6">
        <v>36198102000000</v>
      </c>
      <c r="R17" s="6">
        <v>40434346000000</v>
      </c>
      <c r="S17" s="123"/>
      <c r="T17" s="12">
        <f>P17-O17</f>
        <v>2073541000000</v>
      </c>
      <c r="U17" s="12">
        <f>Q17-P17</f>
        <v>-1193541000000</v>
      </c>
      <c r="V17" s="12">
        <f>R17-Q17</f>
        <v>4236244000000</v>
      </c>
      <c r="W17" s="126"/>
      <c r="X17" s="13">
        <f>C38/T17</f>
        <v>13.193062013242082</v>
      </c>
      <c r="Y17" s="13">
        <f>D38/U17</f>
        <v>-24.557438747391167</v>
      </c>
      <c r="Z17" s="13">
        <f>E38/V17</f>
        <v>6.5594727310324901</v>
      </c>
      <c r="AA17" s="125"/>
      <c r="AB17" s="12">
        <v>287075000000</v>
      </c>
      <c r="AC17" s="11">
        <v>4014508000000</v>
      </c>
      <c r="AD17" s="11">
        <v>3392664000000</v>
      </c>
      <c r="AE17" s="11">
        <v>5495406000000</v>
      </c>
      <c r="AF17" s="11"/>
      <c r="AG17" s="12">
        <f>AC17-AB17</f>
        <v>3727433000000</v>
      </c>
      <c r="AH17" s="12">
        <f>AD17-AC17</f>
        <v>-621844000000</v>
      </c>
      <c r="AI17" s="12">
        <f>AE17-AD17</f>
        <v>2102742000000</v>
      </c>
      <c r="AJ17" s="12"/>
      <c r="AK17" s="13">
        <f>C38/AG17</f>
        <v>7.3391942926941942</v>
      </c>
      <c r="AL17" s="13">
        <f>D38/AH17</f>
        <v>-47.134506403535291</v>
      </c>
      <c r="AM17" s="13"/>
      <c r="AN17" s="125"/>
      <c r="AR17" s="66"/>
      <c r="AS17" s="24" t="s">
        <v>56</v>
      </c>
      <c r="AT17" s="25">
        <v>-0.30800912067642683</v>
      </c>
      <c r="AU17" s="26">
        <v>0.52548476401041755</v>
      </c>
      <c r="AV17" s="26">
        <v>-0.1475501937860447</v>
      </c>
      <c r="AW17" s="26">
        <v>-0.5861428185391131</v>
      </c>
      <c r="AX17" s="27">
        <v>0.56781758903800561</v>
      </c>
      <c r="AY17" s="15"/>
    </row>
    <row r="18" spans="1:52" ht="16.5" thickBot="1" x14ac:dyDescent="0.3">
      <c r="A18" s="1" t="s">
        <v>31</v>
      </c>
      <c r="B18" t="s">
        <v>32</v>
      </c>
      <c r="C18" s="12">
        <v>86770969000</v>
      </c>
      <c r="D18" s="6">
        <v>12081959000</v>
      </c>
      <c r="E18" s="6">
        <v>580854940000</v>
      </c>
      <c r="F18" s="123"/>
      <c r="G18" s="12">
        <v>1034986459000</v>
      </c>
      <c r="H18" s="6">
        <v>55128010000</v>
      </c>
      <c r="I18" s="6">
        <v>586013180000</v>
      </c>
      <c r="J18" s="123"/>
      <c r="K18" s="12">
        <f>G18-C18</f>
        <v>948215490000</v>
      </c>
      <c r="L18" s="12">
        <f>H18-D18</f>
        <v>43046051000</v>
      </c>
      <c r="M18" s="12">
        <f>I18-E18</f>
        <v>5158240000</v>
      </c>
      <c r="O18" s="12">
        <v>3240831859000</v>
      </c>
      <c r="P18" s="11">
        <v>3710780545000</v>
      </c>
      <c r="Q18" s="6">
        <v>3277806795000</v>
      </c>
      <c r="R18" s="6">
        <v>4011130559000</v>
      </c>
      <c r="S18" s="123"/>
      <c r="T18" s="12">
        <f>P18-O18</f>
        <v>469948686000</v>
      </c>
      <c r="U18" s="12">
        <f>Q18-P18</f>
        <v>-432973750000</v>
      </c>
      <c r="V18" s="12">
        <f>R18-Q18</f>
        <v>733323764000</v>
      </c>
      <c r="W18" s="126"/>
      <c r="X18" s="13">
        <f>C39/T18</f>
        <v>20.797701449472719</v>
      </c>
      <c r="Y18" s="13">
        <f>D39/U18</f>
        <v>-26.089600808363095</v>
      </c>
      <c r="Z18" s="13">
        <f>E39/V18</f>
        <v>16.152762583867389</v>
      </c>
      <c r="AA18" s="125"/>
      <c r="AB18" s="12">
        <v>38125042000</v>
      </c>
      <c r="AC18" s="11">
        <v>189909755000</v>
      </c>
      <c r="AD18" s="11">
        <v>148936718000</v>
      </c>
      <c r="AE18" s="11">
        <v>473389135000</v>
      </c>
      <c r="AF18" s="11"/>
      <c r="AG18" s="12">
        <f>AC18-AB18</f>
        <v>151784713000</v>
      </c>
      <c r="AH18" s="12">
        <f>AD18-AC18</f>
        <v>-40973037000</v>
      </c>
      <c r="AI18" s="12">
        <f>AE18-AD18</f>
        <v>324452417000</v>
      </c>
      <c r="AJ18" s="12"/>
      <c r="AK18" s="13">
        <f>C39/AG18</f>
        <v>64.392864569964956</v>
      </c>
      <c r="AL18" s="13">
        <f>D39/AH18</f>
        <v>-275.69624135989721</v>
      </c>
      <c r="AM18" s="13"/>
      <c r="AN18" s="125"/>
      <c r="AR18" s="67"/>
      <c r="AS18" s="28" t="s">
        <v>59</v>
      </c>
      <c r="AT18" s="29">
        <v>-1.6839719830110247E-2</v>
      </c>
      <c r="AU18" s="30">
        <v>1.4102946000692668E-2</v>
      </c>
      <c r="AV18" s="30">
        <v>-0.30727830777434423</v>
      </c>
      <c r="AW18" s="30">
        <v>-1.194056889197701</v>
      </c>
      <c r="AX18" s="31">
        <v>0.25378920158422746</v>
      </c>
      <c r="AY18" s="15"/>
    </row>
    <row r="19" spans="1:52" ht="16.5" customHeight="1" thickBot="1" x14ac:dyDescent="0.3">
      <c r="A19" s="1" t="s">
        <v>33</v>
      </c>
      <c r="B19" t="s">
        <v>34</v>
      </c>
      <c r="C19" s="12">
        <v>764380000000</v>
      </c>
      <c r="D19" s="6">
        <v>661034000000</v>
      </c>
      <c r="E19" s="6">
        <v>680730000000</v>
      </c>
      <c r="F19" s="123"/>
      <c r="G19" s="12">
        <v>2213000000</v>
      </c>
      <c r="H19" s="6">
        <v>1125423000000</v>
      </c>
      <c r="I19" s="6">
        <v>38235000000</v>
      </c>
      <c r="J19" s="123"/>
      <c r="K19" s="12">
        <f>G19-C19</f>
        <v>-762167000000</v>
      </c>
      <c r="L19" s="12">
        <f>H19-D19</f>
        <v>464389000000</v>
      </c>
      <c r="M19" s="12">
        <f>I19-E19</f>
        <v>-642495000000</v>
      </c>
      <c r="O19" s="12">
        <v>8974708000000</v>
      </c>
      <c r="P19" s="11">
        <v>8614889000000</v>
      </c>
      <c r="Q19" s="6">
        <v>8533183000000</v>
      </c>
      <c r="R19" s="6">
        <v>10863256000000</v>
      </c>
      <c r="S19" s="123"/>
      <c r="T19" s="12">
        <f>P19-O19</f>
        <v>-359819000000</v>
      </c>
      <c r="U19" s="12">
        <f>Q19-P19</f>
        <v>-81706000000</v>
      </c>
      <c r="V19" s="12">
        <f>R19-Q19</f>
        <v>2330073000000</v>
      </c>
      <c r="W19" s="126"/>
      <c r="X19" s="13">
        <f>C40/T19</f>
        <v>-39.892904488089847</v>
      </c>
      <c r="Y19" s="13">
        <f>D40/U19</f>
        <v>-199.98428511981984</v>
      </c>
      <c r="Z19" s="13">
        <f>E40/V19</f>
        <v>7.4516991527733252</v>
      </c>
      <c r="AA19" s="125"/>
      <c r="AB19" s="12">
        <v>1637863000000</v>
      </c>
      <c r="AC19" s="11">
        <v>2023013000000</v>
      </c>
      <c r="AD19" s="11">
        <v>1849628000000</v>
      </c>
      <c r="AE19" s="11">
        <v>3012857000000</v>
      </c>
      <c r="AF19" s="11"/>
      <c r="AG19" s="12">
        <f>AC19-AB19</f>
        <v>385150000000</v>
      </c>
      <c r="AH19" s="12">
        <f>AD19-AC19</f>
        <v>-173385000000</v>
      </c>
      <c r="AI19" s="12">
        <f>AE19-AD19</f>
        <v>1163229000000</v>
      </c>
      <c r="AJ19" s="12"/>
      <c r="AK19" s="13">
        <f>C40/AG19</f>
        <v>37.269180838634298</v>
      </c>
      <c r="AL19" s="13">
        <f>D40/AH19</f>
        <v>-94.240655189318574</v>
      </c>
      <c r="AM19" s="13"/>
      <c r="AN19" s="125"/>
      <c r="AR19" s="68" t="s">
        <v>70</v>
      </c>
      <c r="AS19" s="68"/>
      <c r="AT19" s="68"/>
      <c r="AU19" s="68"/>
      <c r="AV19" s="68"/>
      <c r="AW19" s="68"/>
      <c r="AX19" s="68"/>
      <c r="AY19" s="15"/>
    </row>
    <row r="20" spans="1:52" ht="16.5" thickBot="1" x14ac:dyDescent="0.3">
      <c r="A20" s="1" t="s">
        <v>19</v>
      </c>
      <c r="B20" t="s">
        <v>35</v>
      </c>
      <c r="C20" s="12">
        <v>1479785000000</v>
      </c>
      <c r="D20" s="6">
        <v>954115000000</v>
      </c>
      <c r="E20" s="6">
        <v>954115000000</v>
      </c>
      <c r="F20" s="123"/>
      <c r="G20" s="12">
        <v>26451000000</v>
      </c>
      <c r="H20" s="6">
        <v>20731000000</v>
      </c>
      <c r="I20" s="6">
        <v>20731000000</v>
      </c>
      <c r="J20" s="123"/>
      <c r="K20" s="12">
        <f>G20-C20</f>
        <v>-1453334000000</v>
      </c>
      <c r="L20" s="12">
        <f>H20-D20</f>
        <v>-933384000000</v>
      </c>
      <c r="M20" s="12">
        <f>I20-E20</f>
        <v>-933384000000</v>
      </c>
      <c r="O20" s="12">
        <v>1504817000000</v>
      </c>
      <c r="P20" s="11">
        <v>1951840000000</v>
      </c>
      <c r="Q20" s="6">
        <v>1984017000000</v>
      </c>
      <c r="R20" s="6">
        <v>2506717000000</v>
      </c>
      <c r="S20" s="123"/>
      <c r="T20" s="12">
        <f>P20-O20</f>
        <v>447023000000</v>
      </c>
      <c r="U20" s="12">
        <f>Q20-P20</f>
        <v>32177000000</v>
      </c>
      <c r="V20" s="12">
        <f>R20-Q20</f>
        <v>522700000000</v>
      </c>
      <c r="W20" s="126"/>
      <c r="X20" s="13">
        <f>C41/T20</f>
        <v>31.427199495327979</v>
      </c>
      <c r="Y20" s="13">
        <f>D41/U20</f>
        <v>415.31165117941384</v>
      </c>
      <c r="Z20" s="13">
        <f>E41/V20</f>
        <v>16.070139659460494</v>
      </c>
      <c r="AA20" s="125"/>
      <c r="AB20" s="12">
        <v>101233000000</v>
      </c>
      <c r="AC20" s="11">
        <v>198177000000</v>
      </c>
      <c r="AD20" s="11">
        <v>105900000000</v>
      </c>
      <c r="AE20" s="11">
        <v>40500000000</v>
      </c>
      <c r="AF20" s="11"/>
      <c r="AG20" s="12">
        <f>AC20-AB20</f>
        <v>96944000000</v>
      </c>
      <c r="AH20" s="12">
        <f>AD20-AC20</f>
        <v>-92277000000</v>
      </c>
      <c r="AI20" s="12">
        <f>AE20-AD20</f>
        <v>-65400000000</v>
      </c>
      <c r="AJ20" s="12"/>
      <c r="AK20" s="13">
        <f>C41/AG20</f>
        <v>144.91542540023107</v>
      </c>
      <c r="AL20" s="13">
        <f>D41/AH20</f>
        <v>-144.81921822339262</v>
      </c>
      <c r="AM20" s="13"/>
      <c r="AN20" s="125"/>
    </row>
    <row r="21" spans="1:52" x14ac:dyDescent="0.25">
      <c r="Q21" s="5"/>
      <c r="R21" s="5"/>
      <c r="S21" s="5"/>
      <c r="T21" s="5"/>
      <c r="AA21" s="87"/>
    </row>
    <row r="22" spans="1:52" x14ac:dyDescent="0.25">
      <c r="I22" s="3" t="s">
        <v>57</v>
      </c>
      <c r="J22" s="36"/>
      <c r="K22" s="3"/>
      <c r="L22" s="3"/>
      <c r="M22" s="3" t="s">
        <v>58</v>
      </c>
      <c r="N22" s="36"/>
      <c r="Q22" s="5"/>
      <c r="R22" s="5"/>
      <c r="S22" s="5"/>
      <c r="T22" s="5"/>
      <c r="V22" s="3" t="s">
        <v>59</v>
      </c>
      <c r="Y22" s="44">
        <v>-5219991632396784</v>
      </c>
      <c r="Z22" s="127">
        <v>6699694430914680</v>
      </c>
      <c r="AA22" s="128"/>
      <c r="AB22" s="44">
        <v>-1700972625.2125053</v>
      </c>
      <c r="AS22">
        <v>2020</v>
      </c>
      <c r="AZ22" s="15"/>
    </row>
    <row r="23" spans="1:52" x14ac:dyDescent="0.25">
      <c r="C23" s="5"/>
      <c r="D23" s="7" t="s">
        <v>1</v>
      </c>
      <c r="E23" s="7"/>
      <c r="F23" s="7"/>
      <c r="G23" s="7"/>
      <c r="H23" s="64" t="s">
        <v>47</v>
      </c>
      <c r="I23" s="64"/>
      <c r="J23" s="64"/>
      <c r="K23" s="64"/>
      <c r="L23" s="64" t="s">
        <v>48</v>
      </c>
      <c r="M23" s="64"/>
      <c r="N23" s="64"/>
      <c r="O23" s="64"/>
      <c r="P23" s="5"/>
      <c r="Q23" s="64" t="s">
        <v>49</v>
      </c>
      <c r="R23" s="64"/>
      <c r="S23" s="64"/>
      <c r="T23" s="35"/>
      <c r="U23" s="64" t="s">
        <v>50</v>
      </c>
      <c r="V23" s="64"/>
      <c r="W23" s="64"/>
      <c r="X23" s="35"/>
      <c r="Y23" s="79" t="s">
        <v>51</v>
      </c>
      <c r="Z23" s="79"/>
      <c r="AA23" s="79"/>
      <c r="AB23" s="38"/>
      <c r="AC23" s="64" t="s">
        <v>52</v>
      </c>
      <c r="AD23" s="64"/>
      <c r="AE23" s="64"/>
      <c r="AS23" s="69" t="s">
        <v>71</v>
      </c>
      <c r="AT23" s="69"/>
      <c r="AU23" s="69"/>
      <c r="AV23" s="69"/>
      <c r="AW23" s="69"/>
      <c r="AX23" s="69"/>
      <c r="AY23" s="69"/>
      <c r="AZ23" s="15"/>
    </row>
    <row r="24" spans="1:52" ht="37.5" customHeight="1" thickBot="1" x14ac:dyDescent="0.3">
      <c r="C24" s="35">
        <v>2017</v>
      </c>
      <c r="D24" s="4">
        <v>2018</v>
      </c>
      <c r="E24" s="7">
        <v>2019</v>
      </c>
      <c r="F24" s="35">
        <v>2020</v>
      </c>
      <c r="G24" s="59"/>
      <c r="H24" s="4">
        <v>2018</v>
      </c>
      <c r="I24" s="4">
        <v>2019</v>
      </c>
      <c r="J24" s="35">
        <v>2020</v>
      </c>
      <c r="K24" s="59"/>
      <c r="L24" s="4">
        <v>2018</v>
      </c>
      <c r="M24" s="4">
        <v>2019</v>
      </c>
      <c r="N24" s="35">
        <v>2020</v>
      </c>
      <c r="O24" s="5"/>
      <c r="P24" s="4">
        <v>2018</v>
      </c>
      <c r="Q24" s="4">
        <v>2019</v>
      </c>
      <c r="R24" s="4">
        <v>2020</v>
      </c>
      <c r="S24" s="59"/>
      <c r="T24" s="4">
        <v>2018</v>
      </c>
      <c r="U24" s="4">
        <v>2019</v>
      </c>
      <c r="V24" s="4">
        <v>2020</v>
      </c>
      <c r="W24" s="59"/>
      <c r="X24" s="8">
        <v>2018</v>
      </c>
      <c r="Y24" s="8">
        <v>2019</v>
      </c>
      <c r="Z24" s="8">
        <v>2020</v>
      </c>
      <c r="AB24" s="4">
        <v>2018</v>
      </c>
      <c r="AC24" s="8">
        <v>2019</v>
      </c>
      <c r="AD24" s="8">
        <v>2020</v>
      </c>
      <c r="AE24" s="38">
        <v>2021</v>
      </c>
      <c r="AR24" s="53" t="s">
        <v>60</v>
      </c>
      <c r="AS24" s="53"/>
      <c r="AT24" s="72" t="s">
        <v>61</v>
      </c>
      <c r="AU24" s="73"/>
      <c r="AV24" s="16" t="s">
        <v>62</v>
      </c>
      <c r="AW24" s="55" t="s">
        <v>63</v>
      </c>
      <c r="AX24" s="57" t="s">
        <v>64</v>
      </c>
      <c r="AY24" s="15"/>
    </row>
    <row r="25" spans="1:52" ht="16.5" thickBot="1" x14ac:dyDescent="0.3">
      <c r="A25" s="1" t="s">
        <v>3</v>
      </c>
      <c r="B25" t="s">
        <v>4</v>
      </c>
      <c r="C25" s="12">
        <v>25119609000000</v>
      </c>
      <c r="D25" s="12">
        <v>26856967000000</v>
      </c>
      <c r="E25" s="6">
        <v>26974124000000</v>
      </c>
      <c r="F25" s="11">
        <v>27781231000000</v>
      </c>
      <c r="G25" s="124"/>
      <c r="H25" s="13">
        <f>K4/D25</f>
        <v>1.9529830006493287E-2</v>
      </c>
      <c r="I25" s="13">
        <f>L4/E25</f>
        <v>3.8878890005844116E-2</v>
      </c>
      <c r="J25" s="13">
        <f>M4/F25</f>
        <v>5.1415468234650943E-2</v>
      </c>
      <c r="K25" s="125"/>
      <c r="L25" s="32">
        <f>1/D25</f>
        <v>3.7234286358545253E-14</v>
      </c>
      <c r="M25" s="32">
        <f>1/E25</f>
        <v>3.7072566286119243E-14</v>
      </c>
      <c r="N25" s="32">
        <f>1/F25</f>
        <v>3.5995525180291688E-14</v>
      </c>
      <c r="P25" s="14">
        <v>10219013000000</v>
      </c>
      <c r="Q25" s="6">
        <v>1567434000000</v>
      </c>
      <c r="R25" s="11">
        <v>9242161000000</v>
      </c>
      <c r="S25" s="124"/>
      <c r="T25" s="13">
        <f>C25/P25</f>
        <v>2.4581247719324755</v>
      </c>
      <c r="U25" s="13">
        <f>D25/Q25</f>
        <v>17.134352706397845</v>
      </c>
      <c r="V25" s="13">
        <f>E25/R25</f>
        <v>2.9185949043735548</v>
      </c>
      <c r="W25" s="125"/>
      <c r="X25" s="43">
        <f>(-5219991632396780*L25)+(-0.011*(X4-AK4))+(0.1*T25)</f>
        <v>-193.80648753766303</v>
      </c>
      <c r="Y25" s="43">
        <f>(6699694430914680*M25)+(-0.308*(Y4-AL4))+(-0.017*U25)</f>
        <v>219.78316595172606</v>
      </c>
      <c r="Z25" s="43">
        <f>(6699694430914680*N25)+(-0.308*(Z4-AM4))+(-0.017*V25)</f>
        <v>234.97487844325366</v>
      </c>
      <c r="AB25" s="129">
        <f>H25-X25</f>
        <v>193.82601736766952</v>
      </c>
      <c r="AC25" s="129">
        <f t="shared" ref="AC25:AD25" si="0">I25-Y25</f>
        <v>-219.74428706172023</v>
      </c>
      <c r="AD25" s="129">
        <f t="shared" si="0"/>
        <v>-234.92346297501902</v>
      </c>
      <c r="AR25" s="54"/>
      <c r="AS25" s="54"/>
      <c r="AT25" s="17" t="s">
        <v>65</v>
      </c>
      <c r="AU25" s="56" t="s">
        <v>66</v>
      </c>
      <c r="AV25" s="56" t="s">
        <v>67</v>
      </c>
      <c r="AW25" s="56"/>
      <c r="AX25" s="58"/>
    </row>
    <row r="26" spans="1:52" ht="24.75" thickBot="1" x14ac:dyDescent="0.3">
      <c r="A26" s="1" t="s">
        <v>5</v>
      </c>
      <c r="B26" t="s">
        <v>6</v>
      </c>
      <c r="C26" s="12">
        <v>481400686035</v>
      </c>
      <c r="D26" s="12">
        <v>539805449943</v>
      </c>
      <c r="E26" s="6">
        <v>487338794012</v>
      </c>
      <c r="F26" s="11">
        <v>479224284289</v>
      </c>
      <c r="G26" s="124"/>
      <c r="H26" s="13">
        <f>K5/D26</f>
        <v>-2.4340728259389416E-3</v>
      </c>
      <c r="I26" s="13">
        <f>L5/E26</f>
        <v>0.17482652083286043</v>
      </c>
      <c r="J26" s="13">
        <f>M5/F26</f>
        <v>3.4983869521290081E-2</v>
      </c>
      <c r="K26" s="125"/>
      <c r="L26" s="32">
        <f>1/D26</f>
        <v>1.8525192735745693E-12</v>
      </c>
      <c r="M26" s="32">
        <f>1/E26</f>
        <v>2.0519605914553491E-12</v>
      </c>
      <c r="N26" s="32">
        <f>1/F26</f>
        <v>2.0867056048373001E-12</v>
      </c>
      <c r="P26" s="14">
        <v>156495791829</v>
      </c>
      <c r="Q26" s="6">
        <v>151488113311</v>
      </c>
      <c r="R26" s="11">
        <v>214580949687</v>
      </c>
      <c r="S26" s="124"/>
      <c r="T26" s="13">
        <f>C26/P26</f>
        <v>3.0761254370406168</v>
      </c>
      <c r="U26" s="13">
        <f>D26/Q26</f>
        <v>3.5633518574146974</v>
      </c>
      <c r="V26" s="13">
        <f>E26/R26</f>
        <v>2.2711186371523668</v>
      </c>
      <c r="W26" s="125"/>
      <c r="X26" s="43">
        <f>(-5219991632396780*L26)+(-0.011*(X5-AK5))+(0.01*T26)</f>
        <v>-9667.3624139298317</v>
      </c>
      <c r="Y26" s="43">
        <f t="shared" ref="Y26:Z26" si="1">(6699694430914680*M26)+(-0.308*(Y5-AL5))+(-0.017*U26)</f>
        <v>13814.871017684352</v>
      </c>
      <c r="Z26" s="43">
        <f t="shared" si="1"/>
        <v>13983.162196342928</v>
      </c>
      <c r="AB26" s="129">
        <f t="shared" ref="AB26:AB41" si="2">H26-X26</f>
        <v>9667.3599798570067</v>
      </c>
      <c r="AC26" s="129">
        <f t="shared" ref="AC26:AC41" si="3">I26-Y26</f>
        <v>-13814.696191163519</v>
      </c>
      <c r="AD26" s="129">
        <f t="shared" ref="AD26:AD41" si="4">J26-Z26</f>
        <v>-13983.127212473406</v>
      </c>
      <c r="AR26" s="48" t="s">
        <v>68</v>
      </c>
      <c r="AS26" s="19" t="s">
        <v>69</v>
      </c>
      <c r="AT26" s="20">
        <v>27537335.496368147</v>
      </c>
      <c r="AU26" s="21">
        <v>84705829.934465379</v>
      </c>
      <c r="AV26" s="22"/>
      <c r="AW26" s="21">
        <v>0.32509374523185763</v>
      </c>
      <c r="AX26" s="23">
        <v>0.75028268598701253</v>
      </c>
    </row>
    <row r="27" spans="1:52" ht="16.5" thickBot="1" x14ac:dyDescent="0.3">
      <c r="A27" s="1" t="s">
        <v>7</v>
      </c>
      <c r="B27" t="s">
        <v>8</v>
      </c>
      <c r="C27" s="12">
        <v>16186265000000</v>
      </c>
      <c r="D27" s="12">
        <v>16315746000000</v>
      </c>
      <c r="E27" s="6">
        <v>15796470000000</v>
      </c>
      <c r="F27" s="11">
        <v>15060968000000</v>
      </c>
      <c r="G27" s="124"/>
      <c r="H27" s="13">
        <f>K6/D27</f>
        <v>-1.727950410603352E-2</v>
      </c>
      <c r="I27" s="13">
        <f>L6/E27</f>
        <v>-2.5840330149710662E-2</v>
      </c>
      <c r="J27" s="13">
        <f>M6/F27</f>
        <v>-6.2235641161975774E-2</v>
      </c>
      <c r="K27" s="125"/>
      <c r="L27" s="32">
        <f>1/D27</f>
        <v>6.129048589013337E-14</v>
      </c>
      <c r="M27" s="32">
        <f>1/E27</f>
        <v>6.330528276254125E-14</v>
      </c>
      <c r="N27" s="32">
        <f>1/F27</f>
        <v>6.6396794681457388E-14</v>
      </c>
      <c r="P27" s="14">
        <v>3870754000000</v>
      </c>
      <c r="Q27" s="6">
        <v>3869691000000</v>
      </c>
      <c r="R27" s="11">
        <v>3350412000000</v>
      </c>
      <c r="S27" s="124"/>
      <c r="T27" s="13">
        <f>C27/P27</f>
        <v>4.1816826902458795</v>
      </c>
      <c r="U27" s="13">
        <f>D27/Q27</f>
        <v>4.2162916884061286</v>
      </c>
      <c r="V27" s="13">
        <f>E27/R27</f>
        <v>4.7147843310016802</v>
      </c>
      <c r="W27" s="125"/>
      <c r="X27" s="43">
        <f>(-5219991632396780*L27)+(-0.011*(X6-AK6))+(0.01*T27)</f>
        <v>-322.91686272244755</v>
      </c>
      <c r="Y27" s="43">
        <f t="shared" ref="Y27:Z27" si="5">(6699694430914680*M27)+(-0.308*(Y6-AL6))+(-0.017*U27)</f>
        <v>308.97983426834446</v>
      </c>
      <c r="Z27" s="43">
        <f t="shared" si="5"/>
        <v>460.24689021442407</v>
      </c>
      <c r="AB27" s="129">
        <f t="shared" si="2"/>
        <v>322.89958321834149</v>
      </c>
      <c r="AC27" s="129">
        <f t="shared" si="3"/>
        <v>-309.00567459849418</v>
      </c>
      <c r="AD27" s="129">
        <f t="shared" si="4"/>
        <v>-460.30912585558605</v>
      </c>
      <c r="AR27" s="60"/>
      <c r="AS27" s="49" t="s">
        <v>58</v>
      </c>
      <c r="AT27" s="25">
        <v>125800927844747.25</v>
      </c>
      <c r="AU27" s="26">
        <v>157856181512408.72</v>
      </c>
      <c r="AV27" s="26">
        <v>0.23377522694073102</v>
      </c>
      <c r="AW27" s="26">
        <v>0.79693380797291313</v>
      </c>
      <c r="AX27" s="27">
        <v>0.43980238113371417</v>
      </c>
    </row>
    <row r="28" spans="1:52" ht="16.5" thickBot="1" x14ac:dyDescent="0.3">
      <c r="A28" s="1" t="s">
        <v>9</v>
      </c>
      <c r="B28" t="s">
        <v>10</v>
      </c>
      <c r="C28" s="13">
        <v>0</v>
      </c>
      <c r="D28" s="12">
        <v>1279838790265</v>
      </c>
      <c r="E28" s="6">
        <v>1368558366490</v>
      </c>
      <c r="F28" s="11">
        <v>1398568521297</v>
      </c>
      <c r="G28" s="124"/>
      <c r="H28" s="13">
        <f>K7/D28</f>
        <v>6.6218172191399347E-2</v>
      </c>
      <c r="I28" s="13">
        <f>L7/E28</f>
        <v>9.4042536619822287E-2</v>
      </c>
      <c r="J28" s="13">
        <f>M7/F28</f>
        <v>0.12000497539252031</v>
      </c>
      <c r="K28" s="125"/>
      <c r="L28" s="32">
        <f>1/D28</f>
        <v>7.813484070075284E-13</v>
      </c>
      <c r="M28" s="32">
        <f>1/E28</f>
        <v>7.3069590927622812E-13</v>
      </c>
      <c r="N28" s="32">
        <f>1/F28</f>
        <v>7.1501680809505361E-13</v>
      </c>
      <c r="P28" s="14">
        <v>421665082178</v>
      </c>
      <c r="Q28" s="6">
        <v>413704213951</v>
      </c>
      <c r="R28" s="11">
        <v>420253210357</v>
      </c>
      <c r="S28" s="124"/>
      <c r="T28" s="13">
        <f>C28/P28</f>
        <v>0</v>
      </c>
      <c r="U28" s="13">
        <f>D28/Q28</f>
        <v>3.093608300583051</v>
      </c>
      <c r="V28" s="13">
        <f>E28/R28</f>
        <v>3.256509011144558</v>
      </c>
      <c r="W28" s="125"/>
      <c r="X28" s="43">
        <f>(-5219991632396780*L28)+(-0.011*(X7-AK7))+(0.01*T28)</f>
        <v>-4078.6321465658516</v>
      </c>
      <c r="Y28" s="43">
        <f t="shared" ref="Y28:Z28" si="6">(6699694430914680*M28)+(-0.308*(Y7-AL7))+(-0.017*U28)</f>
        <v>5130.5568865985615</v>
      </c>
      <c r="Z28" s="43">
        <f t="shared" si="6"/>
        <v>4786.6720613597563</v>
      </c>
      <c r="AB28" s="129">
        <f t="shared" si="2"/>
        <v>4078.698364738043</v>
      </c>
      <c r="AC28" s="129">
        <f t="shared" si="3"/>
        <v>-5130.4628440619417</v>
      </c>
      <c r="AD28" s="129">
        <f t="shared" si="4"/>
        <v>-4786.5520563843638</v>
      </c>
      <c r="AR28" s="60"/>
      <c r="AS28" s="49" t="s">
        <v>56</v>
      </c>
      <c r="AT28" s="25">
        <v>-1.9639811673060413E-2</v>
      </c>
      <c r="AU28" s="26">
        <v>9.676285073799322E-2</v>
      </c>
      <c r="AV28" s="26">
        <v>-5.8409190337144617E-2</v>
      </c>
      <c r="AW28" s="26">
        <v>-0.20296851036602404</v>
      </c>
      <c r="AX28" s="27">
        <v>0.84230194463080155</v>
      </c>
    </row>
    <row r="29" spans="1:52" ht="16.5" thickBot="1" x14ac:dyDescent="0.3">
      <c r="A29" s="1" t="s">
        <v>11</v>
      </c>
      <c r="B29" t="s">
        <v>12</v>
      </c>
      <c r="C29" s="12">
        <v>8452115000000</v>
      </c>
      <c r="D29" s="12">
        <v>11738892000000</v>
      </c>
      <c r="E29" s="6">
        <v>11620821000000</v>
      </c>
      <c r="F29" s="11">
        <v>14151383000000</v>
      </c>
      <c r="G29" s="124"/>
      <c r="H29" s="13">
        <f>K8/D29</f>
        <v>-1.0981274893746361E-2</v>
      </c>
      <c r="I29" s="13">
        <f>L8/E29</f>
        <v>3.5187445017869218E-2</v>
      </c>
      <c r="J29" s="13">
        <f>M8/F29</f>
        <v>4.3545920564795684E-2</v>
      </c>
      <c r="K29" s="125"/>
      <c r="L29" s="32">
        <f>1/D29</f>
        <v>8.5186915426089619E-14</v>
      </c>
      <c r="M29" s="32">
        <f>1/E29</f>
        <v>8.6052439840524182E-14</v>
      </c>
      <c r="N29" s="32">
        <f>1/F29</f>
        <v>7.0664471451306208E-14</v>
      </c>
      <c r="P29" s="14">
        <v>2998657000000</v>
      </c>
      <c r="Q29" s="6">
        <v>3151121000000</v>
      </c>
      <c r="R29" s="11">
        <v>5452520000000</v>
      </c>
      <c r="S29" s="124"/>
      <c r="T29" s="13">
        <f>C29/P29</f>
        <v>2.8186334749189386</v>
      </c>
      <c r="U29" s="13">
        <f>D29/Q29</f>
        <v>3.7253066448416292</v>
      </c>
      <c r="V29" s="13">
        <f>E29/R29</f>
        <v>2.131275263547864</v>
      </c>
      <c r="W29" s="125"/>
      <c r="X29" s="43">
        <f>(-5219991632396780*L29)+(-0.011*(X8-AK8))+(0.01*T29)</f>
        <v>-443.15325519195954</v>
      </c>
      <c r="Y29" s="43">
        <f t="shared" ref="Y29:Z29" si="7">(6699694430914680*M29)+(-0.308*(Y8-AL8))+(-0.017*U29)</f>
        <v>490.70380536060156</v>
      </c>
      <c r="Z29" s="43">
        <f t="shared" si="7"/>
        <v>469.67444345911531</v>
      </c>
      <c r="AB29" s="129">
        <f t="shared" si="2"/>
        <v>443.14227391706578</v>
      </c>
      <c r="AC29" s="129">
        <f t="shared" si="3"/>
        <v>-490.6686179155837</v>
      </c>
      <c r="AD29" s="129">
        <f t="shared" si="4"/>
        <v>-469.63089753855053</v>
      </c>
      <c r="AM29" s="52"/>
      <c r="AN29" s="52"/>
      <c r="AO29" s="52"/>
      <c r="AP29" s="52"/>
      <c r="AQ29" s="52"/>
      <c r="AR29" s="61"/>
      <c r="AS29" s="50" t="s">
        <v>59</v>
      </c>
      <c r="AT29" s="29">
        <v>-2.0985465565810355E-2</v>
      </c>
      <c r="AU29" s="30">
        <v>2.7970830667962462E-2</v>
      </c>
      <c r="AV29" s="30">
        <v>-0.22118794585859688</v>
      </c>
      <c r="AW29" s="30">
        <v>-0.75026250792926641</v>
      </c>
      <c r="AX29" s="31">
        <v>0.46645936448354275</v>
      </c>
    </row>
    <row r="30" spans="1:52" ht="16.5" customHeight="1" thickBot="1" x14ac:dyDescent="0.3">
      <c r="A30" s="1" t="s">
        <v>13</v>
      </c>
      <c r="B30" t="s">
        <v>14</v>
      </c>
      <c r="C30" s="12">
        <v>3480256000000</v>
      </c>
      <c r="D30" s="12">
        <v>2910873000000</v>
      </c>
      <c r="E30" s="6">
        <v>1946438000000</v>
      </c>
      <c r="F30" s="11">
        <v>2143393000000</v>
      </c>
      <c r="G30" s="124"/>
      <c r="H30" s="13">
        <f>K9/D30</f>
        <v>-2.5714278843494719E-2</v>
      </c>
      <c r="I30" s="13">
        <f>L9/E30</f>
        <v>-0.25625167613866973</v>
      </c>
      <c r="J30" s="13">
        <f>M9/F30</f>
        <v>-7.9499653120076438E-2</v>
      </c>
      <c r="K30" s="125"/>
      <c r="L30" s="32">
        <f>1/D30</f>
        <v>3.4353954981890314E-13</v>
      </c>
      <c r="M30" s="32">
        <f>1/E30</f>
        <v>5.1375897922255936E-13</v>
      </c>
      <c r="N30" s="32">
        <f>1/F30</f>
        <v>4.6654999806381754E-13</v>
      </c>
      <c r="P30" s="14">
        <v>776433000000</v>
      </c>
      <c r="Q30" s="6">
        <v>429373000000</v>
      </c>
      <c r="R30" s="11">
        <v>470985000000</v>
      </c>
      <c r="S30" s="124"/>
      <c r="T30" s="13">
        <f>C30/P30</f>
        <v>4.4823648659961641</v>
      </c>
      <c r="U30" s="13">
        <f>D30/Q30</f>
        <v>6.7793573419847082</v>
      </c>
      <c r="V30" s="13">
        <f>E30/R30</f>
        <v>4.1326963703727291</v>
      </c>
      <c r="W30" s="125"/>
      <c r="X30" s="43">
        <f>(-5219991632396780*L30)+(-0.011*(X9-AK9))+(0.01*T30)</f>
        <v>-1526.9060774684153</v>
      </c>
      <c r="Y30" s="43">
        <f t="shared" ref="Y30:Z30" si="8">(6699694430914680*M30)+(-0.308*(Y9-AL9))+(-0.017*U30)</f>
        <v>3696.2008627316359</v>
      </c>
      <c r="Z30" s="43">
        <f t="shared" si="8"/>
        <v>3098.2688263414907</v>
      </c>
      <c r="AB30" s="129">
        <f t="shared" si="2"/>
        <v>1526.8803631895719</v>
      </c>
      <c r="AC30" s="129">
        <f t="shared" si="3"/>
        <v>-3696.4571144077745</v>
      </c>
      <c r="AD30" s="129">
        <f t="shared" si="4"/>
        <v>-3098.3483259946106</v>
      </c>
      <c r="AR30" s="62"/>
      <c r="AS30" s="62"/>
    </row>
    <row r="31" spans="1:52" ht="16.5" thickBot="1" x14ac:dyDescent="0.3">
      <c r="A31" s="1" t="s">
        <v>15</v>
      </c>
      <c r="B31" t="s">
        <v>16</v>
      </c>
      <c r="C31" s="12">
        <v>3332578333778</v>
      </c>
      <c r="D31" s="12">
        <v>3442393738873</v>
      </c>
      <c r="E31" s="6">
        <v>3489776816128</v>
      </c>
      <c r="F31" s="11">
        <v>3493727182128</v>
      </c>
      <c r="G31" s="124"/>
      <c r="H31" s="13">
        <f>K10/D31</f>
        <v>3.0131299220279772E-3</v>
      </c>
      <c r="I31" s="13">
        <f>L10/E31</f>
        <v>-4.2503424182745664E-2</v>
      </c>
      <c r="J31" s="13">
        <f>M10/F31</f>
        <v>-1.7170894884087753E-2</v>
      </c>
      <c r="K31" s="125"/>
      <c r="L31" s="32">
        <f>1/D31</f>
        <v>2.9049553184679811E-13</v>
      </c>
      <c r="M31" s="32">
        <f>1/E31</f>
        <v>2.8655127610983632E-13</v>
      </c>
      <c r="N31" s="32">
        <f>1/F31</f>
        <v>2.8622727187041216E-13</v>
      </c>
      <c r="P31" s="14">
        <v>24397700042</v>
      </c>
      <c r="Q31" s="6">
        <v>942684941298</v>
      </c>
      <c r="R31" s="11">
        <v>892132938272</v>
      </c>
      <c r="S31" s="124"/>
      <c r="T31" s="13">
        <f>C31/P31</f>
        <v>136.59395467773822</v>
      </c>
      <c r="U31" s="13">
        <f>D31/Q31</f>
        <v>3.6516905999719329</v>
      </c>
      <c r="V31" s="13">
        <f>E31/R31</f>
        <v>3.9117228682167671</v>
      </c>
      <c r="W31" s="125"/>
      <c r="X31" s="43">
        <f>(-5219991632396780*L31)+(-0.011*(X10-AK10))+(0.01*T31)</f>
        <v>-1510.4201862549708</v>
      </c>
      <c r="Y31" s="43">
        <f t="shared" ref="Y31:Z31" si="9">(6699694430914680*M31)+(-0.308*(Y10-AL10))+(-0.017*U31)</f>
        <v>3958.3970113737141</v>
      </c>
      <c r="Z31" s="43">
        <f t="shared" si="9"/>
        <v>1921.6716341612037</v>
      </c>
      <c r="AB31" s="129">
        <f t="shared" si="2"/>
        <v>1510.4231993848928</v>
      </c>
      <c r="AC31" s="129">
        <f t="shared" si="3"/>
        <v>-3958.4395147978967</v>
      </c>
      <c r="AD31" s="129">
        <f t="shared" si="4"/>
        <v>-1921.6888050560876</v>
      </c>
    </row>
    <row r="32" spans="1:52" ht="16.5" customHeight="1" thickBot="1" x14ac:dyDescent="0.3">
      <c r="A32" s="1" t="s">
        <v>17</v>
      </c>
      <c r="B32" t="s">
        <v>18</v>
      </c>
      <c r="C32" s="12">
        <v>9744381000000</v>
      </c>
      <c r="D32" s="12">
        <v>10037294000000</v>
      </c>
      <c r="E32" s="6">
        <v>10225322000000</v>
      </c>
      <c r="F32" s="11">
        <v>10922788000000</v>
      </c>
      <c r="G32" s="124"/>
      <c r="H32" s="13">
        <f>K11/D32</f>
        <v>3.3257270336008886E-2</v>
      </c>
      <c r="I32" s="13">
        <f>L11/E32</f>
        <v>2.2264335538773255E-2</v>
      </c>
      <c r="J32" s="13">
        <f>M11/F32</f>
        <v>5.8789294454858962E-2</v>
      </c>
      <c r="K32" s="125"/>
      <c r="L32" s="32">
        <f>1/D32</f>
        <v>9.9628445674700776E-14</v>
      </c>
      <c r="M32" s="32">
        <f>1/E32</f>
        <v>9.7796431251749335E-14</v>
      </c>
      <c r="N32" s="32">
        <f>1/F32</f>
        <v>9.1551717382045689E-14</v>
      </c>
      <c r="P32" s="14">
        <v>6234540000000</v>
      </c>
      <c r="Q32" s="6">
        <v>3129543000000</v>
      </c>
      <c r="R32" s="11">
        <v>3102379000000</v>
      </c>
      <c r="S32" s="124"/>
      <c r="T32" s="13">
        <f>C32/P32</f>
        <v>1.5629671154567939</v>
      </c>
      <c r="U32" s="13">
        <f>D32/Q32</f>
        <v>3.2072714770175708</v>
      </c>
      <c r="V32" s="13">
        <f>E32/R32</f>
        <v>3.2959615830303131</v>
      </c>
      <c r="W32" s="125"/>
      <c r="X32" s="43">
        <f>(-5219991632396780*L32)+(-0.011*(X11-AK11))+(0.01*T32)</f>
        <v>-511.79041813274773</v>
      </c>
      <c r="Y32" s="43">
        <f t="shared" ref="Y32:Z32" si="10">(6699694430914680*M32)+(-0.308*(Y11-AL11))+(-0.017*U32)</f>
        <v>675.1645792019408</v>
      </c>
      <c r="Z32" s="43">
        <f t="shared" si="10"/>
        <v>632.66745233108406</v>
      </c>
      <c r="AB32" s="129">
        <f t="shared" si="2"/>
        <v>511.82367540308377</v>
      </c>
      <c r="AC32" s="129">
        <f t="shared" si="3"/>
        <v>-675.14231486640199</v>
      </c>
      <c r="AD32" s="129">
        <f t="shared" si="4"/>
        <v>-632.6086630366292</v>
      </c>
      <c r="AT32" s="15"/>
    </row>
    <row r="33" spans="1:46" ht="16.5" thickBot="1" x14ac:dyDescent="0.3">
      <c r="A33" s="1" t="s">
        <v>19</v>
      </c>
      <c r="B33" t="s">
        <v>20</v>
      </c>
      <c r="C33" s="12">
        <v>964712620730000</v>
      </c>
      <c r="D33" s="12">
        <v>1078147667948000</v>
      </c>
      <c r="E33" s="6">
        <v>1360106993113000</v>
      </c>
      <c r="F33" s="11">
        <v>1433953996487000</v>
      </c>
      <c r="G33" s="124"/>
      <c r="H33" s="13">
        <f>K12/D33</f>
        <v>3.5961233829677947E-2</v>
      </c>
      <c r="I33" s="13">
        <f>L12/E33</f>
        <v>5.0098735012782072E-2</v>
      </c>
      <c r="J33" s="13">
        <f>M12/F33</f>
        <v>2.1638106837468057E-2</v>
      </c>
      <c r="K33" s="125"/>
      <c r="L33" s="32">
        <f>1/D33</f>
        <v>9.2751673052659318E-16</v>
      </c>
      <c r="M33" s="32">
        <f>1/E33</f>
        <v>7.3523627557506301E-16</v>
      </c>
      <c r="N33" s="32">
        <f>1/F33</f>
        <v>6.9737244182858686E-16</v>
      </c>
      <c r="P33" s="14">
        <v>561513752236000</v>
      </c>
      <c r="Q33" s="6">
        <v>826199341899000</v>
      </c>
      <c r="R33" s="11">
        <v>861326302376000</v>
      </c>
      <c r="S33" s="124"/>
      <c r="T33" s="13">
        <f>C33/P33</f>
        <v>1.7180569788156115</v>
      </c>
      <c r="U33" s="13">
        <f>D33/Q33</f>
        <v>1.3049485920309529</v>
      </c>
      <c r="V33" s="13">
        <f>E33/R33</f>
        <v>1.5790844763025293</v>
      </c>
      <c r="W33" s="125"/>
      <c r="X33" s="43">
        <f>(-5219991632396780*L33)+(-0.011*(X12-AK12))+(0.01*T33)</f>
        <v>-6.0940814143342834</v>
      </c>
      <c r="Y33" s="43">
        <f t="shared" ref="Y33:Z33" si="11">(6699694430914680*M33)+(-0.308*(Y12-AL12))+(-0.017*U33)</f>
        <v>46.218121616541019</v>
      </c>
      <c r="Z33" s="43">
        <f t="shared" si="11"/>
        <v>4.4507497365445889</v>
      </c>
      <c r="AB33" s="129">
        <f t="shared" si="2"/>
        <v>6.1300426481639612</v>
      </c>
      <c r="AC33" s="129">
        <f t="shared" si="3"/>
        <v>-46.168022881528238</v>
      </c>
      <c r="AD33" s="129">
        <f t="shared" si="4"/>
        <v>-4.4291116297071209</v>
      </c>
      <c r="AT33" s="15"/>
    </row>
    <row r="34" spans="1:46" ht="16.5" customHeight="1" thickBot="1" x14ac:dyDescent="0.3">
      <c r="A34" s="1" t="s">
        <v>21</v>
      </c>
      <c r="B34" t="s">
        <v>22</v>
      </c>
      <c r="C34" s="12">
        <v>2871881898000</v>
      </c>
      <c r="D34" s="12">
        <v>1992544414000</v>
      </c>
      <c r="E34" s="6">
        <v>2330315741000</v>
      </c>
      <c r="F34" s="11">
        <v>4043604072000</v>
      </c>
      <c r="G34" s="124"/>
      <c r="H34" s="13">
        <f>K13/D34</f>
        <v>2.5737249137172808E-2</v>
      </c>
      <c r="I34" s="13">
        <f>L13/E34</f>
        <v>-1.5487462220253698E-2</v>
      </c>
      <c r="J34" s="13">
        <f>M13/F34</f>
        <v>-0.47953550853976884</v>
      </c>
      <c r="K34" s="125"/>
      <c r="L34" s="32">
        <f>1/D34</f>
        <v>5.0187087071876938E-13</v>
      </c>
      <c r="M34" s="32">
        <f>1/E34</f>
        <v>4.2912639794076729E-13</v>
      </c>
      <c r="N34" s="32">
        <f>1/F34</f>
        <v>2.4730413319259316E-13</v>
      </c>
      <c r="P34" s="14">
        <v>808538076000</v>
      </c>
      <c r="Q34" s="6">
        <v>554764481000</v>
      </c>
      <c r="R34" s="11">
        <v>585690167000</v>
      </c>
      <c r="S34" s="124"/>
      <c r="T34" s="13">
        <f>C34/P34</f>
        <v>3.5519439136469315</v>
      </c>
      <c r="U34" s="13">
        <f>D34/Q34</f>
        <v>3.5916942815234054</v>
      </c>
      <c r="V34" s="13">
        <f>E34/R34</f>
        <v>3.9787516886893544</v>
      </c>
      <c r="W34" s="125"/>
      <c r="X34" s="43">
        <f>(-5219991632396780*L34)+(-0.011*(X13-AK13))+(0.01*T34)</f>
        <v>-2645.435122107589</v>
      </c>
      <c r="Y34" s="43">
        <f t="shared" ref="Y34:Z34" si="12">(6699694430914680*M34)+(-0.308*(Y13-AL13))+(-0.017*U34)</f>
        <v>3131.8448938549172</v>
      </c>
      <c r="Z34" s="43">
        <f t="shared" si="12"/>
        <v>1642.3037858000425</v>
      </c>
      <c r="AB34" s="129">
        <f t="shared" si="2"/>
        <v>2645.4608593567264</v>
      </c>
      <c r="AC34" s="129">
        <f t="shared" si="3"/>
        <v>-3131.8603813171376</v>
      </c>
      <c r="AD34" s="129">
        <f t="shared" si="4"/>
        <v>-1642.7833213085823</v>
      </c>
      <c r="AR34" s="52"/>
      <c r="AS34" s="52"/>
      <c r="AT34" s="15"/>
    </row>
    <row r="35" spans="1:46" ht="21.75" customHeight="1" thickBot="1" x14ac:dyDescent="0.3">
      <c r="A35" s="1" t="s">
        <v>23</v>
      </c>
      <c r="B35" t="s">
        <v>24</v>
      </c>
      <c r="C35" s="12">
        <v>0</v>
      </c>
      <c r="D35" s="12">
        <v>617939747151</v>
      </c>
      <c r="E35" s="6">
        <v>3255607109573</v>
      </c>
      <c r="F35" s="11">
        <v>3401723398441</v>
      </c>
      <c r="G35" s="124"/>
      <c r="H35" s="13">
        <f>K14/D35</f>
        <v>-0.19703912432784015</v>
      </c>
      <c r="I35" s="13">
        <f>L14/E35</f>
        <v>-2.8403453234910853E-2</v>
      </c>
      <c r="J35" s="13">
        <f>M14/F35</f>
        <v>7.4346185551096164E-2</v>
      </c>
      <c r="K35" s="125"/>
      <c r="L35" s="32">
        <f>1/D35</f>
        <v>1.6182807540872421E-12</v>
      </c>
      <c r="M35" s="32">
        <f>1/E35</f>
        <v>3.0716237136217532E-13</v>
      </c>
      <c r="N35" s="32">
        <f>1/F35</f>
        <v>2.9396863967784597E-13</v>
      </c>
      <c r="P35" s="14">
        <v>3357068735530</v>
      </c>
      <c r="Q35" s="6">
        <v>675575979658</v>
      </c>
      <c r="R35" s="11">
        <v>950537353785</v>
      </c>
      <c r="S35" s="124"/>
      <c r="T35" s="13">
        <f>C35/P35</f>
        <v>0</v>
      </c>
      <c r="U35" s="13">
        <f>D35/Q35</f>
        <v>0.91468578776856835</v>
      </c>
      <c r="V35" s="13">
        <f>E35/R35</f>
        <v>3.4250175404567833</v>
      </c>
      <c r="W35" s="125"/>
      <c r="X35" s="43">
        <f>(-5219991632396780*L35)+(-0.011*(X14-AK14))+(0.01*T35)</f>
        <v>-8447.4119952041547</v>
      </c>
      <c r="Y35" s="43">
        <f t="shared" ref="Y35:Z35" si="13">(6699694430914680*M35)+(-0.308*(Y14-AL14))+(-0.017*U35)</f>
        <v>2016.7809423087169</v>
      </c>
      <c r="Z35" s="43">
        <f t="shared" si="13"/>
        <v>1964.4763800397818</v>
      </c>
      <c r="AB35" s="129">
        <f t="shared" si="2"/>
        <v>8447.2149560798262</v>
      </c>
      <c r="AC35" s="129">
        <f t="shared" si="3"/>
        <v>-2016.8093457619518</v>
      </c>
      <c r="AD35" s="129">
        <f t="shared" si="4"/>
        <v>-1964.4020338542307</v>
      </c>
      <c r="AT35" s="15"/>
    </row>
    <row r="36" spans="1:46" ht="16.5" thickBot="1" x14ac:dyDescent="0.3">
      <c r="A36" s="1" t="s">
        <v>25</v>
      </c>
      <c r="B36" t="s">
        <v>26</v>
      </c>
      <c r="C36" s="12">
        <v>8364143632</v>
      </c>
      <c r="D36" s="12">
        <v>9018844952000</v>
      </c>
      <c r="E36" s="6">
        <v>9466942773000</v>
      </c>
      <c r="F36" s="11">
        <v>9744680000</v>
      </c>
      <c r="G36" s="124"/>
      <c r="H36" s="13">
        <f>K15/D36</f>
        <v>3.9099131083498863E-2</v>
      </c>
      <c r="I36" s="13">
        <f>L15/E36</f>
        <v>8.7908751954594702E-2</v>
      </c>
      <c r="J36" s="13">
        <f>M15/F36</f>
        <v>5.0467947639122067E-2</v>
      </c>
      <c r="K36" s="125"/>
      <c r="L36" s="32">
        <f>1/D36</f>
        <v>1.1087894351462845E-13</v>
      </c>
      <c r="M36" s="32">
        <f>1/E36</f>
        <v>1.0563072197415511E-13</v>
      </c>
      <c r="N36" s="32">
        <f>1/F36</f>
        <v>1.0262009629869836E-10</v>
      </c>
      <c r="P36" s="14">
        <v>2121688781000</v>
      </c>
      <c r="Q36" s="6">
        <v>2172057481000</v>
      </c>
      <c r="R36" s="11">
        <v>2007528000</v>
      </c>
      <c r="S36" s="124"/>
      <c r="T36" s="13">
        <f>C36/P36</f>
        <v>3.9422104254412792E-3</v>
      </c>
      <c r="U36" s="13">
        <f>D36/Q36</f>
        <v>4.1522128354760603</v>
      </c>
      <c r="V36" s="13">
        <f>E36/R36</f>
        <v>4715.7214111085868</v>
      </c>
      <c r="W36" s="125"/>
      <c r="X36" s="43">
        <f>(-5219991632396780*L36)+(-0.011*(X15-AK15))+(0.01*T36)</f>
        <v>-578.79274274220245</v>
      </c>
      <c r="Y36" s="43">
        <f t="shared" ref="Y36:Z36" si="14">(6699694430914680*M36)+(-0.308*(Y15-AL15))+(-0.017*U36)</f>
        <v>942.70258778863092</v>
      </c>
      <c r="Z36" s="43">
        <f t="shared" si="14"/>
        <v>687444.01356398535</v>
      </c>
      <c r="AB36" s="129">
        <f t="shared" si="2"/>
        <v>578.83184187328595</v>
      </c>
      <c r="AC36" s="129">
        <f t="shared" si="3"/>
        <v>-942.61467903667631</v>
      </c>
      <c r="AD36" s="129">
        <f t="shared" si="4"/>
        <v>-687443.96309603774</v>
      </c>
      <c r="AM36" s="51"/>
      <c r="AN36" s="51"/>
      <c r="AO36" s="51"/>
      <c r="AP36" s="51"/>
      <c r="AQ36" s="51"/>
      <c r="AT36" s="15"/>
    </row>
    <row r="37" spans="1:46" ht="16.5" customHeight="1" thickBot="1" x14ac:dyDescent="0.3">
      <c r="A37" s="1" t="s">
        <v>27</v>
      </c>
      <c r="B37" t="s">
        <v>28</v>
      </c>
      <c r="C37" s="12">
        <v>33859154000</v>
      </c>
      <c r="D37" s="12">
        <v>34666506000000</v>
      </c>
      <c r="E37" s="6">
        <v>34910838000000</v>
      </c>
      <c r="F37" s="11">
        <v>35395264000000</v>
      </c>
      <c r="G37" s="124"/>
      <c r="H37" s="13">
        <f>K16/D37</f>
        <v>6.2847897045061302E-2</v>
      </c>
      <c r="I37" s="13">
        <f>L16/E37</f>
        <v>2.9647326139807931E-2</v>
      </c>
      <c r="J37" s="13">
        <f>M16/F37</f>
        <v>6.1352614858304205E-2</v>
      </c>
      <c r="K37" s="125"/>
      <c r="L37" s="32">
        <f>1/D37</f>
        <v>2.8846287537601857E-14</v>
      </c>
      <c r="M37" s="32">
        <f>1/E37</f>
        <v>2.8644399770638561E-14</v>
      </c>
      <c r="N37" s="32">
        <f>1/F37</f>
        <v>2.8252367322362676E-14</v>
      </c>
      <c r="P37" s="14">
        <v>20065928000000</v>
      </c>
      <c r="Q37" s="6">
        <v>20342294000000</v>
      </c>
      <c r="R37" s="11">
        <v>20266991000000</v>
      </c>
      <c r="S37" s="124"/>
      <c r="T37" s="13">
        <f>C37/P37</f>
        <v>1.6873953699026529E-3</v>
      </c>
      <c r="U37" s="13">
        <f>D37/Q37</f>
        <v>1.7041591277758545</v>
      </c>
      <c r="V37" s="13">
        <f>E37/R37</f>
        <v>1.7225466770079485</v>
      </c>
      <c r="W37" s="125"/>
      <c r="X37" s="43">
        <f>(-5219991632396780*L37)+(-0.011*(X16-AK16))+(0.01*T37)</f>
        <v>-150.57536762567042</v>
      </c>
      <c r="Y37" s="43">
        <f t="shared" ref="Y37:Z37" si="15">(6699694430914680*M37)+(-0.308*(Y16-AL16))+(-0.017*U37)</f>
        <v>72.439195290860695</v>
      </c>
      <c r="Z37" s="43">
        <f t="shared" si="15"/>
        <v>176.20868707596901</v>
      </c>
      <c r="AB37" s="129">
        <f t="shared" si="2"/>
        <v>150.63821552271548</v>
      </c>
      <c r="AC37" s="129">
        <f t="shared" si="3"/>
        <v>-72.409547964720886</v>
      </c>
      <c r="AD37" s="129">
        <f t="shared" si="4"/>
        <v>-176.14733446111072</v>
      </c>
      <c r="AT37" s="15"/>
    </row>
    <row r="38" spans="1:46" ht="16.5" thickBot="1" x14ac:dyDescent="0.3">
      <c r="A38" s="1" t="s">
        <v>29</v>
      </c>
      <c r="B38" t="s">
        <v>30</v>
      </c>
      <c r="C38" s="12">
        <v>27356355000000</v>
      </c>
      <c r="D38" s="12">
        <v>29310310000000</v>
      </c>
      <c r="E38" s="6">
        <v>27787527000000</v>
      </c>
      <c r="F38" s="11">
        <v>35026171000000</v>
      </c>
      <c r="G38" s="124"/>
      <c r="H38" s="13">
        <f>K17/D38</f>
        <v>0.18192386910953859</v>
      </c>
      <c r="I38" s="13">
        <f>L17/E38</f>
        <v>0.11541757566263454</v>
      </c>
      <c r="J38" s="13">
        <f>M17/F38</f>
        <v>-2.6160952620256438E-2</v>
      </c>
      <c r="K38" s="125"/>
      <c r="L38" s="32">
        <f>1/D38</f>
        <v>3.411768759866409E-14</v>
      </c>
      <c r="M38" s="32">
        <f>1/E38</f>
        <v>3.5987369440972565E-14</v>
      </c>
      <c r="N38" s="32">
        <f>1/F38</f>
        <v>2.8550080452699209E-14</v>
      </c>
      <c r="P38" s="14">
        <v>11862973000000</v>
      </c>
      <c r="Q38" s="6">
        <v>12017963000000</v>
      </c>
      <c r="R38" s="11">
        <v>12249316000000</v>
      </c>
      <c r="S38" s="124"/>
      <c r="T38" s="13">
        <f>C38/P38</f>
        <v>2.3060285983960345</v>
      </c>
      <c r="U38" s="13">
        <f>D38/Q38</f>
        <v>2.4388750406370865</v>
      </c>
      <c r="V38" s="13">
        <f>E38/R38</f>
        <v>2.2684962164417999</v>
      </c>
      <c r="W38" s="125"/>
      <c r="X38" s="43">
        <f>(-5219991632396780*L38)+(-0.011*(X17-AK17))+(0.01*T38)</f>
        <v>-178.13537604069597</v>
      </c>
      <c r="Y38" s="43">
        <f t="shared" ref="Y38:Z38" si="16">(6699694430914680*M38)+(-0.308*(Y17-AL17))+(-0.017*U38)</f>
        <v>234.10918091316981</v>
      </c>
      <c r="Z38" s="43">
        <f t="shared" si="16"/>
        <v>189.21793297427743</v>
      </c>
      <c r="AB38" s="129">
        <f t="shared" si="2"/>
        <v>178.31729990980551</v>
      </c>
      <c r="AC38" s="129">
        <f t="shared" si="3"/>
        <v>-233.99376333750718</v>
      </c>
      <c r="AD38" s="129">
        <f t="shared" si="4"/>
        <v>-189.24409392689768</v>
      </c>
      <c r="AT38" s="15"/>
    </row>
    <row r="39" spans="1:46" ht="16.5" customHeight="1" thickBot="1" x14ac:dyDescent="0.3">
      <c r="A39" s="1" t="s">
        <v>31</v>
      </c>
      <c r="B39" t="s">
        <v>32</v>
      </c>
      <c r="C39" s="12">
        <v>9773852468000</v>
      </c>
      <c r="D39" s="12">
        <v>11296112298000</v>
      </c>
      <c r="E39" s="6">
        <v>11845204657000</v>
      </c>
      <c r="F39" s="11">
        <v>12775930059000</v>
      </c>
      <c r="G39" s="124"/>
      <c r="H39" s="13">
        <f>K18/D39</f>
        <v>8.3941754914023253E-2</v>
      </c>
      <c r="I39" s="13">
        <f>L18/E39</f>
        <v>3.6340487350348697E-3</v>
      </c>
      <c r="J39" s="13">
        <f>M18/F39</f>
        <v>4.0374673125001022E-4</v>
      </c>
      <c r="K39" s="125"/>
      <c r="L39" s="32">
        <f>1/D39</f>
        <v>8.852603210903384E-14</v>
      </c>
      <c r="M39" s="32">
        <f>1/E39</f>
        <v>8.4422348870860877E-14</v>
      </c>
      <c r="N39" s="32">
        <f>1/F39</f>
        <v>7.8272188042822779E-14</v>
      </c>
      <c r="P39" s="14">
        <v>4579445684000</v>
      </c>
      <c r="Q39" s="6">
        <v>2422767525000</v>
      </c>
      <c r="R39" s="11">
        <v>2466954629000</v>
      </c>
      <c r="S39" s="124"/>
      <c r="T39" s="13">
        <f>C39/P39</f>
        <v>2.1342872352757882</v>
      </c>
      <c r="U39" s="13">
        <f>D39/Q39</f>
        <v>4.6624829586156844</v>
      </c>
      <c r="V39" s="13">
        <f>E39/R39</f>
        <v>4.8015494560601422</v>
      </c>
      <c r="W39" s="125"/>
      <c r="X39" s="43">
        <f>(-5219991632396780*L39)+(-0.011*(X18-AK18))+(0.01*T39)</f>
        <v>-461.60425719176715</v>
      </c>
      <c r="Y39" s="43">
        <f t="shared" ref="Y39:Z39" si="17">(6699694430914680*M39)+(-0.308*(Y18-AL18))+(-0.017*U39)</f>
        <v>488.64583307467382</v>
      </c>
      <c r="Z39" s="43">
        <f t="shared" si="17"/>
        <v>519.34306510942224</v>
      </c>
      <c r="AB39" s="129">
        <f t="shared" si="2"/>
        <v>461.68819894668115</v>
      </c>
      <c r="AC39" s="129">
        <f t="shared" si="3"/>
        <v>-488.64219902593879</v>
      </c>
      <c r="AD39" s="129">
        <f t="shared" si="4"/>
        <v>-519.34266136269105</v>
      </c>
      <c r="AT39" s="15"/>
    </row>
    <row r="40" spans="1:46" ht="16.5" thickBot="1" x14ac:dyDescent="0.3">
      <c r="A40" s="1" t="s">
        <v>33</v>
      </c>
      <c r="B40" t="s">
        <v>34</v>
      </c>
      <c r="C40" s="12">
        <v>14354225000000</v>
      </c>
      <c r="D40" s="12">
        <v>16339916000000</v>
      </c>
      <c r="E40" s="6">
        <v>17363003000000</v>
      </c>
      <c r="F40" s="11">
        <v>19431293000000</v>
      </c>
      <c r="G40" s="124"/>
      <c r="H40" s="13">
        <f>K19/D40</f>
        <v>-4.6644487034082673E-2</v>
      </c>
      <c r="I40" s="13">
        <f>L19/E40</f>
        <v>2.6745891825279301E-2</v>
      </c>
      <c r="J40" s="13">
        <f>M19/F40</f>
        <v>-3.3064963818928574E-2</v>
      </c>
      <c r="K40" s="125"/>
      <c r="L40" s="32">
        <f>1/D40</f>
        <v>6.1199825017460313E-14</v>
      </c>
      <c r="M40" s="32">
        <f>1/E40</f>
        <v>5.7593723850649568E-14</v>
      </c>
      <c r="N40" s="32">
        <f>1/F40</f>
        <v>5.1463379199726953E-14</v>
      </c>
      <c r="P40" s="14">
        <v>6428456000000</v>
      </c>
      <c r="Q40" s="6">
        <v>6491794000000</v>
      </c>
      <c r="R40" s="11">
        <v>6515193000000</v>
      </c>
      <c r="S40" s="124"/>
      <c r="T40" s="13">
        <f>C40/P40</f>
        <v>2.2329195377552558</v>
      </c>
      <c r="U40" s="13">
        <f>D40/Q40</f>
        <v>2.5170108601720882</v>
      </c>
      <c r="V40" s="13">
        <f>E40/R40</f>
        <v>2.6650020958703755</v>
      </c>
      <c r="W40" s="125"/>
      <c r="X40" s="43">
        <f>(-5219991632396780*L40)+(-0.011*(X19-AK19))+(0.01*T40)</f>
        <v>-318.59146236131846</v>
      </c>
      <c r="Y40" s="43">
        <f t="shared" ref="Y40:Z40" si="18">(6699694430914680*M40)+(-0.308*(Y19-AL19))+(-0.017*U40)</f>
        <v>418.38659977180635</v>
      </c>
      <c r="Z40" s="43">
        <f t="shared" si="18"/>
        <v>342.44848664577711</v>
      </c>
      <c r="AB40" s="129">
        <f t="shared" si="2"/>
        <v>318.54481787428438</v>
      </c>
      <c r="AC40" s="129">
        <f t="shared" si="3"/>
        <v>-418.35985387998107</v>
      </c>
      <c r="AD40" s="129">
        <f t="shared" si="4"/>
        <v>-342.48155160959601</v>
      </c>
    </row>
    <row r="41" spans="1:46" ht="16.5" customHeight="1" thickBot="1" x14ac:dyDescent="0.3">
      <c r="A41" s="1" t="s">
        <v>19</v>
      </c>
      <c r="B41" t="s">
        <v>35</v>
      </c>
      <c r="C41" s="12">
        <v>14048681000000</v>
      </c>
      <c r="D41" s="12">
        <v>13363483000000</v>
      </c>
      <c r="E41" s="6">
        <v>8399862000000</v>
      </c>
      <c r="F41" s="11">
        <v>7576090000000</v>
      </c>
      <c r="G41" s="124"/>
      <c r="H41" s="13">
        <f>K20/D41</f>
        <v>-0.10875413243688041</v>
      </c>
      <c r="I41" s="13">
        <f>L20/E41</f>
        <v>-0.11111896838305201</v>
      </c>
      <c r="J41" s="13">
        <f>M20/F41</f>
        <v>-0.12320128192774901</v>
      </c>
      <c r="K41" s="125"/>
      <c r="L41" s="32">
        <f>1/D41</f>
        <v>7.4830790745197193E-14</v>
      </c>
      <c r="M41" s="32">
        <f>1/E41</f>
        <v>1.190495748620632E-13</v>
      </c>
      <c r="N41" s="32">
        <f>1/F41</f>
        <v>1.3199420809414882E-13</v>
      </c>
      <c r="P41" s="14">
        <v>7440442000000</v>
      </c>
      <c r="Q41" s="6">
        <v>6244765000000</v>
      </c>
      <c r="R41" s="11">
        <v>5986888000000</v>
      </c>
      <c r="S41" s="124"/>
      <c r="T41" s="13">
        <f>C41/P41</f>
        <v>1.8881514028333264</v>
      </c>
      <c r="U41" s="13">
        <f>D41/Q41</f>
        <v>2.1399497018702864</v>
      </c>
      <c r="V41" s="13">
        <f>E41/R41</f>
        <v>1.4030431168914468</v>
      </c>
      <c r="W41" s="125"/>
      <c r="X41" s="43">
        <f>(-5219991632396780*L41)+(-0.011*(X20-AK20))+(0.01*T41)</f>
        <v>-389.3488495365815</v>
      </c>
      <c r="Y41" s="43">
        <f t="shared" ref="Y41:Z41" si="19">(6699694430914680*M41)+(-0.308*(Y20-AL20))+(-0.017*U41)</f>
        <v>625.03908678512903</v>
      </c>
      <c r="Z41" s="43">
        <f t="shared" si="19"/>
        <v>879.3474061332613</v>
      </c>
      <c r="AB41" s="129">
        <f t="shared" si="2"/>
        <v>389.2400954041446</v>
      </c>
      <c r="AC41" s="129">
        <f t="shared" si="3"/>
        <v>-625.15020575351207</v>
      </c>
      <c r="AD41" s="129">
        <f t="shared" si="4"/>
        <v>-879.47060741518908</v>
      </c>
    </row>
    <row r="43" spans="1:46" ht="15.75" x14ac:dyDescent="0.25">
      <c r="AC43" s="42"/>
    </row>
    <row r="44" spans="1:46" x14ac:dyDescent="0.25">
      <c r="P44" t="s">
        <v>72</v>
      </c>
      <c r="Q44" s="25">
        <v>-5219991632396784</v>
      </c>
      <c r="R44" s="25"/>
      <c r="S44" s="25"/>
      <c r="AA44" s="40"/>
    </row>
    <row r="45" spans="1:46" x14ac:dyDescent="0.25">
      <c r="O45" t="s">
        <v>73</v>
      </c>
      <c r="P45" s="25">
        <v>-1.0507797356350424E-2</v>
      </c>
      <c r="Q45" s="25">
        <v>-0.30800912067642683</v>
      </c>
      <c r="R45" s="25"/>
      <c r="AA45" s="40"/>
    </row>
    <row r="46" spans="1:46" x14ac:dyDescent="0.25">
      <c r="O46" t="s">
        <v>74</v>
      </c>
      <c r="P46" s="29">
        <v>1.0453432681247961E-2</v>
      </c>
      <c r="Q46" s="29">
        <v>-1.6839719830110247E-2</v>
      </c>
      <c r="R46" s="29"/>
      <c r="AA46" s="40"/>
    </row>
    <row r="47" spans="1:46" x14ac:dyDescent="0.25">
      <c r="AB47" s="40"/>
    </row>
    <row r="48" spans="1:46" x14ac:dyDescent="0.25">
      <c r="AB48" s="40"/>
    </row>
    <row r="49" spans="28:28" x14ac:dyDescent="0.25">
      <c r="AB49" s="40"/>
    </row>
    <row r="50" spans="28:28" x14ac:dyDescent="0.25">
      <c r="AB50" s="40"/>
    </row>
    <row r="51" spans="28:28" x14ac:dyDescent="0.25">
      <c r="AB51" s="40"/>
    </row>
    <row r="52" spans="28:28" x14ac:dyDescent="0.25">
      <c r="AB52" s="40"/>
    </row>
    <row r="53" spans="28:28" x14ac:dyDescent="0.25">
      <c r="AB53" s="40"/>
    </row>
    <row r="54" spans="28:28" x14ac:dyDescent="0.25">
      <c r="AB54" s="40"/>
    </row>
    <row r="55" spans="28:28" x14ac:dyDescent="0.25">
      <c r="AB55" s="40"/>
    </row>
    <row r="56" spans="28:28" x14ac:dyDescent="0.25">
      <c r="AB56" s="40"/>
    </row>
    <row r="57" spans="28:28" x14ac:dyDescent="0.25">
      <c r="AB57" s="40"/>
    </row>
    <row r="58" spans="28:28" x14ac:dyDescent="0.25">
      <c r="AB58" s="40"/>
    </row>
    <row r="59" spans="28:28" x14ac:dyDescent="0.25">
      <c r="AB59" s="40"/>
    </row>
    <row r="60" spans="28:28" x14ac:dyDescent="0.25">
      <c r="AB60" s="40"/>
    </row>
  </sheetData>
  <mergeCells count="31">
    <mergeCell ref="AL2:AN2"/>
    <mergeCell ref="H23:K23"/>
    <mergeCell ref="L23:O23"/>
    <mergeCell ref="Q23:S23"/>
    <mergeCell ref="C2:E2"/>
    <mergeCell ref="G2:I2"/>
    <mergeCell ref="K2:M2"/>
    <mergeCell ref="Q2:S2"/>
    <mergeCell ref="U2:W2"/>
    <mergeCell ref="Y2:AA2"/>
    <mergeCell ref="U23:W23"/>
    <mergeCell ref="Y23:AA23"/>
    <mergeCell ref="AC23:AE23"/>
    <mergeCell ref="AC2:AF2"/>
    <mergeCell ref="AH2:AJ2"/>
    <mergeCell ref="AS2:AY2"/>
    <mergeCell ref="AR3:AS4"/>
    <mergeCell ref="AT3:AU3"/>
    <mergeCell ref="AW3:AW4"/>
    <mergeCell ref="AX3:AX4"/>
    <mergeCell ref="AR15:AR18"/>
    <mergeCell ref="AR19:AX19"/>
    <mergeCell ref="AR5:AR8"/>
    <mergeCell ref="AR9:AX9"/>
    <mergeCell ref="AR12:AX12"/>
    <mergeCell ref="AR13:AS14"/>
    <mergeCell ref="AT13:AU13"/>
    <mergeCell ref="AW13:AW14"/>
    <mergeCell ref="AX13:AX14"/>
    <mergeCell ref="AS23:AY23"/>
    <mergeCell ref="AT24:AU24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1"/>
  <sheetViews>
    <sheetView zoomScale="89" zoomScaleNormal="89" workbookViewId="0">
      <selection activeCell="E24" sqref="E24"/>
    </sheetView>
  </sheetViews>
  <sheetFormatPr defaultRowHeight="15" x14ac:dyDescent="0.25"/>
  <cols>
    <col min="3" max="3" width="22.28515625" customWidth="1"/>
    <col min="4" max="4" width="22.85546875" customWidth="1"/>
    <col min="5" max="5" width="19.7109375" customWidth="1"/>
    <col min="7" max="7" width="22" customWidth="1"/>
    <col min="8" max="8" width="21.5703125" customWidth="1"/>
    <col min="9" max="9" width="23" customWidth="1"/>
    <col min="11" max="11" width="21" customWidth="1"/>
    <col min="12" max="12" width="22.140625" customWidth="1"/>
    <col min="13" max="13" width="19.140625" customWidth="1"/>
    <col min="15" max="15" width="19.28515625" customWidth="1"/>
    <col min="16" max="16" width="20.28515625" customWidth="1"/>
    <col min="18" max="18" width="12" bestFit="1" customWidth="1"/>
  </cols>
  <sheetData>
    <row r="2" spans="1:15" ht="15.75" thickBot="1" x14ac:dyDescent="0.3">
      <c r="C2" s="112" t="s">
        <v>85</v>
      </c>
      <c r="D2" s="112"/>
      <c r="E2" s="112"/>
      <c r="F2" s="2"/>
      <c r="G2" s="113" t="s">
        <v>86</v>
      </c>
      <c r="H2" s="113"/>
      <c r="I2" s="113"/>
      <c r="J2" s="2"/>
      <c r="K2" s="113" t="s">
        <v>87</v>
      </c>
      <c r="L2" s="113"/>
      <c r="M2" s="113"/>
    </row>
    <row r="3" spans="1:15" ht="15.75" thickBot="1" x14ac:dyDescent="0.3">
      <c r="C3" s="121" t="s">
        <v>53</v>
      </c>
      <c r="D3" s="121" t="s">
        <v>54</v>
      </c>
      <c r="E3" s="121" t="s">
        <v>55</v>
      </c>
      <c r="G3" s="114" t="s">
        <v>53</v>
      </c>
      <c r="H3" s="114" t="s">
        <v>54</v>
      </c>
      <c r="I3" s="114" t="s">
        <v>55</v>
      </c>
      <c r="K3" s="117" t="s">
        <v>53</v>
      </c>
      <c r="L3" s="117" t="s">
        <v>54</v>
      </c>
      <c r="M3" s="117" t="s">
        <v>55</v>
      </c>
    </row>
    <row r="4" spans="1:15" ht="15.75" thickBot="1" x14ac:dyDescent="0.3">
      <c r="A4" s="1" t="s">
        <v>3</v>
      </c>
      <c r="B4" t="s">
        <v>4</v>
      </c>
      <c r="C4" s="39">
        <v>686357000000</v>
      </c>
      <c r="D4" s="39">
        <v>2207080000000</v>
      </c>
      <c r="E4" s="122">
        <f>C4/D4</f>
        <v>0.31097966544031025</v>
      </c>
      <c r="F4" s="41"/>
      <c r="G4" s="115">
        <v>233349000000</v>
      </c>
      <c r="H4" s="115">
        <v>660860000000</v>
      </c>
      <c r="I4" s="116">
        <f>G4/H4</f>
        <v>0.35309899222225583</v>
      </c>
      <c r="K4" s="118">
        <v>560293000000</v>
      </c>
      <c r="L4" s="118">
        <v>1462635000000</v>
      </c>
      <c r="M4" s="119">
        <f>K4/L4</f>
        <v>0.38307096438961191</v>
      </c>
      <c r="O4" s="34"/>
    </row>
    <row r="5" spans="1:15" ht="15.75" thickBot="1" x14ac:dyDescent="0.3">
      <c r="A5" s="1" t="s">
        <v>5</v>
      </c>
      <c r="B5" t="s">
        <v>6</v>
      </c>
      <c r="C5" s="39">
        <v>6609881939</v>
      </c>
      <c r="D5" s="39">
        <v>23808902654</v>
      </c>
      <c r="E5" s="122">
        <f t="shared" ref="E5:E20" si="0">C5/D5</f>
        <v>0.27762228419584517</v>
      </c>
      <c r="G5" s="115">
        <v>12114742358</v>
      </c>
      <c r="H5" s="115">
        <v>16755684631</v>
      </c>
      <c r="I5" s="116">
        <f t="shared" ref="I5:I20" si="1">G5/H5</f>
        <v>0.7230228203022091</v>
      </c>
      <c r="K5" s="118">
        <v>21805074903</v>
      </c>
      <c r="L5" s="118">
        <v>14233476153</v>
      </c>
      <c r="M5" s="119">
        <f t="shared" ref="M5:M20" si="2">K5/L5</f>
        <v>1.5319571037047144</v>
      </c>
    </row>
    <row r="6" spans="1:15" ht="15.75" thickBot="1" x14ac:dyDescent="0.3">
      <c r="A6" s="1" t="s">
        <v>7</v>
      </c>
      <c r="B6" t="s">
        <v>8</v>
      </c>
      <c r="C6" s="39">
        <v>124693000000</v>
      </c>
      <c r="D6" s="39">
        <v>373849000000</v>
      </c>
      <c r="E6" s="122">
        <f t="shared" si="0"/>
        <v>0.33353840721788741</v>
      </c>
      <c r="G6" s="115">
        <v>15277000000</v>
      </c>
      <c r="H6" s="115">
        <v>1444060000000</v>
      </c>
      <c r="I6" s="116">
        <f t="shared" si="1"/>
        <v>1.0579200310236417E-2</v>
      </c>
      <c r="K6" s="118">
        <v>1202000000</v>
      </c>
      <c r="L6" s="118">
        <v>1150060000000</v>
      </c>
      <c r="M6" s="119">
        <f t="shared" si="2"/>
        <v>1.0451628610681182E-3</v>
      </c>
    </row>
    <row r="7" spans="1:15" ht="15.75" thickBot="1" x14ac:dyDescent="0.3">
      <c r="A7" s="1" t="s">
        <v>9</v>
      </c>
      <c r="B7" t="s">
        <v>10</v>
      </c>
      <c r="C7" s="39">
        <v>29331903999</v>
      </c>
      <c r="D7" s="39">
        <v>56465399073</v>
      </c>
      <c r="E7" s="122">
        <f t="shared" si="0"/>
        <v>0.51946686786148311</v>
      </c>
      <c r="G7" s="115">
        <v>19024718202</v>
      </c>
      <c r="H7" s="115">
        <v>47800932092</v>
      </c>
      <c r="I7" s="116">
        <f t="shared" si="1"/>
        <v>0.39799889603374472</v>
      </c>
      <c r="K7" s="118">
        <v>7858117693</v>
      </c>
      <c r="L7" s="118">
        <v>90431688088</v>
      </c>
      <c r="M7" s="119">
        <f t="shared" si="2"/>
        <v>8.6895620983578073E-2</v>
      </c>
    </row>
    <row r="8" spans="1:15" ht="15.75" thickBot="1" x14ac:dyDescent="0.3">
      <c r="A8" s="1" t="s">
        <v>11</v>
      </c>
      <c r="B8" t="s">
        <v>12</v>
      </c>
      <c r="C8" s="39">
        <v>178847000000</v>
      </c>
      <c r="D8" s="39">
        <v>611264000000</v>
      </c>
      <c r="E8" s="122">
        <f t="shared" si="0"/>
        <v>0.29258552769343527</v>
      </c>
      <c r="G8" s="115">
        <v>237131000000</v>
      </c>
      <c r="H8" s="115">
        <v>280084000000</v>
      </c>
      <c r="I8" s="116">
        <f t="shared" si="1"/>
        <v>0.84664243584067633</v>
      </c>
      <c r="K8" s="118">
        <v>76689000000</v>
      </c>
      <c r="L8" s="118">
        <v>695296000000</v>
      </c>
      <c r="M8" s="119">
        <f t="shared" si="2"/>
        <v>0.11029690951767304</v>
      </c>
    </row>
    <row r="9" spans="1:15" ht="15.75" thickBot="1" x14ac:dyDescent="0.3">
      <c r="A9" s="1" t="s">
        <v>13</v>
      </c>
      <c r="B9" t="s">
        <v>14</v>
      </c>
      <c r="C9" s="39">
        <v>68389000000</v>
      </c>
      <c r="D9" s="39">
        <v>420261000000</v>
      </c>
      <c r="E9" s="122">
        <f t="shared" si="0"/>
        <v>0.16272982741677197</v>
      </c>
      <c r="G9" s="115">
        <v>2169000000</v>
      </c>
      <c r="H9" s="115">
        <v>623806000000</v>
      </c>
      <c r="I9" s="116">
        <f t="shared" si="1"/>
        <v>3.4770425420723749E-3</v>
      </c>
      <c r="K9" s="118">
        <v>55333000000</v>
      </c>
      <c r="L9" s="118">
        <v>222090000000</v>
      </c>
      <c r="M9" s="119">
        <f t="shared" si="2"/>
        <v>0.24914674231167544</v>
      </c>
    </row>
    <row r="10" spans="1:15" ht="15.75" thickBot="1" x14ac:dyDescent="0.3">
      <c r="A10" s="1" t="s">
        <v>15</v>
      </c>
      <c r="B10" t="s">
        <v>16</v>
      </c>
      <c r="C10" s="39">
        <v>4151167034</v>
      </c>
      <c r="D10" s="39">
        <v>304298161786</v>
      </c>
      <c r="E10" s="122">
        <f t="shared" si="0"/>
        <v>1.3641774927708369E-2</v>
      </c>
      <c r="G10" s="115">
        <v>43886863</v>
      </c>
      <c r="H10" s="115">
        <v>316814226431</v>
      </c>
      <c r="I10" s="116">
        <f t="shared" si="1"/>
        <v>1.3852554380021904E-4</v>
      </c>
      <c r="K10" s="120">
        <v>0</v>
      </c>
      <c r="L10" s="118">
        <v>320080227848</v>
      </c>
      <c r="M10" s="119">
        <f t="shared" si="2"/>
        <v>0</v>
      </c>
    </row>
    <row r="11" spans="1:15" ht="15.75" thickBot="1" x14ac:dyDescent="0.3">
      <c r="A11" s="1" t="s">
        <v>17</v>
      </c>
      <c r="B11" t="s">
        <v>18</v>
      </c>
      <c r="C11" s="39">
        <v>87626000000</v>
      </c>
      <c r="D11" s="39">
        <v>417052000000</v>
      </c>
      <c r="E11" s="122">
        <f t="shared" si="0"/>
        <v>0.21010809203648467</v>
      </c>
      <c r="G11" s="115">
        <v>47316000000</v>
      </c>
      <c r="H11" s="115">
        <v>352743000000</v>
      </c>
      <c r="I11" s="116">
        <f t="shared" si="1"/>
        <v>0.13413731810411547</v>
      </c>
      <c r="K11" s="118">
        <v>13552000000</v>
      </c>
      <c r="L11" s="118">
        <v>860439000000</v>
      </c>
      <c r="M11" s="119">
        <f t="shared" si="2"/>
        <v>1.5750099658430175E-2</v>
      </c>
    </row>
    <row r="12" spans="1:15" ht="15.75" thickBot="1" x14ac:dyDescent="0.3">
      <c r="A12" s="1" t="s">
        <v>19</v>
      </c>
      <c r="B12" t="s">
        <v>20</v>
      </c>
      <c r="C12" s="39">
        <v>22526055980000</v>
      </c>
      <c r="D12" s="39">
        <v>106698175343000</v>
      </c>
      <c r="E12" s="122">
        <f t="shared" si="0"/>
        <v>0.21111941143872462</v>
      </c>
      <c r="G12" s="115">
        <v>64318390604000</v>
      </c>
      <c r="H12" s="115">
        <v>33374676446000</v>
      </c>
      <c r="I12" s="116">
        <f t="shared" si="1"/>
        <v>1.9271614725034629</v>
      </c>
      <c r="K12" s="118">
        <v>101927986619000</v>
      </c>
      <c r="L12" s="118">
        <v>44814912147000</v>
      </c>
      <c r="M12" s="119">
        <f t="shared" si="2"/>
        <v>2.2744212079376633</v>
      </c>
    </row>
    <row r="13" spans="1:15" ht="15.75" thickBot="1" x14ac:dyDescent="0.3">
      <c r="A13" s="1" t="s">
        <v>21</v>
      </c>
      <c r="B13" t="s">
        <v>22</v>
      </c>
      <c r="C13" s="39">
        <v>7241947000</v>
      </c>
      <c r="D13" s="39">
        <v>86687171000</v>
      </c>
      <c r="E13" s="122">
        <f t="shared" si="0"/>
        <v>8.354116204807284E-2</v>
      </c>
      <c r="G13" s="115">
        <v>12438154000</v>
      </c>
      <c r="H13" s="115">
        <v>71595408000</v>
      </c>
      <c r="I13" s="116">
        <f t="shared" si="1"/>
        <v>0.17372837654616061</v>
      </c>
      <c r="K13" s="120">
        <v>0</v>
      </c>
      <c r="L13" s="118">
        <v>1998784598000</v>
      </c>
      <c r="M13" s="119">
        <f t="shared" si="2"/>
        <v>0</v>
      </c>
    </row>
    <row r="14" spans="1:15" ht="15.75" thickBot="1" x14ac:dyDescent="0.3">
      <c r="A14" s="1" t="s">
        <v>23</v>
      </c>
      <c r="B14" t="s">
        <v>24</v>
      </c>
      <c r="C14" s="39">
        <v>899635000</v>
      </c>
      <c r="D14" s="39">
        <v>119006655956</v>
      </c>
      <c r="E14" s="122">
        <f t="shared" si="0"/>
        <v>7.5595351602234717E-3</v>
      </c>
      <c r="G14" s="115">
        <v>1545149274</v>
      </c>
      <c r="H14" s="115">
        <v>176239532205</v>
      </c>
      <c r="I14" s="116">
        <f t="shared" si="1"/>
        <v>8.7673250982231287E-3</v>
      </c>
      <c r="K14" s="118">
        <v>437796820</v>
      </c>
      <c r="L14" s="118">
        <v>33970467891</v>
      </c>
      <c r="M14" s="119">
        <f t="shared" si="2"/>
        <v>1.2887571092772264E-2</v>
      </c>
    </row>
    <row r="15" spans="1:15" ht="15.75" thickBot="1" x14ac:dyDescent="0.3">
      <c r="A15" s="1" t="s">
        <v>25</v>
      </c>
      <c r="B15" t="s">
        <v>26</v>
      </c>
      <c r="C15" s="39">
        <v>79442388000</v>
      </c>
      <c r="D15" s="39">
        <v>143050457000</v>
      </c>
      <c r="E15" s="122">
        <f t="shared" si="0"/>
        <v>0.55534522339904169</v>
      </c>
      <c r="G15" s="115">
        <v>106301000</v>
      </c>
      <c r="H15" s="115">
        <v>113544000</v>
      </c>
      <c r="I15" s="116">
        <f t="shared" si="1"/>
        <v>0.93620975128584516</v>
      </c>
      <c r="K15" s="118">
        <v>35897000</v>
      </c>
      <c r="L15" s="118">
        <v>100455000</v>
      </c>
      <c r="M15" s="119">
        <f t="shared" si="2"/>
        <v>0.35734408441590765</v>
      </c>
    </row>
    <row r="16" spans="1:15" ht="15.75" thickBot="1" x14ac:dyDescent="0.3">
      <c r="A16" s="1" t="s">
        <v>27</v>
      </c>
      <c r="B16" t="s">
        <v>28</v>
      </c>
      <c r="C16" s="39">
        <v>384789000000</v>
      </c>
      <c r="D16" s="39">
        <v>206722000000</v>
      </c>
      <c r="E16" s="122">
        <f t="shared" si="0"/>
        <v>1.8613838875397877</v>
      </c>
      <c r="G16" s="115">
        <v>210850000000</v>
      </c>
      <c r="H16" s="115">
        <v>197149000000</v>
      </c>
      <c r="I16" s="116">
        <f t="shared" si="1"/>
        <v>1.0694956606424582</v>
      </c>
      <c r="K16" s="118">
        <v>4521000000</v>
      </c>
      <c r="L16" s="118">
        <v>1017572000000</v>
      </c>
      <c r="M16" s="119">
        <f t="shared" si="2"/>
        <v>4.442928854174447E-3</v>
      </c>
    </row>
    <row r="17" spans="1:17" ht="15.75" thickBot="1" x14ac:dyDescent="0.3">
      <c r="A17" s="1" t="s">
        <v>29</v>
      </c>
      <c r="B17" t="s">
        <v>30</v>
      </c>
      <c r="C17" s="39">
        <v>103731000000</v>
      </c>
      <c r="D17" s="39">
        <v>701504000000</v>
      </c>
      <c r="E17" s="122">
        <f t="shared" si="0"/>
        <v>0.14786943481434175</v>
      </c>
      <c r="G17" s="115">
        <v>189223000000</v>
      </c>
      <c r="H17" s="115">
        <v>1166053000000</v>
      </c>
      <c r="I17" s="116">
        <f t="shared" si="1"/>
        <v>0.1622765002962987</v>
      </c>
      <c r="K17" s="118">
        <v>151630000000</v>
      </c>
      <c r="L17" s="118">
        <v>2087780000000</v>
      </c>
      <c r="M17" s="119">
        <f t="shared" si="2"/>
        <v>7.2627384111352722E-2</v>
      </c>
    </row>
    <row r="18" spans="1:17" ht="15.75" thickBot="1" x14ac:dyDescent="0.3">
      <c r="A18" s="1" t="s">
        <v>31</v>
      </c>
      <c r="B18" t="s">
        <v>32</v>
      </c>
      <c r="C18" s="39">
        <v>254097843000</v>
      </c>
      <c r="D18" s="39">
        <v>340868812000</v>
      </c>
      <c r="E18" s="122">
        <f t="shared" si="0"/>
        <v>0.7454417478358214</v>
      </c>
      <c r="G18" s="115">
        <v>284183241000</v>
      </c>
      <c r="H18" s="115">
        <v>154592621000</v>
      </c>
      <c r="I18" s="116">
        <f t="shared" si="1"/>
        <v>1.8382717050899862</v>
      </c>
      <c r="K18" s="118">
        <v>4771860000</v>
      </c>
      <c r="L18" s="118">
        <v>899545934000</v>
      </c>
      <c r="M18" s="119">
        <f t="shared" si="2"/>
        <v>5.3047430038186353E-3</v>
      </c>
    </row>
    <row r="19" spans="1:17" ht="15.75" thickBot="1" x14ac:dyDescent="0.3">
      <c r="A19" s="1" t="s">
        <v>33</v>
      </c>
      <c r="B19" t="s">
        <v>34</v>
      </c>
      <c r="C19" s="39">
        <v>278665000000</v>
      </c>
      <c r="D19" s="39">
        <v>1043045000000</v>
      </c>
      <c r="E19" s="122">
        <f t="shared" si="0"/>
        <v>0.26716488742096456</v>
      </c>
      <c r="G19" s="115">
        <v>205012000000</v>
      </c>
      <c r="H19" s="115">
        <v>905158000000</v>
      </c>
      <c r="I19" s="116">
        <f t="shared" si="1"/>
        <v>0.22649305425130198</v>
      </c>
      <c r="K19" s="118">
        <v>190786000000</v>
      </c>
      <c r="L19" s="118">
        <v>901334000000</v>
      </c>
      <c r="M19" s="119">
        <f t="shared" si="2"/>
        <v>0.21167070142699598</v>
      </c>
    </row>
    <row r="20" spans="1:17" ht="15.75" thickBot="1" x14ac:dyDescent="0.3">
      <c r="A20" s="1" t="s">
        <v>19</v>
      </c>
      <c r="B20" t="s">
        <v>35</v>
      </c>
      <c r="C20" s="39">
        <v>113515000000</v>
      </c>
      <c r="D20" s="39">
        <v>1962444000000</v>
      </c>
      <c r="E20" s="122">
        <f t="shared" si="0"/>
        <v>5.7843688788062231E-2</v>
      </c>
      <c r="G20" s="115">
        <v>26199000000</v>
      </c>
      <c r="H20" s="115">
        <v>4811327000000</v>
      </c>
      <c r="I20" s="116">
        <f t="shared" si="1"/>
        <v>5.4452752847603163E-3</v>
      </c>
      <c r="K20" s="118">
        <v>6824000000</v>
      </c>
      <c r="L20" s="118">
        <v>794386000000</v>
      </c>
      <c r="M20" s="119">
        <f t="shared" si="2"/>
        <v>8.5902823060829362E-3</v>
      </c>
    </row>
    <row r="21" spans="1:17" x14ac:dyDescent="0.25">
      <c r="Q21" s="34"/>
    </row>
  </sheetData>
  <mergeCells count="3">
    <mergeCell ref="C2:E2"/>
    <mergeCell ref="G2:I2"/>
    <mergeCell ref="K2: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2"/>
  <sheetViews>
    <sheetView zoomScale="73" zoomScaleNormal="73" workbookViewId="0">
      <selection activeCell="N7" sqref="N7"/>
    </sheetView>
  </sheetViews>
  <sheetFormatPr defaultRowHeight="15" x14ac:dyDescent="0.25"/>
  <cols>
    <col min="3" max="5" width="18.5703125" bestFit="1" customWidth="1"/>
    <col min="7" max="7" width="20.140625" customWidth="1"/>
    <col min="8" max="8" width="22.85546875" customWidth="1"/>
    <col min="9" max="9" width="20.5703125" customWidth="1"/>
    <col min="11" max="11" width="18.28515625" customWidth="1"/>
    <col min="12" max="12" width="18.5703125" customWidth="1"/>
    <col min="13" max="13" width="18.140625" customWidth="1"/>
  </cols>
  <sheetData>
    <row r="1" spans="2:17" ht="15.75" thickBot="1" x14ac:dyDescent="0.3">
      <c r="C1" s="99" t="s">
        <v>75</v>
      </c>
      <c r="D1" s="99"/>
      <c r="E1" s="99"/>
      <c r="G1" s="102" t="s">
        <v>1</v>
      </c>
      <c r="H1" s="102"/>
      <c r="I1" s="102"/>
      <c r="K1" s="107" t="s">
        <v>76</v>
      </c>
      <c r="L1" s="107"/>
      <c r="M1" s="107"/>
      <c r="O1" s="80"/>
      <c r="P1" s="80"/>
      <c r="Q1" s="80"/>
    </row>
    <row r="2" spans="2:17" ht="15.75" thickBot="1" x14ac:dyDescent="0.3">
      <c r="C2" s="100">
        <v>2018</v>
      </c>
      <c r="D2" s="100">
        <v>2019</v>
      </c>
      <c r="E2" s="100">
        <v>2020</v>
      </c>
      <c r="G2" s="103">
        <v>2018</v>
      </c>
      <c r="H2" s="103">
        <v>2019</v>
      </c>
      <c r="I2" s="103">
        <v>2020</v>
      </c>
      <c r="K2" s="108">
        <v>2018</v>
      </c>
      <c r="L2" s="108">
        <v>2019</v>
      </c>
      <c r="M2" s="108">
        <v>2020</v>
      </c>
    </row>
    <row r="3" spans="2:17" ht="15.75" thickBot="1" x14ac:dyDescent="0.3">
      <c r="B3" t="s">
        <v>4</v>
      </c>
      <c r="C3" s="101">
        <v>7382445000000</v>
      </c>
      <c r="D3" s="101">
        <v>7995597000000</v>
      </c>
      <c r="E3" s="101">
        <v>8533437000000</v>
      </c>
      <c r="G3" s="104">
        <v>26856967000000</v>
      </c>
      <c r="H3" s="105">
        <v>26974124000000</v>
      </c>
      <c r="I3" s="106">
        <v>27781231000000</v>
      </c>
      <c r="K3" s="108">
        <f>C3/G3</f>
        <v>0.2748800711562106</v>
      </c>
      <c r="L3" s="108">
        <f>D3/H3</f>
        <v>0.29641729977959619</v>
      </c>
      <c r="M3" s="108">
        <f>E3/I3</f>
        <v>0.30716554640793275</v>
      </c>
    </row>
    <row r="4" spans="2:17" ht="15.75" thickBot="1" x14ac:dyDescent="0.3">
      <c r="B4" t="s">
        <v>6</v>
      </c>
      <c r="C4" s="101">
        <v>293688681908</v>
      </c>
      <c r="D4" s="101">
        <v>228166283605</v>
      </c>
      <c r="E4" s="101">
        <v>228540995073</v>
      </c>
      <c r="G4" s="104">
        <v>539805449943</v>
      </c>
      <c r="H4" s="105">
        <v>487338794012</v>
      </c>
      <c r="I4" s="106">
        <v>479224284289</v>
      </c>
      <c r="K4" s="108">
        <f>C4/G4</f>
        <v>0.54406394366528099</v>
      </c>
      <c r="L4" s="108">
        <f>D4/H4</f>
        <v>0.4681882222562847</v>
      </c>
      <c r="M4" s="108">
        <f>E4/I4</f>
        <v>0.47689777535392291</v>
      </c>
    </row>
    <row r="5" spans="2:17" ht="15.75" thickBot="1" x14ac:dyDescent="0.3">
      <c r="B5" t="s">
        <v>8</v>
      </c>
      <c r="C5" s="101">
        <v>10364476000000</v>
      </c>
      <c r="D5" s="101">
        <v>11183226000000</v>
      </c>
      <c r="E5" s="101">
        <v>11573313000000</v>
      </c>
      <c r="G5" s="104">
        <v>16315746000000</v>
      </c>
      <c r="H5" s="105">
        <v>15796470000000</v>
      </c>
      <c r="I5" s="106">
        <v>15060968000000</v>
      </c>
      <c r="K5" s="108">
        <f>C5/G5</f>
        <v>0.63524377003662602</v>
      </c>
      <c r="L5" s="108">
        <f>D5/H5</f>
        <v>0.70795728412740311</v>
      </c>
      <c r="M5" s="108">
        <f>E5/I5</f>
        <v>0.76843088704524176</v>
      </c>
    </row>
    <row r="6" spans="2:17" ht="15.75" thickBot="1" x14ac:dyDescent="0.3">
      <c r="B6" t="s">
        <v>10</v>
      </c>
      <c r="C6" s="101">
        <v>841726367366</v>
      </c>
      <c r="D6" s="101">
        <v>903658317194</v>
      </c>
      <c r="E6" s="101">
        <v>826287051831</v>
      </c>
      <c r="G6" s="104">
        <v>1279838790265</v>
      </c>
      <c r="H6" s="105">
        <v>1368558366490</v>
      </c>
      <c r="I6" s="106">
        <v>1398568521297</v>
      </c>
      <c r="K6" s="108">
        <f>C6/G6</f>
        <v>0.65768155627765779</v>
      </c>
      <c r="L6" s="108">
        <f>D6/H6</f>
        <v>0.66029943575709604</v>
      </c>
      <c r="M6" s="108">
        <f>E6/I6</f>
        <v>0.59080913037047378</v>
      </c>
    </row>
    <row r="7" spans="2:17" ht="15.75" thickBot="1" x14ac:dyDescent="0.3">
      <c r="B7" t="s">
        <v>12</v>
      </c>
      <c r="C7" s="101">
        <v>8079930000000</v>
      </c>
      <c r="D7" s="101">
        <v>7889229000000</v>
      </c>
      <c r="E7" s="101">
        <v>7920634000000</v>
      </c>
      <c r="G7" s="104">
        <v>11738892000000</v>
      </c>
      <c r="H7" s="105">
        <v>11620821000000</v>
      </c>
      <c r="I7" s="106">
        <v>14151383000000</v>
      </c>
      <c r="K7" s="108">
        <f>C7/G7</f>
        <v>0.68830431355872423</v>
      </c>
      <c r="L7" s="108">
        <f>D7/H7</f>
        <v>0.67888740391061875</v>
      </c>
      <c r="M7" s="108">
        <f>E7/I7</f>
        <v>0.55970741516924527</v>
      </c>
    </row>
    <row r="8" spans="2:17" ht="15.75" thickBot="1" x14ac:dyDescent="0.3">
      <c r="B8" t="s">
        <v>14</v>
      </c>
      <c r="C8" s="101">
        <v>1840136000000</v>
      </c>
      <c r="D8" s="101">
        <v>1125636000000</v>
      </c>
      <c r="E8" s="101">
        <v>1118712000000</v>
      </c>
      <c r="G8" s="104">
        <v>2910873000000</v>
      </c>
      <c r="H8" s="105">
        <v>1946438000000</v>
      </c>
      <c r="I8" s="106">
        <v>2143393000000</v>
      </c>
      <c r="K8" s="108">
        <f>C8/G8</f>
        <v>0.63215949304555707</v>
      </c>
      <c r="L8" s="108">
        <f>D8/H8</f>
        <v>0.57830560233616479</v>
      </c>
      <c r="M8" s="108">
        <f>E8/I8</f>
        <v>0.52193508143396938</v>
      </c>
    </row>
    <row r="9" spans="2:17" ht="15.75" thickBot="1" x14ac:dyDescent="0.3">
      <c r="B9" t="s">
        <v>16</v>
      </c>
      <c r="C9" s="101">
        <v>2768443138167</v>
      </c>
      <c r="D9" s="101">
        <v>3099655452610</v>
      </c>
      <c r="E9" s="101">
        <v>3249702622667</v>
      </c>
      <c r="G9" s="104">
        <v>3442393738873</v>
      </c>
      <c r="H9" s="105">
        <v>3489776816128</v>
      </c>
      <c r="I9" s="106">
        <v>3493727182128</v>
      </c>
      <c r="K9" s="108">
        <f>C9/G9</f>
        <v>0.80422036180944145</v>
      </c>
      <c r="L9" s="108">
        <f>D9/H9</f>
        <v>0.88821022544620776</v>
      </c>
      <c r="M9" s="108">
        <f>E9/I9</f>
        <v>0.93015351607609875</v>
      </c>
    </row>
    <row r="10" spans="2:17" ht="15.75" thickBot="1" x14ac:dyDescent="0.3">
      <c r="B10" t="s">
        <v>18</v>
      </c>
      <c r="C10" s="101">
        <v>1705175000000</v>
      </c>
      <c r="D10" s="101">
        <v>1726822000000</v>
      </c>
      <c r="E10" s="101">
        <v>1636456000000</v>
      </c>
      <c r="G10" s="104">
        <v>10037294000000</v>
      </c>
      <c r="H10" s="105">
        <v>10225322000000</v>
      </c>
      <c r="I10" s="106">
        <v>10922788000000</v>
      </c>
      <c r="K10" s="108">
        <f>C10/G10</f>
        <v>0.1698839348533579</v>
      </c>
      <c r="L10" s="108">
        <f>D10/H10</f>
        <v>0.16887702900700829</v>
      </c>
      <c r="M10" s="108">
        <f>E10/I10</f>
        <v>0.14982035722015294</v>
      </c>
    </row>
    <row r="11" spans="2:17" ht="15.75" thickBot="1" x14ac:dyDescent="0.3">
      <c r="B11" t="s">
        <v>20</v>
      </c>
      <c r="C11" s="101">
        <v>412324985321000</v>
      </c>
      <c r="D11" s="101">
        <v>658649334804000</v>
      </c>
      <c r="E11" s="101">
        <v>810546275884000</v>
      </c>
      <c r="G11" s="104">
        <v>1078147667948000</v>
      </c>
      <c r="H11" s="105">
        <v>1360106993113000</v>
      </c>
      <c r="I11" s="106">
        <v>1433953996487000</v>
      </c>
      <c r="K11" s="108">
        <f>C11/G11</f>
        <v>0.38243832229935948</v>
      </c>
      <c r="L11" s="108">
        <f>D11/H11</f>
        <v>0.48426288383128568</v>
      </c>
      <c r="M11" s="108">
        <f>E11/I11</f>
        <v>0.56525263562829242</v>
      </c>
    </row>
    <row r="12" spans="2:17" ht="15.75" thickBot="1" x14ac:dyDescent="0.3">
      <c r="B12" t="s">
        <v>22</v>
      </c>
      <c r="C12" s="101">
        <v>379797334000</v>
      </c>
      <c r="D12" s="101">
        <v>262899779000</v>
      </c>
      <c r="E12" s="101">
        <v>192674823000</v>
      </c>
      <c r="G12" s="104">
        <v>1992544414000</v>
      </c>
      <c r="H12" s="105">
        <v>2330315741000</v>
      </c>
      <c r="I12" s="106">
        <v>4043604072000</v>
      </c>
      <c r="K12" s="108">
        <f>C12/G12</f>
        <v>0.19060921871124725</v>
      </c>
      <c r="L12" s="108">
        <f>D12/H12</f>
        <v>0.11281723518169377</v>
      </c>
      <c r="M12" s="108">
        <f>E12/I12</f>
        <v>4.7649280090051309E-2</v>
      </c>
    </row>
    <row r="13" spans="2:17" ht="15.75" thickBot="1" x14ac:dyDescent="0.3">
      <c r="B13" t="s">
        <v>24</v>
      </c>
      <c r="C13" s="101">
        <v>2757063950240</v>
      </c>
      <c r="D13" s="101">
        <v>2078486201260</v>
      </c>
      <c r="E13" s="101">
        <v>2191495435706</v>
      </c>
      <c r="G13" s="104">
        <v>617939747151</v>
      </c>
      <c r="H13" s="105">
        <v>3255607109573</v>
      </c>
      <c r="I13" s="106">
        <v>3401723398441</v>
      </c>
      <c r="K13" s="108">
        <f>C13/G13</f>
        <v>4.4617035284611379</v>
      </c>
      <c r="L13" s="108">
        <f>D13/H13</f>
        <v>0.63843275042258119</v>
      </c>
      <c r="M13" s="108">
        <f>E13/I13</f>
        <v>0.64423093209470117</v>
      </c>
    </row>
    <row r="14" spans="2:17" ht="15.75" thickBot="1" x14ac:dyDescent="0.3">
      <c r="B14" t="s">
        <v>26</v>
      </c>
      <c r="C14" s="101">
        <v>4989995294000</v>
      </c>
      <c r="D14" s="101">
        <v>5314244520000</v>
      </c>
      <c r="E14" s="101">
        <v>5948624000</v>
      </c>
      <c r="G14" s="104">
        <v>9018844952000</v>
      </c>
      <c r="H14" s="105">
        <v>9466942773000</v>
      </c>
      <c r="I14" s="106">
        <v>9744680000</v>
      </c>
      <c r="K14" s="108">
        <f>C14/G14</f>
        <v>0.55328540634168777</v>
      </c>
      <c r="L14" s="108">
        <f>D14/H14</f>
        <v>0.5613474853947974</v>
      </c>
      <c r="M14" s="108">
        <f>E14/I14</f>
        <v>0.61044836772474831</v>
      </c>
    </row>
    <row r="15" spans="2:17" ht="15.75" thickBot="1" x14ac:dyDescent="0.3">
      <c r="B15" t="s">
        <v>28</v>
      </c>
      <c r="C15" s="101">
        <v>16379829000000</v>
      </c>
      <c r="D15" s="101">
        <v>17129515000000</v>
      </c>
      <c r="E15" s="101">
        <v>16905391000000</v>
      </c>
      <c r="G15" s="104">
        <v>34666506000000</v>
      </c>
      <c r="H15" s="105">
        <v>34910838000000</v>
      </c>
      <c r="I15" s="106">
        <v>35395264000000</v>
      </c>
      <c r="K15" s="108">
        <f>C15/G15</f>
        <v>0.47249725715074947</v>
      </c>
      <c r="L15" s="108">
        <f>D15/H15</f>
        <v>0.49066467553714982</v>
      </c>
      <c r="M15" s="108">
        <f>E15/I15</f>
        <v>0.47761731626016407</v>
      </c>
    </row>
    <row r="16" spans="2:17" ht="15.75" thickBot="1" x14ac:dyDescent="0.3">
      <c r="B16" t="s">
        <v>30</v>
      </c>
      <c r="C16" s="101">
        <v>17061105000000</v>
      </c>
      <c r="D16" s="101">
        <v>16854470000000</v>
      </c>
      <c r="E16" s="101">
        <v>22502490000000</v>
      </c>
      <c r="G16" s="104">
        <v>29310310000000</v>
      </c>
      <c r="H16" s="105">
        <v>27787527000000</v>
      </c>
      <c r="I16" s="106">
        <v>35026171000000</v>
      </c>
      <c r="K16" s="108">
        <f>C16/G16</f>
        <v>0.58208545047800586</v>
      </c>
      <c r="L16" s="108">
        <f>D16/H16</f>
        <v>0.60654803862178885</v>
      </c>
      <c r="M16" s="108">
        <f>E16/I16</f>
        <v>0.64244789988605944</v>
      </c>
    </row>
    <row r="17" spans="2:13" ht="15.75" thickBot="1" x14ac:dyDescent="0.3">
      <c r="B17" t="s">
        <v>32</v>
      </c>
      <c r="C17" s="101">
        <v>7226929956000</v>
      </c>
      <c r="D17" s="101">
        <v>7776637385000</v>
      </c>
      <c r="E17" s="101">
        <v>7905143639000</v>
      </c>
      <c r="G17" s="104">
        <v>11296112298000</v>
      </c>
      <c r="H17" s="105">
        <v>11845204657000</v>
      </c>
      <c r="I17" s="106">
        <v>12775930059000</v>
      </c>
      <c r="K17" s="108">
        <f>C17/G17</f>
        <v>0.63977143333459452</v>
      </c>
      <c r="L17" s="108">
        <f>D17/H17</f>
        <v>0.65652199435864922</v>
      </c>
      <c r="M17" s="108">
        <f>E17/I17</f>
        <v>0.61875288941733242</v>
      </c>
    </row>
    <row r="18" spans="2:13" ht="15.75" thickBot="1" x14ac:dyDescent="0.3">
      <c r="B18" t="s">
        <v>34</v>
      </c>
      <c r="C18" s="101">
        <v>11556300000000</v>
      </c>
      <c r="D18" s="101">
        <v>12000079000000</v>
      </c>
      <c r="E18" s="101">
        <v>13542437000000</v>
      </c>
      <c r="G18" s="104">
        <v>16339916000000</v>
      </c>
      <c r="H18" s="105">
        <v>17363003000000</v>
      </c>
      <c r="I18" s="106">
        <v>19431293000000</v>
      </c>
      <c r="K18" s="108">
        <f>C18/G18</f>
        <v>0.70724353784927663</v>
      </c>
      <c r="L18" s="108">
        <f>D18/H18</f>
        <v>0.69112923611197896</v>
      </c>
      <c r="M18" s="108">
        <f>E18/I18</f>
        <v>0.6969395706194127</v>
      </c>
    </row>
    <row r="19" spans="2:13" ht="15.75" thickBot="1" x14ac:dyDescent="0.3">
      <c r="B19" t="s">
        <v>35</v>
      </c>
      <c r="C19" s="101">
        <v>14798193000000</v>
      </c>
      <c r="D19" s="101">
        <v>13846273000000</v>
      </c>
      <c r="E19" s="101">
        <v>14586549000000</v>
      </c>
      <c r="G19" s="104">
        <v>13363483000000</v>
      </c>
      <c r="H19" s="105">
        <v>8399862000000</v>
      </c>
      <c r="I19" s="106">
        <v>7576090000000</v>
      </c>
      <c r="K19" s="108">
        <f>C19/G19</f>
        <v>1.1073604837900419</v>
      </c>
      <c r="L19" s="108">
        <f>D19/H19</f>
        <v>1.6483929140740645</v>
      </c>
      <c r="M19" s="108">
        <f>E19/I19</f>
        <v>1.9253399840814984</v>
      </c>
    </row>
    <row r="22" spans="2:13" x14ac:dyDescent="0.25">
      <c r="G22" s="80"/>
      <c r="H22" s="80"/>
      <c r="I22" s="80"/>
      <c r="K22" s="80"/>
      <c r="L22" s="80"/>
      <c r="M22" s="80"/>
    </row>
  </sheetData>
  <mergeCells count="6">
    <mergeCell ref="G1:I1"/>
    <mergeCell ref="C1:E1"/>
    <mergeCell ref="K1:M1"/>
    <mergeCell ref="O1:Q1"/>
    <mergeCell ref="G22:I22"/>
    <mergeCell ref="K22:M22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>
      <selection activeCell="C2" sqref="C2:F52"/>
    </sheetView>
  </sheetViews>
  <sheetFormatPr defaultRowHeight="15" x14ac:dyDescent="0.25"/>
  <cols>
    <col min="3" max="3" width="18.42578125" customWidth="1"/>
    <col min="4" max="4" width="18.140625" customWidth="1"/>
    <col min="5" max="5" width="18.42578125" customWidth="1"/>
    <col min="6" max="6" width="20.140625" customWidth="1"/>
    <col min="7" max="7" width="18.42578125" customWidth="1"/>
  </cols>
  <sheetData>
    <row r="1" spans="1:7" x14ac:dyDescent="0.25">
      <c r="A1" s="46" t="s">
        <v>77</v>
      </c>
      <c r="B1" s="46" t="s">
        <v>78</v>
      </c>
      <c r="C1" s="46" t="s">
        <v>79</v>
      </c>
      <c r="D1" s="46" t="s">
        <v>80</v>
      </c>
      <c r="E1" s="46" t="s">
        <v>81</v>
      </c>
      <c r="F1" s="46" t="s">
        <v>82</v>
      </c>
      <c r="G1" s="46" t="s">
        <v>84</v>
      </c>
    </row>
    <row r="2" spans="1:7" ht="15.75" x14ac:dyDescent="0.25">
      <c r="A2">
        <v>2018</v>
      </c>
      <c r="B2" s="63" t="s">
        <v>4</v>
      </c>
      <c r="C2" s="110">
        <f>'MANAJEMEN LABA'!H25-'MANAJEMEN LABA'!X25</f>
        <v>193.82601736766952</v>
      </c>
      <c r="D2" s="111">
        <f>LEVERAGE!C3/LEVERAGE!G3*100%</f>
        <v>0.2748800711562106</v>
      </c>
      <c r="E2" s="111">
        <f>PROFITABILITAS!C4/PROFITABILITAS!D4*100%</f>
        <v>5.6623035654026009E-2</v>
      </c>
      <c r="F2" s="111">
        <f>'PENGHINDARAN PAJAK'!C4/'PENGHINDARAN PAJAK'!D4</f>
        <v>0.31097966544031025</v>
      </c>
      <c r="G2" s="109">
        <v>0</v>
      </c>
    </row>
    <row r="3" spans="1:7" ht="15.75" x14ac:dyDescent="0.25">
      <c r="A3">
        <v>2018</v>
      </c>
      <c r="B3" s="63" t="s">
        <v>6</v>
      </c>
      <c r="C3" s="110">
        <f>'MANAJEMEN LABA'!H26-'MANAJEMEN LABA'!X26</f>
        <v>9667.3599798570067</v>
      </c>
      <c r="D3" s="111">
        <f>LEVERAGE!C4/LEVERAGE!G4*100%</f>
        <v>0.54406394366528099</v>
      </c>
      <c r="E3" s="111">
        <f>PROFITABILITAS!C5/PROFITABILITAS!D5*100%</f>
        <v>3.1861517361145772E-2</v>
      </c>
      <c r="F3" s="111">
        <f>'PENGHINDARAN PAJAK'!C5/'PENGHINDARAN PAJAK'!D5</f>
        <v>0.27762228419584517</v>
      </c>
      <c r="G3" s="109">
        <v>0</v>
      </c>
    </row>
    <row r="4" spans="1:7" ht="15.75" x14ac:dyDescent="0.25">
      <c r="A4">
        <v>2018</v>
      </c>
      <c r="B4" s="63" t="s">
        <v>8</v>
      </c>
      <c r="C4" s="110">
        <f>'MANAJEMEN LABA'!H27-'MANAJEMEN LABA'!X27</f>
        <v>322.89958321834149</v>
      </c>
      <c r="D4" s="111">
        <f>LEVERAGE!C5/LEVERAGE!G5*100%</f>
        <v>0.63524377003662602</v>
      </c>
      <c r="E4" s="111">
        <f>PROFITABILITAS!C6/PROFITABILITAS!D6*100%</f>
        <v>1.727950410603352E-2</v>
      </c>
      <c r="F4" s="111">
        <f>'PENGHINDARAN PAJAK'!C6/'PENGHINDARAN PAJAK'!D6</f>
        <v>0.33353840721788741</v>
      </c>
      <c r="G4" s="109">
        <v>0</v>
      </c>
    </row>
    <row r="5" spans="1:7" ht="15.75" x14ac:dyDescent="0.25">
      <c r="A5">
        <v>2018</v>
      </c>
      <c r="B5" s="63" t="s">
        <v>10</v>
      </c>
      <c r="C5" s="110">
        <f>'MANAJEMEN LABA'!H28-'MANAJEMEN LABA'!X28</f>
        <v>4078.698364738043</v>
      </c>
      <c r="D5" s="111">
        <f>LEVERAGE!C6/LEVERAGE!G6*100%</f>
        <v>0.65768155627765779</v>
      </c>
      <c r="E5" s="111">
        <f>PROFITABILITAS!C7/PROFITABILITAS!D7*100%</f>
        <v>2.2517838405282882E-2</v>
      </c>
      <c r="F5" s="111">
        <f>'PENGHINDARAN PAJAK'!C7/'PENGHINDARAN PAJAK'!D7</f>
        <v>0.51946686786148311</v>
      </c>
      <c r="G5" s="109">
        <v>0</v>
      </c>
    </row>
    <row r="6" spans="1:7" ht="15.75" x14ac:dyDescent="0.25">
      <c r="A6">
        <v>2018</v>
      </c>
      <c r="B6" s="63" t="s">
        <v>12</v>
      </c>
      <c r="C6" s="110">
        <f>'MANAJEMEN LABA'!H29-'MANAJEMEN LABA'!X29</f>
        <v>443.14227391706578</v>
      </c>
      <c r="D6" s="111">
        <f>LEVERAGE!C7/LEVERAGE!G7*100%</f>
        <v>0.68830431355872423</v>
      </c>
      <c r="E6" s="111">
        <f>PROFITABILITAS!C8/PROFITABILITAS!D8*100%</f>
        <v>3.6395683681219655E-2</v>
      </c>
      <c r="F6" s="111">
        <f>'PENGHINDARAN PAJAK'!C8/'PENGHINDARAN PAJAK'!D8</f>
        <v>0.29258552769343527</v>
      </c>
      <c r="G6" s="109">
        <v>0</v>
      </c>
    </row>
    <row r="7" spans="1:7" ht="15.75" x14ac:dyDescent="0.25">
      <c r="A7">
        <v>2018</v>
      </c>
      <c r="B7" s="63" t="s">
        <v>14</v>
      </c>
      <c r="C7" s="110">
        <f>'MANAJEMEN LABA'!H30-'MANAJEMEN LABA'!X30</f>
        <v>1526.8803631895719</v>
      </c>
      <c r="D7" s="111">
        <f>LEVERAGE!C8/LEVERAGE!G8*100%</f>
        <v>0.63215949304555707</v>
      </c>
      <c r="E7" s="111">
        <f>PROFITABILITAS!C9/PROFITABILITAS!D9*100%</f>
        <v>0.12136462154137263</v>
      </c>
      <c r="F7" s="111">
        <f>'PENGHINDARAN PAJAK'!C9/'PENGHINDARAN PAJAK'!D9</f>
        <v>0.16272982741677197</v>
      </c>
      <c r="G7" s="109">
        <v>1</v>
      </c>
    </row>
    <row r="8" spans="1:7" ht="15.75" x14ac:dyDescent="0.25">
      <c r="A8">
        <v>2018</v>
      </c>
      <c r="B8" s="63" t="s">
        <v>16</v>
      </c>
      <c r="C8" s="110">
        <f>'MANAJEMEN LABA'!H31-'MANAJEMEN LABA'!X31</f>
        <v>1510.4231993848928</v>
      </c>
      <c r="D8" s="111">
        <f>LEVERAGE!C9/LEVERAGE!G9*100%</f>
        <v>0.80422036180944145</v>
      </c>
      <c r="E8" s="111">
        <f>PROFITABILITAS!C10/PROFITABILITAS!D10*100%</f>
        <v>8.7191360872700366E-2</v>
      </c>
      <c r="F8" s="111">
        <f>'PENGHINDARAN PAJAK'!C10/'PENGHINDARAN PAJAK'!D10</f>
        <v>1.3641774927708369E-2</v>
      </c>
      <c r="G8" s="109">
        <v>1</v>
      </c>
    </row>
    <row r="9" spans="1:7" ht="15.75" x14ac:dyDescent="0.25">
      <c r="A9">
        <v>2018</v>
      </c>
      <c r="B9" s="63" t="s">
        <v>18</v>
      </c>
      <c r="C9" s="110">
        <f>'MANAJEMEN LABA'!H32-'MANAJEMEN LABA'!X32</f>
        <v>511.82367540308377</v>
      </c>
      <c r="D9" s="111">
        <f>LEVERAGE!C10/LEVERAGE!G10*100%</f>
        <v>0.1698839348533579</v>
      </c>
      <c r="E9" s="111">
        <f>PROFITABILITAS!C11/PROFITABILITAS!D11*100%</f>
        <v>3.2820200344833975E-2</v>
      </c>
      <c r="F9" s="111">
        <f>'PENGHINDARAN PAJAK'!C11/'PENGHINDARAN PAJAK'!D11</f>
        <v>0.21010809203648467</v>
      </c>
      <c r="G9" s="109">
        <v>0</v>
      </c>
    </row>
    <row r="10" spans="1:7" ht="15.75" x14ac:dyDescent="0.25">
      <c r="A10">
        <v>2018</v>
      </c>
      <c r="B10" s="63" t="s">
        <v>20</v>
      </c>
      <c r="C10" s="110">
        <f>'MANAJEMEN LABA'!H33-'MANAJEMEN LABA'!X33</f>
        <v>6.1300426481639612</v>
      </c>
      <c r="D10" s="111">
        <f>LEVERAGE!C11/LEVERAGE!G11*100%</f>
        <v>0.38243832229935948</v>
      </c>
      <c r="E10" s="111">
        <f>PROFITABILITAS!C12/PROFITABILITAS!D12*100%</f>
        <v>7.807104895306391E-2</v>
      </c>
      <c r="F10" s="111">
        <f>'PENGHINDARAN PAJAK'!C12/'PENGHINDARAN PAJAK'!D12</f>
        <v>0.21111941143872462</v>
      </c>
      <c r="G10" s="109">
        <v>1</v>
      </c>
    </row>
    <row r="11" spans="1:7" ht="15.75" x14ac:dyDescent="0.25">
      <c r="A11">
        <v>2018</v>
      </c>
      <c r="B11" s="63" t="s">
        <v>22</v>
      </c>
      <c r="C11" s="110">
        <f>'MANAJEMEN LABA'!H34-'MANAJEMEN LABA'!X34</f>
        <v>2645.4608593567264</v>
      </c>
      <c r="D11" s="111">
        <f>LEVERAGE!C12/LEVERAGE!G12*100%</f>
        <v>0.19060921871124725</v>
      </c>
      <c r="E11" s="111">
        <f>PROFITABILITAS!C13/PROFITABILITAS!D13*100%</f>
        <v>1.2452217790313205E-2</v>
      </c>
      <c r="F11" s="111">
        <f>'PENGHINDARAN PAJAK'!C13/'PENGHINDARAN PAJAK'!D13</f>
        <v>8.354116204807284E-2</v>
      </c>
      <c r="G11" s="109">
        <v>1</v>
      </c>
    </row>
    <row r="12" spans="1:7" ht="15.75" x14ac:dyDescent="0.25">
      <c r="A12">
        <v>2018</v>
      </c>
      <c r="B12" s="63" t="s">
        <v>24</v>
      </c>
      <c r="C12" s="110">
        <f>'MANAJEMEN LABA'!H35-'MANAJEMEN LABA'!X35</f>
        <v>8447.2149560798262</v>
      </c>
      <c r="D12" s="111">
        <f>LEVERAGE!C13/LEVERAGE!G13*100%</f>
        <v>4.4617035284611379</v>
      </c>
      <c r="E12" s="111">
        <f>PROFITABILITAS!C14/PROFITABILITAS!D14*100%</f>
        <v>0.29639792775661006</v>
      </c>
      <c r="F12" s="111">
        <f>'PENGHINDARAN PAJAK'!C14/'PENGHINDARAN PAJAK'!D14</f>
        <v>7.5595351602234717E-3</v>
      </c>
      <c r="G12" s="109">
        <v>0</v>
      </c>
    </row>
    <row r="13" spans="1:7" ht="15.75" x14ac:dyDescent="0.25">
      <c r="A13">
        <v>2018</v>
      </c>
      <c r="B13" s="63" t="s">
        <v>26</v>
      </c>
      <c r="C13" s="110">
        <f>'MANAJEMEN LABA'!H36-'MANAJEMEN LABA'!X36</f>
        <v>578.83184187328595</v>
      </c>
      <c r="D13" s="111">
        <f>LEVERAGE!C14/LEVERAGE!G14*100%</f>
        <v>0.55328540634168777</v>
      </c>
      <c r="E13" s="111">
        <f>PROFITABILITAS!C15/PROFITABILITAS!D15*100%</f>
        <v>7.0527954897255897E-3</v>
      </c>
      <c r="F13" s="111">
        <f>'PENGHINDARAN PAJAK'!C15/'PENGHINDARAN PAJAK'!D15</f>
        <v>0.55534522339904169</v>
      </c>
      <c r="G13" s="109">
        <v>0</v>
      </c>
    </row>
    <row r="14" spans="1:7" ht="15.75" x14ac:dyDescent="0.25">
      <c r="A14">
        <v>2018</v>
      </c>
      <c r="B14" s="63" t="s">
        <v>28</v>
      </c>
      <c r="C14" s="110">
        <f>'MANAJEMEN LABA'!H37-'MANAJEMEN LABA'!X37</f>
        <v>150.63821552271548</v>
      </c>
      <c r="D14" s="111">
        <f>LEVERAGE!C15/LEVERAGE!G15*100%</f>
        <v>0.47249725715074947</v>
      </c>
      <c r="E14" s="111">
        <f>PROFITABILITAS!C16/PROFITABILITAS!D16*100%</f>
        <v>5.1365718829581497E-3</v>
      </c>
      <c r="F14" s="111">
        <f>'PENGHINDARAN PAJAK'!C16/'PENGHINDARAN PAJAK'!D16</f>
        <v>1.8613838875397877</v>
      </c>
      <c r="G14" s="109">
        <v>1</v>
      </c>
    </row>
    <row r="15" spans="1:7" ht="15.75" x14ac:dyDescent="0.25">
      <c r="A15">
        <v>2018</v>
      </c>
      <c r="B15" s="63" t="s">
        <v>30</v>
      </c>
      <c r="C15" s="110">
        <f>'MANAJEMEN LABA'!H38-'MANAJEMEN LABA'!X38</f>
        <v>178.31729990980551</v>
      </c>
      <c r="D15" s="111">
        <f>LEVERAGE!C16/LEVERAGE!G16*100%</f>
        <v>0.58208545047800586</v>
      </c>
      <c r="E15" s="111">
        <f>PROFITABILITAS!C17/PROFITABILITAS!D17*100%</f>
        <v>2.0394632468916228E-2</v>
      </c>
      <c r="F15" s="111">
        <f>'PENGHINDARAN PAJAK'!C17/'PENGHINDARAN PAJAK'!D17</f>
        <v>0.14786943481434175</v>
      </c>
      <c r="G15" s="109">
        <v>0</v>
      </c>
    </row>
    <row r="16" spans="1:7" ht="15.75" x14ac:dyDescent="0.25">
      <c r="A16">
        <v>2018</v>
      </c>
      <c r="B16" s="63" t="s">
        <v>32</v>
      </c>
      <c r="C16" s="110">
        <f>'MANAJEMEN LABA'!H39-'MANAJEMEN LABA'!X39</f>
        <v>461.68819894668115</v>
      </c>
      <c r="D16" s="111">
        <f>LEVERAGE!C17/LEVERAGE!G17*100%</f>
        <v>0.63977143333459452</v>
      </c>
      <c r="E16" s="111">
        <f>PROFITABILITAS!C18/PROFITABILITAS!D18*100%</f>
        <v>7.6814895878259794E-3</v>
      </c>
      <c r="F16" s="111">
        <f>'PENGHINDARAN PAJAK'!C18/'PENGHINDARAN PAJAK'!D18</f>
        <v>0.7454417478358214</v>
      </c>
      <c r="G16" s="109">
        <v>0</v>
      </c>
    </row>
    <row r="17" spans="1:7" ht="15.75" x14ac:dyDescent="0.25">
      <c r="A17">
        <v>2018</v>
      </c>
      <c r="B17" s="63" t="s">
        <v>34</v>
      </c>
      <c r="C17" s="110">
        <f>'MANAJEMEN LABA'!H40-'MANAJEMEN LABA'!X40</f>
        <v>318.54481787428438</v>
      </c>
      <c r="D17" s="111">
        <f>LEVERAGE!C18/LEVERAGE!G18*100%</f>
        <v>0.70724353784927663</v>
      </c>
      <c r="E17" s="111">
        <f>PROFITABILITAS!C19/PROFITABILITAS!D19*100%</f>
        <v>4.6779922246846309E-2</v>
      </c>
      <c r="F17" s="111">
        <f>'PENGHINDARAN PAJAK'!C19/'PENGHINDARAN PAJAK'!D19</f>
        <v>0.26716488742096456</v>
      </c>
      <c r="G17" s="109">
        <v>0</v>
      </c>
    </row>
    <row r="18" spans="1:7" ht="15.75" x14ac:dyDescent="0.25">
      <c r="A18">
        <v>2018</v>
      </c>
      <c r="B18" s="63" t="s">
        <v>35</v>
      </c>
      <c r="C18" s="110">
        <f>'MANAJEMEN LABA'!H41-'MANAJEMEN LABA'!X41</f>
        <v>389.2400954041446</v>
      </c>
      <c r="D18" s="111">
        <f>LEVERAGE!C19/LEVERAGE!G19*100%</f>
        <v>1.1073604837900419</v>
      </c>
      <c r="E18" s="111">
        <f>PROFITABILITAS!C20/PROFITABILITAS!D20*100%</f>
        <v>0.11073348168288162</v>
      </c>
      <c r="F18" s="111">
        <f>'PENGHINDARAN PAJAK'!C20/'PENGHINDARAN PAJAK'!D20</f>
        <v>5.7843688788062231E-2</v>
      </c>
      <c r="G18" s="109">
        <v>0</v>
      </c>
    </row>
    <row r="19" spans="1:7" ht="15.75" x14ac:dyDescent="0.25">
      <c r="A19" s="81">
        <v>2019</v>
      </c>
      <c r="B19" s="63" t="s">
        <v>4</v>
      </c>
      <c r="C19" s="110">
        <f>'MANAJEMEN LABA'!I25-'MANAJEMEN LABA'!Y25</f>
        <v>-219.74428706172023</v>
      </c>
      <c r="D19" s="111">
        <f>LEVERAGE!D3/LEVERAGE!H3*100%</f>
        <v>0.29641729977959619</v>
      </c>
      <c r="E19" s="111">
        <f>PROFITABILITAS!G4/PROFITABILITAS!H4*100%</f>
        <v>9.0319522517209455E-3</v>
      </c>
      <c r="F19" s="111">
        <f>'PENGHINDARAN PAJAK'!G4/'PENGHINDARAN PAJAK'!H4</f>
        <v>0.35309899222225583</v>
      </c>
      <c r="G19" s="109">
        <v>0</v>
      </c>
    </row>
    <row r="20" spans="1:7" ht="15.75" x14ac:dyDescent="0.25">
      <c r="A20" s="81">
        <v>2019</v>
      </c>
      <c r="B20" s="63" t="s">
        <v>6</v>
      </c>
      <c r="C20" s="110">
        <f>'MANAJEMEN LABA'!I26-'MANAJEMEN LABA'!Y26</f>
        <v>-13814.696191163519</v>
      </c>
      <c r="D20" s="111">
        <f>LEVERAGE!D4/LEVERAGE!H4*100%</f>
        <v>0.4681882222562847</v>
      </c>
      <c r="E20" s="111">
        <f>PROFITABILITAS!G5/PROFITABILITAS!H5*100%</f>
        <v>2.5633537330689904E-2</v>
      </c>
      <c r="F20" s="111">
        <f>'PENGHINDARAN PAJAK'!G5/'PENGHINDARAN PAJAK'!H5</f>
        <v>0.7230228203022091</v>
      </c>
      <c r="G20" s="109">
        <v>0</v>
      </c>
    </row>
    <row r="21" spans="1:7" ht="15.75" x14ac:dyDescent="0.25">
      <c r="A21" s="81">
        <v>2019</v>
      </c>
      <c r="B21" s="63" t="s">
        <v>8</v>
      </c>
      <c r="C21" s="110">
        <f>'MANAJEMEN LABA'!I27-'MANAJEMEN LABA'!Y27</f>
        <v>-309.00567459849418</v>
      </c>
      <c r="D21" s="111">
        <f>LEVERAGE!D5/LEVERAGE!H5*100%</f>
        <v>0.70795728412740311</v>
      </c>
      <c r="E21" s="111">
        <f>PROFITABILITAS!G6/PROFITABILITAS!H6*100%</f>
        <v>7.3907081772066799E-2</v>
      </c>
      <c r="F21" s="111">
        <f>'PENGHINDARAN PAJAK'!G6/'PENGHINDARAN PAJAK'!H6</f>
        <v>1.0579200310236417E-2</v>
      </c>
      <c r="G21" s="109">
        <v>0</v>
      </c>
    </row>
    <row r="22" spans="1:7" ht="15.75" x14ac:dyDescent="0.25">
      <c r="A22" s="81">
        <v>2019</v>
      </c>
      <c r="B22" s="63" t="s">
        <v>10</v>
      </c>
      <c r="C22" s="110">
        <f>'MANAJEMEN LABA'!I28-'MANAJEMEN LABA'!Y28</f>
        <v>-5130.4628440619417</v>
      </c>
      <c r="D22" s="111">
        <f>LEVERAGE!D6/LEVERAGE!H6*100%</f>
        <v>0.66029943575709604</v>
      </c>
      <c r="E22" s="111">
        <f>PROFITABILITAS!G7/PROFITABILITAS!H7*100%</f>
        <v>2.1307588983427602E-2</v>
      </c>
      <c r="F22" s="111">
        <f>'PENGHINDARAN PAJAK'!G7/'PENGHINDARAN PAJAK'!H7</f>
        <v>0.39799889603374472</v>
      </c>
      <c r="G22" s="109">
        <v>0</v>
      </c>
    </row>
    <row r="23" spans="1:7" ht="15.75" x14ac:dyDescent="0.25">
      <c r="A23" s="81">
        <v>2019</v>
      </c>
      <c r="B23" s="63" t="s">
        <v>12</v>
      </c>
      <c r="C23" s="110">
        <f>'MANAJEMEN LABA'!I29-'MANAJEMEN LABA'!Y29</f>
        <v>-490.6686179155837</v>
      </c>
      <c r="D23" s="111">
        <f>LEVERAGE!D7/LEVERAGE!H7*100%</f>
        <v>0.67888740391061875</v>
      </c>
      <c r="E23" s="111">
        <f>PROFITABILITAS!G8/PROFITABILITAS!H8*100%</f>
        <v>1.5331446891747149E-2</v>
      </c>
      <c r="F23" s="111">
        <f>'PENGHINDARAN PAJAK'!G8/'PENGHINDARAN PAJAK'!H8</f>
        <v>0.84664243584067633</v>
      </c>
      <c r="G23" s="109">
        <v>0</v>
      </c>
    </row>
    <row r="24" spans="1:7" ht="15.75" x14ac:dyDescent="0.25">
      <c r="A24" s="81">
        <v>2019</v>
      </c>
      <c r="B24" s="63" t="s">
        <v>14</v>
      </c>
      <c r="C24" s="110">
        <f>'MANAJEMEN LABA'!I30-'MANAJEMEN LABA'!Y30</f>
        <v>-3696.4571144077745</v>
      </c>
      <c r="D24" s="111">
        <f>LEVERAGE!D8/LEVERAGE!H8*100%</f>
        <v>0.57830560233616479</v>
      </c>
      <c r="E24" s="111">
        <f>PROFITABILITAS!G9/PROFITABILITAS!H9*100%</f>
        <v>0.30028698576579371</v>
      </c>
      <c r="F24" s="111">
        <f>'PENGHINDARAN PAJAK'!G9/'PENGHINDARAN PAJAK'!H9</f>
        <v>3.4770425420723749E-3</v>
      </c>
      <c r="G24" s="109">
        <v>1</v>
      </c>
    </row>
    <row r="25" spans="1:7" ht="15.75" x14ac:dyDescent="0.25">
      <c r="A25" s="81">
        <v>2019</v>
      </c>
      <c r="B25" s="63" t="s">
        <v>16</v>
      </c>
      <c r="C25" s="110">
        <f>'MANAJEMEN LABA'!I31-'MANAJEMEN LABA'!Y31</f>
        <v>-3958.4395147978967</v>
      </c>
      <c r="D25" s="111">
        <f>LEVERAGE!D9/LEVERAGE!H9*100%</f>
        <v>0.88821022544620776</v>
      </c>
      <c r="E25" s="111">
        <f>PROFITABILITAS!G10/PROFITABILITAS!H10*100%</f>
        <v>8.1007826665735694E-2</v>
      </c>
      <c r="F25" s="111">
        <f>'PENGHINDARAN PAJAK'!G10/'PENGHINDARAN PAJAK'!H10</f>
        <v>1.3852554380021904E-4</v>
      </c>
      <c r="G25" s="109">
        <v>1</v>
      </c>
    </row>
    <row r="26" spans="1:7" ht="15.75" x14ac:dyDescent="0.25">
      <c r="A26" s="81">
        <v>2019</v>
      </c>
      <c r="B26" s="63" t="s">
        <v>18</v>
      </c>
      <c r="C26" s="110">
        <f>'MANAJEMEN LABA'!I32-'MANAJEMEN LABA'!Y32</f>
        <v>-675.14231486640199</v>
      </c>
      <c r="D26" s="111">
        <f>LEVERAGE!D10/LEVERAGE!H10*100%</f>
        <v>0.16887702900700829</v>
      </c>
      <c r="E26" s="111">
        <f>PROFITABILITAS!G11/PROFITABILITAS!H11*100%</f>
        <v>2.4706312427129434E-2</v>
      </c>
      <c r="F26" s="111">
        <f>'PENGHINDARAN PAJAK'!G11/'PENGHINDARAN PAJAK'!H11</f>
        <v>0.13413731810411547</v>
      </c>
      <c r="G26" s="109">
        <v>0</v>
      </c>
    </row>
    <row r="27" spans="1:7" ht="15.75" x14ac:dyDescent="0.25">
      <c r="A27" s="81">
        <v>2019</v>
      </c>
      <c r="B27" s="63" t="s">
        <v>20</v>
      </c>
      <c r="C27" s="110">
        <f>'MANAJEMEN LABA'!I33-'MANAJEMEN LABA'!Y33</f>
        <v>-46.168022881528238</v>
      </c>
      <c r="D27" s="111">
        <f>LEVERAGE!D11/LEVERAGE!H11*100%</f>
        <v>0.48426288383128568</v>
      </c>
      <c r="E27" s="111">
        <f>PROFITABILITAS!G12/PROFITABILITAS!H12*100%</f>
        <v>1.8829251052069472E-2</v>
      </c>
      <c r="F27" s="111">
        <f>'PENGHINDARAN PAJAK'!G12/'PENGHINDARAN PAJAK'!H12</f>
        <v>1.9271614725034629</v>
      </c>
      <c r="G27" s="109">
        <v>1</v>
      </c>
    </row>
    <row r="28" spans="1:7" ht="15.75" x14ac:dyDescent="0.25">
      <c r="A28" s="81">
        <v>2019</v>
      </c>
      <c r="B28" s="63" t="s">
        <v>22</v>
      </c>
      <c r="C28" s="110">
        <f>'MANAJEMEN LABA'!I34-'MANAJEMEN LABA'!Y34</f>
        <v>-3131.8603813171376</v>
      </c>
      <c r="D28" s="111">
        <f>LEVERAGE!D12/LEVERAGE!H12*100%</f>
        <v>0.11281723518169377</v>
      </c>
      <c r="E28" s="111">
        <f>PROFITABILITAS!G13/PROFITABILITAS!H13*100%</f>
        <v>3.0350400486781073E-2</v>
      </c>
      <c r="F28" s="111">
        <f>'PENGHINDARAN PAJAK'!G13/'PENGHINDARAN PAJAK'!H13</f>
        <v>0.17372837654616061</v>
      </c>
      <c r="G28" s="109">
        <v>1</v>
      </c>
    </row>
    <row r="29" spans="1:7" ht="15.75" x14ac:dyDescent="0.25">
      <c r="A29" s="81">
        <v>2019</v>
      </c>
      <c r="B29" s="63" t="s">
        <v>24</v>
      </c>
      <c r="C29" s="110">
        <f>'MANAJEMEN LABA'!I35-'MANAJEMEN LABA'!Y35</f>
        <v>-2016.8093457619518</v>
      </c>
      <c r="D29" s="111">
        <f>LEVERAGE!D13/LEVERAGE!H13*100%</f>
        <v>0.63843275042258119</v>
      </c>
      <c r="E29" s="111">
        <f>PROFITABILITAS!G14/PROFITABILITAS!H14*100%</f>
        <v>4.944933895082778E-2</v>
      </c>
      <c r="F29" s="111">
        <f>'PENGHINDARAN PAJAK'!G14/'PENGHINDARAN PAJAK'!H14</f>
        <v>8.7673250982231287E-3</v>
      </c>
      <c r="G29" s="109">
        <v>0</v>
      </c>
    </row>
    <row r="30" spans="1:7" ht="15.75" x14ac:dyDescent="0.25">
      <c r="A30" s="81">
        <v>2019</v>
      </c>
      <c r="B30" s="63" t="s">
        <v>26</v>
      </c>
      <c r="C30" s="110">
        <f>'MANAJEMEN LABA'!I36-'MANAJEMEN LABA'!Y36</f>
        <v>-942.61467903667631</v>
      </c>
      <c r="D30" s="111">
        <f>LEVERAGE!D14/LEVERAGE!H14*100%</f>
        <v>0.5613474853947974</v>
      </c>
      <c r="E30" s="111">
        <f>PROFITABILITAS!G15/PROFITABILITAS!H15*100%</f>
        <v>4.22483698898768E-3</v>
      </c>
      <c r="F30" s="111">
        <f>'PENGHINDARAN PAJAK'!G15/'PENGHINDARAN PAJAK'!H15</f>
        <v>0.93620975128584516</v>
      </c>
      <c r="G30" s="109">
        <v>0</v>
      </c>
    </row>
    <row r="31" spans="1:7" ht="15.75" x14ac:dyDescent="0.25">
      <c r="A31" s="81">
        <v>2019</v>
      </c>
      <c r="B31" s="63" t="s">
        <v>28</v>
      </c>
      <c r="C31" s="110">
        <f>'MANAJEMEN LABA'!I37-'MANAJEMEN LABA'!Y37</f>
        <v>-72.409547964720886</v>
      </c>
      <c r="D31" s="111">
        <f>LEVERAGE!D15/LEVERAGE!H15*100%</f>
        <v>0.49066467553714982</v>
      </c>
      <c r="E31" s="111">
        <f>PROFITABILITAS!G16/PROFITABILITAS!H16*100%</f>
        <v>1.8395490821503626E-2</v>
      </c>
      <c r="F31" s="111">
        <f>'PENGHINDARAN PAJAK'!G16/'PENGHINDARAN PAJAK'!H16</f>
        <v>1.0694956606424582</v>
      </c>
      <c r="G31" s="109">
        <v>1</v>
      </c>
    </row>
    <row r="32" spans="1:7" ht="15.75" x14ac:dyDescent="0.25">
      <c r="A32" s="81">
        <v>2019</v>
      </c>
      <c r="B32" s="63" t="s">
        <v>30</v>
      </c>
      <c r="C32" s="110">
        <f>'MANAJEMEN LABA'!I38-'MANAJEMEN LABA'!Y38</f>
        <v>-233.99376333750718</v>
      </c>
      <c r="D32" s="111">
        <f>LEVERAGE!D16/LEVERAGE!H16*100%</f>
        <v>0.60654803862178885</v>
      </c>
      <c r="E32" s="111">
        <f>PROFITABILITAS!G17/PROFITABILITAS!H17*100%</f>
        <v>3.234177694186316E-2</v>
      </c>
      <c r="F32" s="111">
        <f>'PENGHINDARAN PAJAK'!G17/'PENGHINDARAN PAJAK'!H17</f>
        <v>0.1622765002962987</v>
      </c>
      <c r="G32" s="109">
        <v>0</v>
      </c>
    </row>
    <row r="33" spans="1:7" ht="15.75" x14ac:dyDescent="0.25">
      <c r="A33" s="81">
        <v>2019</v>
      </c>
      <c r="B33" s="63" t="s">
        <v>32</v>
      </c>
      <c r="C33" s="110">
        <f>'MANAJEMEN LABA'!I39-'MANAJEMEN LABA'!Y39</f>
        <v>-488.64219902593879</v>
      </c>
      <c r="D33" s="111">
        <f>LEVERAGE!D17/LEVERAGE!H17*100%</f>
        <v>0.65652199435864922</v>
      </c>
      <c r="E33" s="111">
        <f>PROFITABILITAS!G18/PROFITABILITAS!H18*100%</f>
        <v>1.0199873577414374E-3</v>
      </c>
      <c r="F33" s="111">
        <f>'PENGHINDARAN PAJAK'!G18/'PENGHINDARAN PAJAK'!H18</f>
        <v>1.8382717050899862</v>
      </c>
      <c r="G33" s="109">
        <v>0</v>
      </c>
    </row>
    <row r="34" spans="1:7" ht="15.75" x14ac:dyDescent="0.25">
      <c r="A34" s="81">
        <v>2019</v>
      </c>
      <c r="B34" s="63" t="s">
        <v>34</v>
      </c>
      <c r="C34" s="110">
        <f>'MANAJEMEN LABA'!I40-'MANAJEMEN LABA'!Y40</f>
        <v>-418.35985387998107</v>
      </c>
      <c r="D34" s="111">
        <f>LEVERAGE!D18/LEVERAGE!H18*100%</f>
        <v>0.69112923611197896</v>
      </c>
      <c r="E34" s="111">
        <f>PROFITABILITAS!G19/PROFITABILITAS!H19*100%</f>
        <v>3.8071409651890285E-2</v>
      </c>
      <c r="F34" s="111">
        <f>'PENGHINDARAN PAJAK'!G19/'PENGHINDARAN PAJAK'!H19</f>
        <v>0.22649305425130198</v>
      </c>
      <c r="G34" s="109">
        <v>0</v>
      </c>
    </row>
    <row r="35" spans="1:7" ht="15.75" x14ac:dyDescent="0.25">
      <c r="A35" s="81">
        <v>2019</v>
      </c>
      <c r="B35" s="63" t="s">
        <v>35</v>
      </c>
      <c r="C35" s="110">
        <f>'MANAJEMEN LABA'!I41-'MANAJEMEN LABA'!Y41</f>
        <v>-625.15020575351207</v>
      </c>
      <c r="D35" s="111">
        <f>LEVERAGE!D19/LEVERAGE!H19*100%</f>
        <v>1.6483929140740645</v>
      </c>
      <c r="E35" s="111">
        <f>PROFITABILITAS!G20/PROFITABILITAS!H20*100%</f>
        <v>0.12593765385574882</v>
      </c>
      <c r="F35" s="111">
        <f>'PENGHINDARAN PAJAK'!G20/'PENGHINDARAN PAJAK'!H20</f>
        <v>5.4452752847603163E-3</v>
      </c>
      <c r="G35" s="109">
        <v>0</v>
      </c>
    </row>
    <row r="36" spans="1:7" ht="15.75" x14ac:dyDescent="0.25">
      <c r="A36" s="81">
        <v>2020</v>
      </c>
      <c r="B36" s="63" t="s">
        <v>4</v>
      </c>
      <c r="C36" s="110">
        <f>'MANAJEMEN LABA'!J25-'MANAJEMEN LABA'!Z25</f>
        <v>-234.92346297501902</v>
      </c>
      <c r="D36" s="111">
        <f>LEVERAGE!E3/LEVERAGE!I3*100%</f>
        <v>0.30716554640793275</v>
      </c>
      <c r="E36" s="111">
        <f>PROFITABILITAS!K4/PROFITABILITAS!L4*100%</f>
        <v>3.2172044500115925E-2</v>
      </c>
      <c r="F36" s="111">
        <f>'PENGHINDARAN PAJAK'!K4/'PENGHINDARAN PAJAK'!L4</f>
        <v>0.38307096438961191</v>
      </c>
      <c r="G36" s="109">
        <v>0</v>
      </c>
    </row>
    <row r="37" spans="1:7" ht="15.75" x14ac:dyDescent="0.25">
      <c r="A37" s="81">
        <v>2020</v>
      </c>
      <c r="B37" s="63" t="s">
        <v>6</v>
      </c>
      <c r="C37" s="110">
        <f>'MANAJEMEN LABA'!J26-'MANAJEMEN LABA'!Z26</f>
        <v>-13983.127212473406</v>
      </c>
      <c r="D37" s="111">
        <f>LEVERAGE!E4/LEVERAGE!I4*100%</f>
        <v>0.47689777535392291</v>
      </c>
      <c r="E37" s="111">
        <f>PROFITABILITAS!K5/PROFITABILITAS!L5*100%</f>
        <v>2.1222283850011993E-2</v>
      </c>
      <c r="F37" s="111">
        <f>'PENGHINDARAN PAJAK'!K5/'PENGHINDARAN PAJAK'!L5</f>
        <v>1.5319571037047144</v>
      </c>
      <c r="G37" s="109">
        <v>0</v>
      </c>
    </row>
    <row r="38" spans="1:7" ht="15.75" x14ac:dyDescent="0.25">
      <c r="A38" s="81">
        <v>2020</v>
      </c>
      <c r="B38" s="63" t="s">
        <v>8</v>
      </c>
      <c r="C38" s="110">
        <f>'MANAJEMEN LABA'!J27-'MANAJEMEN LABA'!Z27</f>
        <v>-460.30912585558605</v>
      </c>
      <c r="D38" s="111">
        <f>LEVERAGE!E5/LEVERAGE!I5*100%</f>
        <v>0.76843088704524176</v>
      </c>
      <c r="E38" s="111">
        <f>PROFITABILITAS!K6/PROFITABILITAS!L6*100%</f>
        <v>7.3593476860185886E-2</v>
      </c>
      <c r="F38" s="111">
        <f>'PENGHINDARAN PAJAK'!K6/'PENGHINDARAN PAJAK'!L6</f>
        <v>1.0451628610681182E-3</v>
      </c>
      <c r="G38" s="109">
        <v>0</v>
      </c>
    </row>
    <row r="39" spans="1:7" ht="15.75" x14ac:dyDescent="0.25">
      <c r="A39" s="81">
        <v>2020</v>
      </c>
      <c r="B39" s="63" t="s">
        <v>10</v>
      </c>
      <c r="C39" s="110">
        <f>'MANAJEMEN LABA'!J28-'MANAJEMEN LABA'!Z28</f>
        <v>-4786.5520563843638</v>
      </c>
      <c r="D39" s="111">
        <f>LEVERAGE!E6/LEVERAGE!I6*100%</f>
        <v>0.59080913037047378</v>
      </c>
      <c r="E39" s="111">
        <f>PROFITABILITAS!K7/PROFITABILITAS!L7*100%</f>
        <v>5.1743370622190789E-2</v>
      </c>
      <c r="F39" s="111">
        <f>'PENGHINDARAN PAJAK'!K7/'PENGHINDARAN PAJAK'!L7</f>
        <v>8.6895620983578073E-2</v>
      </c>
      <c r="G39" s="109">
        <v>0</v>
      </c>
    </row>
    <row r="40" spans="1:7" ht="15.75" x14ac:dyDescent="0.25">
      <c r="A40" s="81">
        <v>2020</v>
      </c>
      <c r="B40" s="63" t="s">
        <v>12</v>
      </c>
      <c r="C40" s="110">
        <f>'MANAJEMEN LABA'!J29-'MANAJEMEN LABA'!Z29</f>
        <v>-469.63089753855053</v>
      </c>
      <c r="D40" s="111">
        <f>LEVERAGE!E7/LEVERAGE!I7*100%</f>
        <v>0.55970741516924527</v>
      </c>
      <c r="E40" s="111">
        <f>PROFITABILITAS!K8/PROFITABILITAS!L8*100%</f>
        <v>3.3789700978342538E-2</v>
      </c>
      <c r="F40" s="111">
        <f>'PENGHINDARAN PAJAK'!K8/'PENGHINDARAN PAJAK'!L8</f>
        <v>0.11029690951767304</v>
      </c>
      <c r="G40" s="109">
        <v>0</v>
      </c>
    </row>
    <row r="41" spans="1:7" ht="15.75" x14ac:dyDescent="0.25">
      <c r="A41" s="81">
        <v>2020</v>
      </c>
      <c r="B41" s="63" t="s">
        <v>14</v>
      </c>
      <c r="C41" s="110">
        <f>'MANAJEMEN LABA'!J30-'MANAJEMEN LABA'!Z30</f>
        <v>-3098.3483259946106</v>
      </c>
      <c r="D41" s="111">
        <f>LEVERAGE!E8/LEVERAGE!I8*100%</f>
        <v>0.52193508143396938</v>
      </c>
      <c r="E41" s="111">
        <f>PROFITABILITAS!K9/PROFITABILITAS!L9*100%</f>
        <v>8.5188297246468564E-2</v>
      </c>
      <c r="F41" s="111">
        <f>'PENGHINDARAN PAJAK'!K9/'PENGHINDARAN PAJAK'!L9</f>
        <v>0.24914674231167544</v>
      </c>
      <c r="G41" s="109">
        <v>1</v>
      </c>
    </row>
    <row r="42" spans="1:7" ht="15.75" x14ac:dyDescent="0.25">
      <c r="A42" s="81">
        <v>2020</v>
      </c>
      <c r="B42" s="63" t="s">
        <v>16</v>
      </c>
      <c r="C42" s="110">
        <f>'MANAJEMEN LABA'!J31-'MANAJEMEN LABA'!Z31</f>
        <v>-1921.6888050560876</v>
      </c>
      <c r="D42" s="111">
        <f>LEVERAGE!E9/LEVERAGE!I9*100%</f>
        <v>0.93015351607609875</v>
      </c>
      <c r="E42" s="111">
        <f>PROFITABILITAS!K10/PROFITABILITAS!L10*100%</f>
        <v>8.8055884166839002E-2</v>
      </c>
      <c r="F42" s="111">
        <f>'PENGHINDARAN PAJAK'!K10/'PENGHINDARAN PAJAK'!L10</f>
        <v>0</v>
      </c>
      <c r="G42" s="109">
        <v>1</v>
      </c>
    </row>
    <row r="43" spans="1:7" ht="15.75" x14ac:dyDescent="0.25">
      <c r="A43" s="81">
        <v>2020</v>
      </c>
      <c r="B43" s="63" t="s">
        <v>18</v>
      </c>
      <c r="C43" s="110">
        <f>'MANAJEMEN LABA'!J32-'MANAJEMEN LABA'!Z32</f>
        <v>-632.6086630366292</v>
      </c>
      <c r="D43" s="111">
        <f>LEVERAGE!E10/LEVERAGE!I10*100%</f>
        <v>0.14982035722015294</v>
      </c>
      <c r="E43" s="111">
        <f>PROFITABILITAS!K11/PROFITABILITAS!L11*100%</f>
        <v>6.3673303922038946E-2</v>
      </c>
      <c r="F43" s="111">
        <f>'PENGHINDARAN PAJAK'!K11/'PENGHINDARAN PAJAK'!L11</f>
        <v>1.5750099658430175E-2</v>
      </c>
      <c r="G43" s="109">
        <v>0</v>
      </c>
    </row>
    <row r="44" spans="1:7" ht="15.75" x14ac:dyDescent="0.25">
      <c r="A44" s="81">
        <v>2020</v>
      </c>
      <c r="B44" s="63" t="s">
        <v>20</v>
      </c>
      <c r="C44" s="110">
        <f>'MANAJEMEN LABA'!J33-'MANAJEMEN LABA'!Z33</f>
        <v>-4.4291116297071209</v>
      </c>
      <c r="D44" s="111">
        <f>LEVERAGE!E11/LEVERAGE!I11*100%</f>
        <v>0.56525263562829242</v>
      </c>
      <c r="E44" s="111">
        <f>PROFITABILITAS!K12/PROFITABILITAS!L12*100%</f>
        <v>3.458004283085768E-2</v>
      </c>
      <c r="F44" s="111">
        <f>'PENGHINDARAN PAJAK'!K12/'PENGHINDARAN PAJAK'!L12</f>
        <v>2.2744212079376633</v>
      </c>
      <c r="G44" s="109">
        <v>1</v>
      </c>
    </row>
    <row r="45" spans="1:7" ht="15.75" x14ac:dyDescent="0.25">
      <c r="A45" s="81">
        <v>2020</v>
      </c>
      <c r="B45" s="63" t="s">
        <v>22</v>
      </c>
      <c r="C45" s="110">
        <f>'MANAJEMEN LABA'!J34-'MANAJEMEN LABA'!Z34</f>
        <v>-1642.7833213085823</v>
      </c>
      <c r="D45" s="111">
        <f>LEVERAGE!E12/LEVERAGE!I12*100%</f>
        <v>4.7649280090051309E-2</v>
      </c>
      <c r="E45" s="111">
        <f>PROFITABILITAS!K13/PROFITABILITAS!L13*100%</f>
        <v>0.4930307553612534</v>
      </c>
      <c r="F45" s="111">
        <f>'PENGHINDARAN PAJAK'!K13/'PENGHINDARAN PAJAK'!L13</f>
        <v>0</v>
      </c>
      <c r="G45" s="109">
        <v>1</v>
      </c>
    </row>
    <row r="46" spans="1:7" ht="15.75" x14ac:dyDescent="0.25">
      <c r="A46" s="81">
        <v>2020</v>
      </c>
      <c r="B46" s="63" t="s">
        <v>24</v>
      </c>
      <c r="C46" s="110">
        <f>'MANAJEMEN LABA'!J35-'MANAJEMEN LABA'!Z35</f>
        <v>-1964.4020338542307</v>
      </c>
      <c r="D46" s="111">
        <f>LEVERAGE!E13/LEVERAGE!I13*100%</f>
        <v>0.64423093209470117</v>
      </c>
      <c r="E46" s="111">
        <f>PROFITABILITAS!K14/PROFITABILITAS!L14*100%</f>
        <v>7.7903554357609331E-3</v>
      </c>
      <c r="F46" s="111">
        <f>'PENGHINDARAN PAJAK'!K14/'PENGHINDARAN PAJAK'!L14</f>
        <v>1.2887571092772264E-2</v>
      </c>
      <c r="G46" s="109">
        <v>0</v>
      </c>
    </row>
    <row r="47" spans="1:7" ht="15.75" x14ac:dyDescent="0.25">
      <c r="A47" s="81">
        <v>2020</v>
      </c>
      <c r="B47" s="63" t="s">
        <v>26</v>
      </c>
      <c r="C47" s="110">
        <f>'MANAJEMEN LABA'!J36-'MANAJEMEN LABA'!Z36</f>
        <v>-687443.96309603774</v>
      </c>
      <c r="D47" s="111">
        <f>LEVERAGE!E14/LEVERAGE!I14*100%</f>
        <v>0.61044836772474831</v>
      </c>
      <c r="E47" s="111">
        <f>PROFITABILITAS!K15/PROFITABILITAS!L15*100%</f>
        <v>1.9677095604986514E-2</v>
      </c>
      <c r="F47" s="111">
        <f>'PENGHINDARAN PAJAK'!K15/'PENGHINDARAN PAJAK'!L15</f>
        <v>0.35734408441590765</v>
      </c>
      <c r="G47" s="109">
        <v>0</v>
      </c>
    </row>
    <row r="48" spans="1:7" ht="15.75" x14ac:dyDescent="0.25">
      <c r="A48" s="81">
        <v>2020</v>
      </c>
      <c r="B48" s="63" t="s">
        <v>28</v>
      </c>
      <c r="C48" s="110">
        <f>'MANAJEMEN LABA'!J37-'MANAJEMEN LABA'!Z37</f>
        <v>-176.14733446111072</v>
      </c>
      <c r="D48" s="111">
        <f>LEVERAGE!E15/LEVERAGE!I15*100%</f>
        <v>0.47761731626016407</v>
      </c>
      <c r="E48" s="111">
        <f>PROFITABILITAS!K16/PROFITABILITAS!L16*100%</f>
        <v>9.6138568142901826E-3</v>
      </c>
      <c r="F48" s="111">
        <f>'PENGHINDARAN PAJAK'!K16/'PENGHINDARAN PAJAK'!L16</f>
        <v>4.442928854174447E-3</v>
      </c>
      <c r="G48" s="109">
        <v>1</v>
      </c>
    </row>
    <row r="49" spans="1:7" ht="15.75" x14ac:dyDescent="0.25">
      <c r="A49" s="81">
        <v>2020</v>
      </c>
      <c r="B49" s="63" t="s">
        <v>30</v>
      </c>
      <c r="C49" s="110">
        <f>'MANAJEMEN LABA'!J38-'MANAJEMEN LABA'!Z38</f>
        <v>-189.24409392689768</v>
      </c>
      <c r="D49" s="111">
        <f>LEVERAGE!E16/LEVERAGE!I16*100%</f>
        <v>0.64244789988605944</v>
      </c>
      <c r="E49" s="111">
        <f>PROFITABILITAS!K17/PROFITABILITAS!L17*100%</f>
        <v>4.396135678090534E-2</v>
      </c>
      <c r="F49" s="111">
        <f>'PENGHINDARAN PAJAK'!K17/'PENGHINDARAN PAJAK'!L17</f>
        <v>7.2627384111352722E-2</v>
      </c>
      <c r="G49" s="109">
        <v>0</v>
      </c>
    </row>
    <row r="50" spans="1:7" ht="15.75" x14ac:dyDescent="0.25">
      <c r="A50" s="81">
        <v>2020</v>
      </c>
      <c r="B50" s="63" t="s">
        <v>32</v>
      </c>
      <c r="C50" s="110">
        <f>'MANAJEMEN LABA'!J39-'MANAJEMEN LABA'!Z39</f>
        <v>-519.34266136269105</v>
      </c>
      <c r="D50" s="111">
        <f>LEVERAGE!E17/LEVERAGE!I17*100%</f>
        <v>0.61875288941733242</v>
      </c>
      <c r="E50" s="111">
        <f>PROFITABILITAS!K18/PROFITABILITAS!L18*100%</f>
        <v>4.5464787089282546E-2</v>
      </c>
      <c r="F50" s="111">
        <f>'PENGHINDARAN PAJAK'!K18/'PENGHINDARAN PAJAK'!L18</f>
        <v>5.3047430038186353E-3</v>
      </c>
      <c r="G50" s="109">
        <v>0</v>
      </c>
    </row>
    <row r="51" spans="1:7" ht="15.75" x14ac:dyDescent="0.25">
      <c r="A51" s="81">
        <v>2020</v>
      </c>
      <c r="B51" s="63" t="s">
        <v>34</v>
      </c>
      <c r="C51" s="110">
        <f>'MANAJEMEN LABA'!J40-'MANAJEMEN LABA'!Z40</f>
        <v>-342.48155160959601</v>
      </c>
      <c r="D51" s="111">
        <f>LEVERAGE!E18/LEVERAGE!I18*100%</f>
        <v>0.6969395706194127</v>
      </c>
      <c r="E51" s="111">
        <f>PROFITABILITAS!K19/PROFITABILITAS!L19*100%</f>
        <v>3.5032666122630132E-2</v>
      </c>
      <c r="F51" s="111">
        <f>'PENGHINDARAN PAJAK'!K19/'PENGHINDARAN PAJAK'!L19</f>
        <v>0.21167070142699598</v>
      </c>
      <c r="G51" s="109">
        <v>0</v>
      </c>
    </row>
    <row r="52" spans="1:7" ht="15.75" x14ac:dyDescent="0.25">
      <c r="A52" s="81">
        <v>2020</v>
      </c>
      <c r="B52" s="63" t="s">
        <v>35</v>
      </c>
      <c r="C52" s="110">
        <f>'MANAJEMEN LABA'!J41-'MANAJEMEN LABA'!Z41</f>
        <v>-879.47060741518908</v>
      </c>
      <c r="D52" s="111">
        <f>LEVERAGE!E19/LEVERAGE!I19*100%</f>
        <v>1.9253399840814984</v>
      </c>
      <c r="E52" s="111">
        <f>PROFITABILITAS!K20/PROFITABILITAS!L20*100%</f>
        <v>0.11553187235823835</v>
      </c>
      <c r="F52" s="111">
        <f>'PENGHINDARAN PAJAK'!K20/'PENGHINDARAN PAJAK'!L20</f>
        <v>8.5902823060829362E-3</v>
      </c>
      <c r="G52" s="10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PROFITABILITAS</vt:lpstr>
      <vt:lpstr>MANAJEMEN LABA</vt:lpstr>
      <vt:lpstr>PENGHINDARAN PAJAK</vt:lpstr>
      <vt:lpstr>LEVERAGE</vt:lpstr>
      <vt:lpstr>Olah Data 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Vitri</dc:creator>
  <cp:lastModifiedBy>Vitri</cp:lastModifiedBy>
  <dcterms:created xsi:type="dcterms:W3CDTF">2023-02-28T02:09:35Z</dcterms:created>
  <dcterms:modified xsi:type="dcterms:W3CDTF">2023-06-02T03:54:05Z</dcterms:modified>
</cp:coreProperties>
</file>