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 SKRIPSI\BAB 4\excel\"/>
    </mc:Choice>
  </mc:AlternateContent>
  <xr:revisionPtr revIDLastSave="0" documentId="13_ncr:1_{5A318249-F4E9-45DC-A772-C334869CB573}" xr6:coauthVersionLast="47" xr6:coauthVersionMax="47" xr10:uidLastSave="{00000000-0000-0000-0000-000000000000}"/>
  <bookViews>
    <workbookView xWindow="0" yWindow="10" windowWidth="19200" windowHeight="10190" firstSheet="1" activeTab="3" xr2:uid="{1C554D1E-3801-4025-A804-135CE0B528E4}"/>
  </bookViews>
  <sheets>
    <sheet name="kuesioner" sheetId="2" r:id="rId1"/>
    <sheet name="Hasil kuesioner" sheetId="3" r:id="rId2"/>
    <sheet name="perhitungan" sheetId="1" r:id="rId3"/>
    <sheet name="rekapitulasi 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4" i="1" l="1"/>
  <c r="E34" i="4"/>
  <c r="H34" i="4"/>
  <c r="N41" i="4"/>
  <c r="R6" i="1"/>
  <c r="P4" i="1"/>
  <c r="I4" i="1"/>
  <c r="B47" i="1"/>
  <c r="T4" i="4"/>
  <c r="T5" i="4"/>
  <c r="T6" i="4"/>
  <c r="T7" i="4"/>
  <c r="T8" i="4"/>
  <c r="R18" i="4"/>
  <c r="T18" i="4" s="1"/>
  <c r="R17" i="4"/>
  <c r="T17" i="4" s="1"/>
  <c r="R16" i="4"/>
  <c r="T16" i="4" s="1"/>
  <c r="R15" i="4"/>
  <c r="T15" i="4" s="1"/>
  <c r="R14" i="4"/>
  <c r="T14" i="4" s="1"/>
  <c r="R13" i="4"/>
  <c r="T13" i="4" s="1"/>
  <c r="R12" i="4"/>
  <c r="T12" i="4" s="1"/>
  <c r="R11" i="4"/>
  <c r="T11" i="4" s="1"/>
  <c r="R10" i="4"/>
  <c r="T10" i="4" s="1"/>
  <c r="R9" i="4"/>
  <c r="T9" i="4" s="1"/>
  <c r="J14" i="1"/>
  <c r="I14" i="1"/>
  <c r="D113" i="1"/>
  <c r="D115" i="1" s="1"/>
  <c r="K112" i="1" s="1"/>
  <c r="B114" i="1"/>
  <c r="B113" i="1"/>
  <c r="Z97" i="3"/>
  <c r="Y97" i="3"/>
  <c r="AA96" i="3"/>
  <c r="AB96" i="3" s="1"/>
  <c r="AA95" i="3"/>
  <c r="AB95" i="3" s="1"/>
  <c r="D105" i="1"/>
  <c r="C105" i="1"/>
  <c r="C107" i="1"/>
  <c r="Z90" i="3"/>
  <c r="Y90" i="3"/>
  <c r="X90" i="3"/>
  <c r="Z89" i="3"/>
  <c r="Y89" i="3"/>
  <c r="AA89" i="3" s="1"/>
  <c r="AB89" i="3" s="1"/>
  <c r="X89" i="3"/>
  <c r="AA91" i="3"/>
  <c r="AB91" i="3" s="1"/>
  <c r="B99" i="1"/>
  <c r="B98" i="1"/>
  <c r="D98" i="1"/>
  <c r="D100" i="1" s="1"/>
  <c r="K98" i="1" s="1"/>
  <c r="Z84" i="3"/>
  <c r="Y84" i="3"/>
  <c r="X84" i="3"/>
  <c r="AA83" i="3"/>
  <c r="AB83" i="3" s="1"/>
  <c r="AA84" i="3"/>
  <c r="AB84" i="3" s="1"/>
  <c r="AA82" i="3"/>
  <c r="AB82" i="3" s="1"/>
  <c r="C92" i="1"/>
  <c r="C93" i="1" s="1"/>
  <c r="J90" i="1" s="1"/>
  <c r="B92" i="1"/>
  <c r="B91" i="1"/>
  <c r="AA77" i="3"/>
  <c r="AB77" i="3" s="1"/>
  <c r="AA78" i="3"/>
  <c r="AB78" i="3" s="1"/>
  <c r="Z76" i="3"/>
  <c r="AA76" i="3" s="1"/>
  <c r="AB76" i="3" s="1"/>
  <c r="C84" i="1"/>
  <c r="C85" i="1" s="1"/>
  <c r="J83" i="1" s="1"/>
  <c r="B84" i="1"/>
  <c r="B83" i="1"/>
  <c r="AB70" i="3"/>
  <c r="AA70" i="3"/>
  <c r="AA71" i="3"/>
  <c r="AB71" i="3" s="1"/>
  <c r="Z69" i="3"/>
  <c r="AA69" i="3" s="1"/>
  <c r="AB69" i="3" s="1"/>
  <c r="B77" i="1"/>
  <c r="B76" i="1"/>
  <c r="D76" i="1"/>
  <c r="D78" i="1" s="1"/>
  <c r="K75" i="1" s="1"/>
  <c r="Y65" i="3"/>
  <c r="X65" i="3"/>
  <c r="AA65" i="3" s="1"/>
  <c r="AB65" i="3" s="1"/>
  <c r="AA64" i="3"/>
  <c r="AB64" i="3" s="1"/>
  <c r="AA63" i="3"/>
  <c r="AB63" i="3" s="1"/>
  <c r="D67" i="1"/>
  <c r="C67" i="1"/>
  <c r="Z57" i="3"/>
  <c r="B70" i="1"/>
  <c r="I68" i="1" s="1"/>
  <c r="D70" i="1"/>
  <c r="K67" i="1" s="1"/>
  <c r="Y57" i="3"/>
  <c r="X57" i="3"/>
  <c r="Z56" i="3"/>
  <c r="Y56" i="3"/>
  <c r="X56" i="3"/>
  <c r="C69" i="1"/>
  <c r="AA58" i="3"/>
  <c r="AB58" i="3" s="1"/>
  <c r="C62" i="1"/>
  <c r="C63" i="1" s="1"/>
  <c r="J62" i="1" s="1"/>
  <c r="B62" i="1"/>
  <c r="B61" i="1"/>
  <c r="AB50" i="3"/>
  <c r="AA51" i="3"/>
  <c r="AB51" i="3" s="1"/>
  <c r="AA52" i="3"/>
  <c r="AB52" i="3" s="1"/>
  <c r="AA50" i="3"/>
  <c r="C54" i="1"/>
  <c r="B54" i="1"/>
  <c r="B53" i="1"/>
  <c r="AA44" i="3"/>
  <c r="AB44" i="3" s="1"/>
  <c r="AA45" i="3"/>
  <c r="AB45" i="3" s="1"/>
  <c r="AA43" i="3"/>
  <c r="AB43" i="3" s="1"/>
  <c r="D46" i="1"/>
  <c r="Y39" i="3"/>
  <c r="Z39" i="3"/>
  <c r="X39" i="3"/>
  <c r="B46" i="1"/>
  <c r="AA38" i="3"/>
  <c r="AB38" i="3" s="1"/>
  <c r="AA37" i="3"/>
  <c r="AB37" i="3" s="1"/>
  <c r="B39" i="1"/>
  <c r="B40" i="1" s="1"/>
  <c r="I38" i="1" s="1"/>
  <c r="Y28" i="3"/>
  <c r="X28" i="3"/>
  <c r="AA28" i="3" s="1"/>
  <c r="AB28" i="3" s="1"/>
  <c r="B27" i="1"/>
  <c r="B28" i="1" s="1"/>
  <c r="I27" i="1" s="1"/>
  <c r="Z24" i="3"/>
  <c r="AA24" i="3" s="1"/>
  <c r="AB24" i="3" s="1"/>
  <c r="B21" i="1"/>
  <c r="B22" i="1" s="1"/>
  <c r="I21" i="1" s="1"/>
  <c r="X7" i="3"/>
  <c r="Z7" i="3"/>
  <c r="AA7" i="3" s="1"/>
  <c r="AB7" i="3" s="1"/>
  <c r="D5" i="1"/>
  <c r="B8" i="1"/>
  <c r="X8" i="3"/>
  <c r="AA8" i="3" s="1"/>
  <c r="AB8" i="3" s="1"/>
  <c r="Z12" i="3"/>
  <c r="X12" i="3"/>
  <c r="Z10" i="3"/>
  <c r="AA10" i="3" s="1"/>
  <c r="AB10" i="3" s="1"/>
  <c r="AA9" i="3"/>
  <c r="AB9" i="3" s="1"/>
  <c r="AA4" i="3"/>
  <c r="AB4" i="3" s="1"/>
  <c r="AA5" i="3"/>
  <c r="AB5" i="3" s="1"/>
  <c r="AA6" i="3"/>
  <c r="AB6" i="3" s="1"/>
  <c r="AA11" i="3"/>
  <c r="AB11" i="3" s="1"/>
  <c r="AA12" i="3"/>
  <c r="AB12" i="3" s="1"/>
  <c r="C32" i="1"/>
  <c r="C34" i="1" s="1"/>
  <c r="J32" i="1" s="1"/>
  <c r="AA32" i="3"/>
  <c r="AB32" i="3" s="1"/>
  <c r="AA20" i="3"/>
  <c r="AB20" i="3" s="1"/>
  <c r="AA16" i="3"/>
  <c r="AB16" i="3" s="1"/>
  <c r="AA3" i="3"/>
  <c r="AB3" i="3" s="1"/>
  <c r="C48" i="1"/>
  <c r="J45" i="1" s="1"/>
  <c r="C115" i="1"/>
  <c r="J113" i="1" s="1"/>
  <c r="B115" i="1"/>
  <c r="I114" i="1" s="1"/>
  <c r="D108" i="1"/>
  <c r="K105" i="1" s="1"/>
  <c r="B108" i="1"/>
  <c r="I107" i="1" s="1"/>
  <c r="C100" i="1"/>
  <c r="J99" i="1" s="1"/>
  <c r="D93" i="1"/>
  <c r="K92" i="1" s="1"/>
  <c r="D85" i="1"/>
  <c r="K84" i="1" s="1"/>
  <c r="C78" i="1"/>
  <c r="J76" i="1" s="1"/>
  <c r="D63" i="1"/>
  <c r="K61" i="1" s="1"/>
  <c r="C55" i="1"/>
  <c r="J53" i="1" s="1"/>
  <c r="D55" i="1"/>
  <c r="K54" i="1" s="1"/>
  <c r="C40" i="1"/>
  <c r="J38" i="1" s="1"/>
  <c r="B34" i="1"/>
  <c r="I32" i="1" s="1"/>
  <c r="C28" i="1"/>
  <c r="J26" i="1" s="1"/>
  <c r="C22" i="1"/>
  <c r="J21" i="1" s="1"/>
  <c r="F7" i="1"/>
  <c r="D8" i="1"/>
  <c r="D7" i="1"/>
  <c r="C8" i="1"/>
  <c r="C7" i="1"/>
  <c r="B7" i="1"/>
  <c r="B6" i="1"/>
  <c r="B5" i="1"/>
  <c r="B15" i="1"/>
  <c r="B16" i="1" s="1"/>
  <c r="I15" i="1" s="1"/>
  <c r="C16" i="1"/>
  <c r="J15" i="1" s="1"/>
  <c r="E9" i="1"/>
  <c r="AA56" i="3" l="1"/>
  <c r="AB56" i="3" s="1"/>
  <c r="AA90" i="3"/>
  <c r="AB90" i="3" s="1"/>
  <c r="C108" i="1"/>
  <c r="J106" i="1" s="1"/>
  <c r="B93" i="1"/>
  <c r="I90" i="1" s="1"/>
  <c r="B85" i="1"/>
  <c r="I84" i="1" s="1"/>
  <c r="B100" i="1"/>
  <c r="I99" i="1" s="1"/>
  <c r="B48" i="1"/>
  <c r="AA97" i="3"/>
  <c r="AB97" i="3" s="1"/>
  <c r="B78" i="1"/>
  <c r="I76" i="1" s="1"/>
  <c r="B55" i="1"/>
  <c r="B63" i="1"/>
  <c r="I61" i="1" s="1"/>
  <c r="K114" i="1"/>
  <c r="C70" i="1"/>
  <c r="J69" i="1" s="1"/>
  <c r="AA57" i="3"/>
  <c r="AB57" i="3" s="1"/>
  <c r="J61" i="1"/>
  <c r="AA39" i="3"/>
  <c r="AB39" i="3" s="1"/>
  <c r="J52" i="1"/>
  <c r="I113" i="1"/>
  <c r="K68" i="1"/>
  <c r="K113" i="1"/>
  <c r="J60" i="1"/>
  <c r="J91" i="1"/>
  <c r="J33" i="1"/>
  <c r="J34" i="1" s="1"/>
  <c r="J54" i="1"/>
  <c r="K83" i="1"/>
  <c r="J92" i="1"/>
  <c r="J98" i="1"/>
  <c r="F9" i="1"/>
  <c r="M7" i="1" s="1"/>
  <c r="I39" i="1"/>
  <c r="I40" i="1" s="1"/>
  <c r="K69" i="1"/>
  <c r="J75" i="1"/>
  <c r="I112" i="1"/>
  <c r="I33" i="1"/>
  <c r="K82" i="1"/>
  <c r="J84" i="1"/>
  <c r="K97" i="1"/>
  <c r="K99" i="1"/>
  <c r="I26" i="1"/>
  <c r="I28" i="1" s="1"/>
  <c r="K53" i="1"/>
  <c r="J77" i="1"/>
  <c r="J82" i="1"/>
  <c r="J97" i="1"/>
  <c r="I105" i="1"/>
  <c r="K107" i="1"/>
  <c r="D48" i="1"/>
  <c r="K45" i="1" s="1"/>
  <c r="I16" i="1"/>
  <c r="J27" i="1"/>
  <c r="K27" i="1" s="1"/>
  <c r="L27" i="1" s="1"/>
  <c r="J39" i="1"/>
  <c r="J40" i="1" s="1"/>
  <c r="K90" i="1"/>
  <c r="I106" i="1"/>
  <c r="J16" i="1"/>
  <c r="K62" i="1"/>
  <c r="K106" i="1"/>
  <c r="J114" i="1"/>
  <c r="I20" i="1"/>
  <c r="I22" i="1" s="1"/>
  <c r="K60" i="1"/>
  <c r="K91" i="1"/>
  <c r="J112" i="1"/>
  <c r="J46" i="1"/>
  <c r="J47" i="1"/>
  <c r="K77" i="1"/>
  <c r="K76" i="1"/>
  <c r="I69" i="1"/>
  <c r="I67" i="1"/>
  <c r="K52" i="1"/>
  <c r="K38" i="1"/>
  <c r="L38" i="1" s="1"/>
  <c r="D28" i="4" s="1"/>
  <c r="K32" i="1"/>
  <c r="K21" i="1"/>
  <c r="L21" i="1" s="1"/>
  <c r="D13" i="4" s="1"/>
  <c r="J20" i="1"/>
  <c r="J22" i="1" s="1"/>
  <c r="K15" i="1"/>
  <c r="L15" i="1" s="1"/>
  <c r="D7" i="4" s="1"/>
  <c r="D9" i="1"/>
  <c r="K4" i="1" s="1"/>
  <c r="L6" i="1"/>
  <c r="L5" i="1"/>
  <c r="L4" i="1"/>
  <c r="C9" i="1"/>
  <c r="B9" i="1"/>
  <c r="L8" i="1"/>
  <c r="L7" i="1"/>
  <c r="D19" i="4" l="1"/>
  <c r="I45" i="1"/>
  <c r="I46" i="1"/>
  <c r="I47" i="1"/>
  <c r="I53" i="1"/>
  <c r="I52" i="1"/>
  <c r="L90" i="1"/>
  <c r="M90" i="1" s="1"/>
  <c r="I92" i="1"/>
  <c r="I91" i="1"/>
  <c r="I93" i="1" s="1"/>
  <c r="J107" i="1"/>
  <c r="L107" i="1" s="1"/>
  <c r="M107" i="1" s="1"/>
  <c r="J78" i="1"/>
  <c r="I83" i="1"/>
  <c r="L83" i="1" s="1"/>
  <c r="M83" i="1" s="1"/>
  <c r="L45" i="1"/>
  <c r="M45" i="1" s="1"/>
  <c r="J105" i="1"/>
  <c r="L105" i="1" s="1"/>
  <c r="M105" i="1" s="1"/>
  <c r="I48" i="1"/>
  <c r="L92" i="1"/>
  <c r="M92" i="1" s="1"/>
  <c r="L84" i="1"/>
  <c r="M84" i="1" s="1"/>
  <c r="I82" i="1"/>
  <c r="L114" i="1"/>
  <c r="M114" i="1" s="1"/>
  <c r="L76" i="1"/>
  <c r="M76" i="1" s="1"/>
  <c r="L61" i="1"/>
  <c r="M61" i="1" s="1"/>
  <c r="I97" i="1"/>
  <c r="L97" i="1" s="1"/>
  <c r="M97" i="1" s="1"/>
  <c r="L99" i="1"/>
  <c r="M99" i="1" s="1"/>
  <c r="I77" i="1"/>
  <c r="L77" i="1" s="1"/>
  <c r="M77" i="1" s="1"/>
  <c r="I98" i="1"/>
  <c r="L98" i="1" s="1"/>
  <c r="M98" i="1" s="1"/>
  <c r="K115" i="1"/>
  <c r="I115" i="1"/>
  <c r="I75" i="1"/>
  <c r="L75" i="1" s="1"/>
  <c r="M75" i="1" s="1"/>
  <c r="L69" i="1"/>
  <c r="M69" i="1" s="1"/>
  <c r="J67" i="1"/>
  <c r="L67" i="1" s="1"/>
  <c r="L53" i="1"/>
  <c r="M53" i="1" s="1"/>
  <c r="I54" i="1"/>
  <c r="L54" i="1" s="1"/>
  <c r="M54" i="1" s="1"/>
  <c r="I62" i="1"/>
  <c r="L62" i="1" s="1"/>
  <c r="M62" i="1" s="1"/>
  <c r="L113" i="1"/>
  <c r="M113" i="1" s="1"/>
  <c r="J55" i="1"/>
  <c r="K26" i="1"/>
  <c r="L26" i="1" s="1"/>
  <c r="J63" i="1"/>
  <c r="I60" i="1"/>
  <c r="L60" i="1" s="1"/>
  <c r="J68" i="1"/>
  <c r="J28" i="1"/>
  <c r="M4" i="1"/>
  <c r="M8" i="1"/>
  <c r="M5" i="1"/>
  <c r="M6" i="1"/>
  <c r="K100" i="1"/>
  <c r="J93" i="1"/>
  <c r="K70" i="1"/>
  <c r="J100" i="1"/>
  <c r="K33" i="1"/>
  <c r="L33" i="1" s="1"/>
  <c r="D25" i="4" s="1"/>
  <c r="K78" i="1"/>
  <c r="K14" i="1"/>
  <c r="L14" i="1" s="1"/>
  <c r="K85" i="1"/>
  <c r="L112" i="1"/>
  <c r="M112" i="1" s="1"/>
  <c r="L82" i="1"/>
  <c r="M82" i="1" s="1"/>
  <c r="K108" i="1"/>
  <c r="J85" i="1"/>
  <c r="I34" i="1"/>
  <c r="L106" i="1"/>
  <c r="M106" i="1" s="1"/>
  <c r="K46" i="1"/>
  <c r="J115" i="1"/>
  <c r="K63" i="1"/>
  <c r="I108" i="1"/>
  <c r="K39" i="1"/>
  <c r="L39" i="1" s="1"/>
  <c r="D31" i="4" s="1"/>
  <c r="K55" i="1"/>
  <c r="K47" i="1"/>
  <c r="K93" i="1"/>
  <c r="J48" i="1"/>
  <c r="I70" i="1"/>
  <c r="L32" i="1"/>
  <c r="D22" i="4" s="1"/>
  <c r="K20" i="1"/>
  <c r="K22" i="1" s="1"/>
  <c r="K6" i="1"/>
  <c r="K7" i="1"/>
  <c r="K5" i="1"/>
  <c r="K8" i="1"/>
  <c r="I6" i="1"/>
  <c r="I7" i="1"/>
  <c r="I8" i="1"/>
  <c r="I5" i="1"/>
  <c r="J8" i="1"/>
  <c r="J5" i="1"/>
  <c r="J4" i="1"/>
  <c r="J6" i="1"/>
  <c r="J7" i="1"/>
  <c r="L9" i="1"/>
  <c r="G31" i="4" l="1"/>
  <c r="D4" i="4"/>
  <c r="G8" i="4"/>
  <c r="G27" i="4"/>
  <c r="G33" i="4"/>
  <c r="G22" i="4"/>
  <c r="G29" i="4"/>
  <c r="G19" i="4"/>
  <c r="G32" i="4"/>
  <c r="G25" i="4"/>
  <c r="G28" i="4"/>
  <c r="G30" i="4"/>
  <c r="G12" i="4"/>
  <c r="G15" i="4"/>
  <c r="G26" i="4"/>
  <c r="G11" i="4"/>
  <c r="G21" i="4"/>
  <c r="G4" i="4"/>
  <c r="D16" i="4"/>
  <c r="G9" i="4"/>
  <c r="G16" i="4"/>
  <c r="G18" i="4"/>
  <c r="G17" i="4"/>
  <c r="G24" i="4"/>
  <c r="G20" i="4"/>
  <c r="L16" i="1"/>
  <c r="I55" i="1"/>
  <c r="L91" i="1"/>
  <c r="M91" i="1" s="1"/>
  <c r="L46" i="1"/>
  <c r="M46" i="1" s="1"/>
  <c r="I85" i="1"/>
  <c r="L47" i="1"/>
  <c r="M47" i="1" s="1"/>
  <c r="K28" i="1"/>
  <c r="N84" i="1"/>
  <c r="O84" i="1" s="1"/>
  <c r="J108" i="1"/>
  <c r="L52" i="1"/>
  <c r="M52" i="1" s="1"/>
  <c r="M15" i="1"/>
  <c r="N15" i="1" s="1"/>
  <c r="J70" i="1"/>
  <c r="I100" i="1"/>
  <c r="K48" i="1"/>
  <c r="N114" i="1"/>
  <c r="O114" i="1" s="1"/>
  <c r="N113" i="1"/>
  <c r="O113" i="1" s="1"/>
  <c r="N77" i="1"/>
  <c r="O77" i="1" s="1"/>
  <c r="N76" i="1"/>
  <c r="O76" i="1" s="1"/>
  <c r="I78" i="1"/>
  <c r="L78" i="1"/>
  <c r="N75" i="1"/>
  <c r="M78" i="1"/>
  <c r="L68" i="1"/>
  <c r="M68" i="1" s="1"/>
  <c r="I63" i="1"/>
  <c r="L108" i="1"/>
  <c r="M9" i="1"/>
  <c r="K34" i="1"/>
  <c r="L100" i="1"/>
  <c r="M85" i="1"/>
  <c r="N83" i="1"/>
  <c r="O83" i="1" s="1"/>
  <c r="N82" i="1"/>
  <c r="K16" i="1"/>
  <c r="M14" i="1"/>
  <c r="M115" i="1"/>
  <c r="N112" i="1"/>
  <c r="L85" i="1"/>
  <c r="K40" i="1"/>
  <c r="L115" i="1"/>
  <c r="N5" i="1"/>
  <c r="O5" i="1" s="1"/>
  <c r="R21" i="1" s="1"/>
  <c r="E13" i="4" s="1"/>
  <c r="M60" i="1"/>
  <c r="L63" i="1"/>
  <c r="M67" i="1"/>
  <c r="L20" i="1"/>
  <c r="L48" i="1"/>
  <c r="N107" i="1"/>
  <c r="O107" i="1" s="1"/>
  <c r="N105" i="1"/>
  <c r="M108" i="1"/>
  <c r="N106" i="1"/>
  <c r="O106" i="1" s="1"/>
  <c r="N99" i="1"/>
  <c r="O99" i="1" s="1"/>
  <c r="N97" i="1"/>
  <c r="M100" i="1"/>
  <c r="N98" i="1"/>
  <c r="O98" i="1" s="1"/>
  <c r="N91" i="1"/>
  <c r="O91" i="1" s="1"/>
  <c r="M38" i="1"/>
  <c r="N38" i="1" s="1"/>
  <c r="L40" i="1"/>
  <c r="M39" i="1"/>
  <c r="N39" i="1" s="1"/>
  <c r="M32" i="1"/>
  <c r="L34" i="1"/>
  <c r="M33" i="1"/>
  <c r="N33" i="1" s="1"/>
  <c r="M26" i="1"/>
  <c r="L28" i="1"/>
  <c r="M27" i="1"/>
  <c r="N27" i="1" s="1"/>
  <c r="K9" i="1"/>
  <c r="N8" i="1"/>
  <c r="O8" i="1" s="1"/>
  <c r="R38" i="1" s="1"/>
  <c r="N6" i="1"/>
  <c r="O6" i="1" s="1"/>
  <c r="R27" i="1" s="1"/>
  <c r="E19" i="4" s="1"/>
  <c r="N4" i="1"/>
  <c r="O4" i="1" s="1"/>
  <c r="R15" i="1" s="1"/>
  <c r="E7" i="4" s="1"/>
  <c r="N7" i="1"/>
  <c r="O7" i="1" s="1"/>
  <c r="R32" i="1" s="1"/>
  <c r="J9" i="1"/>
  <c r="I9" i="1"/>
  <c r="S82" i="1" l="1"/>
  <c r="H19" i="4" s="1"/>
  <c r="E28" i="4"/>
  <c r="S105" i="1"/>
  <c r="H28" i="4" s="1"/>
  <c r="S106" i="1"/>
  <c r="H29" i="4" s="1"/>
  <c r="S107" i="1"/>
  <c r="H30" i="4" s="1"/>
  <c r="E22" i="4"/>
  <c r="S91" i="1"/>
  <c r="H23" i="4" s="1"/>
  <c r="S92" i="1"/>
  <c r="H24" i="4" s="1"/>
  <c r="S90" i="1"/>
  <c r="H22" i="4" s="1"/>
  <c r="S83" i="1"/>
  <c r="H20" i="4" s="1"/>
  <c r="S67" i="1"/>
  <c r="H13" i="4" s="1"/>
  <c r="G13" i="4"/>
  <c r="S52" i="1"/>
  <c r="H7" i="4" s="1"/>
  <c r="G7" i="4"/>
  <c r="G6" i="4"/>
  <c r="S47" i="1"/>
  <c r="H6" i="4" s="1"/>
  <c r="S84" i="1"/>
  <c r="H21" i="4" s="1"/>
  <c r="S69" i="1"/>
  <c r="H15" i="4" s="1"/>
  <c r="S53" i="1"/>
  <c r="H8" i="4" s="1"/>
  <c r="S46" i="1"/>
  <c r="H5" i="4" s="1"/>
  <c r="G5" i="4"/>
  <c r="S54" i="1"/>
  <c r="H9" i="4" s="1"/>
  <c r="G10" i="4"/>
  <c r="D10" i="4"/>
  <c r="R20" i="1"/>
  <c r="G14" i="4"/>
  <c r="S68" i="1"/>
  <c r="H14" i="4" s="1"/>
  <c r="N90" i="1"/>
  <c r="G23" i="4"/>
  <c r="R26" i="1"/>
  <c r="L22" i="1"/>
  <c r="R33" i="1"/>
  <c r="N45" i="1"/>
  <c r="R39" i="1"/>
  <c r="N92" i="1"/>
  <c r="O92" i="1" s="1"/>
  <c r="M93" i="1"/>
  <c r="L93" i="1"/>
  <c r="N47" i="1"/>
  <c r="O47" i="1" s="1"/>
  <c r="N46" i="1"/>
  <c r="O46" i="1" s="1"/>
  <c r="M48" i="1"/>
  <c r="L55" i="1"/>
  <c r="M20" i="1"/>
  <c r="N20" i="1" s="1"/>
  <c r="L70" i="1"/>
  <c r="N78" i="1"/>
  <c r="O75" i="1"/>
  <c r="O78" i="1" s="1"/>
  <c r="P75" i="1" s="1"/>
  <c r="Q75" i="1" s="1"/>
  <c r="R75" i="1" s="1"/>
  <c r="N67" i="1"/>
  <c r="O67" i="1" s="1"/>
  <c r="N68" i="1"/>
  <c r="O68" i="1" s="1"/>
  <c r="N60" i="1"/>
  <c r="N61" i="1"/>
  <c r="O61" i="1" s="1"/>
  <c r="N52" i="1"/>
  <c r="N53" i="1"/>
  <c r="O53" i="1" s="1"/>
  <c r="M16" i="1"/>
  <c r="N14" i="1"/>
  <c r="N16" i="1" s="1"/>
  <c r="O112" i="1"/>
  <c r="O115" i="1" s="1"/>
  <c r="P112" i="1" s="1"/>
  <c r="Q112" i="1" s="1"/>
  <c r="R112" i="1" s="1"/>
  <c r="N115" i="1"/>
  <c r="O82" i="1"/>
  <c r="O85" i="1" s="1"/>
  <c r="P82" i="1" s="1"/>
  <c r="Q82" i="1" s="1"/>
  <c r="R82" i="1" s="1"/>
  <c r="N85" i="1"/>
  <c r="M70" i="1"/>
  <c r="N69" i="1"/>
  <c r="O69" i="1" s="1"/>
  <c r="P6" i="1"/>
  <c r="M21" i="1"/>
  <c r="N21" i="1" s="1"/>
  <c r="M55" i="1"/>
  <c r="N54" i="1"/>
  <c r="O54" i="1" s="1"/>
  <c r="N62" i="1"/>
  <c r="O62" i="1" s="1"/>
  <c r="M63" i="1"/>
  <c r="O45" i="1"/>
  <c r="O105" i="1"/>
  <c r="O108" i="1" s="1"/>
  <c r="P105" i="1" s="1"/>
  <c r="Q105" i="1" s="1"/>
  <c r="R105" i="1" s="1"/>
  <c r="N108" i="1"/>
  <c r="O97" i="1"/>
  <c r="O100" i="1" s="1"/>
  <c r="P97" i="1" s="1"/>
  <c r="Q97" i="1" s="1"/>
  <c r="R97" i="1" s="1"/>
  <c r="N100" i="1"/>
  <c r="N93" i="1"/>
  <c r="O90" i="1"/>
  <c r="O93" i="1" s="1"/>
  <c r="P90" i="1" s="1"/>
  <c r="Q90" i="1" s="1"/>
  <c r="R90" i="1" s="1"/>
  <c r="M40" i="1"/>
  <c r="N40" i="1"/>
  <c r="M34" i="1"/>
  <c r="N32" i="1"/>
  <c r="N34" i="1" s="1"/>
  <c r="O32" i="1" s="1"/>
  <c r="M28" i="1"/>
  <c r="N26" i="1"/>
  <c r="N28" i="1" s="1"/>
  <c r="O26" i="1" s="1"/>
  <c r="Q4" i="1"/>
  <c r="P8" i="1"/>
  <c r="Q8" i="1" s="1"/>
  <c r="P5" i="1"/>
  <c r="Q5" i="1" s="1"/>
  <c r="P7" i="1"/>
  <c r="Q7" i="1" s="1"/>
  <c r="N9" i="1"/>
  <c r="P41" i="4" l="1"/>
  <c r="E31" i="4"/>
  <c r="S114" i="1"/>
  <c r="H33" i="4" s="1"/>
  <c r="P45" i="4" s="1"/>
  <c r="S112" i="1"/>
  <c r="H31" i="4" s="1"/>
  <c r="N45" i="4" s="1"/>
  <c r="S113" i="1"/>
  <c r="H32" i="4" s="1"/>
  <c r="O45" i="4" s="1"/>
  <c r="O44" i="4"/>
  <c r="E25" i="4"/>
  <c r="S98" i="1"/>
  <c r="H26" i="4" s="1"/>
  <c r="S99" i="1"/>
  <c r="H27" i="4" s="1"/>
  <c r="P44" i="4" s="1"/>
  <c r="S97" i="1"/>
  <c r="H25" i="4" s="1"/>
  <c r="N44" i="4" s="1"/>
  <c r="O41" i="4"/>
  <c r="E4" i="4"/>
  <c r="S45" i="1"/>
  <c r="H4" i="4" s="1"/>
  <c r="E16" i="4"/>
  <c r="S76" i="1"/>
  <c r="H17" i="4" s="1"/>
  <c r="O43" i="4" s="1"/>
  <c r="S75" i="1"/>
  <c r="H16" i="4" s="1"/>
  <c r="N43" i="4" s="1"/>
  <c r="S77" i="1"/>
  <c r="H18" i="4" s="1"/>
  <c r="P43" i="4" s="1"/>
  <c r="E10" i="4"/>
  <c r="S62" i="1"/>
  <c r="H12" i="4" s="1"/>
  <c r="P42" i="4" s="1"/>
  <c r="S61" i="1"/>
  <c r="H11" i="4" s="1"/>
  <c r="O42" i="4" s="1"/>
  <c r="S60" i="1"/>
  <c r="H10" i="4" s="1"/>
  <c r="N42" i="4" s="1"/>
  <c r="O14" i="1"/>
  <c r="P14" i="1" s="1"/>
  <c r="Q14" i="1" s="1"/>
  <c r="O48" i="1"/>
  <c r="P45" i="1" s="1"/>
  <c r="Q45" i="1" s="1"/>
  <c r="R45" i="1" s="1"/>
  <c r="N48" i="1"/>
  <c r="N70" i="1"/>
  <c r="O70" i="1"/>
  <c r="P67" i="1" s="1"/>
  <c r="Q67" i="1" s="1"/>
  <c r="R67" i="1" s="1"/>
  <c r="N63" i="1"/>
  <c r="O60" i="1"/>
  <c r="O63" i="1" s="1"/>
  <c r="P60" i="1" s="1"/>
  <c r="Q60" i="1" s="1"/>
  <c r="R60" i="1" s="1"/>
  <c r="N55" i="1"/>
  <c r="O52" i="1"/>
  <c r="O55" i="1" s="1"/>
  <c r="P52" i="1" s="1"/>
  <c r="Q52" i="1" s="1"/>
  <c r="R52" i="1" s="1"/>
  <c r="P32" i="1"/>
  <c r="Q32" i="1" s="1"/>
  <c r="P26" i="1"/>
  <c r="Q26" i="1" s="1"/>
  <c r="M22" i="1"/>
  <c r="O38" i="1"/>
  <c r="N22" i="1"/>
  <c r="O20" i="1" s="1"/>
  <c r="P9" i="1"/>
  <c r="Q6" i="1"/>
  <c r="Q9" i="1" s="1"/>
  <c r="R4" i="1" s="1"/>
  <c r="R8" i="1" s="1"/>
  <c r="R3" i="4" s="1"/>
  <c r="T3" i="4" s="1"/>
  <c r="O9" i="1"/>
  <c r="P46" i="4" l="1"/>
  <c r="B41" i="4" s="1"/>
  <c r="O46" i="4"/>
  <c r="B40" i="4" s="1"/>
  <c r="N46" i="4"/>
  <c r="B39" i="4" s="1"/>
  <c r="P38" i="1"/>
  <c r="Q38" i="1" s="1"/>
  <c r="P20" i="1"/>
  <c r="Q20" i="1" s="1"/>
  <c r="C39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LUAILYUS ALHAQY</author>
  </authors>
  <commentList>
    <comment ref="X2" authorId="0" shapeId="0" xr:uid="{C768022D-3755-4EC1-9003-449112A70AB9}">
      <text>
        <r>
          <rPr>
            <b/>
            <sz val="9"/>
            <color indexed="81"/>
            <rFont val="Tahoma"/>
            <charset val="1"/>
          </rPr>
          <t>LUAILYUS ALHAQY:</t>
        </r>
        <r>
          <rPr>
            <sz val="9"/>
            <color indexed="81"/>
            <rFont val="Tahoma"/>
            <charset val="1"/>
          </rPr>
          <t xml:space="preserve">
Kepala Bagian PPC</t>
        </r>
      </text>
    </comment>
    <comment ref="Y2" authorId="0" shapeId="0" xr:uid="{5E22C1AC-6E32-49C0-88FB-8DA56B257B2D}">
      <text>
        <r>
          <rPr>
            <b/>
            <sz val="9"/>
            <color indexed="81"/>
            <rFont val="Tahoma"/>
            <charset val="1"/>
          </rPr>
          <t>LUAILYUS ALHAQY:</t>
        </r>
        <r>
          <rPr>
            <sz val="9"/>
            <color indexed="81"/>
            <rFont val="Tahoma"/>
            <charset val="1"/>
          </rPr>
          <t xml:space="preserve">
Purchasing</t>
        </r>
      </text>
    </comment>
    <comment ref="Z2" authorId="0" shapeId="0" xr:uid="{EFB76CB8-CF5A-40AD-8940-DB472A4BE98D}">
      <text>
        <r>
          <rPr>
            <b/>
            <sz val="9"/>
            <color indexed="81"/>
            <rFont val="Tahoma"/>
            <charset val="1"/>
          </rPr>
          <t>LUAILYUS ALHAQY:</t>
        </r>
        <r>
          <rPr>
            <sz val="9"/>
            <color indexed="81"/>
            <rFont val="Tahoma"/>
            <charset val="1"/>
          </rPr>
          <t xml:space="preserve">
Staf Gudang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LUAILYUS ALHAQY</author>
  </authors>
  <commentList>
    <comment ref="O3" authorId="0" shapeId="0" xr:uid="{DCADA813-4F96-4084-89A2-28965F5F98F3}">
      <text>
        <r>
          <rPr>
            <b/>
            <sz val="9"/>
            <color indexed="81"/>
            <rFont val="Tahoma"/>
            <family val="2"/>
          </rPr>
          <t>LUAILYUS ALHAQY:</t>
        </r>
        <r>
          <rPr>
            <sz val="9"/>
            <color indexed="81"/>
            <rFont val="Tahoma"/>
            <family val="2"/>
          </rPr>
          <t xml:space="preserve">
Prioritas/bobot
</t>
        </r>
      </text>
    </comment>
    <comment ref="P3" authorId="0" shapeId="0" xr:uid="{35D1AACE-3666-4F5C-92EF-969A7B8F8CCE}">
      <text>
        <r>
          <rPr>
            <b/>
            <sz val="9"/>
            <color indexed="81"/>
            <rFont val="Tahoma"/>
            <family val="2"/>
          </rPr>
          <t>LUAILYUS ALHAQY:</t>
        </r>
        <r>
          <rPr>
            <sz val="9"/>
            <color indexed="81"/>
            <rFont val="Tahoma"/>
            <family val="2"/>
          </rPr>
          <t xml:space="preserve">
bisa juga vector eigen dikali dengan jumlah perbandingan blm dinormalisasi</t>
        </r>
      </text>
    </comment>
    <comment ref="A14" authorId="0" shapeId="0" xr:uid="{7DCCD92D-7261-47C7-B0F4-5CFE0789AB98}">
      <text>
        <r>
          <rPr>
            <b/>
            <sz val="9"/>
            <color indexed="81"/>
            <rFont val="Tahoma"/>
            <family val="2"/>
          </rPr>
          <t>LUAILYUS ALHAQY:</t>
        </r>
        <r>
          <rPr>
            <sz val="9"/>
            <color indexed="81"/>
            <rFont val="Tahoma"/>
            <family val="2"/>
          </rPr>
          <t xml:space="preserve">
kelengkapan dokumen
</t>
        </r>
      </text>
    </comment>
    <comment ref="A15" authorId="0" shapeId="0" xr:uid="{9B3B2A82-FCC2-453E-8333-B68191F2E7A7}">
      <text>
        <r>
          <rPr>
            <b/>
            <sz val="9"/>
            <color indexed="81"/>
            <rFont val="Tahoma"/>
            <family val="2"/>
          </rPr>
          <t>LUAILYUS ALHAQY:</t>
        </r>
        <r>
          <rPr>
            <sz val="9"/>
            <color indexed="81"/>
            <rFont val="Tahoma"/>
            <family val="2"/>
          </rPr>
          <t xml:space="preserve">
kesesuaian ukuran</t>
        </r>
      </text>
    </comment>
  </commentList>
</comments>
</file>

<file path=xl/sharedStrings.xml><?xml version="1.0" encoding="utf-8"?>
<sst xmlns="http://schemas.openxmlformats.org/spreadsheetml/2006/main" count="1038" uniqueCount="156">
  <si>
    <t>kriteria</t>
  </si>
  <si>
    <t>quality</t>
  </si>
  <si>
    <t>cost</t>
  </si>
  <si>
    <t>delivery</t>
  </si>
  <si>
    <t>flexibility</t>
  </si>
  <si>
    <t>responsiveness</t>
  </si>
  <si>
    <t>jumlah</t>
  </si>
  <si>
    <t xml:space="preserve">quality </t>
  </si>
  <si>
    <t xml:space="preserve">MATRIK PERBANDINGAN BERPASANGAN ANTAR KRITERIA </t>
  </si>
  <si>
    <t>NORMALISASI PERBANDINGAN BERPASANGAN ANTAR KRITERIA</t>
  </si>
  <si>
    <t>Eigen Value</t>
  </si>
  <si>
    <t>Cost</t>
  </si>
  <si>
    <t>Delivery</t>
  </si>
  <si>
    <t>Quality</t>
  </si>
  <si>
    <t>Flexibility</t>
  </si>
  <si>
    <t>Responsiveness</t>
  </si>
  <si>
    <t>Nilai Perbandingan antar Kriteria</t>
  </si>
  <si>
    <t>Subkriteria</t>
  </si>
  <si>
    <t>Harga kompetitif</t>
  </si>
  <si>
    <t>Periode Pembayaran</t>
  </si>
  <si>
    <t>Ketepatan jadwal pengiriman</t>
  </si>
  <si>
    <t>kesesuaian jumlah pengiriman</t>
  </si>
  <si>
    <t>permintaan perubahan jumlah</t>
  </si>
  <si>
    <t>permintaan perubahan waktu pengiriman</t>
  </si>
  <si>
    <t>Nilai Perbandingan antar Subkriteria Quality</t>
  </si>
  <si>
    <t>Nilai Perbandingan antar Subkriteria Cost</t>
  </si>
  <si>
    <t>Nilai Perbandingan antar Subkriteria Delivery</t>
  </si>
  <si>
    <t>Nilai Perbandingan antar Subkriteria Flexibility</t>
  </si>
  <si>
    <t>Nilai Perbandingan antar Subkriteria Responsiveness</t>
  </si>
  <si>
    <t>Merespon permasalahan/ complain</t>
  </si>
  <si>
    <t>merespon perubahan jadwal</t>
  </si>
  <si>
    <t>Alternatif</t>
  </si>
  <si>
    <t>Nilai Perbandingan antar Alternatif Quality</t>
  </si>
  <si>
    <t>Kesuaian Tebal Kayu</t>
  </si>
  <si>
    <t>UD. Prajawari</t>
  </si>
  <si>
    <t>UD. Randu Muria</t>
  </si>
  <si>
    <t>UD. Trijaya</t>
  </si>
  <si>
    <t>Kesuaian Panjang Kayu</t>
  </si>
  <si>
    <t>Nilai Perbandingan antar Alternatif Cost</t>
  </si>
  <si>
    <t>Nilai Perbandingan antar Alternatif Delivery</t>
  </si>
  <si>
    <t>Ketepatan Jadwal Pengiriman</t>
  </si>
  <si>
    <t>Kesesuaian Jumlah Pengiriman</t>
  </si>
  <si>
    <t>Nilai Perbandingan antar Alternatif Flexibility</t>
  </si>
  <si>
    <t>Permintaan Perubahan Jumlah</t>
  </si>
  <si>
    <t>Permintaan Perubahan Waktu</t>
  </si>
  <si>
    <t>Nilai Perbandingan antar Alternatif Responsiveness</t>
  </si>
  <si>
    <t>Merespon perubahan jadwal pengiriman</t>
  </si>
  <si>
    <t>Vector Eigen</t>
  </si>
  <si>
    <r>
      <rPr>
        <i/>
        <u/>
        <sz val="12"/>
        <color theme="1"/>
        <rFont val="Times New Roman"/>
        <family val="1"/>
      </rPr>
      <t xml:space="preserve">Vektor </t>
    </r>
    <r>
      <rPr>
        <u/>
        <sz val="12"/>
        <color theme="1"/>
        <rFont val="Times New Roman"/>
        <family val="1"/>
      </rPr>
      <t>konsistensi</t>
    </r>
  </si>
  <si>
    <t>𝜆 maks</t>
  </si>
  <si>
    <t>CI</t>
  </si>
  <si>
    <t>CR</t>
  </si>
  <si>
    <t xml:space="preserve">Subkriteria </t>
  </si>
  <si>
    <t>VPI 1</t>
  </si>
  <si>
    <t>VPI 2</t>
  </si>
  <si>
    <t>VPI  2</t>
  </si>
  <si>
    <t>Jumlah</t>
  </si>
  <si>
    <t>MATRIK PERBANDINGAN BERPASANGAN ANTAR SUBKRITERIA QUALITY</t>
  </si>
  <si>
    <t>MATRIK PERBANDINGAN BERPASANGAN ANTAR SUBKRITERIA COST</t>
  </si>
  <si>
    <t>VPI 3</t>
  </si>
  <si>
    <t>VPI 4</t>
  </si>
  <si>
    <t>VPI  4</t>
  </si>
  <si>
    <t>MATRIK PERBANDINGAN BERPASANGAN ANTAR SUBKRITERIA DELIVERY</t>
  </si>
  <si>
    <t>VPI 5</t>
  </si>
  <si>
    <t>VPI 6</t>
  </si>
  <si>
    <t>VPI  6</t>
  </si>
  <si>
    <t>MATRIK PERBANDINGAN BERPASANGAN ANTAR SUBKRITERIA FLEXIBILITY</t>
  </si>
  <si>
    <t>MATRIK PERBANDINGAN BERPASANGAN ANTAR SUBKRITERIA RESPONSIVENESS</t>
  </si>
  <si>
    <t>MATRIK PERBANDINGAN BERPASANGAN ANTAR ALTERNATIF QUALITY</t>
  </si>
  <si>
    <t>Harga Kompetitif</t>
  </si>
  <si>
    <t>MATRIK PERBANDINGAN  ANTAR ALTERNATIF COST</t>
  </si>
  <si>
    <t>MATRIK PERBANDINGAN ANTAR ALTERNATIF DELIVERY</t>
  </si>
  <si>
    <t>Ketepatan jumlah pengiriman</t>
  </si>
  <si>
    <t>MATRIK PERBANDINGAN ANTAR ALTERNATIF FLEXIBILITY</t>
  </si>
  <si>
    <t>Permintaan perubahan jumlah pengiriman</t>
  </si>
  <si>
    <t>Permintaan perubahan waktu pengiriman</t>
  </si>
  <si>
    <t>MATRIK PERBANDINGAN ANTAR ALTERNATIF RESPONSIVENESS</t>
  </si>
  <si>
    <t>Merespon permasalahan/komplain</t>
  </si>
  <si>
    <t>Merespon permasalahan/ komplain</t>
  </si>
  <si>
    <t>Merespon perubahan jadwal</t>
  </si>
  <si>
    <r>
      <rPr>
        <i/>
        <sz val="12"/>
        <color theme="1"/>
        <rFont val="Times New Roman"/>
        <family val="1"/>
      </rPr>
      <t>Vektor</t>
    </r>
    <r>
      <rPr>
        <sz val="12"/>
        <color theme="1"/>
        <rFont val="Times New Roman"/>
        <family val="1"/>
      </rPr>
      <t xml:space="preserve"> Konsistensi</t>
    </r>
  </si>
  <si>
    <t xml:space="preserve">NORMALISASI PERBANDINGAN </t>
  </si>
  <si>
    <t>Vector Konsitensi</t>
  </si>
  <si>
    <t>Kelengkapan dokumen</t>
  </si>
  <si>
    <t>Kesesuaian ukuran kayu</t>
  </si>
  <si>
    <t>kelengkapan dokumen</t>
  </si>
  <si>
    <t>kesesuaian ukuran kayu</t>
  </si>
  <si>
    <t>A</t>
  </si>
  <si>
    <t>B</t>
  </si>
  <si>
    <t>Nilai Responden terhadap kiteria A</t>
  </si>
  <si>
    <t>Kriteria A</t>
  </si>
  <si>
    <t>kriteria B</t>
  </si>
  <si>
    <t>R1</t>
  </si>
  <si>
    <t>R2</t>
  </si>
  <si>
    <t>R3</t>
  </si>
  <si>
    <t>kriteria A</t>
  </si>
  <si>
    <t>Kriteria B</t>
  </si>
  <si>
    <t>Geometrik mean</t>
  </si>
  <si>
    <t>Subkriteria A</t>
  </si>
  <si>
    <t>Subkriteria B</t>
  </si>
  <si>
    <t>SubKriteria B</t>
  </si>
  <si>
    <t>Nilai Responden terhadap subkiteria A</t>
  </si>
  <si>
    <t>Nilai Responden terhadap alternatif A</t>
  </si>
  <si>
    <t>Alternatif A</t>
  </si>
  <si>
    <t>Alternatif B</t>
  </si>
  <si>
    <t>VPI 7</t>
  </si>
  <si>
    <t>VPI 8</t>
  </si>
  <si>
    <t>VPI 9</t>
  </si>
  <si>
    <t>VPI 10</t>
  </si>
  <si>
    <t>Kelengkapan Dokumen</t>
  </si>
  <si>
    <t>Kesuaian Ukuran Kayu</t>
  </si>
  <si>
    <t xml:space="preserve">UD. Trijaya </t>
  </si>
  <si>
    <t>Global Priority</t>
  </si>
  <si>
    <t>Level 1</t>
  </si>
  <si>
    <t>Level 2</t>
  </si>
  <si>
    <t>Level 3</t>
  </si>
  <si>
    <t>Bobot</t>
  </si>
  <si>
    <t>Local priority</t>
  </si>
  <si>
    <t>bobot</t>
  </si>
  <si>
    <t>Goal</t>
  </si>
  <si>
    <t>Supplier Terbaik</t>
  </si>
  <si>
    <t>Flexibility (0,054)</t>
  </si>
  <si>
    <t>Responsiveness(0,087)</t>
  </si>
  <si>
    <t>Delivery     (0,277)</t>
  </si>
  <si>
    <t>Quality      (0,422)</t>
  </si>
  <si>
    <t xml:space="preserve">REKAPITULASI HASIL PERHITUNGAN BOBOT </t>
  </si>
  <si>
    <t>Kriteria</t>
  </si>
  <si>
    <t>alternatif</t>
  </si>
  <si>
    <t xml:space="preserve">UD. Prajawari </t>
  </si>
  <si>
    <t xml:space="preserve">REKAPITULASI GLOBAL PRIORITY BERDASARKAN KRITERIA </t>
  </si>
  <si>
    <t xml:space="preserve">Total </t>
  </si>
  <si>
    <t>Prioritas</t>
  </si>
  <si>
    <t xml:space="preserve">Rekapitulasi Hasil Uji Konsistensi </t>
  </si>
  <si>
    <r>
      <t xml:space="preserve">Uji </t>
    </r>
    <r>
      <rPr>
        <i/>
        <sz val="11"/>
        <color theme="1"/>
        <rFont val="Calibri"/>
        <family val="2"/>
        <scheme val="minor"/>
      </rPr>
      <t xml:space="preserve">Consistency Ratio </t>
    </r>
    <r>
      <rPr>
        <sz val="11"/>
        <color theme="1"/>
        <rFont val="Calibri"/>
        <family val="2"/>
        <scheme val="minor"/>
      </rPr>
      <t>(CR)</t>
    </r>
  </si>
  <si>
    <t xml:space="preserve">Microsoft Excel </t>
  </si>
  <si>
    <t>Super Decision</t>
  </si>
  <si>
    <t>Keterangan</t>
  </si>
  <si>
    <r>
      <t xml:space="preserve">Subkriteria </t>
    </r>
    <r>
      <rPr>
        <i/>
        <sz val="11"/>
        <color theme="1"/>
        <rFont val="Calibri"/>
        <family val="2"/>
        <scheme val="minor"/>
      </rPr>
      <t>Quality</t>
    </r>
  </si>
  <si>
    <r>
      <t xml:space="preserve">Subkriteria </t>
    </r>
    <r>
      <rPr>
        <i/>
        <sz val="11"/>
        <color theme="1"/>
        <rFont val="Calibri"/>
        <family val="2"/>
        <scheme val="minor"/>
      </rPr>
      <t>Cost</t>
    </r>
  </si>
  <si>
    <r>
      <t xml:space="preserve">Subkriteria </t>
    </r>
    <r>
      <rPr>
        <i/>
        <sz val="11"/>
        <color theme="1"/>
        <rFont val="Calibri"/>
        <family val="2"/>
        <scheme val="minor"/>
      </rPr>
      <t>Delivery</t>
    </r>
  </si>
  <si>
    <r>
      <t xml:space="preserve">Subkriteria </t>
    </r>
    <r>
      <rPr>
        <i/>
        <sz val="11"/>
        <color theme="1"/>
        <rFont val="Calibri"/>
        <family val="2"/>
        <scheme val="minor"/>
      </rPr>
      <t>Flexibility</t>
    </r>
  </si>
  <si>
    <r>
      <t xml:space="preserve">Subkriteria </t>
    </r>
    <r>
      <rPr>
        <i/>
        <sz val="11"/>
        <color theme="1"/>
        <rFont val="Calibri"/>
        <family val="2"/>
        <scheme val="minor"/>
      </rPr>
      <t>Responsiveness</t>
    </r>
  </si>
  <si>
    <r>
      <t xml:space="preserve">Alternatif </t>
    </r>
    <r>
      <rPr>
        <i/>
        <sz val="11"/>
        <color theme="1"/>
        <rFont val="Calibri"/>
        <family val="2"/>
        <scheme val="minor"/>
      </rPr>
      <t xml:space="preserve">Supplier </t>
    </r>
    <r>
      <rPr>
        <sz val="11"/>
        <color theme="1"/>
        <rFont val="Calibri"/>
        <family val="2"/>
        <scheme val="minor"/>
      </rPr>
      <t>VPI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1</t>
    </r>
  </si>
  <si>
    <r>
      <t xml:space="preserve">Alternatif </t>
    </r>
    <r>
      <rPr>
        <i/>
        <sz val="11"/>
        <color theme="1"/>
        <rFont val="Calibri"/>
        <family val="2"/>
        <scheme val="minor"/>
      </rPr>
      <t xml:space="preserve">Supplier </t>
    </r>
    <r>
      <rPr>
        <sz val="11"/>
        <color theme="1"/>
        <rFont val="Calibri"/>
        <family val="2"/>
        <scheme val="minor"/>
      </rPr>
      <t>VPI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charset val="1"/>
        <scheme val="minor"/>
      </rPr>
      <t/>
    </r>
  </si>
  <si>
    <r>
      <t xml:space="preserve">Alternatif </t>
    </r>
    <r>
      <rPr>
        <i/>
        <sz val="11"/>
        <color theme="1"/>
        <rFont val="Calibri"/>
        <family val="2"/>
        <scheme val="minor"/>
      </rPr>
      <t xml:space="preserve">Supplier </t>
    </r>
    <r>
      <rPr>
        <sz val="11"/>
        <color theme="1"/>
        <rFont val="Calibri"/>
        <family val="2"/>
        <scheme val="minor"/>
      </rPr>
      <t>VPI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charset val="1"/>
        <scheme val="minor"/>
      </rPr>
      <t/>
    </r>
  </si>
  <si>
    <r>
      <t xml:space="preserve">Alternatif </t>
    </r>
    <r>
      <rPr>
        <i/>
        <sz val="11"/>
        <color theme="1"/>
        <rFont val="Calibri"/>
        <family val="2"/>
        <scheme val="minor"/>
      </rPr>
      <t xml:space="preserve">Supplier </t>
    </r>
    <r>
      <rPr>
        <sz val="11"/>
        <color theme="1"/>
        <rFont val="Calibri"/>
        <family val="2"/>
        <scheme val="minor"/>
      </rPr>
      <t>VPI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charset val="1"/>
        <scheme val="minor"/>
      </rPr>
      <t/>
    </r>
  </si>
  <si>
    <r>
      <t xml:space="preserve">Alternatif </t>
    </r>
    <r>
      <rPr>
        <i/>
        <sz val="11"/>
        <color theme="1"/>
        <rFont val="Calibri"/>
        <family val="2"/>
        <scheme val="minor"/>
      </rPr>
      <t xml:space="preserve">Supplier </t>
    </r>
    <r>
      <rPr>
        <sz val="11"/>
        <color theme="1"/>
        <rFont val="Calibri"/>
        <family val="2"/>
        <scheme val="minor"/>
      </rPr>
      <t>VPI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charset val="1"/>
        <scheme val="minor"/>
      </rPr>
      <t/>
    </r>
  </si>
  <si>
    <r>
      <t xml:space="preserve">Alternatif </t>
    </r>
    <r>
      <rPr>
        <i/>
        <sz val="11"/>
        <color theme="1"/>
        <rFont val="Calibri"/>
        <family val="2"/>
        <scheme val="minor"/>
      </rPr>
      <t xml:space="preserve">Supplier </t>
    </r>
    <r>
      <rPr>
        <sz val="11"/>
        <color theme="1"/>
        <rFont val="Calibri"/>
        <family val="2"/>
        <scheme val="minor"/>
      </rPr>
      <t>VPI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charset val="1"/>
        <scheme val="minor"/>
      </rPr>
      <t/>
    </r>
  </si>
  <si>
    <r>
      <t xml:space="preserve">Alternatif </t>
    </r>
    <r>
      <rPr>
        <i/>
        <sz val="11"/>
        <color theme="1"/>
        <rFont val="Calibri"/>
        <family val="2"/>
        <scheme val="minor"/>
      </rPr>
      <t xml:space="preserve">Supplier </t>
    </r>
    <r>
      <rPr>
        <sz val="11"/>
        <color theme="1"/>
        <rFont val="Calibri"/>
        <family val="2"/>
        <scheme val="minor"/>
      </rPr>
      <t>VPI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charset val="1"/>
        <scheme val="minor"/>
      </rPr>
      <t/>
    </r>
  </si>
  <si>
    <r>
      <t xml:space="preserve">Alternatif </t>
    </r>
    <r>
      <rPr>
        <i/>
        <sz val="11"/>
        <color theme="1"/>
        <rFont val="Calibri"/>
        <family val="2"/>
        <scheme val="minor"/>
      </rPr>
      <t xml:space="preserve">Supplier </t>
    </r>
    <r>
      <rPr>
        <sz val="11"/>
        <color theme="1"/>
        <rFont val="Calibri"/>
        <family val="2"/>
        <scheme val="minor"/>
      </rPr>
      <t>VPI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charset val="1"/>
        <scheme val="minor"/>
      </rPr>
      <t/>
    </r>
  </si>
  <si>
    <r>
      <t xml:space="preserve">Alternatif </t>
    </r>
    <r>
      <rPr>
        <i/>
        <sz val="11"/>
        <color theme="1"/>
        <rFont val="Calibri"/>
        <family val="2"/>
        <scheme val="minor"/>
      </rPr>
      <t xml:space="preserve">Supplier </t>
    </r>
    <r>
      <rPr>
        <sz val="11"/>
        <color theme="1"/>
        <rFont val="Calibri"/>
        <family val="2"/>
        <scheme val="minor"/>
      </rPr>
      <t>VPI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charset val="1"/>
        <scheme val="minor"/>
      </rPr>
      <t/>
    </r>
  </si>
  <si>
    <r>
      <t xml:space="preserve">Alternatif </t>
    </r>
    <r>
      <rPr>
        <i/>
        <sz val="11"/>
        <color theme="1"/>
        <rFont val="Calibri"/>
        <family val="2"/>
        <scheme val="minor"/>
      </rPr>
      <t xml:space="preserve">Supplier </t>
    </r>
    <r>
      <rPr>
        <sz val="11"/>
        <color theme="1"/>
        <rFont val="Calibri"/>
        <family val="2"/>
        <scheme val="minor"/>
      </rPr>
      <t>VPI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charset val="1"/>
        <scheme val="minor"/>
      </rPr>
      <t/>
    </r>
  </si>
  <si>
    <t>merespon perubahan waktu pengiriman</t>
  </si>
  <si>
    <t>bobot keseluruhan Excel</t>
  </si>
  <si>
    <t>bobot keseluruhan menggunakan super decision</t>
  </si>
  <si>
    <t>Cost              (0,161)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</si>
</sst>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2"/>
      <color theme="1"/>
      <name val="Times New Roman"/>
      <family val="1"/>
    </font>
    <font>
      <i/>
      <u/>
      <sz val="12"/>
      <color theme="1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8"/>
      <name val="Calibri"/>
      <family val="2"/>
      <charset val="1"/>
      <scheme val="minor"/>
    </font>
    <font>
      <sz val="10"/>
      <color rgb="FF00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5" borderId="0" xfId="0" applyFill="1" applyAlignment="1">
      <alignment vertical="center"/>
    </xf>
    <xf numFmtId="0" fontId="0" fillId="5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2" borderId="1" xfId="0" applyFont="1" applyFill="1" applyBorder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4" borderId="4" xfId="0" applyFont="1" applyFill="1" applyBorder="1"/>
    <xf numFmtId="0" fontId="2" fillId="2" borderId="5" xfId="0" applyFont="1" applyFill="1" applyBorder="1" applyAlignment="1">
      <alignment horizontal="center"/>
    </xf>
    <xf numFmtId="0" fontId="1" fillId="6" borderId="0" xfId="0" applyFont="1" applyFill="1"/>
    <xf numFmtId="0" fontId="1" fillId="6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4" fillId="5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164" fontId="1" fillId="0" borderId="0" xfId="0" applyNumberFormat="1" applyFont="1"/>
    <xf numFmtId="164" fontId="1" fillId="2" borderId="1" xfId="0" applyNumberFormat="1" applyFont="1" applyFill="1" applyBorder="1"/>
    <xf numFmtId="164" fontId="1" fillId="0" borderId="0" xfId="0" applyNumberFormat="1" applyFont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1" fillId="4" borderId="4" xfId="0" applyNumberFormat="1" applyFont="1" applyFill="1" applyBorder="1"/>
    <xf numFmtId="164" fontId="1" fillId="0" borderId="1" xfId="0" applyNumberFormat="1" applyFont="1" applyBorder="1" applyAlignment="1">
      <alignment horizontal="center" vertical="center"/>
    </xf>
    <xf numFmtId="164" fontId="1" fillId="7" borderId="1" xfId="0" applyNumberFormat="1" applyFont="1" applyFill="1" applyBorder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164" fontId="1" fillId="0" borderId="8" xfId="0" applyNumberFormat="1" applyFont="1" applyBorder="1" applyAlignment="1">
      <alignment horizontal="center"/>
    </xf>
    <xf numFmtId="0" fontId="1" fillId="8" borderId="0" xfId="0" applyFont="1" applyFill="1"/>
    <xf numFmtId="164" fontId="0" fillId="0" borderId="1" xfId="0" applyNumberFormat="1" applyBorder="1"/>
    <xf numFmtId="164" fontId="0" fillId="0" borderId="0" xfId="0" applyNumberFormat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1" xfId="0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64" fontId="0" fillId="4" borderId="0" xfId="0" applyNumberFormat="1" applyFill="1" applyAlignment="1">
      <alignment horizontal="center"/>
    </xf>
    <xf numFmtId="1" fontId="0" fillId="4" borderId="1" xfId="0" applyNumberFormat="1" applyFill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20" fontId="12" fillId="0" borderId="10" xfId="0" applyNumberFormat="1" applyFont="1" applyBorder="1" applyAlignment="1">
      <alignment horizontal="center" vertical="center" wrapText="1"/>
    </xf>
    <xf numFmtId="0" fontId="0" fillId="4" borderId="0" xfId="0" applyFill="1"/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 vertical="center"/>
    </xf>
    <xf numFmtId="0" fontId="0" fillId="8" borderId="1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1" fillId="8" borderId="2" xfId="0" applyFont="1" applyFill="1" applyBorder="1" applyAlignment="1">
      <alignment horizont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164" fontId="1" fillId="4" borderId="4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1" xfId="0" applyNumberFormat="1" applyFont="1" applyBorder="1" applyAlignment="1">
      <alignment horizontal="center" vertical="center"/>
    </xf>
    <xf numFmtId="0" fontId="1" fillId="6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4" borderId="2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69850</xdr:colOff>
      <xdr:row>0</xdr:row>
      <xdr:rowOff>168275</xdr:rowOff>
    </xdr:from>
    <xdr:ext cx="2698750" cy="117157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DAAD553F-C7C1-4972-9912-FA3AA11DA8E0}"/>
                </a:ext>
              </a:extLst>
            </xdr:cNvPr>
            <xdr:cNvSpPr txBox="1"/>
          </xdr:nvSpPr>
          <xdr:spPr>
            <a:xfrm>
              <a:off x="10204450" y="168275"/>
              <a:ext cx="2698750" cy="11715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ID" sz="1400"/>
                <a:t>rata-rata geometrik = </a:t>
              </a:r>
              <a14:m>
                <m:oMath xmlns:m="http://schemas.openxmlformats.org/officeDocument/2006/math">
                  <m:rad>
                    <m:radPr>
                      <m:ctrlPr>
                        <a:rPr lang="en-ID" sz="1400" i="1">
                          <a:latin typeface="Cambria Math" panose="02040503050406030204" pitchFamily="18" charset="0"/>
                        </a:rPr>
                      </m:ctrlPr>
                    </m:radPr>
                    <m:deg>
                      <m:r>
                        <m:rPr>
                          <m:brk m:alnAt="7"/>
                        </m:rPr>
                        <a:rPr lang="en-US" sz="1400" b="0" i="1">
                          <a:latin typeface="Cambria Math" panose="02040503050406030204" pitchFamily="18" charset="0"/>
                        </a:rPr>
                        <m:t>𝑛</m:t>
                      </m:r>
                    </m:deg>
                    <m:e>
                      <m:r>
                        <a:rPr lang="en-US" sz="1400" b="0" i="1">
                          <a:latin typeface="Cambria Math" panose="02040503050406030204" pitchFamily="18" charset="0"/>
                        </a:rPr>
                        <m:t>𝑥</m:t>
                      </m:r>
                      <m:r>
                        <a:rPr lang="en-US" sz="1400" b="0" i="1">
                          <a:latin typeface="Cambria Math" panose="02040503050406030204" pitchFamily="18" charset="0"/>
                        </a:rPr>
                        <m:t>₁·</m:t>
                      </m:r>
                      <m:r>
                        <a:rPr lang="en-US" sz="1400" b="0" i="1">
                          <a:latin typeface="Cambria Math" panose="02040503050406030204" pitchFamily="18" charset="0"/>
                        </a:rPr>
                        <m:t>𝑥</m:t>
                      </m:r>
                      <m:r>
                        <a:rPr lang="en-US" sz="1400" b="0" i="1">
                          <a:latin typeface="Cambria Math" panose="02040503050406030204" pitchFamily="18" charset="0"/>
                        </a:rPr>
                        <m:t>₂·</m:t>
                      </m:r>
                    </m:e>
                  </m:rad>
                  <m:r>
                    <a:rPr lang="en-US" sz="1400" b="0" i="1">
                      <a:latin typeface="Cambria Math" panose="02040503050406030204" pitchFamily="18" charset="0"/>
                    </a:rPr>
                    <m:t>…</m:t>
                  </m:r>
                  <m:r>
                    <a:rPr lang="en-US" sz="1400" b="0" i="1">
                      <a:latin typeface="Cambria Math" panose="02040503050406030204" pitchFamily="18" charset="0"/>
                    </a:rPr>
                    <m:t>𝑥</m:t>
                  </m:r>
                  <m:r>
                    <a:rPr lang="en-US" sz="1400" b="0" i="1">
                      <a:latin typeface="Cambria Math" panose="02040503050406030204" pitchFamily="18" charset="0"/>
                    </a:rPr>
                    <m:t>ₙ</m:t>
                  </m:r>
                </m:oMath>
              </a14:m>
              <a:endParaRPr lang="en-ID" sz="1200"/>
            </a:p>
            <a:p>
              <a:endParaRPr lang="en-ID" sz="1200"/>
            </a:p>
            <a:p>
              <a:r>
                <a:rPr lang="en-ID" sz="1400"/>
                <a:t>*keterangan </a:t>
              </a:r>
            </a:p>
            <a:p>
              <a14:m>
                <m:oMath xmlns:m="http://schemas.openxmlformats.org/officeDocument/2006/math">
                  <m:r>
                    <a:rPr lang="en-US" sz="12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𝑥</m:t>
                  </m:r>
                </m:oMath>
              </a14:m>
              <a:r>
                <a:rPr lang="en-ID" sz="1400" i="1" baseline="0"/>
                <a:t> = </a:t>
              </a:r>
              <a:r>
                <a:rPr lang="en-ID" sz="1400" i="0" baseline="0"/>
                <a:t>hasil perbandingan berpasangan </a:t>
              </a:r>
            </a:p>
            <a:p>
              <a14:m>
                <m:oMath xmlns:m="http://schemas.openxmlformats.org/officeDocument/2006/math">
                  <m:r>
                    <m:rPr>
                      <m:brk m:alnAt="7"/>
                    </m:rPr>
                    <a:rPr lang="en-US" sz="12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𝑛</m:t>
                  </m:r>
                </m:oMath>
              </a14:m>
              <a:r>
                <a:rPr lang="en-ID" sz="1400" i="1"/>
                <a:t> </a:t>
              </a:r>
              <a:r>
                <a:rPr lang="en-ID" sz="1400" i="0"/>
                <a:t>=</a:t>
              </a:r>
              <a:r>
                <a:rPr lang="en-ID" sz="1400" i="1"/>
                <a:t> </a:t>
              </a:r>
              <a:r>
                <a:rPr lang="en-ID" sz="1400" i="0"/>
                <a:t>jumah</a:t>
              </a:r>
              <a:r>
                <a:rPr lang="en-ID" sz="1400" i="0" baseline="0"/>
                <a:t> total responden</a:t>
              </a:r>
            </a:p>
            <a:p>
              <a:endParaRPr lang="en-ID" sz="1200" i="0" baseline="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DAAD553F-C7C1-4972-9912-FA3AA11DA8E0}"/>
                </a:ext>
              </a:extLst>
            </xdr:cNvPr>
            <xdr:cNvSpPr txBox="1"/>
          </xdr:nvSpPr>
          <xdr:spPr>
            <a:xfrm>
              <a:off x="10204450" y="168275"/>
              <a:ext cx="2698750" cy="11715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ID" sz="1400"/>
                <a:t>rata-rata geometrik = </a:t>
              </a:r>
              <a:r>
                <a:rPr lang="en-ID" sz="1400" i="0">
                  <a:latin typeface="Cambria Math" panose="02040503050406030204" pitchFamily="18" charset="0"/>
                </a:rPr>
                <a:t>√(</a:t>
              </a:r>
              <a:r>
                <a:rPr lang="en-US" sz="1400" b="0" i="0">
                  <a:latin typeface="Cambria Math" panose="02040503050406030204" pitchFamily="18" charset="0"/>
                </a:rPr>
                <a:t>𝑛&amp;𝑥₁·𝑥₂·</a:t>
              </a:r>
              <a:r>
                <a:rPr lang="en-ID" sz="1400" b="0" i="0">
                  <a:latin typeface="Cambria Math" panose="02040503050406030204" pitchFamily="18" charset="0"/>
                </a:rPr>
                <a:t>)</a:t>
              </a:r>
              <a:r>
                <a:rPr lang="en-US" sz="1400" b="0" i="0">
                  <a:latin typeface="Cambria Math" panose="02040503050406030204" pitchFamily="18" charset="0"/>
                </a:rPr>
                <a:t>…𝑥ₙ</a:t>
              </a:r>
              <a:endParaRPr lang="en-ID" sz="1200"/>
            </a:p>
            <a:p>
              <a:endParaRPr lang="en-ID" sz="1200"/>
            </a:p>
            <a:p>
              <a:r>
                <a:rPr lang="en-ID" sz="1400"/>
                <a:t>*keterangan </a:t>
              </a:r>
            </a:p>
            <a:p>
              <a:r>
                <a:rPr lang="en-US" sz="12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</a:t>
              </a:r>
              <a:r>
                <a:rPr lang="en-ID" sz="1400" i="1" baseline="0"/>
                <a:t> = </a:t>
              </a:r>
              <a:r>
                <a:rPr lang="en-ID" sz="1400" i="0" baseline="0"/>
                <a:t>hasil perbandingan berpasangan </a:t>
              </a:r>
            </a:p>
            <a:p>
              <a:r>
                <a:rPr lang="en-US" sz="12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𝑛</a:t>
              </a:r>
              <a:r>
                <a:rPr lang="en-ID" sz="1400" i="1"/>
                <a:t> </a:t>
              </a:r>
              <a:r>
                <a:rPr lang="en-ID" sz="1400" i="0"/>
                <a:t>=</a:t>
              </a:r>
              <a:r>
                <a:rPr lang="en-ID" sz="1400" i="1"/>
                <a:t> </a:t>
              </a:r>
              <a:r>
                <a:rPr lang="en-ID" sz="1400" i="0"/>
                <a:t>jumah</a:t>
              </a:r>
              <a:r>
                <a:rPr lang="en-ID" sz="1400" i="0" baseline="0"/>
                <a:t> total responden</a:t>
              </a:r>
            </a:p>
            <a:p>
              <a:endParaRPr lang="en-ID" sz="1200" i="0" baseline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517070</xdr:colOff>
      <xdr:row>2</xdr:row>
      <xdr:rowOff>18141</xdr:rowOff>
    </xdr:from>
    <xdr:ext cx="4336143" cy="742042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30A6DE3A-6119-4987-BF68-098F2E45A384}"/>
                </a:ext>
              </a:extLst>
            </xdr:cNvPr>
            <xdr:cNvSpPr txBox="1"/>
          </xdr:nvSpPr>
          <xdr:spPr>
            <a:xfrm>
              <a:off x="20746356" y="417284"/>
              <a:ext cx="4336143" cy="742042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endParaRPr lang="en-ID" sz="1400" i="0" baseline="0"/>
            </a:p>
            <a:p>
              <a14:m>
                <m:oMath xmlns:m="http://schemas.openxmlformats.org/officeDocument/2006/math">
                  <m:r>
                    <a:rPr lang="en-US" sz="14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1.</m:t>
                  </m:r>
                  <m:nary>
                    <m:naryPr>
                      <m:chr m:val="∑"/>
                      <m:limLoc m:val="undOvr"/>
                      <m:subHide m:val="on"/>
                      <m:supHide m:val="on"/>
                      <m:ctrlPr>
                        <a:rPr lang="en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naryPr>
                    <m:sub/>
                    <m:sup/>
                    <m:e>
                      <m:r>
                        <a:rPr lang="id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𝑛𝑘</m:t>
                      </m:r>
                      <m:r>
                        <a:rPr lang="id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=</m:t>
                      </m:r>
                      <m:r>
                        <a:rPr lang="id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𝑎</m:t>
                      </m:r>
                      <m:r>
                        <a:rPr lang="id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11+</m:t>
                      </m:r>
                      <m:r>
                        <a:rPr lang="id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𝑎</m:t>
                      </m:r>
                      <m:r>
                        <a:rPr lang="id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21+</m:t>
                      </m:r>
                      <m:r>
                        <a:rPr lang="id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𝑎</m:t>
                      </m:r>
                      <m:r>
                        <a:rPr lang="id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31+…+</m:t>
                      </m:r>
                      <m:r>
                        <a:rPr lang="id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𝑎𝑛</m:t>
                      </m:r>
                      <m:r>
                        <a:rPr lang="id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1</m:t>
                      </m:r>
                    </m:e>
                  </m:nary>
                </m:oMath>
              </a14:m>
              <a:r>
                <a:rPr lang="id-ID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endParaRPr lang="en-US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en-US" sz="14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            =  1 + 0,322 + 0,464 + 0,165 +0,193 = 2,143</a:t>
              </a:r>
            </a:p>
            <a:p>
              <a:endParaRPr lang="en-US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en-US" sz="1400" i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2. normalisasi  </a:t>
              </a:r>
            </a:p>
            <a:p>
              <a:r>
                <a:rPr lang="en-US" sz="1400" i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14:m>
                <m:oMath xmlns:m="http://schemas.openxmlformats.org/officeDocument/2006/math">
                  <m:f>
                    <m:fPr>
                      <m:ctrlPr>
                        <a:rPr lang="en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id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𝑎</m:t>
                      </m:r>
                      <m:r>
                        <a:rPr lang="id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11</m:t>
                      </m:r>
                    </m:num>
                    <m:den>
                      <m:nary>
                        <m:naryPr>
                          <m:chr m:val="∑"/>
                          <m:limLoc m:val="undOvr"/>
                          <m:subHide m:val="on"/>
                          <m:supHide m:val="on"/>
                          <m:ctrlPr>
                            <a:rPr lang="en-ID" sz="140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naryPr>
                        <m:sub/>
                        <m:sup/>
                        <m:e>
                          <m:r>
                            <a:rPr lang="id-ID" sz="140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𝑛𝑘</m:t>
                          </m:r>
                        </m:e>
                      </m:nary>
                    </m:den>
                  </m:f>
                </m:oMath>
              </a14:m>
              <a:r>
                <a:rPr lang="id-ID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en-US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= </a:t>
              </a:r>
            </a:p>
            <a:p>
              <a14:m>
                <m:oMath xmlns:m="http://schemas.openxmlformats.org/officeDocument/2006/math">
                  <m:f>
                    <m:fPr>
                      <m:ctrlPr>
                        <a:rPr lang="en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1</m:t>
                      </m:r>
                    </m:num>
                    <m:den>
                      <m: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2,143</m:t>
                      </m:r>
                    </m:den>
                  </m:f>
                </m:oMath>
              </a14:m>
              <a:r>
                <a:rPr lang="id-ID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en-US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= 0,467</a:t>
              </a:r>
            </a:p>
            <a:p>
              <a:endParaRPr lang="en-US" sz="1400" i="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en-US" sz="1400" i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3. untuk mendapatkan bobot / eigen vector</a:t>
              </a:r>
            </a:p>
            <a:p>
              <a14:m>
                <m:oMath xmlns:m="http://schemas.openxmlformats.org/officeDocument/2006/math">
                  <m:nary>
                    <m:naryPr>
                      <m:chr m:val="∑"/>
                      <m:limLoc m:val="undOvr"/>
                      <m:subHide m:val="on"/>
                      <m:supHide m:val="on"/>
                      <m:ctrlPr>
                        <a:rPr lang="en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naryPr>
                    <m:sub/>
                    <m:sup/>
                    <m:e>
                      <m:r>
                        <a:rPr lang="id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𝑛𝑏</m:t>
                      </m:r>
                      <m:r>
                        <a:rPr lang="id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=</m:t>
                      </m:r>
                      <m:r>
                        <a:rPr lang="id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𝑎</m:t>
                      </m:r>
                      <m:r>
                        <a:rPr lang="id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11+</m:t>
                      </m:r>
                      <m:r>
                        <a:rPr lang="id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𝑎</m:t>
                      </m:r>
                      <m:r>
                        <a:rPr lang="id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12+</m:t>
                      </m:r>
                      <m:r>
                        <a:rPr lang="id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𝑎</m:t>
                      </m:r>
                      <m:r>
                        <a:rPr lang="id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13+…+</m:t>
                      </m:r>
                      <m:r>
                        <a:rPr lang="id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𝑎𝑛</m:t>
                      </m:r>
                      <m:r>
                        <a:rPr lang="id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1</m:t>
                      </m:r>
                    </m:e>
                  </m:nary>
                </m:oMath>
              </a14:m>
              <a:r>
                <a:rPr lang="id-ID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endParaRPr lang="en-US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 xmlns:m="http://schemas.openxmlformats.org/officeDocument/2006/math">
                  <m:nary>
                    <m:naryPr>
                      <m:chr m:val="∑"/>
                      <m:limLoc m:val="undOvr"/>
                      <m:subHide m:val="on"/>
                      <m:supHide m:val="on"/>
                      <m:ctrlPr>
                        <a:rPr lang="en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naryPr>
                    <m:sub/>
                    <m:sup/>
                    <m:e>
                      <m:r>
                        <a:rPr lang="id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𝑛𝑏</m:t>
                      </m:r>
                      <m:r>
                        <a:rPr lang="id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=0,467+0,</m:t>
                      </m:r>
                      <m: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430+0,541+0,352+0,321=2,111</m:t>
                      </m:r>
                    </m:e>
                  </m:nary>
                </m:oMath>
              </a14:m>
              <a:r>
                <a:rPr lang="id-ID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endParaRPr lang="en-ID" sz="1400">
                <a:effectLst/>
              </a:endParaRPr>
            </a:p>
            <a:p>
              <a:endParaRPr lang="en-ID" sz="1600" i="0" baseline="0"/>
            </a:p>
            <a:p>
              <a14:m>
                <m:oMath xmlns:m="http://schemas.openxmlformats.org/officeDocument/2006/math">
                  <m:f>
                    <m:fPr>
                      <m:ctrlPr>
                        <a:rPr lang="en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nary>
                        <m:naryPr>
                          <m:chr m:val="∑"/>
                          <m:limLoc m:val="undOvr"/>
                          <m:subHide m:val="on"/>
                          <m:supHide m:val="on"/>
                          <m:ctrlPr>
                            <a:rPr lang="en-ID" sz="140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naryPr>
                        <m:sub/>
                        <m:sup/>
                        <m:e>
                          <m:r>
                            <a:rPr lang="id-ID" sz="140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𝑛𝑏</m:t>
                          </m:r>
                        </m:e>
                      </m:nary>
                    </m:num>
                    <m:den>
                      <m:r>
                        <a:rPr lang="id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𝑛</m:t>
                      </m:r>
                    </m:den>
                  </m:f>
                </m:oMath>
              </a14:m>
              <a:r>
                <a:rPr lang="id-ID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=</a:t>
              </a:r>
              <a:endParaRPr lang="en-US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14:m>
                <m:oMath xmlns:m="http://schemas.openxmlformats.org/officeDocument/2006/math">
                  <m:f>
                    <m:fPr>
                      <m:ctrlPr>
                        <a:rPr lang="en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2,111</m:t>
                      </m:r>
                    </m:num>
                    <m:den>
                      <m: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5</m:t>
                      </m:r>
                    </m:den>
                  </m:f>
                </m:oMath>
              </a14:m>
              <a:r>
                <a:rPr lang="id-ID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=</a:t>
              </a:r>
              <a:r>
                <a:rPr lang="en-US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0,422</a:t>
              </a:r>
            </a:p>
            <a:p>
              <a:r>
                <a:rPr lang="en-US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4.  uji konsistensi </a:t>
              </a:r>
            </a:p>
            <a:p>
              <a:r>
                <a:rPr lang="en-US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- mencari</a:t>
              </a:r>
              <a:r>
                <a:rPr lang="en-US" sz="14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14:m>
                <m:oMath xmlns:m="http://schemas.openxmlformats.org/officeDocument/2006/math">
                  <m:r>
                    <a:rPr lang="id-ID" sz="140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𝜆</m:t>
                  </m:r>
                  <m:r>
                    <a:rPr lang="id-ID" sz="140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 </m:t>
                  </m:r>
                </m:oMath>
              </a14:m>
              <a:r>
                <a:rPr lang="id-ID" sz="14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max </a:t>
              </a:r>
              <a:r>
                <a:rPr lang="en-US" sz="14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en-US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dengan</a:t>
              </a:r>
              <a:r>
                <a:rPr lang="en-US" sz="1400" i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melakukan perkalian nilai yang belum dinormalisasi dengan bobot / </a:t>
              </a:r>
              <a:r>
                <a:rPr lang="en-US" sz="1400" i="1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eigen vector </a:t>
              </a:r>
            </a:p>
            <a:p>
              <a:r>
                <a:rPr lang="en-US" sz="1400" i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- kemudian dari hasil perkalian diatas dijumlahkan lalu dibagi dengan elemen yang digunakan  </a:t>
              </a:r>
            </a:p>
            <a:p>
              <a:r>
                <a:rPr lang="en-US" sz="1400" i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setelah didapatkan </a:t>
              </a:r>
              <a14:m>
                <m:oMath xmlns:m="http://schemas.openxmlformats.org/officeDocument/2006/math">
                  <m:r>
                    <a:rPr lang="id-ID" sz="140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𝜆</m:t>
                  </m:r>
                  <m:r>
                    <a:rPr lang="id-ID" sz="140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 </m:t>
                  </m:r>
                </m:oMath>
              </a14:m>
              <a:r>
                <a:rPr lang="id-ID" sz="14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max </a:t>
              </a:r>
              <a:r>
                <a:rPr lang="en-US" sz="14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en-US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kemduian</a:t>
              </a:r>
              <a:r>
                <a:rPr lang="en-US" sz="1400" i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dilakukan perhitungan CI dan CR </a:t>
              </a:r>
            </a:p>
            <a:p>
              <a14:m>
                <m:oMath xmlns:m="http://schemas.openxmlformats.org/officeDocument/2006/math">
                  <m:r>
                    <m:rPr>
                      <m:sty m:val="p"/>
                    </m:rPr>
                    <a:rPr lang="id-ID" sz="140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CI</m:t>
                  </m:r>
                  <m:r>
                    <a:rPr lang="id-ID" sz="140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 </m:t>
                  </m:r>
                  <m:f>
                    <m:fPr>
                      <m:ctrlPr>
                        <a:rPr lang="en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id-ID" sz="140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(</m:t>
                      </m:r>
                      <m:r>
                        <m:rPr>
                          <m:sty m:val="p"/>
                        </m:rPr>
                        <a:rPr lang="id-ID" sz="140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λmax</m:t>
                      </m:r>
                      <m:r>
                        <a:rPr lang="id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−</m:t>
                      </m:r>
                      <m:r>
                        <m:rPr>
                          <m:sty m:val="p"/>
                        </m:rPr>
                        <a:rPr lang="id-ID" sz="140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n</m:t>
                      </m:r>
                      <m:r>
                        <a:rPr lang="id-ID" sz="140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)</m:t>
                      </m:r>
                    </m:num>
                    <m:den>
                      <m:r>
                        <a:rPr lang="id-ID" sz="140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(</m:t>
                      </m:r>
                      <m:r>
                        <m:rPr>
                          <m:sty m:val="p"/>
                        </m:rPr>
                        <a:rPr lang="id-ID" sz="140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n</m:t>
                      </m:r>
                      <m:r>
                        <a:rPr lang="id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−</m:t>
                      </m:r>
                      <m:r>
                        <a:rPr lang="id-ID" sz="140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1)</m:t>
                      </m:r>
                    </m:den>
                  </m:f>
                </m:oMath>
              </a14:m>
              <a:r>
                <a:rPr lang="id-ID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endParaRPr lang="en-US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14:m>
                <m:oMath xmlns:m="http://schemas.openxmlformats.org/officeDocument/2006/math">
                  <m:r>
                    <m:rPr>
                      <m:sty m:val="p"/>
                    </m:rPr>
                    <a:rPr lang="id-ID" sz="140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CI</m:t>
                  </m:r>
                  <m:r>
                    <a:rPr lang="id-ID" sz="140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 </m:t>
                  </m:r>
                  <m:f>
                    <m:fPr>
                      <m:ctrlPr>
                        <a:rPr lang="en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id-ID" sz="140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(</m:t>
                      </m:r>
                      <m:r>
                        <a:rPr lang="en-US" sz="1400" b="0" i="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5,426</m:t>
                      </m:r>
                      <m:r>
                        <a:rPr lang="id-ID" sz="140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)</m:t>
                      </m:r>
                    </m:num>
                    <m:den>
                      <m:r>
                        <a:rPr lang="id-ID" sz="140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(</m:t>
                      </m:r>
                      <m: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5</m:t>
                      </m:r>
                      <m:r>
                        <a:rPr lang="id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−</m:t>
                      </m:r>
                      <m:r>
                        <a:rPr lang="id-ID" sz="140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1)</m:t>
                      </m:r>
                    </m:den>
                  </m:f>
                </m:oMath>
              </a14:m>
              <a:r>
                <a:rPr lang="en-US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=</a:t>
              </a:r>
              <a:r>
                <a:rPr lang="id-ID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en-US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0,106</a:t>
              </a:r>
            </a:p>
            <a:p>
              <a:endParaRPr lang="en-US" sz="140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14:m>
                <m:oMath xmlns:m="http://schemas.openxmlformats.org/officeDocument/2006/math">
                  <m:r>
                    <m:rPr>
                      <m:sty m:val="p"/>
                    </m:rPr>
                    <a:rPr lang="id-ID" sz="140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CR</m:t>
                  </m:r>
                  <m:r>
                    <a:rPr lang="id-ID" sz="140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 </m:t>
                  </m:r>
                  <m:f>
                    <m:fPr>
                      <m:ctrlPr>
                        <a:rPr lang="en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m:rPr>
                          <m:sty m:val="p"/>
                        </m:rPr>
                        <a:rPr lang="id-ID" sz="140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CI</m:t>
                      </m:r>
                    </m:num>
                    <m:den>
                      <m:r>
                        <m:rPr>
                          <m:sty m:val="p"/>
                        </m:rPr>
                        <a:rPr lang="id-ID" sz="140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RI</m:t>
                      </m:r>
                    </m:den>
                  </m:f>
                </m:oMath>
              </a14:m>
              <a:r>
                <a:rPr lang="id-ID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endParaRPr lang="en-US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en-US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14:m>
                <m:oMath xmlns:m="http://schemas.openxmlformats.org/officeDocument/2006/math">
                  <m:r>
                    <m:rPr>
                      <m:sty m:val="p"/>
                    </m:rPr>
                    <a:rPr lang="id-ID" sz="140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CR</m:t>
                  </m:r>
                  <m:r>
                    <a:rPr lang="id-ID" sz="140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 </m:t>
                  </m:r>
                  <m:f>
                    <m:fPr>
                      <m:ctrlPr>
                        <a:rPr lang="en-ID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en-US" sz="1400" b="0" i="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0,106</m:t>
                      </m:r>
                    </m:num>
                    <m:den>
                      <m: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1,12</m:t>
                      </m:r>
                    </m:den>
                  </m:f>
                </m:oMath>
              </a14:m>
              <a:r>
                <a:rPr lang="id-ID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en-US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= 0,95</a:t>
              </a:r>
              <a:endParaRPr lang="en-ID" sz="3600" i="0" baseline="0">
                <a:latin typeface="+mn-lt"/>
              </a:endParaRPr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30A6DE3A-6119-4987-BF68-098F2E45A384}"/>
                </a:ext>
              </a:extLst>
            </xdr:cNvPr>
            <xdr:cNvSpPr txBox="1"/>
          </xdr:nvSpPr>
          <xdr:spPr>
            <a:xfrm>
              <a:off x="20746356" y="417284"/>
              <a:ext cx="4336143" cy="742042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endParaRPr lang="en-ID" sz="1400" i="0" baseline="0"/>
            </a:p>
            <a:p>
              <a:r>
                <a:rPr lang="en-US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1.</a:t>
              </a:r>
              <a:r>
                <a:rPr lang="en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∑1</a:t>
              </a:r>
              <a:r>
                <a:rPr lang="id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▒</a:t>
              </a:r>
              <a:r>
                <a:rPr lang="en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id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𝑛𝑘=𝑎11+𝑎21+𝑎31+…+𝑎𝑛1</a:t>
              </a:r>
              <a:r>
                <a:rPr lang="en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〗</a:t>
              </a:r>
              <a:r>
                <a:rPr lang="id-ID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endParaRPr lang="en-US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en-US" sz="14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            =  1 + 0,322 + 0,464 + 0,165 +0,193 = 2,143</a:t>
              </a:r>
            </a:p>
            <a:p>
              <a:endParaRPr lang="en-US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en-US" sz="1400" i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2. normalisasi  </a:t>
              </a:r>
            </a:p>
            <a:p>
              <a:r>
                <a:rPr lang="en-US" sz="1400" i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id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𝑎11</a:t>
              </a:r>
              <a:r>
                <a:rPr lang="en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/(∑1</a:t>
              </a:r>
              <a:r>
                <a:rPr lang="id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▒𝑛𝑘</a:t>
              </a:r>
              <a:r>
                <a:rPr lang="en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id-ID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en-US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= </a:t>
              </a:r>
            </a:p>
            <a:p>
              <a:r>
                <a:rPr lang="en-US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</a:t>
              </a:r>
              <a:r>
                <a:rPr lang="en-ID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/</a:t>
              </a:r>
              <a:r>
                <a:rPr lang="en-US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2,143</a:t>
              </a:r>
              <a:r>
                <a:rPr lang="id-ID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en-US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= 0,467</a:t>
              </a:r>
            </a:p>
            <a:p>
              <a:endParaRPr lang="en-US" sz="1400" i="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en-US" sz="1400" i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3. untuk mendapatkan bobot / eigen vector</a:t>
              </a:r>
            </a:p>
            <a:p>
              <a:r>
                <a:rPr lang="en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∑1</a:t>
              </a:r>
              <a:r>
                <a:rPr lang="id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▒</a:t>
              </a:r>
              <a:r>
                <a:rPr lang="en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id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𝑛𝑏=𝑎11+𝑎12+𝑎13+…+𝑎𝑛1</a:t>
              </a:r>
              <a:r>
                <a:rPr lang="en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〗</a:t>
              </a:r>
              <a:r>
                <a:rPr lang="id-ID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endParaRPr lang="en-US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∑1</a:t>
              </a:r>
              <a:r>
                <a:rPr lang="id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▒</a:t>
              </a:r>
              <a:r>
                <a:rPr lang="en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id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𝑛𝑏=</a:t>
              </a:r>
              <a:r>
                <a:rPr lang="en-US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0,467+0,430+0,541+0,352+0,321=2,111</a:t>
              </a:r>
              <a:r>
                <a:rPr lang="en-ID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〗</a:t>
              </a:r>
              <a:r>
                <a:rPr lang="id-ID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endParaRPr lang="en-ID" sz="1400">
                <a:effectLst/>
              </a:endParaRPr>
            </a:p>
            <a:p>
              <a:endParaRPr lang="en-ID" sz="1600" i="0" baseline="0"/>
            </a:p>
            <a:p>
              <a:r>
                <a:rPr lang="en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(∑1</a:t>
              </a:r>
              <a:r>
                <a:rPr lang="id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▒𝑛𝑏</a:t>
              </a:r>
              <a:r>
                <a:rPr lang="en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)/</a:t>
              </a:r>
              <a:r>
                <a:rPr lang="id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𝑛</a:t>
              </a:r>
              <a:r>
                <a:rPr lang="id-ID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=</a:t>
              </a:r>
              <a:endParaRPr lang="en-US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en-US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2,111</a:t>
              </a:r>
              <a:r>
                <a:rPr lang="en-ID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/</a:t>
              </a:r>
              <a:r>
                <a:rPr lang="en-US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5</a:t>
              </a:r>
              <a:r>
                <a:rPr lang="id-ID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=</a:t>
              </a:r>
              <a:r>
                <a:rPr lang="en-US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0,422</a:t>
              </a:r>
            </a:p>
            <a:p>
              <a:r>
                <a:rPr lang="en-US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4.  uji konsistensi </a:t>
              </a:r>
            </a:p>
            <a:p>
              <a:r>
                <a:rPr lang="en-US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- mencari</a:t>
              </a:r>
              <a:r>
                <a:rPr lang="en-US" sz="14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id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𝜆 </a:t>
              </a:r>
              <a:r>
                <a:rPr lang="id-ID" sz="14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max </a:t>
              </a:r>
              <a:r>
                <a:rPr lang="en-US" sz="14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en-US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dengan</a:t>
              </a:r>
              <a:r>
                <a:rPr lang="en-US" sz="1400" i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melakukan perkalian nilai yang belum dinormalisasi dengan bobot / </a:t>
              </a:r>
              <a:r>
                <a:rPr lang="en-US" sz="1400" i="1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eigen vector </a:t>
              </a:r>
            </a:p>
            <a:p>
              <a:r>
                <a:rPr lang="en-US" sz="1400" i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- kemudian dari hasil perkalian diatas dijumlahkan lalu dibagi dengan elemen yang digunakan  </a:t>
              </a:r>
            </a:p>
            <a:p>
              <a:r>
                <a:rPr lang="en-US" sz="1400" i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setelah didapatkan </a:t>
              </a:r>
              <a:r>
                <a:rPr lang="id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𝜆 </a:t>
              </a:r>
              <a:r>
                <a:rPr lang="id-ID" sz="14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max </a:t>
              </a:r>
              <a:r>
                <a:rPr lang="en-US" sz="14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en-US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kemduian</a:t>
              </a:r>
              <a:r>
                <a:rPr lang="en-US" sz="1400" i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dilakukan perhitungan CI dan CR </a:t>
              </a:r>
            </a:p>
            <a:p>
              <a:r>
                <a:rPr lang="id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CI=  </a:t>
              </a:r>
              <a:r>
                <a:rPr lang="en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d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(λmax−n)</a:t>
              </a:r>
              <a:r>
                <a:rPr lang="en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)/(</a:t>
              </a:r>
              <a:r>
                <a:rPr lang="id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(n−1)</a:t>
              </a:r>
              <a:r>
                <a:rPr lang="en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id-ID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endParaRPr lang="en-US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id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CI=  </a:t>
              </a:r>
              <a:r>
                <a:rPr lang="en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d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en-US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5,426</a:t>
              </a:r>
              <a:r>
                <a:rPr lang="id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en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)/(</a:t>
              </a:r>
              <a:r>
                <a:rPr lang="id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en-US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5</a:t>
              </a:r>
              <a:r>
                <a:rPr lang="id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−1)</a:t>
              </a:r>
              <a:r>
                <a:rPr lang="en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en-US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=</a:t>
              </a:r>
              <a:r>
                <a:rPr lang="id-ID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en-US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0,106</a:t>
              </a:r>
            </a:p>
            <a:p>
              <a:endParaRPr lang="en-US" sz="140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id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CR=  CI</a:t>
              </a:r>
              <a:r>
                <a:rPr lang="en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/</a:t>
              </a:r>
              <a:r>
                <a:rPr lang="id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RI</a:t>
              </a:r>
              <a:r>
                <a:rPr lang="id-ID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endParaRPr lang="en-US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en-US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id-ID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CR= </a:t>
              </a:r>
              <a:r>
                <a:rPr lang="en-US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0,106</a:t>
              </a:r>
              <a:r>
                <a:rPr lang="en-ID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/</a:t>
              </a:r>
              <a:r>
                <a:rPr lang="en-US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1,12</a:t>
              </a:r>
              <a:r>
                <a:rPr lang="id-ID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en-US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= 0,95</a:t>
              </a:r>
              <a:endParaRPr lang="en-ID" sz="3600" i="0" baseline="0">
                <a:latin typeface="+mn-lt"/>
              </a:endParaRPr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166689</xdr:colOff>
      <xdr:row>0</xdr:row>
      <xdr:rowOff>158752</xdr:rowOff>
    </xdr:from>
    <xdr:to>
      <xdr:col>15</xdr:col>
      <xdr:colOff>35152</xdr:colOff>
      <xdr:row>32</xdr:row>
      <xdr:rowOff>190500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4001DD9-0AC0-4833-8D80-09A4503DFF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48377" y="158752"/>
          <a:ext cx="5730874" cy="6334123"/>
        </a:xfrm>
        <a:prstGeom prst="rect">
          <a:avLst/>
        </a:prstGeom>
      </xdr:spPr>
    </xdr:pic>
    <xdr:clientData/>
  </xdr:twoCellAnchor>
  <xdr:twoCellAnchor editAs="oneCell">
    <xdr:from>
      <xdr:col>0</xdr:col>
      <xdr:colOff>79373</xdr:colOff>
      <xdr:row>44</xdr:row>
      <xdr:rowOff>79375</xdr:rowOff>
    </xdr:from>
    <xdr:to>
      <xdr:col>8</xdr:col>
      <xdr:colOff>199571</xdr:colOff>
      <xdr:row>56</xdr:row>
      <xdr:rowOff>3470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BE91EE2-327C-4F4D-92A3-D3F54726A0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9373" y="8606518"/>
          <a:ext cx="6833055" cy="2101238"/>
        </a:xfrm>
        <a:prstGeom prst="rect">
          <a:avLst/>
        </a:prstGeom>
        <a:ln w="38100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C33EA-D3A5-433E-9ACB-A2B0EAC1038E}">
  <dimension ref="A3:S170"/>
  <sheetViews>
    <sheetView workbookViewId="0">
      <selection activeCell="U12" sqref="U12"/>
    </sheetView>
  </sheetViews>
  <sheetFormatPr defaultRowHeight="14.5" x14ac:dyDescent="0.35"/>
  <cols>
    <col min="1" max="1" width="11.453125" style="13" customWidth="1"/>
    <col min="2" max="2" width="1.81640625" style="10" bestFit="1" customWidth="1"/>
    <col min="3" max="3" width="1.81640625" style="7" bestFit="1" customWidth="1"/>
    <col min="4" max="4" width="1.81640625" style="10" bestFit="1" customWidth="1"/>
    <col min="5" max="5" width="1.81640625" style="7" bestFit="1" customWidth="1"/>
    <col min="6" max="6" width="1.81640625" style="10" bestFit="1" customWidth="1"/>
    <col min="7" max="7" width="1.81640625" style="7" bestFit="1" customWidth="1"/>
    <col min="8" max="8" width="1.81640625" style="10" bestFit="1" customWidth="1"/>
    <col min="9" max="9" width="1.81640625" style="7" bestFit="1" customWidth="1"/>
    <col min="10" max="10" width="1.81640625" style="10" bestFit="1" customWidth="1"/>
    <col min="11" max="11" width="1.81640625" style="7" bestFit="1" customWidth="1"/>
    <col min="12" max="12" width="1.81640625" style="10" bestFit="1" customWidth="1"/>
    <col min="13" max="13" width="1.81640625" style="7" bestFit="1" customWidth="1"/>
    <col min="14" max="14" width="1.81640625" style="10" bestFit="1" customWidth="1"/>
    <col min="15" max="15" width="1.81640625" style="7" bestFit="1" customWidth="1"/>
    <col min="16" max="16" width="1.81640625" style="10" bestFit="1" customWidth="1"/>
    <col min="17" max="17" width="1.81640625" style="7" bestFit="1" customWidth="1"/>
    <col min="18" max="18" width="1.81640625" style="10" bestFit="1" customWidth="1"/>
    <col min="19" max="19" width="14.36328125" style="16" bestFit="1" customWidth="1"/>
    <col min="20" max="27" width="9" customWidth="1"/>
  </cols>
  <sheetData>
    <row r="3" spans="1:19" x14ac:dyDescent="0.35">
      <c r="A3" s="12" t="s">
        <v>87</v>
      </c>
      <c r="B3" s="73" t="s">
        <v>16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33" t="s">
        <v>88</v>
      </c>
    </row>
    <row r="4" spans="1:19" ht="15.5" x14ac:dyDescent="0.35">
      <c r="A4" s="18" t="s">
        <v>0</v>
      </c>
      <c r="B4" s="9">
        <v>9</v>
      </c>
      <c r="C4" s="8">
        <v>8</v>
      </c>
      <c r="D4" s="9">
        <v>7</v>
      </c>
      <c r="E4" s="8">
        <v>6</v>
      </c>
      <c r="F4" s="9">
        <v>5</v>
      </c>
      <c r="G4" s="8">
        <v>4</v>
      </c>
      <c r="H4" s="9">
        <v>3</v>
      </c>
      <c r="I4" s="8">
        <v>2</v>
      </c>
      <c r="J4" s="9">
        <v>1</v>
      </c>
      <c r="K4" s="8">
        <v>2</v>
      </c>
      <c r="L4" s="9">
        <v>3</v>
      </c>
      <c r="M4" s="8">
        <v>4</v>
      </c>
      <c r="N4" s="9">
        <v>5</v>
      </c>
      <c r="O4" s="8">
        <v>6</v>
      </c>
      <c r="P4" s="9">
        <v>7</v>
      </c>
      <c r="Q4" s="8">
        <v>8</v>
      </c>
      <c r="R4" s="9">
        <v>9</v>
      </c>
      <c r="S4" s="17" t="s">
        <v>0</v>
      </c>
    </row>
    <row r="5" spans="1:19" x14ac:dyDescent="0.35">
      <c r="A5" s="16" t="s">
        <v>13</v>
      </c>
      <c r="S5" s="16" t="s">
        <v>11</v>
      </c>
    </row>
    <row r="6" spans="1:19" x14ac:dyDescent="0.35">
      <c r="A6" s="16" t="s">
        <v>13</v>
      </c>
      <c r="S6" s="16" t="s">
        <v>12</v>
      </c>
    </row>
    <row r="7" spans="1:19" x14ac:dyDescent="0.35">
      <c r="A7" s="16" t="s">
        <v>13</v>
      </c>
      <c r="S7" s="16" t="s">
        <v>14</v>
      </c>
    </row>
    <row r="8" spans="1:19" x14ac:dyDescent="0.35">
      <c r="A8" s="16" t="s">
        <v>13</v>
      </c>
      <c r="S8" s="16" t="s">
        <v>15</v>
      </c>
    </row>
    <row r="9" spans="1:19" x14ac:dyDescent="0.35">
      <c r="A9" s="16" t="s">
        <v>11</v>
      </c>
      <c r="S9" s="16" t="s">
        <v>12</v>
      </c>
    </row>
    <row r="10" spans="1:19" x14ac:dyDescent="0.35">
      <c r="A10" s="16" t="s">
        <v>11</v>
      </c>
      <c r="S10" s="16" t="s">
        <v>14</v>
      </c>
    </row>
    <row r="11" spans="1:19" x14ac:dyDescent="0.35">
      <c r="A11" s="16" t="s">
        <v>11</v>
      </c>
      <c r="S11" s="16" t="s">
        <v>15</v>
      </c>
    </row>
    <row r="12" spans="1:19" x14ac:dyDescent="0.35">
      <c r="A12" s="16" t="s">
        <v>12</v>
      </c>
      <c r="S12" s="16" t="s">
        <v>14</v>
      </c>
    </row>
    <row r="13" spans="1:19" x14ac:dyDescent="0.35">
      <c r="A13" s="16" t="s">
        <v>12</v>
      </c>
      <c r="S13" s="16" t="s">
        <v>15</v>
      </c>
    </row>
    <row r="14" spans="1:19" x14ac:dyDescent="0.35">
      <c r="A14" s="16" t="s">
        <v>14</v>
      </c>
      <c r="S14" s="16" t="s">
        <v>15</v>
      </c>
    </row>
    <row r="16" spans="1:19" x14ac:dyDescent="0.35">
      <c r="A16" s="12"/>
      <c r="B16" s="11" t="s">
        <v>24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5"/>
    </row>
    <row r="17" spans="1:19" ht="15.5" x14ac:dyDescent="0.35">
      <c r="A17" s="18" t="s">
        <v>17</v>
      </c>
      <c r="B17" s="9">
        <v>9</v>
      </c>
      <c r="C17" s="8">
        <v>8</v>
      </c>
      <c r="D17" s="9">
        <v>7</v>
      </c>
      <c r="E17" s="8">
        <v>6</v>
      </c>
      <c r="F17" s="9">
        <v>5</v>
      </c>
      <c r="G17" s="8">
        <v>4</v>
      </c>
      <c r="H17" s="9">
        <v>3</v>
      </c>
      <c r="I17" s="8">
        <v>2</v>
      </c>
      <c r="J17" s="9">
        <v>1</v>
      </c>
      <c r="K17" s="8">
        <v>2</v>
      </c>
      <c r="L17" s="9">
        <v>3</v>
      </c>
      <c r="M17" s="8">
        <v>4</v>
      </c>
      <c r="N17" s="9">
        <v>5</v>
      </c>
      <c r="O17" s="8">
        <v>6</v>
      </c>
      <c r="P17" s="9">
        <v>7</v>
      </c>
      <c r="Q17" s="8">
        <v>8</v>
      </c>
      <c r="R17" s="9">
        <v>9</v>
      </c>
      <c r="S17" s="17" t="s">
        <v>17</v>
      </c>
    </row>
    <row r="18" spans="1:19" ht="29" x14ac:dyDescent="0.35">
      <c r="A18" s="13" t="s">
        <v>85</v>
      </c>
      <c r="S18" s="14" t="s">
        <v>86</v>
      </c>
    </row>
    <row r="20" spans="1:19" x14ac:dyDescent="0.35">
      <c r="A20" s="12"/>
      <c r="B20" s="11" t="s">
        <v>25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5"/>
    </row>
    <row r="21" spans="1:19" ht="15.5" x14ac:dyDescent="0.35">
      <c r="A21" s="18" t="s">
        <v>17</v>
      </c>
      <c r="B21" s="9">
        <v>9</v>
      </c>
      <c r="C21" s="8">
        <v>8</v>
      </c>
      <c r="D21" s="9">
        <v>7</v>
      </c>
      <c r="E21" s="8">
        <v>6</v>
      </c>
      <c r="F21" s="9">
        <v>5</v>
      </c>
      <c r="G21" s="8">
        <v>4</v>
      </c>
      <c r="H21" s="9">
        <v>3</v>
      </c>
      <c r="I21" s="8">
        <v>2</v>
      </c>
      <c r="J21" s="9">
        <v>1</v>
      </c>
      <c r="K21" s="8">
        <v>2</v>
      </c>
      <c r="L21" s="9">
        <v>3</v>
      </c>
      <c r="M21" s="8">
        <v>4</v>
      </c>
      <c r="N21" s="9">
        <v>5</v>
      </c>
      <c r="O21" s="8">
        <v>6</v>
      </c>
      <c r="P21" s="9">
        <v>7</v>
      </c>
      <c r="Q21" s="8">
        <v>8</v>
      </c>
      <c r="R21" s="9">
        <v>9</v>
      </c>
      <c r="S21" s="17" t="s">
        <v>17</v>
      </c>
    </row>
    <row r="22" spans="1:19" ht="29" x14ac:dyDescent="0.35">
      <c r="A22" s="13" t="s">
        <v>18</v>
      </c>
      <c r="S22" s="14" t="s">
        <v>19</v>
      </c>
    </row>
    <row r="23" spans="1:19" x14ac:dyDescent="0.35">
      <c r="S23" s="14"/>
    </row>
    <row r="24" spans="1:19" x14ac:dyDescent="0.35">
      <c r="A24" s="12"/>
      <c r="B24" s="11" t="s">
        <v>26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5"/>
    </row>
    <row r="25" spans="1:19" ht="15.5" x14ac:dyDescent="0.35">
      <c r="A25" s="18" t="s">
        <v>17</v>
      </c>
      <c r="B25" s="9">
        <v>9</v>
      </c>
      <c r="C25" s="8">
        <v>8</v>
      </c>
      <c r="D25" s="9">
        <v>7</v>
      </c>
      <c r="E25" s="8">
        <v>6</v>
      </c>
      <c r="F25" s="9">
        <v>5</v>
      </c>
      <c r="G25" s="8">
        <v>4</v>
      </c>
      <c r="H25" s="9">
        <v>3</v>
      </c>
      <c r="I25" s="8">
        <v>2</v>
      </c>
      <c r="J25" s="9">
        <v>1</v>
      </c>
      <c r="K25" s="8">
        <v>2</v>
      </c>
      <c r="L25" s="9">
        <v>3</v>
      </c>
      <c r="M25" s="8">
        <v>4</v>
      </c>
      <c r="N25" s="9">
        <v>5</v>
      </c>
      <c r="O25" s="8">
        <v>6</v>
      </c>
      <c r="P25" s="9">
        <v>7</v>
      </c>
      <c r="Q25" s="8">
        <v>8</v>
      </c>
      <c r="R25" s="9">
        <v>9</v>
      </c>
      <c r="S25" s="17" t="s">
        <v>17</v>
      </c>
    </row>
    <row r="26" spans="1:19" ht="43.5" x14ac:dyDescent="0.35">
      <c r="A26" s="13" t="s">
        <v>20</v>
      </c>
      <c r="S26" s="14" t="s">
        <v>21</v>
      </c>
    </row>
    <row r="27" spans="1:19" x14ac:dyDescent="0.35">
      <c r="S27" s="14"/>
    </row>
    <row r="28" spans="1:19" x14ac:dyDescent="0.35">
      <c r="A28" s="12"/>
      <c r="B28" s="11" t="s">
        <v>27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5"/>
    </row>
    <row r="29" spans="1:19" ht="15.5" x14ac:dyDescent="0.35">
      <c r="A29" s="18" t="s">
        <v>17</v>
      </c>
      <c r="B29" s="9">
        <v>9</v>
      </c>
      <c r="C29" s="8">
        <v>8</v>
      </c>
      <c r="D29" s="9">
        <v>7</v>
      </c>
      <c r="E29" s="8">
        <v>6</v>
      </c>
      <c r="F29" s="9">
        <v>5</v>
      </c>
      <c r="G29" s="8">
        <v>4</v>
      </c>
      <c r="H29" s="9">
        <v>3</v>
      </c>
      <c r="I29" s="8">
        <v>2</v>
      </c>
      <c r="J29" s="9">
        <v>1</v>
      </c>
      <c r="K29" s="8">
        <v>2</v>
      </c>
      <c r="L29" s="9">
        <v>3</v>
      </c>
      <c r="M29" s="8">
        <v>4</v>
      </c>
      <c r="N29" s="9">
        <v>5</v>
      </c>
      <c r="O29" s="8">
        <v>6</v>
      </c>
      <c r="P29" s="9">
        <v>7</v>
      </c>
      <c r="Q29" s="8">
        <v>8</v>
      </c>
      <c r="R29" s="9">
        <v>9</v>
      </c>
      <c r="S29" s="17" t="s">
        <v>17</v>
      </c>
    </row>
    <row r="30" spans="1:19" ht="58" x14ac:dyDescent="0.35">
      <c r="A30" s="13" t="s">
        <v>22</v>
      </c>
      <c r="S30" s="14" t="s">
        <v>23</v>
      </c>
    </row>
    <row r="31" spans="1:19" x14ac:dyDescent="0.35">
      <c r="S31" s="14"/>
    </row>
    <row r="32" spans="1:19" x14ac:dyDescent="0.35">
      <c r="A32" s="12"/>
      <c r="B32" s="11" t="s">
        <v>28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5"/>
    </row>
    <row r="33" spans="1:19" ht="15.5" x14ac:dyDescent="0.35">
      <c r="A33" s="18" t="s">
        <v>17</v>
      </c>
      <c r="B33" s="9">
        <v>9</v>
      </c>
      <c r="C33" s="8">
        <v>8</v>
      </c>
      <c r="D33" s="9">
        <v>7</v>
      </c>
      <c r="E33" s="8">
        <v>6</v>
      </c>
      <c r="F33" s="9">
        <v>5</v>
      </c>
      <c r="G33" s="8">
        <v>4</v>
      </c>
      <c r="H33" s="9">
        <v>3</v>
      </c>
      <c r="I33" s="8">
        <v>2</v>
      </c>
      <c r="J33" s="9">
        <v>1</v>
      </c>
      <c r="K33" s="8">
        <v>2</v>
      </c>
      <c r="L33" s="9">
        <v>3</v>
      </c>
      <c r="M33" s="8">
        <v>4</v>
      </c>
      <c r="N33" s="9">
        <v>5</v>
      </c>
      <c r="O33" s="8">
        <v>6</v>
      </c>
      <c r="P33" s="9">
        <v>7</v>
      </c>
      <c r="Q33" s="8">
        <v>8</v>
      </c>
      <c r="R33" s="9">
        <v>9</v>
      </c>
      <c r="S33" s="17" t="s">
        <v>17</v>
      </c>
    </row>
    <row r="34" spans="1:19" ht="58" x14ac:dyDescent="0.35">
      <c r="A34" s="13" t="s">
        <v>29</v>
      </c>
      <c r="S34" s="14" t="s">
        <v>30</v>
      </c>
    </row>
    <row r="35" spans="1:19" x14ac:dyDescent="0.35">
      <c r="S35" s="14"/>
    </row>
    <row r="36" spans="1:19" x14ac:dyDescent="0.35">
      <c r="A36" s="74" t="s">
        <v>32</v>
      </c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</row>
    <row r="37" spans="1:19" x14ac:dyDescent="0.35">
      <c r="A37" s="12"/>
      <c r="B37" s="72" t="s">
        <v>33</v>
      </c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15"/>
    </row>
    <row r="38" spans="1:19" ht="15.5" x14ac:dyDescent="0.35">
      <c r="A38" s="18" t="s">
        <v>31</v>
      </c>
      <c r="B38" s="9">
        <v>9</v>
      </c>
      <c r="C38" s="8">
        <v>8</v>
      </c>
      <c r="D38" s="9">
        <v>7</v>
      </c>
      <c r="E38" s="8">
        <v>6</v>
      </c>
      <c r="F38" s="9">
        <v>5</v>
      </c>
      <c r="G38" s="8">
        <v>4</v>
      </c>
      <c r="H38" s="9">
        <v>3</v>
      </c>
      <c r="I38" s="8">
        <v>2</v>
      </c>
      <c r="J38" s="9">
        <v>1</v>
      </c>
      <c r="K38" s="8">
        <v>2</v>
      </c>
      <c r="L38" s="9">
        <v>3</v>
      </c>
      <c r="M38" s="8">
        <v>4</v>
      </c>
      <c r="N38" s="9">
        <v>5</v>
      </c>
      <c r="O38" s="8">
        <v>6</v>
      </c>
      <c r="P38" s="9">
        <v>7</v>
      </c>
      <c r="Q38" s="8">
        <v>8</v>
      </c>
      <c r="R38" s="9">
        <v>9</v>
      </c>
      <c r="S38" s="17" t="s">
        <v>31</v>
      </c>
    </row>
    <row r="39" spans="1:19" ht="29" x14ac:dyDescent="0.35">
      <c r="A39" s="13" t="s">
        <v>34</v>
      </c>
      <c r="S39" s="14" t="s">
        <v>35</v>
      </c>
    </row>
    <row r="40" spans="1:19" ht="29" x14ac:dyDescent="0.35">
      <c r="A40" s="13" t="s">
        <v>34</v>
      </c>
      <c r="S40" s="14" t="s">
        <v>36</v>
      </c>
    </row>
    <row r="41" spans="1:19" ht="29" x14ac:dyDescent="0.35">
      <c r="A41" s="13" t="s">
        <v>35</v>
      </c>
      <c r="S41" s="14" t="s">
        <v>36</v>
      </c>
    </row>
    <row r="42" spans="1:19" x14ac:dyDescent="0.35">
      <c r="S42" s="14"/>
    </row>
    <row r="43" spans="1:19" x14ac:dyDescent="0.35">
      <c r="A43" s="12"/>
      <c r="B43" s="72" t="s">
        <v>37</v>
      </c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15"/>
    </row>
    <row r="44" spans="1:19" ht="15.5" x14ac:dyDescent="0.35">
      <c r="A44" s="18" t="s">
        <v>31</v>
      </c>
      <c r="B44" s="9">
        <v>9</v>
      </c>
      <c r="C44" s="8">
        <v>8</v>
      </c>
      <c r="D44" s="9">
        <v>7</v>
      </c>
      <c r="E44" s="8">
        <v>6</v>
      </c>
      <c r="F44" s="9">
        <v>5</v>
      </c>
      <c r="G44" s="8">
        <v>4</v>
      </c>
      <c r="H44" s="9">
        <v>3</v>
      </c>
      <c r="I44" s="8">
        <v>2</v>
      </c>
      <c r="J44" s="9">
        <v>1</v>
      </c>
      <c r="K44" s="8">
        <v>2</v>
      </c>
      <c r="L44" s="9">
        <v>3</v>
      </c>
      <c r="M44" s="8">
        <v>4</v>
      </c>
      <c r="N44" s="9">
        <v>5</v>
      </c>
      <c r="O44" s="8">
        <v>6</v>
      </c>
      <c r="P44" s="9">
        <v>7</v>
      </c>
      <c r="Q44" s="8">
        <v>8</v>
      </c>
      <c r="R44" s="9">
        <v>9</v>
      </c>
      <c r="S44" s="17" t="s">
        <v>31</v>
      </c>
    </row>
    <row r="45" spans="1:19" ht="29" x14ac:dyDescent="0.35">
      <c r="A45" s="13" t="s">
        <v>34</v>
      </c>
      <c r="S45" s="14" t="s">
        <v>35</v>
      </c>
    </row>
    <row r="46" spans="1:19" ht="29" x14ac:dyDescent="0.35">
      <c r="A46" s="13" t="s">
        <v>34</v>
      </c>
      <c r="S46" s="14" t="s">
        <v>36</v>
      </c>
    </row>
    <row r="47" spans="1:19" ht="29" x14ac:dyDescent="0.35">
      <c r="A47" s="13" t="s">
        <v>35</v>
      </c>
      <c r="S47" s="14" t="s">
        <v>36</v>
      </c>
    </row>
    <row r="48" spans="1:19" x14ac:dyDescent="0.35">
      <c r="S48" s="14"/>
    </row>
    <row r="49" spans="1:19" x14ac:dyDescent="0.35">
      <c r="A49" s="74" t="s">
        <v>38</v>
      </c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</row>
    <row r="50" spans="1:19" x14ac:dyDescent="0.35">
      <c r="A50" s="12"/>
      <c r="B50" s="72" t="s">
        <v>18</v>
      </c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15"/>
    </row>
    <row r="51" spans="1:19" ht="15.5" x14ac:dyDescent="0.35">
      <c r="A51" s="18" t="s">
        <v>31</v>
      </c>
      <c r="B51" s="9">
        <v>9</v>
      </c>
      <c r="C51" s="8">
        <v>8</v>
      </c>
      <c r="D51" s="9">
        <v>7</v>
      </c>
      <c r="E51" s="8">
        <v>6</v>
      </c>
      <c r="F51" s="9">
        <v>5</v>
      </c>
      <c r="G51" s="8">
        <v>4</v>
      </c>
      <c r="H51" s="9">
        <v>3</v>
      </c>
      <c r="I51" s="8">
        <v>2</v>
      </c>
      <c r="J51" s="9">
        <v>1</v>
      </c>
      <c r="K51" s="8">
        <v>2</v>
      </c>
      <c r="L51" s="9">
        <v>3</v>
      </c>
      <c r="M51" s="8">
        <v>4</v>
      </c>
      <c r="N51" s="9">
        <v>5</v>
      </c>
      <c r="O51" s="8">
        <v>6</v>
      </c>
      <c r="P51" s="9">
        <v>7</v>
      </c>
      <c r="Q51" s="8">
        <v>8</v>
      </c>
      <c r="R51" s="9">
        <v>9</v>
      </c>
      <c r="S51" s="17" t="s">
        <v>31</v>
      </c>
    </row>
    <row r="52" spans="1:19" ht="29" x14ac:dyDescent="0.35">
      <c r="A52" s="13" t="s">
        <v>34</v>
      </c>
      <c r="S52" s="14" t="s">
        <v>35</v>
      </c>
    </row>
    <row r="53" spans="1:19" ht="29" x14ac:dyDescent="0.35">
      <c r="A53" s="13" t="s">
        <v>34</v>
      </c>
      <c r="S53" s="14" t="s">
        <v>36</v>
      </c>
    </row>
    <row r="54" spans="1:19" ht="29" x14ac:dyDescent="0.35">
      <c r="A54" s="13" t="s">
        <v>35</v>
      </c>
      <c r="S54" s="14" t="s">
        <v>36</v>
      </c>
    </row>
    <row r="55" spans="1:19" x14ac:dyDescent="0.35">
      <c r="S55" s="14"/>
    </row>
    <row r="56" spans="1:19" x14ac:dyDescent="0.35">
      <c r="A56" s="12"/>
      <c r="B56" s="72" t="s">
        <v>19</v>
      </c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15"/>
    </row>
    <row r="57" spans="1:19" ht="15.5" x14ac:dyDescent="0.35">
      <c r="A57" s="18" t="s">
        <v>31</v>
      </c>
      <c r="B57" s="9">
        <v>9</v>
      </c>
      <c r="C57" s="8">
        <v>8</v>
      </c>
      <c r="D57" s="9">
        <v>7</v>
      </c>
      <c r="E57" s="8">
        <v>6</v>
      </c>
      <c r="F57" s="9">
        <v>5</v>
      </c>
      <c r="G57" s="8">
        <v>4</v>
      </c>
      <c r="H57" s="9">
        <v>3</v>
      </c>
      <c r="I57" s="8">
        <v>2</v>
      </c>
      <c r="J57" s="9">
        <v>1</v>
      </c>
      <c r="K57" s="8">
        <v>2</v>
      </c>
      <c r="L57" s="9">
        <v>3</v>
      </c>
      <c r="M57" s="8">
        <v>4</v>
      </c>
      <c r="N57" s="9">
        <v>5</v>
      </c>
      <c r="O57" s="8">
        <v>6</v>
      </c>
      <c r="P57" s="9">
        <v>7</v>
      </c>
      <c r="Q57" s="8">
        <v>8</v>
      </c>
      <c r="R57" s="9">
        <v>9</v>
      </c>
      <c r="S57" s="17" t="s">
        <v>31</v>
      </c>
    </row>
    <row r="58" spans="1:19" ht="29" x14ac:dyDescent="0.35">
      <c r="A58" s="13" t="s">
        <v>34</v>
      </c>
      <c r="S58" s="14" t="s">
        <v>35</v>
      </c>
    </row>
    <row r="59" spans="1:19" ht="29" x14ac:dyDescent="0.35">
      <c r="A59" s="13" t="s">
        <v>34</v>
      </c>
      <c r="S59" s="14" t="s">
        <v>36</v>
      </c>
    </row>
    <row r="60" spans="1:19" ht="29" x14ac:dyDescent="0.35">
      <c r="A60" s="13" t="s">
        <v>35</v>
      </c>
      <c r="S60" s="14" t="s">
        <v>36</v>
      </c>
    </row>
    <row r="61" spans="1:19" x14ac:dyDescent="0.35">
      <c r="S61" s="14"/>
    </row>
    <row r="62" spans="1:19" x14ac:dyDescent="0.35">
      <c r="A62" s="74" t="s">
        <v>39</v>
      </c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</row>
    <row r="63" spans="1:19" x14ac:dyDescent="0.35">
      <c r="A63" s="12"/>
      <c r="B63" s="72" t="s">
        <v>40</v>
      </c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15"/>
    </row>
    <row r="64" spans="1:19" ht="15.5" x14ac:dyDescent="0.35">
      <c r="A64" s="18" t="s">
        <v>31</v>
      </c>
      <c r="B64" s="9">
        <v>9</v>
      </c>
      <c r="C64" s="8">
        <v>8</v>
      </c>
      <c r="D64" s="9">
        <v>7</v>
      </c>
      <c r="E64" s="8">
        <v>6</v>
      </c>
      <c r="F64" s="9">
        <v>5</v>
      </c>
      <c r="G64" s="8">
        <v>4</v>
      </c>
      <c r="H64" s="9">
        <v>3</v>
      </c>
      <c r="I64" s="8">
        <v>2</v>
      </c>
      <c r="J64" s="9">
        <v>1</v>
      </c>
      <c r="K64" s="8">
        <v>2</v>
      </c>
      <c r="L64" s="9">
        <v>3</v>
      </c>
      <c r="M64" s="8">
        <v>4</v>
      </c>
      <c r="N64" s="9">
        <v>5</v>
      </c>
      <c r="O64" s="8">
        <v>6</v>
      </c>
      <c r="P64" s="9">
        <v>7</v>
      </c>
      <c r="Q64" s="8">
        <v>8</v>
      </c>
      <c r="R64" s="9">
        <v>9</v>
      </c>
      <c r="S64" s="17" t="s">
        <v>31</v>
      </c>
    </row>
    <row r="65" spans="1:19" ht="29" x14ac:dyDescent="0.35">
      <c r="A65" s="13" t="s">
        <v>34</v>
      </c>
      <c r="S65" s="14" t="s">
        <v>35</v>
      </c>
    </row>
    <row r="66" spans="1:19" ht="29" x14ac:dyDescent="0.35">
      <c r="A66" s="13" t="s">
        <v>34</v>
      </c>
      <c r="S66" s="14" t="s">
        <v>36</v>
      </c>
    </row>
    <row r="67" spans="1:19" ht="29" x14ac:dyDescent="0.35">
      <c r="A67" s="13" t="s">
        <v>35</v>
      </c>
      <c r="S67" s="14" t="s">
        <v>36</v>
      </c>
    </row>
    <row r="68" spans="1:19" x14ac:dyDescent="0.35">
      <c r="S68" s="14"/>
    </row>
    <row r="69" spans="1:19" x14ac:dyDescent="0.35">
      <c r="A69" s="12"/>
      <c r="B69" s="72" t="s">
        <v>41</v>
      </c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15"/>
    </row>
    <row r="70" spans="1:19" ht="15.5" x14ac:dyDescent="0.35">
      <c r="A70" s="18" t="s">
        <v>31</v>
      </c>
      <c r="B70" s="9">
        <v>9</v>
      </c>
      <c r="C70" s="8">
        <v>8</v>
      </c>
      <c r="D70" s="9">
        <v>7</v>
      </c>
      <c r="E70" s="8">
        <v>6</v>
      </c>
      <c r="F70" s="9">
        <v>5</v>
      </c>
      <c r="G70" s="8">
        <v>4</v>
      </c>
      <c r="H70" s="9">
        <v>3</v>
      </c>
      <c r="I70" s="8">
        <v>2</v>
      </c>
      <c r="J70" s="9">
        <v>1</v>
      </c>
      <c r="K70" s="8">
        <v>2</v>
      </c>
      <c r="L70" s="9">
        <v>3</v>
      </c>
      <c r="M70" s="8">
        <v>4</v>
      </c>
      <c r="N70" s="9">
        <v>5</v>
      </c>
      <c r="O70" s="8">
        <v>6</v>
      </c>
      <c r="P70" s="9">
        <v>7</v>
      </c>
      <c r="Q70" s="8">
        <v>8</v>
      </c>
      <c r="R70" s="9">
        <v>9</v>
      </c>
      <c r="S70" s="17" t="s">
        <v>31</v>
      </c>
    </row>
    <row r="71" spans="1:19" ht="29" x14ac:dyDescent="0.35">
      <c r="A71" s="13" t="s">
        <v>34</v>
      </c>
      <c r="S71" s="14" t="s">
        <v>35</v>
      </c>
    </row>
    <row r="72" spans="1:19" ht="29" x14ac:dyDescent="0.35">
      <c r="A72" s="13" t="s">
        <v>34</v>
      </c>
      <c r="S72" s="14" t="s">
        <v>36</v>
      </c>
    </row>
    <row r="73" spans="1:19" ht="29" x14ac:dyDescent="0.35">
      <c r="A73" s="13" t="s">
        <v>35</v>
      </c>
      <c r="S73" s="14" t="s">
        <v>36</v>
      </c>
    </row>
    <row r="74" spans="1:19" x14ac:dyDescent="0.35">
      <c r="S74" s="14"/>
    </row>
    <row r="75" spans="1:19" x14ac:dyDescent="0.35">
      <c r="A75" s="74" t="s">
        <v>42</v>
      </c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</row>
    <row r="76" spans="1:19" x14ac:dyDescent="0.35">
      <c r="A76" s="12"/>
      <c r="B76" s="72" t="s">
        <v>43</v>
      </c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15"/>
    </row>
    <row r="77" spans="1:19" ht="15.5" x14ac:dyDescent="0.35">
      <c r="A77" s="18" t="s">
        <v>31</v>
      </c>
      <c r="B77" s="9">
        <v>9</v>
      </c>
      <c r="C77" s="8">
        <v>8</v>
      </c>
      <c r="D77" s="9">
        <v>7</v>
      </c>
      <c r="E77" s="8">
        <v>6</v>
      </c>
      <c r="F77" s="9">
        <v>5</v>
      </c>
      <c r="G77" s="8">
        <v>4</v>
      </c>
      <c r="H77" s="9">
        <v>3</v>
      </c>
      <c r="I77" s="8">
        <v>2</v>
      </c>
      <c r="J77" s="9">
        <v>1</v>
      </c>
      <c r="K77" s="8">
        <v>2</v>
      </c>
      <c r="L77" s="9">
        <v>3</v>
      </c>
      <c r="M77" s="8">
        <v>4</v>
      </c>
      <c r="N77" s="9">
        <v>5</v>
      </c>
      <c r="O77" s="8">
        <v>6</v>
      </c>
      <c r="P77" s="9">
        <v>7</v>
      </c>
      <c r="Q77" s="8">
        <v>8</v>
      </c>
      <c r="R77" s="9">
        <v>9</v>
      </c>
      <c r="S77" s="17" t="s">
        <v>31</v>
      </c>
    </row>
    <row r="78" spans="1:19" ht="29" x14ac:dyDescent="0.35">
      <c r="A78" s="13" t="s">
        <v>34</v>
      </c>
      <c r="S78" s="14" t="s">
        <v>35</v>
      </c>
    </row>
    <row r="79" spans="1:19" ht="29" x14ac:dyDescent="0.35">
      <c r="A79" s="13" t="s">
        <v>34</v>
      </c>
      <c r="S79" s="14" t="s">
        <v>36</v>
      </c>
    </row>
    <row r="80" spans="1:19" ht="29" x14ac:dyDescent="0.35">
      <c r="A80" s="13" t="s">
        <v>35</v>
      </c>
      <c r="S80" s="14" t="s">
        <v>36</v>
      </c>
    </row>
    <row r="81" spans="1:19" x14ac:dyDescent="0.35">
      <c r="S81" s="14"/>
    </row>
    <row r="82" spans="1:19" x14ac:dyDescent="0.35">
      <c r="A82" s="12"/>
      <c r="B82" s="72" t="s">
        <v>44</v>
      </c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15"/>
    </row>
    <row r="83" spans="1:19" ht="15.5" x14ac:dyDescent="0.35">
      <c r="A83" s="18" t="s">
        <v>31</v>
      </c>
      <c r="B83" s="9">
        <v>9</v>
      </c>
      <c r="C83" s="8">
        <v>8</v>
      </c>
      <c r="D83" s="9">
        <v>7</v>
      </c>
      <c r="E83" s="8">
        <v>6</v>
      </c>
      <c r="F83" s="9">
        <v>5</v>
      </c>
      <c r="G83" s="8">
        <v>4</v>
      </c>
      <c r="H83" s="9">
        <v>3</v>
      </c>
      <c r="I83" s="8">
        <v>2</v>
      </c>
      <c r="J83" s="9">
        <v>1</v>
      </c>
      <c r="K83" s="8">
        <v>2</v>
      </c>
      <c r="L83" s="9">
        <v>3</v>
      </c>
      <c r="M83" s="8">
        <v>4</v>
      </c>
      <c r="N83" s="9">
        <v>5</v>
      </c>
      <c r="O83" s="8">
        <v>6</v>
      </c>
      <c r="P83" s="9">
        <v>7</v>
      </c>
      <c r="Q83" s="8">
        <v>8</v>
      </c>
      <c r="R83" s="9">
        <v>9</v>
      </c>
      <c r="S83" s="17" t="s">
        <v>31</v>
      </c>
    </row>
    <row r="84" spans="1:19" ht="29" x14ac:dyDescent="0.35">
      <c r="A84" s="13" t="s">
        <v>34</v>
      </c>
      <c r="S84" s="14" t="s">
        <v>35</v>
      </c>
    </row>
    <row r="85" spans="1:19" ht="29" x14ac:dyDescent="0.35">
      <c r="A85" s="13" t="s">
        <v>34</v>
      </c>
      <c r="S85" s="14" t="s">
        <v>36</v>
      </c>
    </row>
    <row r="86" spans="1:19" ht="29" x14ac:dyDescent="0.35">
      <c r="A86" s="13" t="s">
        <v>35</v>
      </c>
      <c r="S86" s="14" t="s">
        <v>36</v>
      </c>
    </row>
    <row r="87" spans="1:19" x14ac:dyDescent="0.35">
      <c r="S87" s="14"/>
    </row>
    <row r="88" spans="1:19" x14ac:dyDescent="0.35">
      <c r="A88" s="74" t="s">
        <v>45</v>
      </c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</row>
    <row r="89" spans="1:19" x14ac:dyDescent="0.35">
      <c r="A89" s="12"/>
      <c r="B89" s="72" t="s">
        <v>77</v>
      </c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15"/>
    </row>
    <row r="90" spans="1:19" ht="15.5" x14ac:dyDescent="0.35">
      <c r="A90" s="18" t="s">
        <v>31</v>
      </c>
      <c r="B90" s="9">
        <v>9</v>
      </c>
      <c r="C90" s="8">
        <v>8</v>
      </c>
      <c r="D90" s="9">
        <v>7</v>
      </c>
      <c r="E90" s="8">
        <v>6</v>
      </c>
      <c r="F90" s="9">
        <v>5</v>
      </c>
      <c r="G90" s="8">
        <v>4</v>
      </c>
      <c r="H90" s="9">
        <v>3</v>
      </c>
      <c r="I90" s="8">
        <v>2</v>
      </c>
      <c r="J90" s="9">
        <v>1</v>
      </c>
      <c r="K90" s="8">
        <v>2</v>
      </c>
      <c r="L90" s="9">
        <v>3</v>
      </c>
      <c r="M90" s="8">
        <v>4</v>
      </c>
      <c r="N90" s="9">
        <v>5</v>
      </c>
      <c r="O90" s="8">
        <v>6</v>
      </c>
      <c r="P90" s="9">
        <v>7</v>
      </c>
      <c r="Q90" s="8">
        <v>8</v>
      </c>
      <c r="R90" s="9">
        <v>9</v>
      </c>
      <c r="S90" s="17" t="s">
        <v>31</v>
      </c>
    </row>
    <row r="91" spans="1:19" ht="29" x14ac:dyDescent="0.35">
      <c r="A91" s="13" t="s">
        <v>34</v>
      </c>
      <c r="S91" s="14" t="s">
        <v>35</v>
      </c>
    </row>
    <row r="92" spans="1:19" ht="29" x14ac:dyDescent="0.35">
      <c r="A92" s="13" t="s">
        <v>34</v>
      </c>
      <c r="S92" s="14" t="s">
        <v>36</v>
      </c>
    </row>
    <row r="93" spans="1:19" ht="29" x14ac:dyDescent="0.35">
      <c r="A93" s="13" t="s">
        <v>35</v>
      </c>
      <c r="S93" s="14" t="s">
        <v>36</v>
      </c>
    </row>
    <row r="94" spans="1:19" x14ac:dyDescent="0.35">
      <c r="S94" s="14"/>
    </row>
    <row r="95" spans="1:19" x14ac:dyDescent="0.35">
      <c r="A95" s="72" t="s">
        <v>46</v>
      </c>
      <c r="B95" s="72"/>
      <c r="C95" s="72"/>
      <c r="D95" s="72"/>
      <c r="E95" s="72"/>
      <c r="F95" s="72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2"/>
    </row>
    <row r="96" spans="1:19" ht="15.5" x14ac:dyDescent="0.35">
      <c r="A96" s="18" t="s">
        <v>31</v>
      </c>
      <c r="B96" s="9">
        <v>9</v>
      </c>
      <c r="C96" s="8">
        <v>8</v>
      </c>
      <c r="D96" s="9">
        <v>7</v>
      </c>
      <c r="E96" s="8">
        <v>6</v>
      </c>
      <c r="F96" s="9">
        <v>5</v>
      </c>
      <c r="G96" s="8">
        <v>4</v>
      </c>
      <c r="H96" s="9">
        <v>3</v>
      </c>
      <c r="I96" s="8">
        <v>2</v>
      </c>
      <c r="J96" s="9">
        <v>1</v>
      </c>
      <c r="K96" s="8">
        <v>2</v>
      </c>
      <c r="L96" s="9">
        <v>3</v>
      </c>
      <c r="M96" s="8">
        <v>4</v>
      </c>
      <c r="N96" s="9">
        <v>5</v>
      </c>
      <c r="O96" s="8">
        <v>6</v>
      </c>
      <c r="P96" s="9">
        <v>7</v>
      </c>
      <c r="Q96" s="8">
        <v>8</v>
      </c>
      <c r="R96" s="9">
        <v>9</v>
      </c>
      <c r="S96" s="17" t="s">
        <v>31</v>
      </c>
    </row>
    <row r="97" spans="1:19" ht="29" x14ac:dyDescent="0.35">
      <c r="A97" s="13" t="s">
        <v>34</v>
      </c>
      <c r="S97" s="14" t="s">
        <v>35</v>
      </c>
    </row>
    <row r="98" spans="1:19" ht="29" x14ac:dyDescent="0.35">
      <c r="A98" s="13" t="s">
        <v>34</v>
      </c>
      <c r="S98" s="14" t="s">
        <v>36</v>
      </c>
    </row>
    <row r="99" spans="1:19" ht="29" x14ac:dyDescent="0.35">
      <c r="A99" s="13" t="s">
        <v>35</v>
      </c>
      <c r="S99" s="14" t="s">
        <v>36</v>
      </c>
    </row>
    <row r="100" spans="1:19" x14ac:dyDescent="0.35">
      <c r="S100" s="14"/>
    </row>
    <row r="101" spans="1:19" x14ac:dyDescent="0.35">
      <c r="S101" s="14"/>
    </row>
    <row r="102" spans="1:19" x14ac:dyDescent="0.35">
      <c r="S102" s="14"/>
    </row>
    <row r="103" spans="1:19" x14ac:dyDescent="0.35">
      <c r="S103" s="14"/>
    </row>
    <row r="104" spans="1:19" x14ac:dyDescent="0.35">
      <c r="S104" s="14"/>
    </row>
    <row r="105" spans="1:19" x14ac:dyDescent="0.35">
      <c r="S105" s="14"/>
    </row>
    <row r="106" spans="1:19" x14ac:dyDescent="0.35">
      <c r="S106" s="14"/>
    </row>
    <row r="107" spans="1:19" x14ac:dyDescent="0.35">
      <c r="S107" s="14"/>
    </row>
    <row r="108" spans="1:19" x14ac:dyDescent="0.35">
      <c r="S108" s="14"/>
    </row>
    <row r="109" spans="1:19" x14ac:dyDescent="0.35">
      <c r="S109" s="14"/>
    </row>
    <row r="110" spans="1:19" x14ac:dyDescent="0.35">
      <c r="S110" s="14"/>
    </row>
    <row r="111" spans="1:19" x14ac:dyDescent="0.35">
      <c r="S111" s="14"/>
    </row>
    <row r="112" spans="1:19" x14ac:dyDescent="0.35">
      <c r="S112" s="14"/>
    </row>
    <row r="113" spans="19:19" x14ac:dyDescent="0.35">
      <c r="S113" s="14"/>
    </row>
    <row r="114" spans="19:19" x14ac:dyDescent="0.35">
      <c r="S114" s="14"/>
    </row>
    <row r="115" spans="19:19" x14ac:dyDescent="0.35">
      <c r="S115" s="14"/>
    </row>
    <row r="116" spans="19:19" x14ac:dyDescent="0.35">
      <c r="S116" s="14"/>
    </row>
    <row r="117" spans="19:19" x14ac:dyDescent="0.35">
      <c r="S117" s="14"/>
    </row>
    <row r="118" spans="19:19" x14ac:dyDescent="0.35">
      <c r="S118" s="14"/>
    </row>
    <row r="119" spans="19:19" x14ac:dyDescent="0.35">
      <c r="S119" s="14"/>
    </row>
    <row r="120" spans="19:19" x14ac:dyDescent="0.35">
      <c r="S120" s="14"/>
    </row>
    <row r="121" spans="19:19" x14ac:dyDescent="0.35">
      <c r="S121" s="14"/>
    </row>
    <row r="122" spans="19:19" x14ac:dyDescent="0.35">
      <c r="S122" s="14"/>
    </row>
    <row r="123" spans="19:19" x14ac:dyDescent="0.35">
      <c r="S123" s="14"/>
    </row>
    <row r="124" spans="19:19" x14ac:dyDescent="0.35">
      <c r="S124" s="14"/>
    </row>
    <row r="125" spans="19:19" x14ac:dyDescent="0.35">
      <c r="S125" s="14"/>
    </row>
    <row r="126" spans="19:19" x14ac:dyDescent="0.35">
      <c r="S126" s="14"/>
    </row>
    <row r="127" spans="19:19" x14ac:dyDescent="0.35">
      <c r="S127" s="14"/>
    </row>
    <row r="128" spans="19:19" x14ac:dyDescent="0.35">
      <c r="S128" s="14"/>
    </row>
    <row r="129" spans="19:19" x14ac:dyDescent="0.35">
      <c r="S129" s="14"/>
    </row>
    <row r="130" spans="19:19" x14ac:dyDescent="0.35">
      <c r="S130" s="14"/>
    </row>
    <row r="131" spans="19:19" x14ac:dyDescent="0.35">
      <c r="S131" s="14"/>
    </row>
    <row r="132" spans="19:19" x14ac:dyDescent="0.35">
      <c r="S132" s="14"/>
    </row>
    <row r="133" spans="19:19" x14ac:dyDescent="0.35">
      <c r="S133" s="14"/>
    </row>
    <row r="134" spans="19:19" x14ac:dyDescent="0.35">
      <c r="S134" s="14"/>
    </row>
    <row r="135" spans="19:19" x14ac:dyDescent="0.35">
      <c r="S135" s="14"/>
    </row>
    <row r="136" spans="19:19" x14ac:dyDescent="0.35">
      <c r="S136" s="14"/>
    </row>
    <row r="137" spans="19:19" x14ac:dyDescent="0.35">
      <c r="S137" s="14"/>
    </row>
    <row r="138" spans="19:19" x14ac:dyDescent="0.35">
      <c r="S138" s="14"/>
    </row>
    <row r="139" spans="19:19" x14ac:dyDescent="0.35">
      <c r="S139" s="14"/>
    </row>
    <row r="140" spans="19:19" x14ac:dyDescent="0.35">
      <c r="S140" s="14"/>
    </row>
    <row r="141" spans="19:19" x14ac:dyDescent="0.35">
      <c r="S141" s="14"/>
    </row>
    <row r="142" spans="19:19" x14ac:dyDescent="0.35">
      <c r="S142" s="14"/>
    </row>
    <row r="143" spans="19:19" x14ac:dyDescent="0.35">
      <c r="S143" s="14"/>
    </row>
    <row r="144" spans="19:19" x14ac:dyDescent="0.35">
      <c r="S144" s="14"/>
    </row>
    <row r="145" spans="19:19" x14ac:dyDescent="0.35">
      <c r="S145" s="14"/>
    </row>
    <row r="146" spans="19:19" x14ac:dyDescent="0.35">
      <c r="S146" s="14"/>
    </row>
    <row r="147" spans="19:19" x14ac:dyDescent="0.35">
      <c r="S147" s="14"/>
    </row>
    <row r="148" spans="19:19" x14ac:dyDescent="0.35">
      <c r="S148" s="14"/>
    </row>
    <row r="149" spans="19:19" x14ac:dyDescent="0.35">
      <c r="S149" s="14"/>
    </row>
    <row r="150" spans="19:19" x14ac:dyDescent="0.35">
      <c r="S150" s="14"/>
    </row>
    <row r="151" spans="19:19" x14ac:dyDescent="0.35">
      <c r="S151" s="14"/>
    </row>
    <row r="152" spans="19:19" x14ac:dyDescent="0.35">
      <c r="S152" s="14"/>
    </row>
    <row r="153" spans="19:19" x14ac:dyDescent="0.35">
      <c r="S153" s="14"/>
    </row>
    <row r="154" spans="19:19" x14ac:dyDescent="0.35">
      <c r="S154" s="14"/>
    </row>
    <row r="155" spans="19:19" x14ac:dyDescent="0.35">
      <c r="S155" s="14"/>
    </row>
    <row r="156" spans="19:19" x14ac:dyDescent="0.35">
      <c r="S156" s="14"/>
    </row>
    <row r="157" spans="19:19" x14ac:dyDescent="0.35">
      <c r="S157" s="14"/>
    </row>
    <row r="158" spans="19:19" x14ac:dyDescent="0.35">
      <c r="S158" s="14"/>
    </row>
    <row r="159" spans="19:19" x14ac:dyDescent="0.35">
      <c r="S159" s="14"/>
    </row>
    <row r="160" spans="19:19" x14ac:dyDescent="0.35">
      <c r="S160" s="14"/>
    </row>
    <row r="161" spans="19:19" x14ac:dyDescent="0.35">
      <c r="S161" s="14"/>
    </row>
    <row r="162" spans="19:19" x14ac:dyDescent="0.35">
      <c r="S162" s="14"/>
    </row>
    <row r="163" spans="19:19" x14ac:dyDescent="0.35">
      <c r="S163" s="14"/>
    </row>
    <row r="164" spans="19:19" x14ac:dyDescent="0.35">
      <c r="S164" s="14"/>
    </row>
    <row r="165" spans="19:19" x14ac:dyDescent="0.35">
      <c r="S165" s="14"/>
    </row>
    <row r="166" spans="19:19" x14ac:dyDescent="0.35">
      <c r="S166" s="14"/>
    </row>
    <row r="167" spans="19:19" x14ac:dyDescent="0.35">
      <c r="S167" s="14"/>
    </row>
    <row r="168" spans="19:19" x14ac:dyDescent="0.35">
      <c r="S168" s="14"/>
    </row>
    <row r="169" spans="19:19" x14ac:dyDescent="0.35">
      <c r="S169" s="14"/>
    </row>
    <row r="170" spans="19:19" x14ac:dyDescent="0.35">
      <c r="S170" s="14"/>
    </row>
  </sheetData>
  <mergeCells count="16">
    <mergeCell ref="A95:S95"/>
    <mergeCell ref="B69:R69"/>
    <mergeCell ref="A75:S75"/>
    <mergeCell ref="B76:R76"/>
    <mergeCell ref="B82:R82"/>
    <mergeCell ref="A88:S88"/>
    <mergeCell ref="B89:R89"/>
    <mergeCell ref="B63:R63"/>
    <mergeCell ref="B3:R3"/>
    <mergeCell ref="B37:R37"/>
    <mergeCell ref="A36:S36"/>
    <mergeCell ref="B43:R43"/>
    <mergeCell ref="A49:S49"/>
    <mergeCell ref="B50:R50"/>
    <mergeCell ref="B56:R56"/>
    <mergeCell ref="A62:S62"/>
  </mergeCells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52CA2-B1F3-4166-AEF0-ABA13A00B189}">
  <dimension ref="A1:AC98"/>
  <sheetViews>
    <sheetView topLeftCell="V1" zoomScale="90" zoomScaleNormal="90" workbookViewId="0">
      <selection activeCell="AA14" sqref="AA14:AB14"/>
    </sheetView>
  </sheetViews>
  <sheetFormatPr defaultRowHeight="14.5" x14ac:dyDescent="0.35"/>
  <cols>
    <col min="1" max="1" width="15.54296875" customWidth="1"/>
    <col min="2" max="2" width="1.90625" customWidth="1"/>
    <col min="3" max="18" width="1.81640625" bestFit="1" customWidth="1"/>
    <col min="19" max="19" width="15.26953125" customWidth="1"/>
    <col min="22" max="22" width="16.90625" customWidth="1"/>
    <col min="23" max="23" width="15.54296875" customWidth="1"/>
    <col min="24" max="24" width="8.7265625" style="7"/>
    <col min="25" max="25" width="8.7265625" style="8"/>
    <col min="26" max="26" width="8.7265625" style="7"/>
    <col min="27" max="28" width="11.453125" style="7" bestFit="1" customWidth="1"/>
    <col min="30" max="30" width="11.81640625" bestFit="1" customWidth="1"/>
  </cols>
  <sheetData>
    <row r="1" spans="1:29" x14ac:dyDescent="0.35">
      <c r="A1" s="12" t="s">
        <v>87</v>
      </c>
      <c r="B1" s="73" t="s">
        <v>16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33" t="s">
        <v>88</v>
      </c>
      <c r="V1" s="75" t="s">
        <v>89</v>
      </c>
      <c r="W1" s="75"/>
      <c r="X1" s="75"/>
      <c r="Y1" s="75"/>
      <c r="Z1" s="75"/>
      <c r="AA1" s="75" t="s">
        <v>97</v>
      </c>
      <c r="AB1" s="75"/>
    </row>
    <row r="2" spans="1:29" ht="15.5" x14ac:dyDescent="0.35">
      <c r="A2" s="18" t="s">
        <v>0</v>
      </c>
      <c r="B2" s="9">
        <v>9</v>
      </c>
      <c r="C2" s="8">
        <v>8</v>
      </c>
      <c r="D2" s="9">
        <v>7</v>
      </c>
      <c r="E2" s="8">
        <v>6</v>
      </c>
      <c r="F2" s="9">
        <v>5</v>
      </c>
      <c r="G2" s="8">
        <v>4</v>
      </c>
      <c r="H2" s="9">
        <v>3</v>
      </c>
      <c r="I2" s="8">
        <v>2</v>
      </c>
      <c r="J2" s="9">
        <v>1</v>
      </c>
      <c r="K2" s="8">
        <v>2</v>
      </c>
      <c r="L2" s="9">
        <v>3</v>
      </c>
      <c r="M2" s="8">
        <v>4</v>
      </c>
      <c r="N2" s="9">
        <v>5</v>
      </c>
      <c r="O2" s="8">
        <v>6</v>
      </c>
      <c r="P2" s="9">
        <v>7</v>
      </c>
      <c r="Q2" s="8">
        <v>8</v>
      </c>
      <c r="R2" s="9">
        <v>9</v>
      </c>
      <c r="S2" s="17" t="s">
        <v>0</v>
      </c>
      <c r="U2" s="7"/>
      <c r="V2" s="34" t="s">
        <v>90</v>
      </c>
      <c r="W2" s="34" t="s">
        <v>91</v>
      </c>
      <c r="X2" s="34" t="s">
        <v>92</v>
      </c>
      <c r="Y2" s="36" t="s">
        <v>93</v>
      </c>
      <c r="Z2" s="34" t="s">
        <v>94</v>
      </c>
      <c r="AA2" s="34" t="s">
        <v>95</v>
      </c>
      <c r="AB2" s="34" t="s">
        <v>96</v>
      </c>
    </row>
    <row r="3" spans="1:29" x14ac:dyDescent="0.35">
      <c r="A3" s="16" t="s">
        <v>13</v>
      </c>
      <c r="B3" s="10"/>
      <c r="C3" s="7"/>
      <c r="D3" s="10"/>
      <c r="E3" s="7"/>
      <c r="F3" s="10"/>
      <c r="G3" s="7"/>
      <c r="H3" s="10"/>
      <c r="I3" s="7"/>
      <c r="J3" s="10"/>
      <c r="K3" s="7"/>
      <c r="L3" s="10"/>
      <c r="M3" s="7"/>
      <c r="N3" s="10"/>
      <c r="O3" s="7"/>
      <c r="P3" s="10"/>
      <c r="Q3" s="7"/>
      <c r="R3" s="10"/>
      <c r="S3" s="16" t="s">
        <v>11</v>
      </c>
      <c r="V3" s="35" t="s">
        <v>13</v>
      </c>
      <c r="W3" s="35" t="s">
        <v>11</v>
      </c>
      <c r="X3" s="38">
        <v>2</v>
      </c>
      <c r="Y3" s="36">
        <v>3</v>
      </c>
      <c r="Z3" s="34">
        <v>5</v>
      </c>
      <c r="AA3" s="37">
        <f>GEOMEAN(X3:Z3)</f>
        <v>3.1072325059538586</v>
      </c>
      <c r="AB3" s="37">
        <f>1/AA3</f>
        <v>0.3218297948685433</v>
      </c>
    </row>
    <row r="4" spans="1:29" x14ac:dyDescent="0.35">
      <c r="A4" s="16" t="s">
        <v>13</v>
      </c>
      <c r="B4" s="10"/>
      <c r="C4" s="7"/>
      <c r="D4" s="10"/>
      <c r="E4" s="7"/>
      <c r="F4" s="10"/>
      <c r="G4" s="7"/>
      <c r="H4" s="10"/>
      <c r="I4" s="7"/>
      <c r="J4" s="10"/>
      <c r="K4" s="7"/>
      <c r="L4" s="10"/>
      <c r="M4" s="7"/>
      <c r="N4" s="10"/>
      <c r="O4" s="7"/>
      <c r="P4" s="10"/>
      <c r="Q4" s="7"/>
      <c r="R4" s="10"/>
      <c r="S4" s="16" t="s">
        <v>12</v>
      </c>
      <c r="V4" s="35" t="s">
        <v>13</v>
      </c>
      <c r="W4" s="35" t="s">
        <v>12</v>
      </c>
      <c r="X4" s="34">
        <v>1</v>
      </c>
      <c r="Y4" s="36">
        <v>2</v>
      </c>
      <c r="Z4" s="34">
        <v>5</v>
      </c>
      <c r="AA4" s="37">
        <f t="shared" ref="AA4:AA12" si="0">GEOMEAN(X4:Z4)</f>
        <v>2.1544346900318838</v>
      </c>
      <c r="AB4" s="37">
        <f t="shared" ref="AB4:AB12" si="1">1/AA4</f>
        <v>0.46415888336127786</v>
      </c>
    </row>
    <row r="5" spans="1:29" x14ac:dyDescent="0.35">
      <c r="A5" s="16" t="s">
        <v>13</v>
      </c>
      <c r="B5" s="10"/>
      <c r="C5" s="7"/>
      <c r="D5" s="10"/>
      <c r="E5" s="7"/>
      <c r="F5" s="10"/>
      <c r="G5" s="7"/>
      <c r="H5" s="10"/>
      <c r="I5" s="7"/>
      <c r="J5" s="10"/>
      <c r="K5" s="7"/>
      <c r="L5" s="10"/>
      <c r="M5" s="7"/>
      <c r="N5" s="10"/>
      <c r="O5" s="7"/>
      <c r="P5" s="10"/>
      <c r="Q5" s="7"/>
      <c r="R5" s="10"/>
      <c r="S5" s="16" t="s">
        <v>14</v>
      </c>
      <c r="V5" s="35" t="s">
        <v>13</v>
      </c>
      <c r="W5" s="35" t="s">
        <v>14</v>
      </c>
      <c r="X5" s="34">
        <v>4</v>
      </c>
      <c r="Y5" s="36">
        <v>7</v>
      </c>
      <c r="Z5" s="34">
        <v>8</v>
      </c>
      <c r="AA5" s="37">
        <f t="shared" si="0"/>
        <v>6.0731779437513254</v>
      </c>
      <c r="AB5" s="37">
        <f t="shared" si="1"/>
        <v>0.16465843900208738</v>
      </c>
    </row>
    <row r="6" spans="1:29" x14ac:dyDescent="0.35">
      <c r="A6" s="16" t="s">
        <v>13</v>
      </c>
      <c r="B6" s="10"/>
      <c r="C6" s="7"/>
      <c r="D6" s="10"/>
      <c r="E6" s="7"/>
      <c r="F6" s="10"/>
      <c r="G6" s="7"/>
      <c r="H6" s="10"/>
      <c r="I6" s="7"/>
      <c r="J6" s="10"/>
      <c r="K6" s="7"/>
      <c r="L6" s="10"/>
      <c r="M6" s="7"/>
      <c r="N6" s="10"/>
      <c r="O6" s="7"/>
      <c r="P6" s="10"/>
      <c r="Q6" s="7"/>
      <c r="R6" s="10"/>
      <c r="S6" s="16" t="s">
        <v>15</v>
      </c>
      <c r="V6" s="35" t="s">
        <v>13</v>
      </c>
      <c r="W6" s="35" t="s">
        <v>15</v>
      </c>
      <c r="X6" s="38">
        <v>5</v>
      </c>
      <c r="Y6" s="36">
        <v>7</v>
      </c>
      <c r="Z6" s="34">
        <v>4</v>
      </c>
      <c r="AA6" s="37">
        <f t="shared" si="0"/>
        <v>5.1924941018511035</v>
      </c>
      <c r="AB6" s="37">
        <f t="shared" si="1"/>
        <v>0.19258567855541789</v>
      </c>
    </row>
    <row r="7" spans="1:29" x14ac:dyDescent="0.35">
      <c r="A7" s="16" t="s">
        <v>11</v>
      </c>
      <c r="B7" s="10"/>
      <c r="C7" s="7"/>
      <c r="D7" s="10"/>
      <c r="E7" s="7"/>
      <c r="F7" s="10"/>
      <c r="G7" s="7"/>
      <c r="H7" s="10"/>
      <c r="I7" s="7"/>
      <c r="J7" s="10"/>
      <c r="K7" s="7"/>
      <c r="L7" s="10"/>
      <c r="M7" s="7"/>
      <c r="N7" s="10"/>
      <c r="O7" s="7"/>
      <c r="P7" s="10"/>
      <c r="Q7" s="7"/>
      <c r="R7" s="10"/>
      <c r="S7" s="16" t="s">
        <v>12</v>
      </c>
      <c r="V7" s="35" t="s">
        <v>11</v>
      </c>
      <c r="W7" s="35" t="s">
        <v>12</v>
      </c>
      <c r="X7" s="37">
        <f>1/5</f>
        <v>0.2</v>
      </c>
      <c r="Y7" s="36">
        <v>1</v>
      </c>
      <c r="Z7" s="34">
        <f>1/3</f>
        <v>0.33333333333333331</v>
      </c>
      <c r="AA7" s="37">
        <f t="shared" si="0"/>
        <v>0.40548013303822666</v>
      </c>
      <c r="AB7" s="37">
        <f t="shared" si="1"/>
        <v>2.4662120743304703</v>
      </c>
    </row>
    <row r="8" spans="1:29" x14ac:dyDescent="0.35">
      <c r="A8" s="16" t="s">
        <v>11</v>
      </c>
      <c r="B8" s="10"/>
      <c r="C8" s="7"/>
      <c r="D8" s="10"/>
      <c r="E8" s="7"/>
      <c r="F8" s="10"/>
      <c r="G8" s="7"/>
      <c r="H8" s="10"/>
      <c r="I8" s="7"/>
      <c r="J8" s="10"/>
      <c r="K8" s="7"/>
      <c r="L8" s="10"/>
      <c r="M8" s="7"/>
      <c r="N8" s="10"/>
      <c r="O8" s="7"/>
      <c r="P8" s="10"/>
      <c r="Q8" s="7"/>
      <c r="R8" s="10"/>
      <c r="S8" s="16" t="s">
        <v>14</v>
      </c>
      <c r="V8" s="35" t="s">
        <v>11</v>
      </c>
      <c r="W8" s="35" t="s">
        <v>14</v>
      </c>
      <c r="X8" s="34">
        <f>1/2</f>
        <v>0.5</v>
      </c>
      <c r="Y8" s="36">
        <v>5</v>
      </c>
      <c r="Z8" s="34">
        <v>5</v>
      </c>
      <c r="AA8" s="37">
        <f t="shared" si="0"/>
        <v>2.3207944168063896</v>
      </c>
      <c r="AB8" s="37">
        <f t="shared" si="1"/>
        <v>0.43088693800637673</v>
      </c>
      <c r="AC8" s="39"/>
    </row>
    <row r="9" spans="1:29" x14ac:dyDescent="0.35">
      <c r="A9" s="16" t="s">
        <v>11</v>
      </c>
      <c r="B9" s="10"/>
      <c r="C9" s="7"/>
      <c r="D9" s="10"/>
      <c r="E9" s="7"/>
      <c r="F9" s="10"/>
      <c r="G9" s="7"/>
      <c r="H9" s="10"/>
      <c r="I9" s="7"/>
      <c r="J9" s="10"/>
      <c r="K9" s="7"/>
      <c r="L9" s="10"/>
      <c r="M9" s="7"/>
      <c r="N9" s="10"/>
      <c r="O9" s="7"/>
      <c r="P9" s="10"/>
      <c r="Q9" s="7"/>
      <c r="R9" s="10"/>
      <c r="S9" s="16" t="s">
        <v>15</v>
      </c>
      <c r="V9" s="35" t="s">
        <v>11</v>
      </c>
      <c r="W9" s="35" t="s">
        <v>15</v>
      </c>
      <c r="X9" s="34">
        <v>6</v>
      </c>
      <c r="Y9" s="36">
        <v>3</v>
      </c>
      <c r="Z9" s="34">
        <v>5</v>
      </c>
      <c r="AA9" s="37">
        <f t="shared" si="0"/>
        <v>4.4814047465571649</v>
      </c>
      <c r="AB9" s="37">
        <f t="shared" si="1"/>
        <v>0.22314431669405649</v>
      </c>
    </row>
    <row r="10" spans="1:29" x14ac:dyDescent="0.35">
      <c r="A10" s="16" t="s">
        <v>12</v>
      </c>
      <c r="B10" s="10"/>
      <c r="C10" s="7"/>
      <c r="D10" s="10"/>
      <c r="E10" s="7"/>
      <c r="F10" s="10"/>
      <c r="G10" s="7"/>
      <c r="H10" s="10"/>
      <c r="I10" s="7"/>
      <c r="J10" s="10"/>
      <c r="K10" s="7"/>
      <c r="L10" s="10"/>
      <c r="M10" s="7"/>
      <c r="N10" s="10"/>
      <c r="O10" s="7"/>
      <c r="P10" s="10"/>
      <c r="Q10" s="7"/>
      <c r="R10" s="10"/>
      <c r="S10" s="16" t="s">
        <v>14</v>
      </c>
      <c r="V10" s="35" t="s">
        <v>12</v>
      </c>
      <c r="W10" s="35" t="s">
        <v>14</v>
      </c>
      <c r="X10" s="34">
        <v>7</v>
      </c>
      <c r="Y10" s="36">
        <v>6</v>
      </c>
      <c r="Z10" s="34">
        <f>2</f>
        <v>2</v>
      </c>
      <c r="AA10" s="37">
        <f t="shared" si="0"/>
        <v>4.379519139887889</v>
      </c>
      <c r="AB10" s="37">
        <f t="shared" si="1"/>
        <v>0.22833557019814713</v>
      </c>
    </row>
    <row r="11" spans="1:29" x14ac:dyDescent="0.35">
      <c r="A11" s="16" t="s">
        <v>12</v>
      </c>
      <c r="B11" s="10"/>
      <c r="C11" s="7"/>
      <c r="D11" s="10"/>
      <c r="E11" s="7"/>
      <c r="F11" s="10"/>
      <c r="G11" s="7"/>
      <c r="H11" s="10"/>
      <c r="I11" s="7"/>
      <c r="J11" s="10"/>
      <c r="K11" s="7"/>
      <c r="L11" s="10"/>
      <c r="M11" s="7"/>
      <c r="N11" s="10"/>
      <c r="O11" s="7"/>
      <c r="P11" s="10"/>
      <c r="Q11" s="7"/>
      <c r="R11" s="10"/>
      <c r="S11" s="16" t="s">
        <v>15</v>
      </c>
      <c r="V11" s="35" t="s">
        <v>12</v>
      </c>
      <c r="W11" s="35" t="s">
        <v>15</v>
      </c>
      <c r="X11" s="34">
        <v>7</v>
      </c>
      <c r="Y11" s="36">
        <v>5</v>
      </c>
      <c r="Z11" s="34">
        <v>4</v>
      </c>
      <c r="AA11" s="37">
        <f t="shared" si="0"/>
        <v>5.1924941018511035</v>
      </c>
      <c r="AB11" s="37">
        <f t="shared" si="1"/>
        <v>0.19258567855541789</v>
      </c>
    </row>
    <row r="12" spans="1:29" ht="17" customHeight="1" x14ac:dyDescent="0.35">
      <c r="A12" s="16" t="s">
        <v>14</v>
      </c>
      <c r="B12" s="10"/>
      <c r="C12" s="7"/>
      <c r="D12" s="10"/>
      <c r="E12" s="7"/>
      <c r="F12" s="10"/>
      <c r="G12" s="7"/>
      <c r="H12" s="10"/>
      <c r="I12" s="7"/>
      <c r="J12" s="10"/>
      <c r="K12" s="7"/>
      <c r="L12" s="10"/>
      <c r="M12" s="7"/>
      <c r="N12" s="10"/>
      <c r="O12" s="7"/>
      <c r="P12" s="10"/>
      <c r="Q12" s="7"/>
      <c r="R12" s="10"/>
      <c r="S12" s="16" t="s">
        <v>15</v>
      </c>
      <c r="V12" s="35" t="s">
        <v>14</v>
      </c>
      <c r="W12" s="35" t="s">
        <v>15</v>
      </c>
      <c r="X12" s="37">
        <f>1/6</f>
        <v>0.16666666666666666</v>
      </c>
      <c r="Y12" s="36">
        <v>1</v>
      </c>
      <c r="Z12" s="37">
        <f>1/7</f>
        <v>0.14285714285714285</v>
      </c>
      <c r="AA12" s="37">
        <f t="shared" si="0"/>
        <v>0.287684791332394</v>
      </c>
      <c r="AB12" s="37">
        <f t="shared" si="1"/>
        <v>3.4760266448864501</v>
      </c>
    </row>
    <row r="13" spans="1:29" x14ac:dyDescent="0.35">
      <c r="A13" s="13"/>
      <c r="B13" s="10"/>
      <c r="C13" s="7"/>
      <c r="D13" s="10"/>
      <c r="E13" s="7"/>
      <c r="F13" s="10"/>
      <c r="G13" s="7"/>
      <c r="H13" s="10"/>
      <c r="I13" s="7"/>
      <c r="J13" s="10"/>
      <c r="K13" s="7"/>
      <c r="L13" s="10"/>
      <c r="M13" s="7"/>
      <c r="N13" s="10"/>
      <c r="O13" s="7"/>
      <c r="P13" s="10"/>
      <c r="Q13" s="7"/>
      <c r="R13" s="10"/>
      <c r="S13" s="16"/>
    </row>
    <row r="14" spans="1:29" x14ac:dyDescent="0.35">
      <c r="A14" s="12"/>
      <c r="B14" s="11" t="s">
        <v>24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5"/>
      <c r="V14" s="75" t="s">
        <v>101</v>
      </c>
      <c r="W14" s="75"/>
      <c r="X14" s="75"/>
      <c r="Y14" s="75"/>
      <c r="Z14" s="75"/>
      <c r="AA14" s="75" t="s">
        <v>97</v>
      </c>
      <c r="AB14" s="75"/>
    </row>
    <row r="15" spans="1:29" ht="15.5" x14ac:dyDescent="0.35">
      <c r="A15" s="18" t="s">
        <v>17</v>
      </c>
      <c r="B15" s="9">
        <v>9</v>
      </c>
      <c r="C15" s="8">
        <v>8</v>
      </c>
      <c r="D15" s="9">
        <v>7</v>
      </c>
      <c r="E15" s="8">
        <v>6</v>
      </c>
      <c r="F15" s="9">
        <v>5</v>
      </c>
      <c r="G15" s="8">
        <v>4</v>
      </c>
      <c r="H15" s="9">
        <v>3</v>
      </c>
      <c r="I15" s="8">
        <v>2</v>
      </c>
      <c r="J15" s="9">
        <v>1</v>
      </c>
      <c r="K15" s="8">
        <v>2</v>
      </c>
      <c r="L15" s="9">
        <v>3</v>
      </c>
      <c r="M15" s="8">
        <v>4</v>
      </c>
      <c r="N15" s="9">
        <v>5</v>
      </c>
      <c r="O15" s="8">
        <v>6</v>
      </c>
      <c r="P15" s="9">
        <v>7</v>
      </c>
      <c r="Q15" s="8">
        <v>8</v>
      </c>
      <c r="R15" s="9">
        <v>9</v>
      </c>
      <c r="S15" s="17" t="s">
        <v>17</v>
      </c>
      <c r="V15" s="34" t="s">
        <v>98</v>
      </c>
      <c r="W15" s="34" t="s">
        <v>99</v>
      </c>
      <c r="X15" s="34" t="s">
        <v>92</v>
      </c>
      <c r="Y15" s="36" t="s">
        <v>93</v>
      </c>
      <c r="Z15" s="34" t="s">
        <v>94</v>
      </c>
      <c r="AA15" s="34" t="s">
        <v>98</v>
      </c>
      <c r="AB15" s="34" t="s">
        <v>100</v>
      </c>
    </row>
    <row r="16" spans="1:29" ht="29" x14ac:dyDescent="0.35">
      <c r="A16" s="13" t="s">
        <v>85</v>
      </c>
      <c r="B16" s="10"/>
      <c r="C16" s="7"/>
      <c r="D16" s="10"/>
      <c r="E16" s="7"/>
      <c r="F16" s="10"/>
      <c r="G16" s="7"/>
      <c r="H16" s="10"/>
      <c r="I16" s="7"/>
      <c r="J16" s="10"/>
      <c r="K16" s="7"/>
      <c r="L16" s="10"/>
      <c r="M16" s="7"/>
      <c r="N16" s="10"/>
      <c r="O16" s="7"/>
      <c r="P16" s="10"/>
      <c r="Q16" s="7"/>
      <c r="R16" s="10"/>
      <c r="S16" s="14" t="s">
        <v>86</v>
      </c>
      <c r="V16" s="40" t="s">
        <v>85</v>
      </c>
      <c r="W16" s="40" t="s">
        <v>86</v>
      </c>
      <c r="X16" s="41">
        <v>5</v>
      </c>
      <c r="Y16" s="36">
        <v>5</v>
      </c>
      <c r="Z16" s="36">
        <v>5</v>
      </c>
      <c r="AA16" s="42">
        <f>GEOMEAN(X16:Z16)</f>
        <v>5</v>
      </c>
      <c r="AB16" s="42">
        <f>1/AA16</f>
        <v>0.2</v>
      </c>
    </row>
    <row r="17" spans="1:28" x14ac:dyDescent="0.35">
      <c r="A17" s="13"/>
      <c r="B17" s="10"/>
      <c r="C17" s="7"/>
      <c r="D17" s="10"/>
      <c r="E17" s="7"/>
      <c r="F17" s="10"/>
      <c r="G17" s="7"/>
      <c r="H17" s="10"/>
      <c r="I17" s="7"/>
      <c r="J17" s="10"/>
      <c r="K17" s="7"/>
      <c r="L17" s="10"/>
      <c r="M17" s="7"/>
      <c r="N17" s="10"/>
      <c r="O17" s="7"/>
      <c r="P17" s="10"/>
      <c r="Q17" s="7"/>
      <c r="R17" s="10"/>
      <c r="S17" s="16"/>
    </row>
    <row r="18" spans="1:28" x14ac:dyDescent="0.35">
      <c r="A18" s="12"/>
      <c r="B18" s="11" t="s">
        <v>25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5"/>
      <c r="V18" s="75" t="s">
        <v>101</v>
      </c>
      <c r="W18" s="75"/>
      <c r="X18" s="75"/>
      <c r="Y18" s="75"/>
      <c r="Z18" s="75"/>
      <c r="AA18" s="75" t="s">
        <v>97</v>
      </c>
      <c r="AB18" s="75"/>
    </row>
    <row r="19" spans="1:28" ht="15.5" x14ac:dyDescent="0.35">
      <c r="A19" s="18" t="s">
        <v>17</v>
      </c>
      <c r="B19" s="9">
        <v>9</v>
      </c>
      <c r="C19" s="8">
        <v>8</v>
      </c>
      <c r="D19" s="9">
        <v>7</v>
      </c>
      <c r="E19" s="8">
        <v>6</v>
      </c>
      <c r="F19" s="9">
        <v>5</v>
      </c>
      <c r="G19" s="8">
        <v>4</v>
      </c>
      <c r="H19" s="9">
        <v>3</v>
      </c>
      <c r="I19" s="8">
        <v>2</v>
      </c>
      <c r="J19" s="9">
        <v>1</v>
      </c>
      <c r="K19" s="8">
        <v>2</v>
      </c>
      <c r="L19" s="9">
        <v>3</v>
      </c>
      <c r="M19" s="8">
        <v>4</v>
      </c>
      <c r="N19" s="9">
        <v>5</v>
      </c>
      <c r="O19" s="8">
        <v>6</v>
      </c>
      <c r="P19" s="9">
        <v>7</v>
      </c>
      <c r="Q19" s="8">
        <v>8</v>
      </c>
      <c r="R19" s="9">
        <v>9</v>
      </c>
      <c r="S19" s="17" t="s">
        <v>17</v>
      </c>
      <c r="V19" s="34" t="s">
        <v>98</v>
      </c>
      <c r="W19" s="34" t="s">
        <v>99</v>
      </c>
      <c r="X19" s="34" t="s">
        <v>92</v>
      </c>
      <c r="Y19" s="36" t="s">
        <v>93</v>
      </c>
      <c r="Z19" s="34" t="s">
        <v>94</v>
      </c>
      <c r="AA19" s="34" t="s">
        <v>98</v>
      </c>
      <c r="AB19" s="34" t="s">
        <v>100</v>
      </c>
    </row>
    <row r="20" spans="1:28" ht="29" x14ac:dyDescent="0.35">
      <c r="A20" s="13" t="s">
        <v>18</v>
      </c>
      <c r="B20" s="10"/>
      <c r="C20" s="7"/>
      <c r="D20" s="10"/>
      <c r="E20" s="7"/>
      <c r="F20" s="10"/>
      <c r="G20" s="7"/>
      <c r="H20" s="10"/>
      <c r="I20" s="7"/>
      <c r="J20" s="10"/>
      <c r="K20" s="7"/>
      <c r="L20" s="10"/>
      <c r="M20" s="7"/>
      <c r="N20" s="10"/>
      <c r="O20" s="7"/>
      <c r="P20" s="10"/>
      <c r="Q20" s="7"/>
      <c r="R20" s="10"/>
      <c r="S20" s="14" t="s">
        <v>19</v>
      </c>
      <c r="V20" s="43" t="s">
        <v>18</v>
      </c>
      <c r="W20" s="40" t="s">
        <v>19</v>
      </c>
      <c r="X20" s="41">
        <v>5</v>
      </c>
      <c r="Y20" s="36">
        <v>5</v>
      </c>
      <c r="Z20" s="36">
        <v>6</v>
      </c>
      <c r="AA20" s="42">
        <f>GEOMEAN(X20:Z20)</f>
        <v>5.3132928459130557</v>
      </c>
      <c r="AB20" s="42">
        <f>1/AA20</f>
        <v>0.18820720577620567</v>
      </c>
    </row>
    <row r="21" spans="1:28" x14ac:dyDescent="0.35">
      <c r="A21" s="13"/>
      <c r="B21" s="10"/>
      <c r="C21" s="7"/>
      <c r="D21" s="10"/>
      <c r="E21" s="7"/>
      <c r="F21" s="10"/>
      <c r="G21" s="7"/>
      <c r="H21" s="10"/>
      <c r="I21" s="7"/>
      <c r="J21" s="10"/>
      <c r="K21" s="7"/>
      <c r="L21" s="10"/>
      <c r="M21" s="7"/>
      <c r="N21" s="10"/>
      <c r="O21" s="7"/>
      <c r="P21" s="10"/>
      <c r="Q21" s="7"/>
      <c r="R21" s="10"/>
      <c r="S21" s="14"/>
    </row>
    <row r="22" spans="1:28" x14ac:dyDescent="0.35">
      <c r="A22" s="12"/>
      <c r="B22" s="11" t="s">
        <v>26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5"/>
      <c r="V22" s="75" t="s">
        <v>101</v>
      </c>
      <c r="W22" s="75"/>
      <c r="X22" s="75"/>
      <c r="Y22" s="75"/>
      <c r="Z22" s="75"/>
      <c r="AA22" s="75" t="s">
        <v>97</v>
      </c>
      <c r="AB22" s="75"/>
    </row>
    <row r="23" spans="1:28" ht="15.5" x14ac:dyDescent="0.35">
      <c r="A23" s="18" t="s">
        <v>17</v>
      </c>
      <c r="B23" s="9">
        <v>9</v>
      </c>
      <c r="C23" s="8">
        <v>8</v>
      </c>
      <c r="D23" s="9">
        <v>7</v>
      </c>
      <c r="E23" s="8">
        <v>6</v>
      </c>
      <c r="F23" s="9">
        <v>5</v>
      </c>
      <c r="G23" s="8">
        <v>4</v>
      </c>
      <c r="H23" s="9">
        <v>3</v>
      </c>
      <c r="I23" s="8">
        <v>2</v>
      </c>
      <c r="J23" s="9">
        <v>1</v>
      </c>
      <c r="K23" s="8">
        <v>2</v>
      </c>
      <c r="L23" s="9">
        <v>3</v>
      </c>
      <c r="M23" s="8">
        <v>4</v>
      </c>
      <c r="N23" s="9">
        <v>5</v>
      </c>
      <c r="O23" s="8">
        <v>6</v>
      </c>
      <c r="P23" s="9">
        <v>7</v>
      </c>
      <c r="Q23" s="8">
        <v>8</v>
      </c>
      <c r="R23" s="9">
        <v>9</v>
      </c>
      <c r="S23" s="17" t="s">
        <v>17</v>
      </c>
      <c r="V23" s="34" t="s">
        <v>98</v>
      </c>
      <c r="W23" s="34" t="s">
        <v>99</v>
      </c>
      <c r="X23" s="34" t="s">
        <v>92</v>
      </c>
      <c r="Y23" s="36" t="s">
        <v>93</v>
      </c>
      <c r="Z23" s="34" t="s">
        <v>94</v>
      </c>
      <c r="AA23" s="34" t="s">
        <v>98</v>
      </c>
      <c r="AB23" s="34" t="s">
        <v>100</v>
      </c>
    </row>
    <row r="24" spans="1:28" ht="43.5" x14ac:dyDescent="0.35">
      <c r="A24" s="13" t="s">
        <v>20</v>
      </c>
      <c r="B24" s="10"/>
      <c r="C24" s="7"/>
      <c r="D24" s="10"/>
      <c r="E24" s="7"/>
      <c r="F24" s="10"/>
      <c r="G24" s="7"/>
      <c r="H24" s="10"/>
      <c r="I24" s="7"/>
      <c r="J24" s="10"/>
      <c r="K24" s="7"/>
      <c r="L24" s="10"/>
      <c r="M24" s="7"/>
      <c r="N24" s="10"/>
      <c r="O24" s="7"/>
      <c r="P24" s="10"/>
      <c r="Q24" s="7"/>
      <c r="R24" s="10"/>
      <c r="S24" s="14" t="s">
        <v>21</v>
      </c>
      <c r="V24" s="43" t="s">
        <v>20</v>
      </c>
      <c r="W24" s="40" t="s">
        <v>21</v>
      </c>
      <c r="X24" s="41">
        <v>6</v>
      </c>
      <c r="Y24" s="36">
        <v>6</v>
      </c>
      <c r="Z24" s="36">
        <f>1/2</f>
        <v>0.5</v>
      </c>
      <c r="AA24" s="42">
        <f>GEOMEAN(X24:Z24)</f>
        <v>2.6207413942088964</v>
      </c>
      <c r="AB24" s="42">
        <f>1/AA24</f>
        <v>0.38157141418444401</v>
      </c>
    </row>
    <row r="25" spans="1:28" x14ac:dyDescent="0.35">
      <c r="A25" s="13"/>
      <c r="B25" s="10"/>
      <c r="C25" s="7"/>
      <c r="D25" s="10"/>
      <c r="E25" s="7"/>
      <c r="F25" s="10"/>
      <c r="G25" s="7"/>
      <c r="H25" s="10"/>
      <c r="I25" s="7"/>
      <c r="J25" s="10"/>
      <c r="K25" s="7"/>
      <c r="L25" s="10"/>
      <c r="M25" s="7"/>
      <c r="N25" s="10"/>
      <c r="O25" s="7"/>
      <c r="P25" s="10"/>
      <c r="Q25" s="7"/>
      <c r="R25" s="10"/>
      <c r="S25" s="14"/>
    </row>
    <row r="26" spans="1:28" x14ac:dyDescent="0.35">
      <c r="A26" s="12"/>
      <c r="B26" s="11" t="s">
        <v>27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5"/>
      <c r="V26" s="75" t="s">
        <v>101</v>
      </c>
      <c r="W26" s="75"/>
      <c r="X26" s="75"/>
      <c r="Y26" s="75"/>
      <c r="Z26" s="75"/>
      <c r="AA26" s="75" t="s">
        <v>97</v>
      </c>
      <c r="AB26" s="75"/>
    </row>
    <row r="27" spans="1:28" ht="15.5" x14ac:dyDescent="0.35">
      <c r="A27" s="18" t="s">
        <v>17</v>
      </c>
      <c r="B27" s="9">
        <v>9</v>
      </c>
      <c r="C27" s="8">
        <v>8</v>
      </c>
      <c r="D27" s="9">
        <v>7</v>
      </c>
      <c r="E27" s="8">
        <v>6</v>
      </c>
      <c r="F27" s="9">
        <v>5</v>
      </c>
      <c r="G27" s="8">
        <v>4</v>
      </c>
      <c r="H27" s="9">
        <v>3</v>
      </c>
      <c r="I27" s="8">
        <v>2</v>
      </c>
      <c r="J27" s="9">
        <v>1</v>
      </c>
      <c r="K27" s="8">
        <v>2</v>
      </c>
      <c r="L27" s="9">
        <v>3</v>
      </c>
      <c r="M27" s="8">
        <v>4</v>
      </c>
      <c r="N27" s="9">
        <v>5</v>
      </c>
      <c r="O27" s="8">
        <v>6</v>
      </c>
      <c r="P27" s="9">
        <v>7</v>
      </c>
      <c r="Q27" s="8">
        <v>8</v>
      </c>
      <c r="R27" s="9">
        <v>9</v>
      </c>
      <c r="S27" s="17" t="s">
        <v>17</v>
      </c>
      <c r="V27" s="34" t="s">
        <v>98</v>
      </c>
      <c r="W27" s="34" t="s">
        <v>99</v>
      </c>
      <c r="X27" s="34" t="s">
        <v>92</v>
      </c>
      <c r="Y27" s="36" t="s">
        <v>93</v>
      </c>
      <c r="Z27" s="34" t="s">
        <v>94</v>
      </c>
      <c r="AA27" s="34" t="s">
        <v>98</v>
      </c>
      <c r="AB27" s="34" t="s">
        <v>100</v>
      </c>
    </row>
    <row r="28" spans="1:28" ht="58" x14ac:dyDescent="0.35">
      <c r="A28" s="13" t="s">
        <v>22</v>
      </c>
      <c r="B28" s="10"/>
      <c r="C28" s="7"/>
      <c r="D28" s="10"/>
      <c r="E28" s="7"/>
      <c r="F28" s="10"/>
      <c r="G28" s="7"/>
      <c r="H28" s="10"/>
      <c r="I28" s="7"/>
      <c r="J28" s="10"/>
      <c r="K28" s="7"/>
      <c r="L28" s="10"/>
      <c r="M28" s="7"/>
      <c r="N28" s="10"/>
      <c r="O28" s="7"/>
      <c r="P28" s="10"/>
      <c r="Q28" s="7"/>
      <c r="R28" s="10"/>
      <c r="S28" s="14" t="s">
        <v>23</v>
      </c>
      <c r="V28" s="43" t="s">
        <v>22</v>
      </c>
      <c r="W28" s="40" t="s">
        <v>23</v>
      </c>
      <c r="X28" s="36">
        <f>1/2</f>
        <v>0.5</v>
      </c>
      <c r="Y28" s="36">
        <f>1/6</f>
        <v>0.16666666666666666</v>
      </c>
      <c r="Z28" s="36">
        <v>5</v>
      </c>
      <c r="AA28" s="42">
        <f>GEOMEAN(X28:Z28)</f>
        <v>0.74690079109286078</v>
      </c>
      <c r="AB28" s="42">
        <f>1/AA28</f>
        <v>1.338865900164339</v>
      </c>
    </row>
    <row r="29" spans="1:28" x14ac:dyDescent="0.35">
      <c r="A29" s="13"/>
      <c r="B29" s="10"/>
      <c r="C29" s="7"/>
      <c r="D29" s="10"/>
      <c r="E29" s="7"/>
      <c r="F29" s="10"/>
      <c r="G29" s="7"/>
      <c r="H29" s="10"/>
      <c r="I29" s="7"/>
      <c r="J29" s="10"/>
      <c r="K29" s="7"/>
      <c r="L29" s="10"/>
      <c r="M29" s="7"/>
      <c r="N29" s="10"/>
      <c r="O29" s="7"/>
      <c r="P29" s="10"/>
      <c r="Q29" s="7"/>
      <c r="R29" s="10"/>
      <c r="S29" s="14"/>
    </row>
    <row r="30" spans="1:28" x14ac:dyDescent="0.35">
      <c r="A30" s="12"/>
      <c r="B30" s="11" t="s">
        <v>28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5"/>
      <c r="V30" s="75" t="s">
        <v>101</v>
      </c>
      <c r="W30" s="75"/>
      <c r="X30" s="75"/>
      <c r="Y30" s="75"/>
      <c r="Z30" s="75"/>
      <c r="AA30" s="75" t="s">
        <v>97</v>
      </c>
      <c r="AB30" s="75"/>
    </row>
    <row r="31" spans="1:28" ht="15.5" x14ac:dyDescent="0.35">
      <c r="A31" s="18" t="s">
        <v>17</v>
      </c>
      <c r="B31" s="9">
        <v>9</v>
      </c>
      <c r="C31" s="8">
        <v>8</v>
      </c>
      <c r="D31" s="9">
        <v>7</v>
      </c>
      <c r="E31" s="8">
        <v>6</v>
      </c>
      <c r="F31" s="9">
        <v>5</v>
      </c>
      <c r="G31" s="8">
        <v>4</v>
      </c>
      <c r="H31" s="9">
        <v>3</v>
      </c>
      <c r="I31" s="8">
        <v>2</v>
      </c>
      <c r="J31" s="9">
        <v>1</v>
      </c>
      <c r="K31" s="8">
        <v>2</v>
      </c>
      <c r="L31" s="9">
        <v>3</v>
      </c>
      <c r="M31" s="8">
        <v>4</v>
      </c>
      <c r="N31" s="9">
        <v>5</v>
      </c>
      <c r="O31" s="8">
        <v>6</v>
      </c>
      <c r="P31" s="9">
        <v>7</v>
      </c>
      <c r="Q31" s="8">
        <v>8</v>
      </c>
      <c r="R31" s="9">
        <v>9</v>
      </c>
      <c r="S31" s="17" t="s">
        <v>17</v>
      </c>
      <c r="V31" s="34" t="s">
        <v>98</v>
      </c>
      <c r="W31" s="34" t="s">
        <v>99</v>
      </c>
      <c r="X31" s="34" t="s">
        <v>92</v>
      </c>
      <c r="Y31" s="36" t="s">
        <v>93</v>
      </c>
      <c r="Z31" s="34" t="s">
        <v>94</v>
      </c>
      <c r="AA31" s="34" t="s">
        <v>98</v>
      </c>
      <c r="AB31" s="34" t="s">
        <v>100</v>
      </c>
    </row>
    <row r="32" spans="1:28" ht="58" x14ac:dyDescent="0.35">
      <c r="A32" s="13" t="s">
        <v>29</v>
      </c>
      <c r="B32" s="10"/>
      <c r="C32" s="7"/>
      <c r="D32" s="10"/>
      <c r="E32" s="7"/>
      <c r="F32" s="10"/>
      <c r="G32" s="7"/>
      <c r="H32" s="10"/>
      <c r="I32" s="7"/>
      <c r="J32" s="10"/>
      <c r="K32" s="7"/>
      <c r="L32" s="10"/>
      <c r="M32" s="7"/>
      <c r="N32" s="10"/>
      <c r="O32" s="7"/>
      <c r="P32" s="10"/>
      <c r="Q32" s="7"/>
      <c r="R32" s="10"/>
      <c r="S32" s="14" t="s">
        <v>152</v>
      </c>
      <c r="V32" s="43" t="s">
        <v>29</v>
      </c>
      <c r="W32" s="40" t="s">
        <v>30</v>
      </c>
      <c r="X32" s="41">
        <v>2</v>
      </c>
      <c r="Y32" s="36">
        <v>4</v>
      </c>
      <c r="Z32" s="36">
        <v>4</v>
      </c>
      <c r="AA32" s="42">
        <f>GEOMEAN(X32:Z32)</f>
        <v>3.1748021039363987</v>
      </c>
      <c r="AB32" s="42">
        <f>1/AA32</f>
        <v>0.3149802624737183</v>
      </c>
    </row>
    <row r="33" spans="1:28" x14ac:dyDescent="0.35">
      <c r="A33" s="13"/>
      <c r="B33" s="10"/>
      <c r="C33" s="7"/>
      <c r="D33" s="10"/>
      <c r="E33" s="7"/>
      <c r="F33" s="10"/>
      <c r="G33" s="7"/>
      <c r="H33" s="10"/>
      <c r="I33" s="7"/>
      <c r="J33" s="10"/>
      <c r="K33" s="7"/>
      <c r="L33" s="10"/>
      <c r="M33" s="7"/>
      <c r="N33" s="10"/>
      <c r="O33" s="7"/>
      <c r="P33" s="10"/>
      <c r="Q33" s="7"/>
      <c r="R33" s="10"/>
      <c r="S33" s="14"/>
    </row>
    <row r="34" spans="1:28" x14ac:dyDescent="0.35">
      <c r="A34" s="74" t="s">
        <v>32</v>
      </c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V34" s="76" t="s">
        <v>32</v>
      </c>
      <c r="W34" s="76"/>
      <c r="X34" s="76"/>
      <c r="Y34" s="76"/>
      <c r="Z34" s="76"/>
      <c r="AA34" s="76"/>
      <c r="AB34" s="76"/>
    </row>
    <row r="35" spans="1:28" x14ac:dyDescent="0.35">
      <c r="A35" s="12" t="s">
        <v>87</v>
      </c>
      <c r="B35" s="72" t="s">
        <v>109</v>
      </c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33" t="s">
        <v>88</v>
      </c>
      <c r="V35" s="75" t="s">
        <v>102</v>
      </c>
      <c r="W35" s="75"/>
      <c r="X35" s="75"/>
      <c r="Y35" s="75"/>
      <c r="Z35" s="75"/>
      <c r="AA35" s="75" t="s">
        <v>97</v>
      </c>
      <c r="AB35" s="75"/>
    </row>
    <row r="36" spans="1:28" ht="15.5" x14ac:dyDescent="0.35">
      <c r="A36" s="18" t="s">
        <v>31</v>
      </c>
      <c r="B36" s="9">
        <v>9</v>
      </c>
      <c r="C36" s="8">
        <v>8</v>
      </c>
      <c r="D36" s="9">
        <v>7</v>
      </c>
      <c r="E36" s="8">
        <v>6</v>
      </c>
      <c r="F36" s="9">
        <v>5</v>
      </c>
      <c r="G36" s="8">
        <v>4</v>
      </c>
      <c r="H36" s="9">
        <v>3</v>
      </c>
      <c r="I36" s="8">
        <v>2</v>
      </c>
      <c r="J36" s="9">
        <v>1</v>
      </c>
      <c r="K36" s="8">
        <v>2</v>
      </c>
      <c r="L36" s="9">
        <v>3</v>
      </c>
      <c r="M36" s="8">
        <v>4</v>
      </c>
      <c r="N36" s="9">
        <v>5</v>
      </c>
      <c r="O36" s="8">
        <v>6</v>
      </c>
      <c r="P36" s="9">
        <v>7</v>
      </c>
      <c r="Q36" s="8">
        <v>8</v>
      </c>
      <c r="R36" s="9">
        <v>9</v>
      </c>
      <c r="S36" s="17" t="s">
        <v>31</v>
      </c>
      <c r="V36" s="34" t="s">
        <v>103</v>
      </c>
      <c r="W36" s="34" t="s">
        <v>104</v>
      </c>
      <c r="X36" s="34" t="s">
        <v>92</v>
      </c>
      <c r="Y36" s="36" t="s">
        <v>93</v>
      </c>
      <c r="Z36" s="34" t="s">
        <v>94</v>
      </c>
      <c r="AA36" s="34" t="s">
        <v>103</v>
      </c>
      <c r="AB36" s="34" t="s">
        <v>104</v>
      </c>
    </row>
    <row r="37" spans="1:28" x14ac:dyDescent="0.35">
      <c r="A37" s="13" t="s">
        <v>34</v>
      </c>
      <c r="B37" s="10"/>
      <c r="C37" s="7"/>
      <c r="D37" s="10"/>
      <c r="E37" s="7"/>
      <c r="F37" s="10"/>
      <c r="G37" s="7"/>
      <c r="H37" s="10"/>
      <c r="I37" s="7"/>
      <c r="J37" s="10"/>
      <c r="K37" s="7"/>
      <c r="L37" s="10"/>
      <c r="M37" s="7"/>
      <c r="N37" s="10"/>
      <c r="O37" s="7"/>
      <c r="P37" s="10"/>
      <c r="Q37" s="7"/>
      <c r="R37" s="10"/>
      <c r="S37" s="14" t="s">
        <v>36</v>
      </c>
      <c r="V37" s="43" t="s">
        <v>34</v>
      </c>
      <c r="W37" s="40" t="s">
        <v>36</v>
      </c>
      <c r="X37" s="34">
        <v>4</v>
      </c>
      <c r="Y37" s="36">
        <v>4</v>
      </c>
      <c r="Z37" s="34">
        <v>5</v>
      </c>
      <c r="AA37" s="37">
        <f>GEOMEAN(X37:Z37)</f>
        <v>4.3088693800637676</v>
      </c>
      <c r="AB37" s="37">
        <f>1/AA37</f>
        <v>0.23207944168063893</v>
      </c>
    </row>
    <row r="38" spans="1:28" x14ac:dyDescent="0.35">
      <c r="A38" s="13" t="s">
        <v>34</v>
      </c>
      <c r="B38" s="10"/>
      <c r="C38" s="7"/>
      <c r="D38" s="10"/>
      <c r="E38" s="7"/>
      <c r="F38" s="10"/>
      <c r="G38" s="7"/>
      <c r="H38" s="10"/>
      <c r="I38" s="7"/>
      <c r="J38" s="10"/>
      <c r="K38" s="7"/>
      <c r="L38" s="10"/>
      <c r="M38" s="7"/>
      <c r="N38" s="10"/>
      <c r="O38" s="7"/>
      <c r="P38" s="10"/>
      <c r="Q38" s="7"/>
      <c r="R38" s="10"/>
      <c r="S38" s="14" t="s">
        <v>35</v>
      </c>
      <c r="V38" s="43" t="s">
        <v>34</v>
      </c>
      <c r="W38" s="40" t="s">
        <v>35</v>
      </c>
      <c r="X38" s="34">
        <v>2</v>
      </c>
      <c r="Y38" s="36">
        <v>2</v>
      </c>
      <c r="Z38" s="34">
        <v>3</v>
      </c>
      <c r="AA38" s="37">
        <f t="shared" ref="AA38:AA39" si="2">GEOMEAN(X38:Z38)</f>
        <v>2.2894284851066637</v>
      </c>
      <c r="AB38" s="37">
        <f t="shared" ref="AB38:AB39" si="3">1/AA38</f>
        <v>0.43679023236814946</v>
      </c>
    </row>
    <row r="39" spans="1:28" x14ac:dyDescent="0.35">
      <c r="A39" s="13" t="s">
        <v>111</v>
      </c>
      <c r="B39" s="10"/>
      <c r="C39" s="7"/>
      <c r="D39" s="10"/>
      <c r="E39" s="7"/>
      <c r="F39" s="10"/>
      <c r="G39" s="7"/>
      <c r="H39" s="10"/>
      <c r="I39" s="7"/>
      <c r="J39" s="10"/>
      <c r="K39" s="7"/>
      <c r="L39" s="10"/>
      <c r="M39" s="7"/>
      <c r="N39" s="10"/>
      <c r="O39" s="7"/>
      <c r="P39" s="10"/>
      <c r="Q39" s="7"/>
      <c r="R39" s="10"/>
      <c r="S39" s="14" t="s">
        <v>35</v>
      </c>
      <c r="V39" s="43" t="s">
        <v>111</v>
      </c>
      <c r="W39" s="40" t="s">
        <v>35</v>
      </c>
      <c r="X39" s="34">
        <f>1/5</f>
        <v>0.2</v>
      </c>
      <c r="Y39" s="36">
        <f>1/4</f>
        <v>0.25</v>
      </c>
      <c r="Z39" s="34">
        <f>1/4</f>
        <v>0.25</v>
      </c>
      <c r="AA39" s="37">
        <f t="shared" si="2"/>
        <v>0.23207944168063896</v>
      </c>
      <c r="AB39" s="37">
        <f t="shared" si="3"/>
        <v>4.3088693800637667</v>
      </c>
    </row>
    <row r="40" spans="1:28" x14ac:dyDescent="0.35">
      <c r="A40" s="13"/>
      <c r="B40" s="10"/>
      <c r="C40" s="7"/>
      <c r="D40" s="10"/>
      <c r="E40" s="7"/>
      <c r="F40" s="10"/>
      <c r="G40" s="7"/>
      <c r="H40" s="10"/>
      <c r="I40" s="7"/>
      <c r="J40" s="10"/>
      <c r="K40" s="7"/>
      <c r="L40" s="10"/>
      <c r="M40" s="7"/>
      <c r="N40" s="10"/>
      <c r="O40" s="7"/>
      <c r="P40" s="10"/>
      <c r="Q40" s="7"/>
      <c r="R40" s="10"/>
      <c r="S40" s="14"/>
    </row>
    <row r="41" spans="1:28" x14ac:dyDescent="0.35">
      <c r="A41" s="12"/>
      <c r="B41" s="72" t="s">
        <v>110</v>
      </c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15"/>
      <c r="V41" s="75" t="s">
        <v>102</v>
      </c>
      <c r="W41" s="75"/>
      <c r="X41" s="75"/>
      <c r="Y41" s="75"/>
      <c r="Z41" s="75"/>
      <c r="AA41" s="75" t="s">
        <v>97</v>
      </c>
      <c r="AB41" s="75"/>
    </row>
    <row r="42" spans="1:28" ht="15.5" x14ac:dyDescent="0.35">
      <c r="A42" s="18" t="s">
        <v>31</v>
      </c>
      <c r="B42" s="9">
        <v>9</v>
      </c>
      <c r="C42" s="8">
        <v>8</v>
      </c>
      <c r="D42" s="9">
        <v>7</v>
      </c>
      <c r="E42" s="8">
        <v>6</v>
      </c>
      <c r="F42" s="9">
        <v>5</v>
      </c>
      <c r="G42" s="8">
        <v>4</v>
      </c>
      <c r="H42" s="9">
        <v>3</v>
      </c>
      <c r="I42" s="8">
        <v>2</v>
      </c>
      <c r="J42" s="9">
        <v>1</v>
      </c>
      <c r="K42" s="8">
        <v>2</v>
      </c>
      <c r="L42" s="9">
        <v>3</v>
      </c>
      <c r="M42" s="8">
        <v>4</v>
      </c>
      <c r="N42" s="9">
        <v>5</v>
      </c>
      <c r="O42" s="8">
        <v>6</v>
      </c>
      <c r="P42" s="9">
        <v>7</v>
      </c>
      <c r="Q42" s="8">
        <v>8</v>
      </c>
      <c r="R42" s="9">
        <v>9</v>
      </c>
      <c r="S42" s="17" t="s">
        <v>31</v>
      </c>
      <c r="V42" s="34" t="s">
        <v>103</v>
      </c>
      <c r="W42" s="34" t="s">
        <v>104</v>
      </c>
      <c r="X42" s="34" t="s">
        <v>92</v>
      </c>
      <c r="Y42" s="36" t="s">
        <v>93</v>
      </c>
      <c r="Z42" s="34" t="s">
        <v>94</v>
      </c>
      <c r="AA42" s="34" t="s">
        <v>103</v>
      </c>
      <c r="AB42" s="34" t="s">
        <v>104</v>
      </c>
    </row>
    <row r="43" spans="1:28" x14ac:dyDescent="0.35">
      <c r="A43" s="13" t="s">
        <v>34</v>
      </c>
      <c r="B43" s="10"/>
      <c r="C43" s="7"/>
      <c r="D43" s="10"/>
      <c r="E43" s="7"/>
      <c r="F43" s="10"/>
      <c r="G43" s="7"/>
      <c r="H43" s="10"/>
      <c r="I43" s="7"/>
      <c r="J43" s="10"/>
      <c r="K43" s="7"/>
      <c r="L43" s="10"/>
      <c r="M43" s="7"/>
      <c r="N43" s="10"/>
      <c r="O43" s="7"/>
      <c r="P43" s="10"/>
      <c r="Q43" s="7"/>
      <c r="R43" s="10"/>
      <c r="S43" s="14" t="s">
        <v>36</v>
      </c>
      <c r="V43" s="43" t="s">
        <v>34</v>
      </c>
      <c r="W43" s="40" t="s">
        <v>36</v>
      </c>
      <c r="X43" s="34">
        <v>4</v>
      </c>
      <c r="Y43" s="36">
        <v>4</v>
      </c>
      <c r="Z43" s="34">
        <v>5</v>
      </c>
      <c r="AA43" s="37">
        <f>GEOMEAN(X43:Z43)</f>
        <v>4.3088693800637676</v>
      </c>
      <c r="AB43" s="37">
        <f>1/AA43</f>
        <v>0.23207944168063893</v>
      </c>
    </row>
    <row r="44" spans="1:28" x14ac:dyDescent="0.35">
      <c r="A44" s="13" t="s">
        <v>34</v>
      </c>
      <c r="B44" s="10"/>
      <c r="C44" s="7"/>
      <c r="D44" s="10"/>
      <c r="E44" s="7"/>
      <c r="F44" s="10"/>
      <c r="G44" s="7"/>
      <c r="H44" s="10"/>
      <c r="I44" s="7"/>
      <c r="J44" s="10"/>
      <c r="K44" s="7"/>
      <c r="L44" s="10"/>
      <c r="M44" s="7"/>
      <c r="N44" s="10"/>
      <c r="O44" s="7"/>
      <c r="P44" s="10"/>
      <c r="Q44" s="7"/>
      <c r="R44" s="10"/>
      <c r="S44" s="14" t="s">
        <v>35</v>
      </c>
      <c r="V44" s="43" t="s">
        <v>34</v>
      </c>
      <c r="W44" s="40" t="s">
        <v>35</v>
      </c>
      <c r="X44" s="34">
        <v>4</v>
      </c>
      <c r="Y44" s="36">
        <v>4</v>
      </c>
      <c r="Z44" s="34">
        <v>5</v>
      </c>
      <c r="AA44" s="37">
        <f t="shared" ref="AA44:AA45" si="4">GEOMEAN(X44:Z44)</f>
        <v>4.3088693800637676</v>
      </c>
      <c r="AB44" s="37">
        <f t="shared" ref="AB44:AB45" si="5">1/AA44</f>
        <v>0.23207944168063893</v>
      </c>
    </row>
    <row r="45" spans="1:28" x14ac:dyDescent="0.35">
      <c r="A45" s="13" t="s">
        <v>111</v>
      </c>
      <c r="B45" s="10"/>
      <c r="C45" s="7"/>
      <c r="D45" s="10"/>
      <c r="E45" s="7"/>
      <c r="F45" s="10"/>
      <c r="G45" s="7"/>
      <c r="H45" s="10"/>
      <c r="I45" s="7"/>
      <c r="J45" s="10"/>
      <c r="K45" s="7"/>
      <c r="L45" s="10"/>
      <c r="M45" s="7"/>
      <c r="N45" s="10"/>
      <c r="O45" s="7"/>
      <c r="P45" s="10"/>
      <c r="Q45" s="7"/>
      <c r="R45" s="10"/>
      <c r="S45" s="14" t="s">
        <v>35</v>
      </c>
      <c r="V45" s="43" t="s">
        <v>111</v>
      </c>
      <c r="W45" s="40" t="s">
        <v>35</v>
      </c>
      <c r="X45" s="34">
        <v>3</v>
      </c>
      <c r="Y45" s="36">
        <v>2</v>
      </c>
      <c r="Z45" s="34">
        <v>2</v>
      </c>
      <c r="AA45" s="37">
        <f t="shared" si="4"/>
        <v>2.2894284851066637</v>
      </c>
      <c r="AB45" s="37">
        <f t="shared" si="5"/>
        <v>0.43679023236814946</v>
      </c>
    </row>
    <row r="46" spans="1:28" x14ac:dyDescent="0.35">
      <c r="A46" s="13"/>
      <c r="B46" s="10"/>
      <c r="C46" s="7"/>
      <c r="D46" s="10"/>
      <c r="E46" s="7"/>
      <c r="F46" s="10"/>
      <c r="G46" s="7"/>
      <c r="H46" s="10"/>
      <c r="I46" s="7"/>
      <c r="J46" s="10"/>
      <c r="K46" s="7"/>
      <c r="L46" s="10"/>
      <c r="M46" s="7"/>
      <c r="N46" s="10"/>
      <c r="O46" s="7"/>
      <c r="P46" s="10"/>
      <c r="Q46" s="7"/>
      <c r="R46" s="10"/>
      <c r="S46" s="14"/>
    </row>
    <row r="47" spans="1:28" x14ac:dyDescent="0.35">
      <c r="A47" s="74" t="s">
        <v>38</v>
      </c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V47" s="76" t="s">
        <v>38</v>
      </c>
      <c r="W47" s="76"/>
      <c r="X47" s="76"/>
      <c r="Y47" s="76"/>
      <c r="Z47" s="76"/>
      <c r="AA47" s="76"/>
      <c r="AB47" s="76"/>
    </row>
    <row r="48" spans="1:28" x14ac:dyDescent="0.35">
      <c r="A48" s="12"/>
      <c r="B48" s="72" t="s">
        <v>18</v>
      </c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15"/>
      <c r="V48" s="75" t="s">
        <v>102</v>
      </c>
      <c r="W48" s="75"/>
      <c r="X48" s="75"/>
      <c r="Y48" s="75"/>
      <c r="Z48" s="75"/>
      <c r="AA48" s="75" t="s">
        <v>97</v>
      </c>
      <c r="AB48" s="75"/>
    </row>
    <row r="49" spans="1:28" ht="15.5" x14ac:dyDescent="0.35">
      <c r="A49" s="18" t="s">
        <v>31</v>
      </c>
      <c r="B49" s="9">
        <v>9</v>
      </c>
      <c r="C49" s="8">
        <v>8</v>
      </c>
      <c r="D49" s="9">
        <v>7</v>
      </c>
      <c r="E49" s="8">
        <v>6</v>
      </c>
      <c r="F49" s="9">
        <v>5</v>
      </c>
      <c r="G49" s="8">
        <v>4</v>
      </c>
      <c r="H49" s="9">
        <v>3</v>
      </c>
      <c r="I49" s="8">
        <v>2</v>
      </c>
      <c r="J49" s="9">
        <v>1</v>
      </c>
      <c r="K49" s="8">
        <v>2</v>
      </c>
      <c r="L49" s="9">
        <v>3</v>
      </c>
      <c r="M49" s="8">
        <v>4</v>
      </c>
      <c r="N49" s="9">
        <v>5</v>
      </c>
      <c r="O49" s="8">
        <v>6</v>
      </c>
      <c r="P49" s="9">
        <v>7</v>
      </c>
      <c r="Q49" s="8">
        <v>8</v>
      </c>
      <c r="R49" s="9">
        <v>9</v>
      </c>
      <c r="S49" s="17" t="s">
        <v>31</v>
      </c>
      <c r="V49" s="34" t="s">
        <v>103</v>
      </c>
      <c r="W49" s="34" t="s">
        <v>104</v>
      </c>
      <c r="X49" s="34" t="s">
        <v>92</v>
      </c>
      <c r="Y49" s="36" t="s">
        <v>93</v>
      </c>
      <c r="Z49" s="34" t="s">
        <v>94</v>
      </c>
      <c r="AA49" s="34" t="s">
        <v>103</v>
      </c>
      <c r="AB49" s="34" t="s">
        <v>104</v>
      </c>
    </row>
    <row r="50" spans="1:28" x14ac:dyDescent="0.35">
      <c r="A50" s="13" t="s">
        <v>34</v>
      </c>
      <c r="B50" s="10"/>
      <c r="C50" s="7"/>
      <c r="D50" s="10"/>
      <c r="E50" s="7"/>
      <c r="F50" s="10"/>
      <c r="G50" s="7"/>
      <c r="H50" s="10"/>
      <c r="I50" s="7"/>
      <c r="J50" s="10"/>
      <c r="K50" s="7"/>
      <c r="L50" s="10"/>
      <c r="M50" s="7"/>
      <c r="N50" s="10"/>
      <c r="O50" s="7"/>
      <c r="P50" s="10"/>
      <c r="Q50" s="7"/>
      <c r="R50" s="10"/>
      <c r="S50" s="14" t="s">
        <v>36</v>
      </c>
      <c r="V50" s="43" t="s">
        <v>34</v>
      </c>
      <c r="W50" s="40" t="s">
        <v>36</v>
      </c>
      <c r="X50" s="34">
        <v>3</v>
      </c>
      <c r="Y50" s="36">
        <v>3</v>
      </c>
      <c r="Z50" s="34">
        <v>4</v>
      </c>
      <c r="AA50" s="37">
        <f>GEOMEAN(X50:Z50)</f>
        <v>3.3019272488946267</v>
      </c>
      <c r="AB50" s="37">
        <f>1/AA50</f>
        <v>0.30285343213868993</v>
      </c>
    </row>
    <row r="51" spans="1:28" x14ac:dyDescent="0.35">
      <c r="A51" s="13" t="s">
        <v>34</v>
      </c>
      <c r="B51" s="10"/>
      <c r="C51" s="7"/>
      <c r="D51" s="10"/>
      <c r="E51" s="7"/>
      <c r="F51" s="10"/>
      <c r="G51" s="7"/>
      <c r="H51" s="10"/>
      <c r="I51" s="7"/>
      <c r="J51" s="10"/>
      <c r="K51" s="7"/>
      <c r="L51" s="10"/>
      <c r="M51" s="7"/>
      <c r="N51" s="10"/>
      <c r="O51" s="7"/>
      <c r="P51" s="10"/>
      <c r="Q51" s="7"/>
      <c r="R51" s="10"/>
      <c r="S51" s="14" t="s">
        <v>35</v>
      </c>
      <c r="V51" s="43" t="s">
        <v>34</v>
      </c>
      <c r="W51" s="40" t="s">
        <v>35</v>
      </c>
      <c r="X51" s="34">
        <v>4</v>
      </c>
      <c r="Y51" s="36">
        <v>4</v>
      </c>
      <c r="Z51" s="34">
        <v>3</v>
      </c>
      <c r="AA51" s="37">
        <f t="shared" ref="AA51:AA52" si="6">GEOMEAN(X51:Z51)</f>
        <v>3.6342411856642793</v>
      </c>
      <c r="AB51" s="37">
        <f t="shared" ref="AB51:AB52" si="7">1/AA51</f>
        <v>0.27516060407455223</v>
      </c>
    </row>
    <row r="52" spans="1:28" x14ac:dyDescent="0.35">
      <c r="A52" s="13" t="s">
        <v>111</v>
      </c>
      <c r="B52" s="10"/>
      <c r="C52" s="7"/>
      <c r="D52" s="10"/>
      <c r="E52" s="7"/>
      <c r="F52" s="10"/>
      <c r="G52" s="7"/>
      <c r="H52" s="10"/>
      <c r="I52" s="7"/>
      <c r="J52" s="10"/>
      <c r="K52" s="7"/>
      <c r="L52" s="10"/>
      <c r="M52" s="7"/>
      <c r="N52" s="10"/>
      <c r="O52" s="7"/>
      <c r="P52" s="10"/>
      <c r="Q52" s="7"/>
      <c r="R52" s="10"/>
      <c r="S52" s="14" t="s">
        <v>35</v>
      </c>
      <c r="V52" s="43" t="s">
        <v>111</v>
      </c>
      <c r="W52" s="40" t="s">
        <v>35</v>
      </c>
      <c r="X52" s="34">
        <v>2</v>
      </c>
      <c r="Y52" s="36">
        <v>2</v>
      </c>
      <c r="Z52" s="34">
        <v>2</v>
      </c>
      <c r="AA52" s="37">
        <f t="shared" si="6"/>
        <v>2</v>
      </c>
      <c r="AB52" s="37">
        <f t="shared" si="7"/>
        <v>0.5</v>
      </c>
    </row>
    <row r="53" spans="1:28" x14ac:dyDescent="0.35">
      <c r="A53" s="13"/>
      <c r="B53" s="10"/>
      <c r="C53" s="7"/>
      <c r="D53" s="10"/>
      <c r="E53" s="7"/>
      <c r="F53" s="10"/>
      <c r="G53" s="7"/>
      <c r="H53" s="10"/>
      <c r="I53" s="7"/>
      <c r="J53" s="10"/>
      <c r="K53" s="7"/>
      <c r="L53" s="10"/>
      <c r="M53" s="7"/>
      <c r="N53" s="10"/>
      <c r="O53" s="7"/>
      <c r="P53" s="10"/>
      <c r="Q53" s="7"/>
      <c r="R53" s="10"/>
      <c r="S53" s="14"/>
    </row>
    <row r="54" spans="1:28" x14ac:dyDescent="0.35">
      <c r="A54" s="12"/>
      <c r="B54" s="72" t="s">
        <v>19</v>
      </c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15"/>
      <c r="V54" s="75" t="s">
        <v>102</v>
      </c>
      <c r="W54" s="75"/>
      <c r="X54" s="75"/>
      <c r="Y54" s="75"/>
      <c r="Z54" s="75"/>
      <c r="AA54" s="75" t="s">
        <v>97</v>
      </c>
      <c r="AB54" s="75"/>
    </row>
    <row r="55" spans="1:28" ht="15.5" x14ac:dyDescent="0.35">
      <c r="A55" s="18" t="s">
        <v>31</v>
      </c>
      <c r="B55" s="9">
        <v>9</v>
      </c>
      <c r="C55" s="8">
        <v>8</v>
      </c>
      <c r="D55" s="9">
        <v>7</v>
      </c>
      <c r="E55" s="8">
        <v>6</v>
      </c>
      <c r="F55" s="9">
        <v>5</v>
      </c>
      <c r="G55" s="8">
        <v>4</v>
      </c>
      <c r="H55" s="9">
        <v>3</v>
      </c>
      <c r="I55" s="8">
        <v>2</v>
      </c>
      <c r="J55" s="9">
        <v>1</v>
      </c>
      <c r="K55" s="8">
        <v>2</v>
      </c>
      <c r="L55" s="9">
        <v>3</v>
      </c>
      <c r="M55" s="8">
        <v>4</v>
      </c>
      <c r="N55" s="9">
        <v>5</v>
      </c>
      <c r="O55" s="8">
        <v>6</v>
      </c>
      <c r="P55" s="9">
        <v>7</v>
      </c>
      <c r="Q55" s="8">
        <v>8</v>
      </c>
      <c r="R55" s="9">
        <v>9</v>
      </c>
      <c r="S55" s="17" t="s">
        <v>31</v>
      </c>
      <c r="V55" s="34" t="s">
        <v>103</v>
      </c>
      <c r="W55" s="34" t="s">
        <v>104</v>
      </c>
      <c r="X55" s="34" t="s">
        <v>92</v>
      </c>
      <c r="Y55" s="36" t="s">
        <v>93</v>
      </c>
      <c r="Z55" s="34" t="s">
        <v>94</v>
      </c>
      <c r="AA55" s="34" t="s">
        <v>103</v>
      </c>
      <c r="AB55" s="34" t="s">
        <v>104</v>
      </c>
    </row>
    <row r="56" spans="1:28" x14ac:dyDescent="0.35">
      <c r="A56" s="13" t="s">
        <v>34</v>
      </c>
      <c r="B56" s="10"/>
      <c r="C56" s="7"/>
      <c r="D56" s="10"/>
      <c r="E56" s="7"/>
      <c r="F56" s="10"/>
      <c r="G56" s="7"/>
      <c r="H56" s="10"/>
      <c r="I56" s="7"/>
      <c r="J56" s="10"/>
      <c r="K56" s="7"/>
      <c r="L56" s="10"/>
      <c r="M56" s="7"/>
      <c r="N56" s="10"/>
      <c r="O56" s="7"/>
      <c r="P56" s="10"/>
      <c r="Q56" s="7"/>
      <c r="R56" s="10"/>
      <c r="S56" s="14" t="s">
        <v>36</v>
      </c>
      <c r="V56" s="43" t="s">
        <v>34</v>
      </c>
      <c r="W56" s="40" t="s">
        <v>36</v>
      </c>
      <c r="X56" s="34">
        <f>1/4</f>
        <v>0.25</v>
      </c>
      <c r="Y56" s="36">
        <f>1/4</f>
        <v>0.25</v>
      </c>
      <c r="Z56" s="34">
        <f>1/4</f>
        <v>0.25</v>
      </c>
      <c r="AA56" s="37">
        <f>GEOMEAN(X56:Z56)</f>
        <v>0.25</v>
      </c>
      <c r="AB56" s="37">
        <f>1/AA56</f>
        <v>4</v>
      </c>
    </row>
    <row r="57" spans="1:28" x14ac:dyDescent="0.35">
      <c r="A57" s="13" t="s">
        <v>34</v>
      </c>
      <c r="B57" s="10"/>
      <c r="C57" s="7"/>
      <c r="D57" s="10"/>
      <c r="E57" s="7"/>
      <c r="F57" s="10"/>
      <c r="G57" s="7"/>
      <c r="H57" s="10"/>
      <c r="I57" s="7"/>
      <c r="J57" s="10"/>
      <c r="K57" s="7"/>
      <c r="L57" s="10"/>
      <c r="M57" s="7"/>
      <c r="N57" s="10"/>
      <c r="O57" s="7"/>
      <c r="P57" s="10"/>
      <c r="Q57" s="7"/>
      <c r="R57" s="10"/>
      <c r="S57" s="14" t="s">
        <v>35</v>
      </c>
      <c r="V57" s="43" t="s">
        <v>34</v>
      </c>
      <c r="W57" s="40" t="s">
        <v>35</v>
      </c>
      <c r="X57" s="34">
        <f>1/5</f>
        <v>0.2</v>
      </c>
      <c r="Y57" s="36">
        <f>1/4</f>
        <v>0.25</v>
      </c>
      <c r="Z57" s="34">
        <f>1/4</f>
        <v>0.25</v>
      </c>
      <c r="AA57" s="37">
        <f t="shared" ref="AA57:AA58" si="8">GEOMEAN(X57:Z57)</f>
        <v>0.23207944168063896</v>
      </c>
      <c r="AB57" s="37">
        <f t="shared" ref="AB57:AB58" si="9">1/AA57</f>
        <v>4.3088693800637667</v>
      </c>
    </row>
    <row r="58" spans="1:28" x14ac:dyDescent="0.35">
      <c r="A58" s="13" t="s">
        <v>111</v>
      </c>
      <c r="B58" s="10"/>
      <c r="C58" s="7"/>
      <c r="D58" s="10"/>
      <c r="E58" s="7"/>
      <c r="F58" s="10"/>
      <c r="G58" s="7"/>
      <c r="H58" s="10"/>
      <c r="I58" s="7"/>
      <c r="J58" s="10"/>
      <c r="K58" s="7"/>
      <c r="L58" s="10"/>
      <c r="M58" s="7"/>
      <c r="N58" s="10"/>
      <c r="O58" s="7"/>
      <c r="P58" s="10"/>
      <c r="Q58" s="7"/>
      <c r="R58" s="10"/>
      <c r="S58" s="14" t="s">
        <v>35</v>
      </c>
      <c r="V58" s="43" t="s">
        <v>111</v>
      </c>
      <c r="W58" s="40" t="s">
        <v>35</v>
      </c>
      <c r="X58" s="34">
        <v>2</v>
      </c>
      <c r="Y58" s="36">
        <v>3</v>
      </c>
      <c r="Z58" s="34">
        <v>2</v>
      </c>
      <c r="AA58" s="37">
        <f t="shared" si="8"/>
        <v>2.2894284851066637</v>
      </c>
      <c r="AB58" s="37">
        <f t="shared" si="9"/>
        <v>0.43679023236814946</v>
      </c>
    </row>
    <row r="59" spans="1:28" x14ac:dyDescent="0.35">
      <c r="A59" s="13"/>
      <c r="B59" s="10"/>
      <c r="C59" s="7"/>
      <c r="D59" s="10"/>
      <c r="E59" s="7"/>
      <c r="F59" s="10"/>
      <c r="G59" s="7"/>
      <c r="H59" s="10"/>
      <c r="I59" s="7"/>
      <c r="J59" s="10"/>
      <c r="K59" s="7"/>
      <c r="L59" s="10"/>
      <c r="M59" s="7"/>
      <c r="N59" s="10"/>
      <c r="O59" s="7"/>
      <c r="P59" s="10"/>
      <c r="Q59" s="7"/>
      <c r="R59" s="10"/>
      <c r="S59" s="14"/>
    </row>
    <row r="60" spans="1:28" x14ac:dyDescent="0.35">
      <c r="A60" s="74" t="s">
        <v>39</v>
      </c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V60" s="76" t="s">
        <v>39</v>
      </c>
      <c r="W60" s="76"/>
      <c r="X60" s="76"/>
      <c r="Y60" s="76"/>
      <c r="Z60" s="76"/>
      <c r="AA60" s="76"/>
      <c r="AB60" s="76"/>
    </row>
    <row r="61" spans="1:28" x14ac:dyDescent="0.35">
      <c r="A61" s="12"/>
      <c r="B61" s="72" t="s">
        <v>40</v>
      </c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15"/>
      <c r="V61" s="75" t="s">
        <v>102</v>
      </c>
      <c r="W61" s="75"/>
      <c r="X61" s="75"/>
      <c r="Y61" s="75"/>
      <c r="Z61" s="75"/>
      <c r="AA61" s="75" t="s">
        <v>97</v>
      </c>
      <c r="AB61" s="75"/>
    </row>
    <row r="62" spans="1:28" ht="15.5" x14ac:dyDescent="0.35">
      <c r="A62" s="18" t="s">
        <v>31</v>
      </c>
      <c r="B62" s="9">
        <v>9</v>
      </c>
      <c r="C62" s="8">
        <v>8</v>
      </c>
      <c r="D62" s="9">
        <v>7</v>
      </c>
      <c r="E62" s="8">
        <v>6</v>
      </c>
      <c r="F62" s="9">
        <v>5</v>
      </c>
      <c r="G62" s="8">
        <v>4</v>
      </c>
      <c r="H62" s="9">
        <v>3</v>
      </c>
      <c r="I62" s="8">
        <v>2</v>
      </c>
      <c r="J62" s="9">
        <v>1</v>
      </c>
      <c r="K62" s="8">
        <v>2</v>
      </c>
      <c r="L62" s="9">
        <v>3</v>
      </c>
      <c r="M62" s="8">
        <v>4</v>
      </c>
      <c r="N62" s="9">
        <v>5</v>
      </c>
      <c r="O62" s="8">
        <v>6</v>
      </c>
      <c r="P62" s="9">
        <v>7</v>
      </c>
      <c r="Q62" s="8">
        <v>8</v>
      </c>
      <c r="R62" s="9">
        <v>9</v>
      </c>
      <c r="S62" s="17" t="s">
        <v>31</v>
      </c>
      <c r="V62" s="34" t="s">
        <v>103</v>
      </c>
      <c r="W62" s="34" t="s">
        <v>104</v>
      </c>
      <c r="X62" s="34" t="s">
        <v>92</v>
      </c>
      <c r="Y62" s="36" t="s">
        <v>93</v>
      </c>
      <c r="Z62" s="34" t="s">
        <v>94</v>
      </c>
      <c r="AA62" s="34" t="s">
        <v>103</v>
      </c>
      <c r="AB62" s="34" t="s">
        <v>104</v>
      </c>
    </row>
    <row r="63" spans="1:28" x14ac:dyDescent="0.35">
      <c r="A63" s="13" t="s">
        <v>34</v>
      </c>
      <c r="B63" s="10"/>
      <c r="C63" s="7"/>
      <c r="D63" s="10"/>
      <c r="E63" s="7"/>
      <c r="F63" s="10"/>
      <c r="G63" s="7"/>
      <c r="H63" s="10"/>
      <c r="I63" s="7"/>
      <c r="J63" s="10"/>
      <c r="K63" s="7"/>
      <c r="L63" s="10"/>
      <c r="M63" s="7"/>
      <c r="N63" s="10"/>
      <c r="O63" s="7"/>
      <c r="P63" s="10"/>
      <c r="Q63" s="7"/>
      <c r="R63" s="10"/>
      <c r="S63" s="14" t="s">
        <v>36</v>
      </c>
      <c r="V63" s="43" t="s">
        <v>34</v>
      </c>
      <c r="W63" s="40" t="s">
        <v>36</v>
      </c>
      <c r="X63" s="34">
        <v>4</v>
      </c>
      <c r="Y63" s="36">
        <v>4</v>
      </c>
      <c r="Z63" s="34">
        <v>3</v>
      </c>
      <c r="AA63" s="37">
        <f>GEOMEAN(X63:Z63)</f>
        <v>3.6342411856642793</v>
      </c>
      <c r="AB63" s="37">
        <f>1/AA63</f>
        <v>0.27516060407455223</v>
      </c>
    </row>
    <row r="64" spans="1:28" x14ac:dyDescent="0.35">
      <c r="A64" s="13" t="s">
        <v>34</v>
      </c>
      <c r="B64" s="10"/>
      <c r="C64" s="7"/>
      <c r="D64" s="10"/>
      <c r="E64" s="7"/>
      <c r="F64" s="10"/>
      <c r="G64" s="7"/>
      <c r="H64" s="10"/>
      <c r="I64" s="7"/>
      <c r="J64" s="10"/>
      <c r="K64" s="7"/>
      <c r="L64" s="10"/>
      <c r="M64" s="7"/>
      <c r="N64" s="10"/>
      <c r="O64" s="7"/>
      <c r="P64" s="10"/>
      <c r="Q64" s="7"/>
      <c r="R64" s="10"/>
      <c r="S64" s="14" t="s">
        <v>35</v>
      </c>
      <c r="V64" s="43" t="s">
        <v>34</v>
      </c>
      <c r="W64" s="40" t="s">
        <v>35</v>
      </c>
      <c r="X64" s="34">
        <v>3</v>
      </c>
      <c r="Y64" s="36">
        <v>4</v>
      </c>
      <c r="Z64" s="34">
        <v>3</v>
      </c>
      <c r="AA64" s="37">
        <f t="shared" ref="AA64:AA65" si="10">GEOMEAN(X64:Z64)</f>
        <v>3.3019272488946267</v>
      </c>
      <c r="AB64" s="37">
        <f t="shared" ref="AB64:AB65" si="11">1/AA64</f>
        <v>0.30285343213868993</v>
      </c>
    </row>
    <row r="65" spans="1:28" x14ac:dyDescent="0.35">
      <c r="A65" s="13" t="s">
        <v>111</v>
      </c>
      <c r="B65" s="10"/>
      <c r="C65" s="7"/>
      <c r="D65" s="10"/>
      <c r="E65" s="7"/>
      <c r="F65" s="10"/>
      <c r="G65" s="7"/>
      <c r="H65" s="10"/>
      <c r="I65" s="7"/>
      <c r="J65" s="10"/>
      <c r="K65" s="7"/>
      <c r="L65" s="10"/>
      <c r="M65" s="7"/>
      <c r="N65" s="10"/>
      <c r="O65" s="7"/>
      <c r="P65" s="10"/>
      <c r="Q65" s="7"/>
      <c r="R65" s="10"/>
      <c r="S65" s="14" t="s">
        <v>35</v>
      </c>
      <c r="V65" s="43" t="s">
        <v>111</v>
      </c>
      <c r="W65" s="40" t="s">
        <v>35</v>
      </c>
      <c r="X65" s="34">
        <f>1/4</f>
        <v>0.25</v>
      </c>
      <c r="Y65" s="36">
        <f>1/5</f>
        <v>0.2</v>
      </c>
      <c r="Z65" s="34">
        <v>1</v>
      </c>
      <c r="AA65" s="37">
        <f t="shared" si="10"/>
        <v>0.36840314986403866</v>
      </c>
      <c r="AB65" s="37">
        <f t="shared" si="11"/>
        <v>2.7144176165949068</v>
      </c>
    </row>
    <row r="66" spans="1:28" x14ac:dyDescent="0.35">
      <c r="A66" s="13"/>
      <c r="B66" s="10"/>
      <c r="C66" s="7"/>
      <c r="D66" s="10"/>
      <c r="E66" s="7"/>
      <c r="F66" s="10"/>
      <c r="G66" s="7"/>
      <c r="H66" s="10"/>
      <c r="I66" s="7"/>
      <c r="J66" s="10"/>
      <c r="K66" s="7"/>
      <c r="L66" s="10"/>
      <c r="M66" s="7"/>
      <c r="N66" s="10"/>
      <c r="O66" s="7"/>
      <c r="P66" s="10"/>
      <c r="Q66" s="7"/>
      <c r="R66" s="10"/>
      <c r="S66" s="14"/>
    </row>
    <row r="67" spans="1:28" x14ac:dyDescent="0.35">
      <c r="A67" s="12"/>
      <c r="B67" s="72" t="s">
        <v>41</v>
      </c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15"/>
      <c r="V67" s="75" t="s">
        <v>102</v>
      </c>
      <c r="W67" s="75"/>
      <c r="X67" s="75"/>
      <c r="Y67" s="75"/>
      <c r="Z67" s="75"/>
      <c r="AA67" s="75" t="s">
        <v>97</v>
      </c>
      <c r="AB67" s="75"/>
    </row>
    <row r="68" spans="1:28" ht="15.5" x14ac:dyDescent="0.35">
      <c r="A68" s="18" t="s">
        <v>31</v>
      </c>
      <c r="B68" s="9">
        <v>9</v>
      </c>
      <c r="C68" s="8">
        <v>8</v>
      </c>
      <c r="D68" s="9">
        <v>7</v>
      </c>
      <c r="E68" s="8">
        <v>6</v>
      </c>
      <c r="F68" s="9">
        <v>5</v>
      </c>
      <c r="G68" s="8">
        <v>4</v>
      </c>
      <c r="H68" s="9">
        <v>3</v>
      </c>
      <c r="I68" s="8">
        <v>2</v>
      </c>
      <c r="J68" s="9">
        <v>1</v>
      </c>
      <c r="K68" s="8">
        <v>2</v>
      </c>
      <c r="L68" s="9">
        <v>3</v>
      </c>
      <c r="M68" s="8">
        <v>4</v>
      </c>
      <c r="N68" s="9">
        <v>5</v>
      </c>
      <c r="O68" s="8">
        <v>6</v>
      </c>
      <c r="P68" s="9">
        <v>7</v>
      </c>
      <c r="Q68" s="8">
        <v>8</v>
      </c>
      <c r="R68" s="9">
        <v>9</v>
      </c>
      <c r="S68" s="17" t="s">
        <v>31</v>
      </c>
      <c r="V68" s="34" t="s">
        <v>103</v>
      </c>
      <c r="W68" s="34" t="s">
        <v>104</v>
      </c>
      <c r="X68" s="34" t="s">
        <v>92</v>
      </c>
      <c r="Y68" s="36" t="s">
        <v>93</v>
      </c>
      <c r="Z68" s="34" t="s">
        <v>94</v>
      </c>
      <c r="AA68" s="34" t="s">
        <v>103</v>
      </c>
      <c r="AB68" s="34" t="s">
        <v>104</v>
      </c>
    </row>
    <row r="69" spans="1:28" x14ac:dyDescent="0.35">
      <c r="A69" s="13" t="s">
        <v>34</v>
      </c>
      <c r="B69" s="10"/>
      <c r="C69" s="7"/>
      <c r="D69" s="10"/>
      <c r="E69" s="7"/>
      <c r="F69" s="10"/>
      <c r="G69" s="7"/>
      <c r="H69" s="10"/>
      <c r="I69" s="7"/>
      <c r="J69" s="10"/>
      <c r="K69" s="7"/>
      <c r="L69" s="10"/>
      <c r="M69" s="7"/>
      <c r="N69" s="10"/>
      <c r="O69" s="7"/>
      <c r="P69" s="10"/>
      <c r="Q69" s="7"/>
      <c r="R69" s="10"/>
      <c r="S69" s="14" t="s">
        <v>36</v>
      </c>
      <c r="V69" s="43" t="s">
        <v>34</v>
      </c>
      <c r="W69" s="40" t="s">
        <v>36</v>
      </c>
      <c r="X69" s="34">
        <v>4</v>
      </c>
      <c r="Y69" s="36">
        <v>4</v>
      </c>
      <c r="Z69" s="34">
        <f>1/2</f>
        <v>0.5</v>
      </c>
      <c r="AA69" s="37">
        <f>GEOMEAN(X69:Z69)</f>
        <v>2</v>
      </c>
      <c r="AB69" s="37">
        <f>1/AA69</f>
        <v>0.5</v>
      </c>
    </row>
    <row r="70" spans="1:28" x14ac:dyDescent="0.35">
      <c r="A70" s="13" t="s">
        <v>34</v>
      </c>
      <c r="B70" s="10"/>
      <c r="C70" s="7"/>
      <c r="D70" s="10"/>
      <c r="E70" s="7"/>
      <c r="F70" s="10"/>
      <c r="G70" s="7"/>
      <c r="H70" s="10"/>
      <c r="I70" s="7"/>
      <c r="J70" s="10"/>
      <c r="K70" s="7"/>
      <c r="L70" s="10"/>
      <c r="M70" s="7"/>
      <c r="N70" s="10"/>
      <c r="O70" s="7"/>
      <c r="P70" s="10"/>
      <c r="Q70" s="7"/>
      <c r="R70" s="10"/>
      <c r="S70" s="14" t="s">
        <v>35</v>
      </c>
      <c r="V70" s="43" t="s">
        <v>34</v>
      </c>
      <c r="W70" s="40" t="s">
        <v>35</v>
      </c>
      <c r="X70" s="34">
        <v>3</v>
      </c>
      <c r="Y70" s="36">
        <v>3</v>
      </c>
      <c r="Z70" s="34">
        <v>4</v>
      </c>
      <c r="AA70" s="37">
        <f t="shared" ref="AA70:AA71" si="12">GEOMEAN(X70:Z70)</f>
        <v>3.3019272488946267</v>
      </c>
      <c r="AB70" s="37">
        <f t="shared" ref="AB70:AB71" si="13">1/AA70</f>
        <v>0.30285343213868993</v>
      </c>
    </row>
    <row r="71" spans="1:28" x14ac:dyDescent="0.35">
      <c r="A71" s="13" t="s">
        <v>111</v>
      </c>
      <c r="B71" s="10"/>
      <c r="C71" s="7"/>
      <c r="D71" s="10"/>
      <c r="E71" s="7"/>
      <c r="F71" s="10"/>
      <c r="G71" s="7"/>
      <c r="H71" s="10"/>
      <c r="I71" s="7"/>
      <c r="J71" s="10"/>
      <c r="K71" s="7"/>
      <c r="L71" s="10"/>
      <c r="M71" s="7"/>
      <c r="N71" s="10"/>
      <c r="O71" s="7"/>
      <c r="P71" s="10"/>
      <c r="Q71" s="7"/>
      <c r="R71" s="10"/>
      <c r="S71" s="14" t="s">
        <v>35</v>
      </c>
      <c r="V71" s="43" t="s">
        <v>111</v>
      </c>
      <c r="W71" s="40" t="s">
        <v>35</v>
      </c>
      <c r="X71" s="34">
        <v>1</v>
      </c>
      <c r="Y71" s="36">
        <v>1</v>
      </c>
      <c r="Z71" s="34">
        <v>2</v>
      </c>
      <c r="AA71" s="37">
        <f t="shared" si="12"/>
        <v>1.2599210498948732</v>
      </c>
      <c r="AB71" s="37">
        <f t="shared" si="13"/>
        <v>0.79370052598409968</v>
      </c>
    </row>
    <row r="72" spans="1:28" x14ac:dyDescent="0.35">
      <c r="A72" s="13"/>
      <c r="B72" s="10"/>
      <c r="C72" s="7"/>
      <c r="D72" s="10"/>
      <c r="E72" s="7"/>
      <c r="F72" s="10"/>
      <c r="G72" s="7"/>
      <c r="H72" s="10"/>
      <c r="I72" s="7"/>
      <c r="J72" s="10"/>
      <c r="K72" s="7"/>
      <c r="L72" s="10"/>
      <c r="M72" s="7"/>
      <c r="N72" s="10"/>
      <c r="O72" s="7"/>
      <c r="P72" s="10"/>
      <c r="Q72" s="7"/>
      <c r="R72" s="10"/>
      <c r="S72" s="14"/>
    </row>
    <row r="73" spans="1:28" x14ac:dyDescent="0.35">
      <c r="A73" s="74" t="s">
        <v>42</v>
      </c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V73" s="77" t="s">
        <v>42</v>
      </c>
      <c r="W73" s="77"/>
      <c r="X73" s="77"/>
      <c r="Y73" s="77"/>
      <c r="Z73" s="77"/>
      <c r="AA73" s="77"/>
      <c r="AB73" s="77"/>
    </row>
    <row r="74" spans="1:28" x14ac:dyDescent="0.35">
      <c r="A74" s="12"/>
      <c r="B74" s="72" t="s">
        <v>43</v>
      </c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15"/>
      <c r="V74" s="75" t="s">
        <v>102</v>
      </c>
      <c r="W74" s="75"/>
      <c r="X74" s="75"/>
      <c r="Y74" s="75"/>
      <c r="Z74" s="75"/>
      <c r="AA74" s="75" t="s">
        <v>97</v>
      </c>
      <c r="AB74" s="75"/>
    </row>
    <row r="75" spans="1:28" ht="15.5" x14ac:dyDescent="0.35">
      <c r="A75" s="18" t="s">
        <v>31</v>
      </c>
      <c r="B75" s="9">
        <v>9</v>
      </c>
      <c r="C75" s="8">
        <v>8</v>
      </c>
      <c r="D75" s="9">
        <v>7</v>
      </c>
      <c r="E75" s="8">
        <v>6</v>
      </c>
      <c r="F75" s="9">
        <v>5</v>
      </c>
      <c r="G75" s="8">
        <v>4</v>
      </c>
      <c r="H75" s="9">
        <v>3</v>
      </c>
      <c r="I75" s="8">
        <v>2</v>
      </c>
      <c r="J75" s="9">
        <v>1</v>
      </c>
      <c r="K75" s="8">
        <v>2</v>
      </c>
      <c r="L75" s="9">
        <v>3</v>
      </c>
      <c r="M75" s="8">
        <v>4</v>
      </c>
      <c r="N75" s="9">
        <v>5</v>
      </c>
      <c r="O75" s="8">
        <v>6</v>
      </c>
      <c r="P75" s="9">
        <v>7</v>
      </c>
      <c r="Q75" s="8">
        <v>8</v>
      </c>
      <c r="R75" s="9">
        <v>9</v>
      </c>
      <c r="S75" s="17" t="s">
        <v>31</v>
      </c>
      <c r="V75" s="34" t="s">
        <v>103</v>
      </c>
      <c r="W75" s="34" t="s">
        <v>104</v>
      </c>
      <c r="X75" s="34" t="s">
        <v>92</v>
      </c>
      <c r="Y75" s="36" t="s">
        <v>93</v>
      </c>
      <c r="Z75" s="34" t="s">
        <v>94</v>
      </c>
      <c r="AA75" s="34" t="s">
        <v>103</v>
      </c>
      <c r="AB75" s="34" t="s">
        <v>104</v>
      </c>
    </row>
    <row r="76" spans="1:28" x14ac:dyDescent="0.35">
      <c r="A76" s="13" t="s">
        <v>34</v>
      </c>
      <c r="B76" s="10"/>
      <c r="C76" s="7"/>
      <c r="D76" s="10"/>
      <c r="E76" s="7"/>
      <c r="F76" s="10"/>
      <c r="G76" s="7"/>
      <c r="H76" s="10"/>
      <c r="I76" s="7"/>
      <c r="J76" s="10"/>
      <c r="K76" s="7"/>
      <c r="L76" s="10"/>
      <c r="M76" s="7"/>
      <c r="N76" s="10"/>
      <c r="O76" s="7"/>
      <c r="P76" s="10"/>
      <c r="Q76" s="7"/>
      <c r="R76" s="10"/>
      <c r="S76" s="14" t="s">
        <v>36</v>
      </c>
      <c r="V76" s="43" t="s">
        <v>34</v>
      </c>
      <c r="W76" s="40" t="s">
        <v>36</v>
      </c>
      <c r="X76" s="34">
        <v>4</v>
      </c>
      <c r="Y76" s="36">
        <v>4</v>
      </c>
      <c r="Z76" s="34">
        <f>1/2</f>
        <v>0.5</v>
      </c>
      <c r="AA76" s="37">
        <f>GEOMEAN(X76:Z76)</f>
        <v>2</v>
      </c>
      <c r="AB76" s="37">
        <f>1/AA76</f>
        <v>0.5</v>
      </c>
    </row>
    <row r="77" spans="1:28" x14ac:dyDescent="0.35">
      <c r="A77" s="13" t="s">
        <v>34</v>
      </c>
      <c r="B77" s="10"/>
      <c r="C77" s="7"/>
      <c r="D77" s="10"/>
      <c r="E77" s="7"/>
      <c r="F77" s="10"/>
      <c r="G77" s="7"/>
      <c r="H77" s="10"/>
      <c r="I77" s="7"/>
      <c r="J77" s="10"/>
      <c r="K77" s="7"/>
      <c r="L77" s="10"/>
      <c r="M77" s="7"/>
      <c r="N77" s="10"/>
      <c r="O77" s="7"/>
      <c r="P77" s="10"/>
      <c r="Q77" s="7"/>
      <c r="R77" s="10"/>
      <c r="S77" s="14" t="s">
        <v>35</v>
      </c>
      <c r="V77" s="43" t="s">
        <v>34</v>
      </c>
      <c r="W77" s="40" t="s">
        <v>35</v>
      </c>
      <c r="X77" s="34">
        <v>3</v>
      </c>
      <c r="Y77" s="36">
        <v>3</v>
      </c>
      <c r="Z77" s="34">
        <v>4</v>
      </c>
      <c r="AA77" s="37">
        <f t="shared" ref="AA77:AA78" si="14">GEOMEAN(X77:Z77)</f>
        <v>3.3019272488946267</v>
      </c>
      <c r="AB77" s="37">
        <f t="shared" ref="AB77:AB78" si="15">1/AA77</f>
        <v>0.30285343213868993</v>
      </c>
    </row>
    <row r="78" spans="1:28" x14ac:dyDescent="0.35">
      <c r="A78" s="13" t="s">
        <v>111</v>
      </c>
      <c r="B78" s="10"/>
      <c r="C78" s="7"/>
      <c r="D78" s="10"/>
      <c r="E78" s="7"/>
      <c r="F78" s="10"/>
      <c r="G78" s="7"/>
      <c r="H78" s="10"/>
      <c r="I78" s="7"/>
      <c r="J78" s="10"/>
      <c r="K78" s="7"/>
      <c r="L78" s="10"/>
      <c r="M78" s="7"/>
      <c r="N78" s="10"/>
      <c r="O78" s="7"/>
      <c r="P78" s="10"/>
      <c r="Q78" s="7"/>
      <c r="R78" s="10"/>
      <c r="S78" s="14" t="s">
        <v>35</v>
      </c>
      <c r="V78" s="43" t="s">
        <v>111</v>
      </c>
      <c r="W78" s="40" t="s">
        <v>35</v>
      </c>
      <c r="X78" s="34">
        <v>1</v>
      </c>
      <c r="Y78" s="36">
        <v>1</v>
      </c>
      <c r="Z78" s="34">
        <v>2</v>
      </c>
      <c r="AA78" s="37">
        <f t="shared" si="14"/>
        <v>1.2599210498948732</v>
      </c>
      <c r="AB78" s="37">
        <f t="shared" si="15"/>
        <v>0.79370052598409968</v>
      </c>
    </row>
    <row r="79" spans="1:28" x14ac:dyDescent="0.35">
      <c r="A79" s="13"/>
      <c r="B79" s="10"/>
      <c r="C79" s="7"/>
      <c r="D79" s="10"/>
      <c r="E79" s="7"/>
      <c r="F79" s="10"/>
      <c r="G79" s="7"/>
      <c r="H79" s="10"/>
      <c r="I79" s="7"/>
      <c r="J79" s="10"/>
      <c r="K79" s="7"/>
      <c r="L79" s="10"/>
      <c r="M79" s="7"/>
      <c r="N79" s="10"/>
      <c r="O79" s="7"/>
      <c r="P79" s="10"/>
      <c r="Q79" s="7"/>
      <c r="R79" s="10"/>
      <c r="S79" s="14"/>
    </row>
    <row r="80" spans="1:28" x14ac:dyDescent="0.35">
      <c r="A80" s="12"/>
      <c r="B80" s="72" t="s">
        <v>44</v>
      </c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15"/>
      <c r="V80" s="75" t="s">
        <v>102</v>
      </c>
      <c r="W80" s="75"/>
      <c r="X80" s="75"/>
      <c r="Y80" s="75"/>
      <c r="Z80" s="75"/>
      <c r="AA80" s="75" t="s">
        <v>97</v>
      </c>
      <c r="AB80" s="75"/>
    </row>
    <row r="81" spans="1:28" ht="15.5" x14ac:dyDescent="0.35">
      <c r="A81" s="18" t="s">
        <v>31</v>
      </c>
      <c r="B81" s="9">
        <v>9</v>
      </c>
      <c r="C81" s="8">
        <v>8</v>
      </c>
      <c r="D81" s="9">
        <v>7</v>
      </c>
      <c r="E81" s="8">
        <v>6</v>
      </c>
      <c r="F81" s="9">
        <v>5</v>
      </c>
      <c r="G81" s="8">
        <v>4</v>
      </c>
      <c r="H81" s="9">
        <v>3</v>
      </c>
      <c r="I81" s="8">
        <v>2</v>
      </c>
      <c r="J81" s="9">
        <v>1</v>
      </c>
      <c r="K81" s="8">
        <v>2</v>
      </c>
      <c r="L81" s="9">
        <v>3</v>
      </c>
      <c r="M81" s="8">
        <v>4</v>
      </c>
      <c r="N81" s="9">
        <v>5</v>
      </c>
      <c r="O81" s="8">
        <v>6</v>
      </c>
      <c r="P81" s="9">
        <v>7</v>
      </c>
      <c r="Q81" s="8">
        <v>8</v>
      </c>
      <c r="R81" s="9">
        <v>9</v>
      </c>
      <c r="S81" s="17" t="s">
        <v>31</v>
      </c>
      <c r="V81" s="34" t="s">
        <v>103</v>
      </c>
      <c r="W81" s="34" t="s">
        <v>104</v>
      </c>
      <c r="X81" s="34" t="s">
        <v>92</v>
      </c>
      <c r="Y81" s="36" t="s">
        <v>93</v>
      </c>
      <c r="Z81" s="34" t="s">
        <v>94</v>
      </c>
      <c r="AA81" s="34" t="s">
        <v>103</v>
      </c>
      <c r="AB81" s="34" t="s">
        <v>104</v>
      </c>
    </row>
    <row r="82" spans="1:28" x14ac:dyDescent="0.35">
      <c r="A82" s="13" t="s">
        <v>34</v>
      </c>
      <c r="B82" s="10"/>
      <c r="C82" s="7"/>
      <c r="D82" s="10"/>
      <c r="E82" s="7"/>
      <c r="F82" s="10"/>
      <c r="G82" s="7"/>
      <c r="H82" s="10"/>
      <c r="I82" s="7"/>
      <c r="J82" s="10"/>
      <c r="K82" s="7"/>
      <c r="L82" s="10"/>
      <c r="M82" s="7"/>
      <c r="N82" s="10"/>
      <c r="O82" s="7"/>
      <c r="P82" s="10"/>
      <c r="Q82" s="7"/>
      <c r="R82" s="10"/>
      <c r="S82" s="14" t="s">
        <v>36</v>
      </c>
      <c r="V82" s="43" t="s">
        <v>34</v>
      </c>
      <c r="W82" s="40" t="s">
        <v>36</v>
      </c>
      <c r="X82" s="34">
        <v>4</v>
      </c>
      <c r="Y82" s="36">
        <v>4</v>
      </c>
      <c r="Z82" s="34">
        <v>5</v>
      </c>
      <c r="AA82" s="37">
        <f>GEOMEAN(X82:Z82)</f>
        <v>4.3088693800637676</v>
      </c>
      <c r="AB82" s="37">
        <f>1/AA82</f>
        <v>0.23207944168063893</v>
      </c>
    </row>
    <row r="83" spans="1:28" x14ac:dyDescent="0.35">
      <c r="A83" s="13" t="s">
        <v>34</v>
      </c>
      <c r="B83" s="10"/>
      <c r="C83" s="7"/>
      <c r="D83" s="10"/>
      <c r="E83" s="7"/>
      <c r="F83" s="10"/>
      <c r="G83" s="7"/>
      <c r="H83" s="10"/>
      <c r="I83" s="7"/>
      <c r="J83" s="10"/>
      <c r="K83" s="7"/>
      <c r="L83" s="10"/>
      <c r="M83" s="7"/>
      <c r="N83" s="10"/>
      <c r="O83" s="7"/>
      <c r="P83" s="10"/>
      <c r="Q83" s="7"/>
      <c r="R83" s="10"/>
      <c r="S83" s="14" t="s">
        <v>35</v>
      </c>
      <c r="V83" s="43" t="s">
        <v>34</v>
      </c>
      <c r="W83" s="40" t="s">
        <v>35</v>
      </c>
      <c r="X83" s="34">
        <v>2</v>
      </c>
      <c r="Y83" s="36">
        <v>2</v>
      </c>
      <c r="Z83" s="34">
        <v>3</v>
      </c>
      <c r="AA83" s="37">
        <f t="shared" ref="AA83:AA84" si="16">GEOMEAN(X83:Z83)</f>
        <v>2.2894284851066637</v>
      </c>
      <c r="AB83" s="37">
        <f t="shared" ref="AB83:AB84" si="17">1/AA83</f>
        <v>0.43679023236814946</v>
      </c>
    </row>
    <row r="84" spans="1:28" x14ac:dyDescent="0.35">
      <c r="A84" s="13" t="s">
        <v>111</v>
      </c>
      <c r="B84" s="10"/>
      <c r="C84" s="7"/>
      <c r="D84" s="10"/>
      <c r="E84" s="7"/>
      <c r="F84" s="10"/>
      <c r="G84" s="7"/>
      <c r="H84" s="10"/>
      <c r="I84" s="7"/>
      <c r="J84" s="10"/>
      <c r="K84" s="7"/>
      <c r="L84" s="10"/>
      <c r="M84" s="7"/>
      <c r="N84" s="10"/>
      <c r="O84" s="7"/>
      <c r="P84" s="10"/>
      <c r="Q84" s="7"/>
      <c r="R84" s="10"/>
      <c r="S84" s="14" t="s">
        <v>35</v>
      </c>
      <c r="V84" s="43" t="s">
        <v>111</v>
      </c>
      <c r="W84" s="40" t="s">
        <v>35</v>
      </c>
      <c r="X84" s="34">
        <f>1/5</f>
        <v>0.2</v>
      </c>
      <c r="Y84" s="36">
        <f>1/4</f>
        <v>0.25</v>
      </c>
      <c r="Z84" s="34">
        <f>1/4</f>
        <v>0.25</v>
      </c>
      <c r="AA84" s="37">
        <f t="shared" si="16"/>
        <v>0.23207944168063896</v>
      </c>
      <c r="AB84" s="37">
        <f t="shared" si="17"/>
        <v>4.3088693800637667</v>
      </c>
    </row>
    <row r="85" spans="1:28" x14ac:dyDescent="0.35">
      <c r="A85" s="13"/>
      <c r="B85" s="10"/>
      <c r="C85" s="7"/>
      <c r="D85" s="10"/>
      <c r="E85" s="7"/>
      <c r="F85" s="10"/>
      <c r="G85" s="7"/>
      <c r="H85" s="10"/>
      <c r="I85" s="7"/>
      <c r="J85" s="10"/>
      <c r="K85" s="7"/>
      <c r="L85" s="10"/>
      <c r="M85" s="7"/>
      <c r="N85" s="10"/>
      <c r="O85" s="7"/>
      <c r="P85" s="10"/>
      <c r="Q85" s="7"/>
      <c r="R85" s="10"/>
      <c r="S85" s="14"/>
    </row>
    <row r="86" spans="1:28" x14ac:dyDescent="0.35">
      <c r="A86" s="74" t="s">
        <v>45</v>
      </c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V86" s="76" t="s">
        <v>45</v>
      </c>
      <c r="W86" s="76"/>
      <c r="X86" s="76"/>
      <c r="Y86" s="76"/>
      <c r="Z86" s="76"/>
      <c r="AA86" s="76"/>
      <c r="AB86" s="76"/>
    </row>
    <row r="87" spans="1:28" x14ac:dyDescent="0.35">
      <c r="A87" s="12"/>
      <c r="B87" s="72" t="s">
        <v>77</v>
      </c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15"/>
      <c r="V87" s="75" t="s">
        <v>102</v>
      </c>
      <c r="W87" s="75"/>
      <c r="X87" s="75"/>
      <c r="Y87" s="75"/>
      <c r="Z87" s="75"/>
      <c r="AA87" s="75" t="s">
        <v>97</v>
      </c>
      <c r="AB87" s="75"/>
    </row>
    <row r="88" spans="1:28" ht="15.5" x14ac:dyDescent="0.35">
      <c r="A88" s="18" t="s">
        <v>31</v>
      </c>
      <c r="B88" s="9">
        <v>9</v>
      </c>
      <c r="C88" s="8">
        <v>8</v>
      </c>
      <c r="D88" s="9">
        <v>7</v>
      </c>
      <c r="E88" s="8">
        <v>6</v>
      </c>
      <c r="F88" s="9">
        <v>5</v>
      </c>
      <c r="G88" s="8">
        <v>4</v>
      </c>
      <c r="H88" s="9">
        <v>3</v>
      </c>
      <c r="I88" s="8">
        <v>2</v>
      </c>
      <c r="J88" s="9">
        <v>1</v>
      </c>
      <c r="K88" s="8">
        <v>2</v>
      </c>
      <c r="L88" s="9">
        <v>3</v>
      </c>
      <c r="M88" s="8">
        <v>4</v>
      </c>
      <c r="N88" s="9">
        <v>5</v>
      </c>
      <c r="O88" s="8">
        <v>6</v>
      </c>
      <c r="P88" s="9">
        <v>7</v>
      </c>
      <c r="Q88" s="8">
        <v>8</v>
      </c>
      <c r="R88" s="9">
        <v>9</v>
      </c>
      <c r="S88" s="17" t="s">
        <v>31</v>
      </c>
      <c r="V88" s="34" t="s">
        <v>103</v>
      </c>
      <c r="W88" s="34" t="s">
        <v>104</v>
      </c>
      <c r="X88" s="34" t="s">
        <v>92</v>
      </c>
      <c r="Y88" s="36" t="s">
        <v>93</v>
      </c>
      <c r="Z88" s="34" t="s">
        <v>94</v>
      </c>
      <c r="AA88" s="34" t="s">
        <v>103</v>
      </c>
      <c r="AB88" s="34" t="s">
        <v>104</v>
      </c>
    </row>
    <row r="89" spans="1:28" x14ac:dyDescent="0.35">
      <c r="A89" s="13" t="s">
        <v>34</v>
      </c>
      <c r="B89" s="10"/>
      <c r="C89" s="7"/>
      <c r="D89" s="10"/>
      <c r="E89" s="7"/>
      <c r="F89" s="10"/>
      <c r="G89" s="7"/>
      <c r="H89" s="10"/>
      <c r="I89" s="7"/>
      <c r="J89" s="10"/>
      <c r="K89" s="7"/>
      <c r="L89" s="10"/>
      <c r="M89" s="7"/>
      <c r="N89" s="10"/>
      <c r="O89" s="7"/>
      <c r="P89" s="10"/>
      <c r="Q89" s="7"/>
      <c r="R89" s="10"/>
      <c r="S89" s="14" t="s">
        <v>36</v>
      </c>
      <c r="V89" s="43" t="s">
        <v>34</v>
      </c>
      <c r="W89" s="40" t="s">
        <v>36</v>
      </c>
      <c r="X89" s="34">
        <f>1/4</f>
        <v>0.25</v>
      </c>
      <c r="Y89" s="36">
        <f>1/4</f>
        <v>0.25</v>
      </c>
      <c r="Z89" s="34">
        <f>1/4</f>
        <v>0.25</v>
      </c>
      <c r="AA89" s="37">
        <f>GEOMEAN(X89:Z89)</f>
        <v>0.25</v>
      </c>
      <c r="AB89" s="37">
        <f>1/AA89</f>
        <v>4</v>
      </c>
    </row>
    <row r="90" spans="1:28" x14ac:dyDescent="0.35">
      <c r="A90" s="13" t="s">
        <v>34</v>
      </c>
      <c r="B90" s="10"/>
      <c r="C90" s="7"/>
      <c r="D90" s="10"/>
      <c r="E90" s="7"/>
      <c r="F90" s="10"/>
      <c r="G90" s="7"/>
      <c r="H90" s="10"/>
      <c r="I90" s="7"/>
      <c r="J90" s="10"/>
      <c r="K90" s="7"/>
      <c r="L90" s="10"/>
      <c r="M90" s="7"/>
      <c r="N90" s="10"/>
      <c r="O90" s="7"/>
      <c r="P90" s="10"/>
      <c r="Q90" s="7"/>
      <c r="R90" s="10"/>
      <c r="S90" s="14" t="s">
        <v>35</v>
      </c>
      <c r="V90" s="43" t="s">
        <v>34</v>
      </c>
      <c r="W90" s="40" t="s">
        <v>35</v>
      </c>
      <c r="X90" s="34">
        <f>1/5</f>
        <v>0.2</v>
      </c>
      <c r="Y90" s="36">
        <f>1/4</f>
        <v>0.25</v>
      </c>
      <c r="Z90" s="34">
        <f>1/4</f>
        <v>0.25</v>
      </c>
      <c r="AA90" s="37">
        <f t="shared" ref="AA90:AA91" si="18">GEOMEAN(X90:Z90)</f>
        <v>0.23207944168063896</v>
      </c>
      <c r="AB90" s="37">
        <f t="shared" ref="AB90:AB91" si="19">1/AA90</f>
        <v>4.3088693800637667</v>
      </c>
    </row>
    <row r="91" spans="1:28" x14ac:dyDescent="0.35">
      <c r="A91" s="13" t="s">
        <v>111</v>
      </c>
      <c r="B91" s="10"/>
      <c r="C91" s="7"/>
      <c r="D91" s="10"/>
      <c r="E91" s="7"/>
      <c r="F91" s="10"/>
      <c r="G91" s="7"/>
      <c r="H91" s="10"/>
      <c r="I91" s="7"/>
      <c r="J91" s="10"/>
      <c r="K91" s="7"/>
      <c r="L91" s="10"/>
      <c r="M91" s="7"/>
      <c r="N91" s="10"/>
      <c r="O91" s="7"/>
      <c r="P91" s="10"/>
      <c r="Q91" s="7"/>
      <c r="R91" s="10"/>
      <c r="S91" s="14" t="s">
        <v>35</v>
      </c>
      <c r="V91" s="43" t="s">
        <v>111</v>
      </c>
      <c r="W91" s="40" t="s">
        <v>35</v>
      </c>
      <c r="X91" s="34">
        <v>2</v>
      </c>
      <c r="Y91" s="36">
        <v>3</v>
      </c>
      <c r="Z91" s="34">
        <v>2</v>
      </c>
      <c r="AA91" s="37">
        <f t="shared" si="18"/>
        <v>2.2894284851066637</v>
      </c>
      <c r="AB91" s="37">
        <f t="shared" si="19"/>
        <v>0.43679023236814946</v>
      </c>
    </row>
    <row r="92" spans="1:28" x14ac:dyDescent="0.35">
      <c r="A92" s="13"/>
      <c r="B92" s="10"/>
      <c r="C92" s="7"/>
      <c r="D92" s="10"/>
      <c r="E92" s="7"/>
      <c r="F92" s="10"/>
      <c r="G92" s="7"/>
      <c r="H92" s="10"/>
      <c r="I92" s="7"/>
      <c r="J92" s="10"/>
      <c r="K92" s="7"/>
      <c r="L92" s="10"/>
      <c r="M92" s="7"/>
      <c r="N92" s="10"/>
      <c r="O92" s="7"/>
      <c r="P92" s="10"/>
      <c r="Q92" s="7"/>
      <c r="R92" s="10"/>
      <c r="S92" s="14"/>
    </row>
    <row r="93" spans="1:28" x14ac:dyDescent="0.35">
      <c r="A93" s="72" t="s">
        <v>46</v>
      </c>
      <c r="B93" s="72"/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V93" s="75" t="s">
        <v>102</v>
      </c>
      <c r="W93" s="75"/>
      <c r="X93" s="75"/>
      <c r="Y93" s="75"/>
      <c r="Z93" s="75"/>
      <c r="AA93" s="75" t="s">
        <v>97</v>
      </c>
      <c r="AB93" s="75"/>
    </row>
    <row r="94" spans="1:28" ht="15.5" x14ac:dyDescent="0.35">
      <c r="A94" s="18" t="s">
        <v>31</v>
      </c>
      <c r="B94" s="9">
        <v>9</v>
      </c>
      <c r="C94" s="8">
        <v>8</v>
      </c>
      <c r="D94" s="9">
        <v>7</v>
      </c>
      <c r="E94" s="8">
        <v>6</v>
      </c>
      <c r="F94" s="9">
        <v>5</v>
      </c>
      <c r="G94" s="8">
        <v>4</v>
      </c>
      <c r="H94" s="9">
        <v>3</v>
      </c>
      <c r="I94" s="8">
        <v>2</v>
      </c>
      <c r="J94" s="9">
        <v>1</v>
      </c>
      <c r="K94" s="8">
        <v>2</v>
      </c>
      <c r="L94" s="9">
        <v>3</v>
      </c>
      <c r="M94" s="8">
        <v>4</v>
      </c>
      <c r="N94" s="9">
        <v>5</v>
      </c>
      <c r="O94" s="8">
        <v>6</v>
      </c>
      <c r="P94" s="9">
        <v>7</v>
      </c>
      <c r="Q94" s="8">
        <v>8</v>
      </c>
      <c r="R94" s="9">
        <v>9</v>
      </c>
      <c r="S94" s="17" t="s">
        <v>31</v>
      </c>
      <c r="V94" s="34" t="s">
        <v>103</v>
      </c>
      <c r="W94" s="34" t="s">
        <v>104</v>
      </c>
      <c r="X94" s="34" t="s">
        <v>92</v>
      </c>
      <c r="Y94" s="36" t="s">
        <v>93</v>
      </c>
      <c r="Z94" s="34" t="s">
        <v>94</v>
      </c>
      <c r="AA94" s="34" t="s">
        <v>103</v>
      </c>
      <c r="AB94" s="34" t="s">
        <v>104</v>
      </c>
    </row>
    <row r="95" spans="1:28" x14ac:dyDescent="0.35">
      <c r="A95" s="13" t="s">
        <v>34</v>
      </c>
      <c r="B95" s="10"/>
      <c r="C95" s="7"/>
      <c r="D95" s="10"/>
      <c r="E95" s="7"/>
      <c r="F95" s="10"/>
      <c r="G95" s="7"/>
      <c r="H95" s="10"/>
      <c r="I95" s="7"/>
      <c r="J95" s="10"/>
      <c r="K95" s="7"/>
      <c r="L95" s="10"/>
      <c r="M95" s="7"/>
      <c r="N95" s="10"/>
      <c r="O95" s="7"/>
      <c r="P95" s="10"/>
      <c r="Q95" s="7"/>
      <c r="R95" s="10"/>
      <c r="S95" s="14" t="s">
        <v>36</v>
      </c>
      <c r="V95" s="43" t="s">
        <v>34</v>
      </c>
      <c r="W95" s="40" t="s">
        <v>36</v>
      </c>
      <c r="X95" s="34">
        <v>3</v>
      </c>
      <c r="Y95" s="36">
        <v>3</v>
      </c>
      <c r="Z95" s="34">
        <v>3</v>
      </c>
      <c r="AA95" s="37">
        <f>GEOMEAN(X95:Z95)</f>
        <v>3</v>
      </c>
      <c r="AB95" s="37">
        <f>1/AA95</f>
        <v>0.33333333333333331</v>
      </c>
    </row>
    <row r="96" spans="1:28" x14ac:dyDescent="0.35">
      <c r="A96" s="13" t="s">
        <v>34</v>
      </c>
      <c r="B96" s="10"/>
      <c r="C96" s="7"/>
      <c r="D96" s="10"/>
      <c r="E96" s="7"/>
      <c r="F96" s="10"/>
      <c r="G96" s="7"/>
      <c r="H96" s="10"/>
      <c r="I96" s="7"/>
      <c r="J96" s="10"/>
      <c r="K96" s="7"/>
      <c r="L96" s="10"/>
      <c r="M96" s="7"/>
      <c r="N96" s="10"/>
      <c r="O96" s="7"/>
      <c r="P96" s="10"/>
      <c r="Q96" s="7"/>
      <c r="R96" s="10"/>
      <c r="S96" s="14" t="s">
        <v>35</v>
      </c>
      <c r="V96" s="43" t="s">
        <v>34</v>
      </c>
      <c r="W96" s="40" t="s">
        <v>35</v>
      </c>
      <c r="X96" s="34">
        <v>3</v>
      </c>
      <c r="Y96" s="36">
        <v>3</v>
      </c>
      <c r="Z96" s="34">
        <v>3</v>
      </c>
      <c r="AA96" s="37">
        <f t="shared" ref="AA96:AA97" si="20">GEOMEAN(X96:Z96)</f>
        <v>3</v>
      </c>
      <c r="AB96" s="37">
        <f t="shared" ref="AB96:AB97" si="21">1/AA96</f>
        <v>0.33333333333333331</v>
      </c>
    </row>
    <row r="97" spans="1:28" x14ac:dyDescent="0.35">
      <c r="A97" s="13" t="s">
        <v>111</v>
      </c>
      <c r="B97" s="10"/>
      <c r="C97" s="7"/>
      <c r="D97" s="10"/>
      <c r="E97" s="7"/>
      <c r="F97" s="10"/>
      <c r="G97" s="7"/>
      <c r="H97" s="10"/>
      <c r="I97" s="7"/>
      <c r="J97" s="10"/>
      <c r="K97" s="7"/>
      <c r="L97" s="10"/>
      <c r="M97" s="7"/>
      <c r="N97" s="10"/>
      <c r="O97" s="7"/>
      <c r="P97" s="10"/>
      <c r="Q97" s="7"/>
      <c r="R97" s="10"/>
      <c r="S97" s="14" t="s">
        <v>35</v>
      </c>
      <c r="V97" s="43" t="s">
        <v>111</v>
      </c>
      <c r="W97" s="40" t="s">
        <v>35</v>
      </c>
      <c r="X97" s="34">
        <v>2</v>
      </c>
      <c r="Y97" s="36">
        <f>1/5</f>
        <v>0.2</v>
      </c>
      <c r="Z97" s="34">
        <f>1/5</f>
        <v>0.2</v>
      </c>
      <c r="AA97" s="37">
        <f t="shared" si="20"/>
        <v>0.43088693800637679</v>
      </c>
      <c r="AB97" s="37">
        <f t="shared" si="21"/>
        <v>2.3207944168063892</v>
      </c>
    </row>
    <row r="98" spans="1:28" x14ac:dyDescent="0.35">
      <c r="A98" s="13"/>
    </row>
  </sheetData>
  <mergeCells count="53">
    <mergeCell ref="B80:R80"/>
    <mergeCell ref="A86:S86"/>
    <mergeCell ref="B87:R87"/>
    <mergeCell ref="A93:S93"/>
    <mergeCell ref="AA1:AB1"/>
    <mergeCell ref="V1:Z1"/>
    <mergeCell ref="B54:R54"/>
    <mergeCell ref="A60:S60"/>
    <mergeCell ref="B61:R61"/>
    <mergeCell ref="B67:R67"/>
    <mergeCell ref="A73:S73"/>
    <mergeCell ref="B74:R74"/>
    <mergeCell ref="B1:R1"/>
    <mergeCell ref="A34:S34"/>
    <mergeCell ref="B35:R35"/>
    <mergeCell ref="B41:R41"/>
    <mergeCell ref="A47:S47"/>
    <mergeCell ref="B48:R48"/>
    <mergeCell ref="V14:Z14"/>
    <mergeCell ref="AA14:AB14"/>
    <mergeCell ref="V18:Z18"/>
    <mergeCell ref="AA18:AB18"/>
    <mergeCell ref="V22:Z22"/>
    <mergeCell ref="AA22:AB22"/>
    <mergeCell ref="V26:Z26"/>
    <mergeCell ref="AA26:AB26"/>
    <mergeCell ref="V30:Z30"/>
    <mergeCell ref="AA30:AB30"/>
    <mergeCell ref="V35:Z35"/>
    <mergeCell ref="AA35:AB35"/>
    <mergeCell ref="V34:AB34"/>
    <mergeCell ref="V41:Z41"/>
    <mergeCell ref="AA41:AB41"/>
    <mergeCell ref="V48:Z48"/>
    <mergeCell ref="AA48:AB48"/>
    <mergeCell ref="V47:AB47"/>
    <mergeCell ref="V54:Z54"/>
    <mergeCell ref="AA54:AB54"/>
    <mergeCell ref="V61:Z61"/>
    <mergeCell ref="AA61:AB61"/>
    <mergeCell ref="V67:Z67"/>
    <mergeCell ref="AA67:AB67"/>
    <mergeCell ref="V60:AB60"/>
    <mergeCell ref="V73:AB73"/>
    <mergeCell ref="V74:Z74"/>
    <mergeCell ref="AA74:AB74"/>
    <mergeCell ref="V80:Z80"/>
    <mergeCell ref="AA80:AB80"/>
    <mergeCell ref="V87:Z87"/>
    <mergeCell ref="AA87:AB87"/>
    <mergeCell ref="V93:Z93"/>
    <mergeCell ref="AA93:AB93"/>
    <mergeCell ref="V86:AB86"/>
  </mergeCells>
  <pageMargins left="0.7" right="0.7" top="0.75" bottom="0.75" header="0.3" footer="0.3"/>
  <pageSetup orientation="portrait" horizontalDpi="360" verticalDpi="36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F9B05-9F40-430D-ABB3-7D32A9159440}">
  <dimension ref="A2:AO129"/>
  <sheetViews>
    <sheetView topLeftCell="D1" zoomScale="70" zoomScaleNormal="70" workbookViewId="0">
      <selection activeCell="R15" sqref="R15"/>
    </sheetView>
  </sheetViews>
  <sheetFormatPr defaultRowHeight="15.5" x14ac:dyDescent="0.35"/>
  <cols>
    <col min="1" max="1" width="19.54296875" style="1" customWidth="1"/>
    <col min="2" max="2" width="16.81640625" style="19" bestFit="1" customWidth="1"/>
    <col min="3" max="3" width="14.1796875" style="19" bestFit="1" customWidth="1"/>
    <col min="4" max="4" width="16.81640625" style="19" bestFit="1" customWidth="1"/>
    <col min="5" max="5" width="14.54296875" style="1" bestFit="1" customWidth="1"/>
    <col min="6" max="6" width="16.08984375" style="1" bestFit="1" customWidth="1"/>
    <col min="7" max="7" width="15.81640625" style="1" customWidth="1"/>
    <col min="8" max="8" width="16.90625" style="1" customWidth="1"/>
    <col min="9" max="9" width="17" style="1" customWidth="1"/>
    <col min="10" max="10" width="12.453125" style="1" bestFit="1" customWidth="1"/>
    <col min="11" max="11" width="16.81640625" style="19" bestFit="1" customWidth="1"/>
    <col min="12" max="12" width="13.36328125" style="19" bestFit="1" customWidth="1"/>
    <col min="13" max="13" width="14.81640625" style="19" bestFit="1" customWidth="1"/>
    <col min="14" max="14" width="18.26953125" style="19" bestFit="1" customWidth="1"/>
    <col min="15" max="15" width="17.54296875" style="28" bestFit="1" customWidth="1"/>
    <col min="16" max="16" width="13.453125" style="28" bestFit="1" customWidth="1"/>
    <col min="17" max="17" width="17.453125" style="28" bestFit="1" customWidth="1"/>
    <col min="18" max="18" width="17.453125" style="19" bestFit="1" customWidth="1"/>
    <col min="19" max="19" width="13.90625" style="1" bestFit="1" customWidth="1"/>
    <col min="20" max="20" width="9" style="1" bestFit="1" customWidth="1"/>
    <col min="21" max="16384" width="8.7265625" style="1"/>
  </cols>
  <sheetData>
    <row r="2" spans="1:41" x14ac:dyDescent="0.35">
      <c r="A2" s="82" t="s">
        <v>8</v>
      </c>
      <c r="B2" s="82"/>
      <c r="C2" s="82"/>
      <c r="D2" s="82"/>
      <c r="E2" s="82"/>
      <c r="F2" s="82"/>
      <c r="H2" s="82" t="s">
        <v>9</v>
      </c>
      <c r="I2" s="82"/>
      <c r="J2" s="82"/>
      <c r="K2" s="82"/>
      <c r="L2" s="82"/>
    </row>
    <row r="3" spans="1:41" ht="16" thickBot="1" x14ac:dyDescent="0.4">
      <c r="A3" s="2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24" t="s">
        <v>5</v>
      </c>
      <c r="H3" s="2" t="s">
        <v>0</v>
      </c>
      <c r="I3" s="6" t="s">
        <v>1</v>
      </c>
      <c r="J3" s="6" t="s">
        <v>2</v>
      </c>
      <c r="K3" s="6" t="s">
        <v>3</v>
      </c>
      <c r="L3" s="6" t="s">
        <v>4</v>
      </c>
      <c r="M3" s="6" t="s">
        <v>5</v>
      </c>
      <c r="N3" s="27" t="s">
        <v>6</v>
      </c>
      <c r="O3" s="29" t="s">
        <v>47</v>
      </c>
      <c r="P3" s="29" t="s">
        <v>10</v>
      </c>
      <c r="Q3" s="30" t="s">
        <v>48</v>
      </c>
      <c r="R3" s="2" t="s">
        <v>49</v>
      </c>
    </row>
    <row r="4" spans="1:41" ht="16" thickBot="1" x14ac:dyDescent="0.4">
      <c r="A4" s="3" t="s">
        <v>7</v>
      </c>
      <c r="B4" s="44">
        <v>1</v>
      </c>
      <c r="C4" s="44">
        <v>3.1070000000000002</v>
      </c>
      <c r="D4" s="44">
        <v>2.1539999999999999</v>
      </c>
      <c r="E4" s="44">
        <v>6.0730000000000004</v>
      </c>
      <c r="F4" s="44">
        <v>5.1920000000000002</v>
      </c>
      <c r="H4" s="3" t="s">
        <v>7</v>
      </c>
      <c r="I4" s="44">
        <f>B4/$B$9</f>
        <v>0.46655419878111237</v>
      </c>
      <c r="J4" s="44">
        <f>C4/$C$9</f>
        <v>0.42991480643152197</v>
      </c>
      <c r="K4" s="44">
        <f>D4/$D$9</f>
        <v>0.54114763073552685</v>
      </c>
      <c r="L4" s="44">
        <f>E4/$E$9</f>
        <v>0.35205797101449277</v>
      </c>
      <c r="M4" s="44">
        <f>F4/$F$9</f>
        <v>0.32143258896242238</v>
      </c>
      <c r="N4" s="44">
        <f>SUM(I4:M4)</f>
        <v>2.1111071959250762</v>
      </c>
      <c r="O4" s="51">
        <f>N4/5</f>
        <v>0.42222143918501526</v>
      </c>
      <c r="P4" s="51">
        <f>MMULT(B4:F4,$O$4:$O$8)</f>
        <v>2.2937998625061464</v>
      </c>
      <c r="Q4" s="51">
        <f>P4/O4</f>
        <v>5.4326939601497006</v>
      </c>
      <c r="R4" s="44">
        <f>Q9/5</f>
        <v>5.4259387899330971</v>
      </c>
      <c r="AA4" s="68">
        <v>1</v>
      </c>
      <c r="AB4" s="68">
        <v>2</v>
      </c>
      <c r="AC4" s="68">
        <v>3</v>
      </c>
      <c r="AD4" s="68">
        <v>4</v>
      </c>
      <c r="AE4" s="68">
        <v>5</v>
      </c>
      <c r="AF4" s="68">
        <v>6</v>
      </c>
      <c r="AG4" s="68">
        <v>7</v>
      </c>
      <c r="AH4" s="68">
        <v>8</v>
      </c>
      <c r="AI4" s="68">
        <v>9</v>
      </c>
      <c r="AJ4" s="68">
        <v>10</v>
      </c>
      <c r="AK4" s="68">
        <v>11</v>
      </c>
      <c r="AL4" s="68">
        <v>12</v>
      </c>
      <c r="AM4" s="68">
        <v>13</v>
      </c>
      <c r="AN4" s="68">
        <v>14</v>
      </c>
      <c r="AO4" s="68">
        <v>15</v>
      </c>
    </row>
    <row r="5" spans="1:41" ht="16" thickBot="1" x14ac:dyDescent="0.4">
      <c r="A5" s="3" t="s">
        <v>2</v>
      </c>
      <c r="B5" s="44">
        <f>1/C4</f>
        <v>0.32185387833923396</v>
      </c>
      <c r="C5" s="44">
        <v>1</v>
      </c>
      <c r="D5" s="44">
        <f>1/C6</f>
        <v>0.40551500405515001</v>
      </c>
      <c r="E5" s="44">
        <v>2.3210000000000002</v>
      </c>
      <c r="F5" s="44">
        <v>4.4809999999999999</v>
      </c>
      <c r="H5" s="3" t="s">
        <v>2</v>
      </c>
      <c r="I5" s="44">
        <f t="shared" ref="I5:I8" si="0">B5/$B$9</f>
        <v>0.15016227833315493</v>
      </c>
      <c r="J5" s="44">
        <f t="shared" ref="J5:J8" si="1">C5/$C$9</f>
        <v>0.13836974780544639</v>
      </c>
      <c r="K5" s="44">
        <f>D5/$D$9</f>
        <v>0.10187719761938348</v>
      </c>
      <c r="L5" s="44">
        <f>E5/$E$9</f>
        <v>0.13455072463768117</v>
      </c>
      <c r="M5" s="44">
        <f>F5/$F$9</f>
        <v>0.27741514467269157</v>
      </c>
      <c r="N5" s="44">
        <f t="shared" ref="N5:N8" si="2">SUM(I5:M5)</f>
        <v>0.80237509306835753</v>
      </c>
      <c r="O5" s="51">
        <f t="shared" ref="O5:O8" si="3">N5/5</f>
        <v>0.1604750186136715</v>
      </c>
      <c r="P5" s="51">
        <f>MMULT(B5:F5,$O$4:$O$8)</f>
        <v>0.9214319639365065</v>
      </c>
      <c r="Q5" s="51">
        <f>P5/O5</f>
        <v>5.741902832582106</v>
      </c>
      <c r="R5" s="52" t="s">
        <v>50</v>
      </c>
      <c r="AA5" s="69">
        <v>0</v>
      </c>
      <c r="AB5" s="69">
        <v>0</v>
      </c>
      <c r="AC5" s="69">
        <v>0.57999999999999996</v>
      </c>
      <c r="AD5" s="69">
        <v>0.9</v>
      </c>
      <c r="AE5" s="69">
        <v>1.1200000000000001</v>
      </c>
      <c r="AF5" s="69">
        <v>1.24</v>
      </c>
      <c r="AG5" s="69">
        <v>1.32</v>
      </c>
      <c r="AH5" s="69">
        <v>1.41</v>
      </c>
      <c r="AI5" s="69">
        <v>1.45</v>
      </c>
      <c r="AJ5" s="69">
        <v>1.49</v>
      </c>
      <c r="AK5" s="69">
        <v>1.51</v>
      </c>
      <c r="AL5" s="69">
        <v>1.48</v>
      </c>
      <c r="AM5" s="69">
        <v>1.56</v>
      </c>
      <c r="AN5" s="70">
        <v>8.1250000000000003E-2</v>
      </c>
      <c r="AO5" s="69">
        <v>1.59</v>
      </c>
    </row>
    <row r="6" spans="1:41" x14ac:dyDescent="0.35">
      <c r="A6" s="3" t="s">
        <v>3</v>
      </c>
      <c r="B6" s="44">
        <f>1/D4</f>
        <v>0.46425255338904364</v>
      </c>
      <c r="C6" s="44">
        <v>2.4660000000000002</v>
      </c>
      <c r="D6" s="44">
        <v>1</v>
      </c>
      <c r="E6" s="44">
        <v>4.38</v>
      </c>
      <c r="F6" s="44">
        <v>5.1920000000000002</v>
      </c>
      <c r="H6" s="3" t="s">
        <v>3</v>
      </c>
      <c r="I6" s="44">
        <f t="shared" si="0"/>
        <v>0.21659897807851086</v>
      </c>
      <c r="J6" s="44">
        <f t="shared" si="1"/>
        <v>0.34121979808823083</v>
      </c>
      <c r="K6" s="44">
        <f>D6/$D$9</f>
        <v>0.2512291693293997</v>
      </c>
      <c r="L6" s="44">
        <f>E6/$E$9</f>
        <v>0.25391304347826088</v>
      </c>
      <c r="M6" s="44">
        <f>F6/$F$9</f>
        <v>0.32143258896242238</v>
      </c>
      <c r="N6" s="44">
        <f t="shared" si="2"/>
        <v>1.3843935779368246</v>
      </c>
      <c r="O6" s="51">
        <f t="shared" si="3"/>
        <v>0.27687871558736493</v>
      </c>
      <c r="P6" s="51">
        <f>MMULT(B6:F6,$O$4:$O$8)</f>
        <v>1.5539333163251481</v>
      </c>
      <c r="Q6" s="51">
        <f t="shared" ref="Q6" si="4">P6/O6</f>
        <v>5.612324923671598</v>
      </c>
      <c r="R6" s="44">
        <f>(R4-5)/(5-1)</f>
        <v>0.10648469748327427</v>
      </c>
    </row>
    <row r="7" spans="1:41" x14ac:dyDescent="0.35">
      <c r="A7" s="3" t="s">
        <v>4</v>
      </c>
      <c r="B7" s="44">
        <f>1/E4</f>
        <v>0.16466326362588504</v>
      </c>
      <c r="C7" s="44">
        <f>1/E5</f>
        <v>0.43084877208099953</v>
      </c>
      <c r="D7" s="44">
        <f>1/E6</f>
        <v>0.22831050228310504</v>
      </c>
      <c r="E7" s="44">
        <v>1</v>
      </c>
      <c r="F7" s="44">
        <f>1/E8</f>
        <v>0.28768699654775604</v>
      </c>
      <c r="H7" s="3" t="s">
        <v>4</v>
      </c>
      <c r="I7" s="44">
        <f t="shared" si="0"/>
        <v>7.682433702965788E-2</v>
      </c>
      <c r="J7" s="44">
        <f t="shared" si="1"/>
        <v>5.961643593513416E-2</v>
      </c>
      <c r="K7" s="44">
        <f>D7/$D$9</f>
        <v>5.7358257837762487E-2</v>
      </c>
      <c r="L7" s="44">
        <f>E7/$E$9</f>
        <v>5.7971014492753624E-2</v>
      </c>
      <c r="M7" s="44">
        <f>F7/$F$9</f>
        <v>1.7810473056850674E-2</v>
      </c>
      <c r="N7" s="44">
        <f t="shared" si="2"/>
        <v>0.26958051835215885</v>
      </c>
      <c r="O7" s="51">
        <f t="shared" si="3"/>
        <v>5.3916103670431773E-2</v>
      </c>
      <c r="P7" s="51">
        <f>MMULT(B7:F7,$O$4:$O$8)</f>
        <v>0.28068268184488493</v>
      </c>
      <c r="Q7" s="51">
        <f>P7/O7</f>
        <v>5.2059155379733904</v>
      </c>
      <c r="R7" s="52" t="s">
        <v>51</v>
      </c>
    </row>
    <row r="8" spans="1:41" x14ac:dyDescent="0.35">
      <c r="A8" s="3" t="s">
        <v>5</v>
      </c>
      <c r="B8" s="44">
        <f>1/F4</f>
        <v>0.19260400616332818</v>
      </c>
      <c r="C8" s="44">
        <f>1/F5</f>
        <v>0.2231644722160232</v>
      </c>
      <c r="D8" s="44">
        <f>1/F6</f>
        <v>0.19260400616332818</v>
      </c>
      <c r="E8" s="44">
        <v>3.476</v>
      </c>
      <c r="F8" s="44">
        <v>1</v>
      </c>
      <c r="H8" s="3" t="s">
        <v>5</v>
      </c>
      <c r="I8" s="44">
        <f t="shared" si="0"/>
        <v>8.9860207777564011E-2</v>
      </c>
      <c r="J8" s="44">
        <f t="shared" si="1"/>
        <v>3.0879211739666679E-2</v>
      </c>
      <c r="K8" s="44">
        <f>D8/$D$9</f>
        <v>4.8387744477927513E-2</v>
      </c>
      <c r="L8" s="44">
        <f>E8/$E$9</f>
        <v>0.20150724637681158</v>
      </c>
      <c r="M8" s="44">
        <f>F8/$F$9</f>
        <v>6.1909204345612937E-2</v>
      </c>
      <c r="N8" s="44">
        <f t="shared" si="2"/>
        <v>0.43254361471758268</v>
      </c>
      <c r="O8" s="51">
        <f t="shared" si="3"/>
        <v>8.6508722943516539E-2</v>
      </c>
      <c r="P8" s="51">
        <f>MMULT(B8:F8,$O$4:$O$8)</f>
        <v>0.44438291265327706</v>
      </c>
      <c r="Q8" s="51">
        <f>P8/O8</f>
        <v>5.1368566952886878</v>
      </c>
      <c r="R8" s="44">
        <f>R6/1.12</f>
        <v>9.5075622752923444E-2</v>
      </c>
    </row>
    <row r="9" spans="1:41" s="19" customFormat="1" x14ac:dyDescent="0.35">
      <c r="A9" s="2" t="s">
        <v>6</v>
      </c>
      <c r="B9" s="44">
        <f>SUM(B4:B8)</f>
        <v>2.1433737015174907</v>
      </c>
      <c r="C9" s="44">
        <f t="shared" ref="C9:F9" si="5">SUM(C4:C8)</f>
        <v>7.227013244297023</v>
      </c>
      <c r="D9" s="44">
        <f t="shared" si="5"/>
        <v>3.9804295125015829</v>
      </c>
      <c r="E9" s="44">
        <f t="shared" si="5"/>
        <v>17.25</v>
      </c>
      <c r="F9" s="44">
        <f t="shared" si="5"/>
        <v>16.152686996547757</v>
      </c>
      <c r="H9" s="2" t="s">
        <v>6</v>
      </c>
      <c r="I9" s="44">
        <f>SUM(I4:I8)</f>
        <v>1</v>
      </c>
      <c r="J9" s="44">
        <f t="shared" ref="J9:M9" si="6">SUM(J4:J8)</f>
        <v>0.99999999999999989</v>
      </c>
      <c r="K9" s="44">
        <f t="shared" si="6"/>
        <v>1</v>
      </c>
      <c r="L9" s="44">
        <f t="shared" si="6"/>
        <v>1</v>
      </c>
      <c r="M9" s="44">
        <f t="shared" si="6"/>
        <v>0.99999999999999989</v>
      </c>
      <c r="N9" s="44">
        <f>SUM(N4:N8)</f>
        <v>5</v>
      </c>
      <c r="O9" s="51">
        <f>SUM(O4:O8)</f>
        <v>1</v>
      </c>
      <c r="P9" s="53">
        <f>SUM(P4:P8)</f>
        <v>5.4942307372659638</v>
      </c>
      <c r="Q9" s="51">
        <f>SUM(Q4:Q8)</f>
        <v>27.129693949665484</v>
      </c>
      <c r="R9" s="44"/>
    </row>
    <row r="11" spans="1:41" x14ac:dyDescent="0.35">
      <c r="L11" s="48"/>
    </row>
    <row r="12" spans="1:41" x14ac:dyDescent="0.35">
      <c r="A12" s="84" t="s">
        <v>57</v>
      </c>
      <c r="B12" s="84"/>
      <c r="C12" s="84"/>
      <c r="D12" s="84"/>
      <c r="E12" s="84"/>
      <c r="F12" s="84"/>
      <c r="H12" s="1" t="s">
        <v>81</v>
      </c>
    </row>
    <row r="13" spans="1:41" x14ac:dyDescent="0.35">
      <c r="A13" s="20" t="s">
        <v>52</v>
      </c>
      <c r="B13" s="2" t="s">
        <v>53</v>
      </c>
      <c r="C13" s="2" t="s">
        <v>54</v>
      </c>
      <c r="D13" s="23"/>
      <c r="H13" s="20" t="s">
        <v>52</v>
      </c>
      <c r="I13" s="2" t="s">
        <v>53</v>
      </c>
      <c r="J13" s="2" t="s">
        <v>54</v>
      </c>
      <c r="K13" s="2" t="s">
        <v>56</v>
      </c>
      <c r="L13" s="6" t="s">
        <v>47</v>
      </c>
      <c r="M13" s="6" t="s">
        <v>10</v>
      </c>
      <c r="N13" s="27" t="s">
        <v>80</v>
      </c>
      <c r="O13" s="27" t="s">
        <v>49</v>
      </c>
      <c r="P13" s="27" t="s">
        <v>50</v>
      </c>
      <c r="Q13" s="27" t="s">
        <v>51</v>
      </c>
      <c r="R13" s="6" t="s">
        <v>112</v>
      </c>
    </row>
    <row r="14" spans="1:41" x14ac:dyDescent="0.35">
      <c r="A14" s="45" t="s">
        <v>53</v>
      </c>
      <c r="B14" s="44">
        <v>1</v>
      </c>
      <c r="C14" s="44">
        <v>5</v>
      </c>
      <c r="D14" s="83"/>
      <c r="E14" s="46"/>
      <c r="F14" s="46"/>
      <c r="H14" s="5" t="s">
        <v>53</v>
      </c>
      <c r="I14" s="44">
        <f>B14/B16</f>
        <v>0.83333333333333337</v>
      </c>
      <c r="J14" s="44">
        <f>C14/C16</f>
        <v>0.83333333333333337</v>
      </c>
      <c r="K14" s="44">
        <f>SUM(I14:J14)</f>
        <v>1.6666666666666667</v>
      </c>
      <c r="L14" s="44">
        <f>K14/2</f>
        <v>0.83333333333333337</v>
      </c>
      <c r="M14" s="44">
        <f>MMULT(B14:C14,L14:L15)</f>
        <v>1.666666666666667</v>
      </c>
      <c r="N14" s="51">
        <f>M14/L14</f>
        <v>2.0000000000000004</v>
      </c>
      <c r="O14" s="79">
        <f>N16/2</f>
        <v>2</v>
      </c>
      <c r="P14" s="79">
        <f>(O14-2)/(2-1)</f>
        <v>0</v>
      </c>
      <c r="Q14" s="79" t="e">
        <f>P14/0</f>
        <v>#DIV/0!</v>
      </c>
      <c r="R14" s="44">
        <f>L14*O4</f>
        <v>0.35185119932084608</v>
      </c>
    </row>
    <row r="15" spans="1:41" x14ac:dyDescent="0.35">
      <c r="A15" s="45" t="s">
        <v>55</v>
      </c>
      <c r="B15" s="44">
        <f>1/C14</f>
        <v>0.2</v>
      </c>
      <c r="C15" s="44">
        <v>1</v>
      </c>
      <c r="D15" s="83"/>
      <c r="E15" s="46"/>
      <c r="F15" s="46"/>
      <c r="H15" s="5" t="s">
        <v>55</v>
      </c>
      <c r="I15" s="44">
        <f>B15/B16</f>
        <v>0.16666666666666669</v>
      </c>
      <c r="J15" s="44">
        <f>C15/C16</f>
        <v>0.16666666666666666</v>
      </c>
      <c r="K15" s="44">
        <f>SUM(I15:J15)</f>
        <v>0.33333333333333337</v>
      </c>
      <c r="L15" s="44">
        <f>K15/2</f>
        <v>0.16666666666666669</v>
      </c>
      <c r="M15" s="44">
        <f>MMULT(B15:C15,L14:L15)</f>
        <v>0.33333333333333337</v>
      </c>
      <c r="N15" s="51">
        <f>M15/L15</f>
        <v>2</v>
      </c>
      <c r="O15" s="80"/>
      <c r="P15" s="80"/>
      <c r="Q15" s="80"/>
      <c r="R15" s="44">
        <f>L15*O4</f>
        <v>7.0370239864169223E-2</v>
      </c>
    </row>
    <row r="16" spans="1:41" x14ac:dyDescent="0.35">
      <c r="A16" s="47" t="s">
        <v>56</v>
      </c>
      <c r="B16" s="44">
        <f>SUM(B14:B15)</f>
        <v>1.2</v>
      </c>
      <c r="C16" s="44">
        <f>SUM(C14:C15)</f>
        <v>6</v>
      </c>
      <c r="D16" s="83"/>
      <c r="E16" s="46"/>
      <c r="F16" s="46"/>
      <c r="H16" s="20" t="s">
        <v>56</v>
      </c>
      <c r="I16" s="44">
        <f>SUM(I14:I15)</f>
        <v>1</v>
      </c>
      <c r="J16" s="44">
        <f>SUM(J14:J15)</f>
        <v>1</v>
      </c>
      <c r="K16" s="44">
        <f t="shared" ref="K16:L16" si="7">SUM(K14:K15)</f>
        <v>2</v>
      </c>
      <c r="L16" s="44">
        <f t="shared" si="7"/>
        <v>1</v>
      </c>
      <c r="M16" s="44">
        <f>SUM(M14:M15)</f>
        <v>2.0000000000000004</v>
      </c>
      <c r="N16" s="51">
        <f>SUM(N14:N15)</f>
        <v>4</v>
      </c>
      <c r="O16" s="81"/>
      <c r="P16" s="81"/>
      <c r="Q16" s="81"/>
      <c r="R16" s="48"/>
    </row>
    <row r="17" spans="1:18" x14ac:dyDescent="0.35">
      <c r="A17" s="46"/>
      <c r="B17" s="48"/>
      <c r="C17" s="48"/>
      <c r="D17" s="48"/>
      <c r="E17" s="46"/>
      <c r="F17" s="46"/>
      <c r="N17" s="28"/>
    </row>
    <row r="18" spans="1:18" x14ac:dyDescent="0.35">
      <c r="A18" s="85" t="s">
        <v>58</v>
      </c>
      <c r="B18" s="85"/>
      <c r="C18" s="85"/>
      <c r="D18" s="85"/>
      <c r="E18" s="85"/>
      <c r="F18" s="85"/>
      <c r="H18" s="1" t="s">
        <v>81</v>
      </c>
    </row>
    <row r="19" spans="1:18" x14ac:dyDescent="0.35">
      <c r="A19" s="47" t="s">
        <v>52</v>
      </c>
      <c r="B19" s="49" t="s">
        <v>59</v>
      </c>
      <c r="C19" s="49" t="s">
        <v>60</v>
      </c>
      <c r="D19" s="50"/>
      <c r="E19" s="46"/>
      <c r="F19" s="46"/>
      <c r="H19" s="20" t="s">
        <v>52</v>
      </c>
      <c r="I19" s="2" t="s">
        <v>59</v>
      </c>
      <c r="J19" s="2" t="s">
        <v>60</v>
      </c>
      <c r="K19" s="2" t="s">
        <v>56</v>
      </c>
      <c r="L19" s="6" t="s">
        <v>47</v>
      </c>
      <c r="M19" s="6" t="s">
        <v>10</v>
      </c>
      <c r="N19" s="27" t="s">
        <v>80</v>
      </c>
      <c r="O19" s="27" t="s">
        <v>49</v>
      </c>
      <c r="P19" s="27" t="s">
        <v>50</v>
      </c>
      <c r="Q19" s="27" t="s">
        <v>51</v>
      </c>
      <c r="R19" s="6" t="s">
        <v>112</v>
      </c>
    </row>
    <row r="20" spans="1:18" x14ac:dyDescent="0.35">
      <c r="A20" s="45" t="s">
        <v>59</v>
      </c>
      <c r="B20" s="44">
        <v>1</v>
      </c>
      <c r="C20" s="44">
        <v>5.3129999999999997</v>
      </c>
      <c r="D20" s="50"/>
      <c r="E20" s="46"/>
      <c r="F20" s="46"/>
      <c r="H20" s="5" t="s">
        <v>59</v>
      </c>
      <c r="I20" s="44">
        <f>B20/B22</f>
        <v>0.84159670521146834</v>
      </c>
      <c r="J20" s="44">
        <f>C20/C22</f>
        <v>0.84159670521146834</v>
      </c>
      <c r="K20" s="44">
        <f>SUM(I20:J20)</f>
        <v>1.6831934104229367</v>
      </c>
      <c r="L20" s="44">
        <f>K20/2</f>
        <v>0.84159670521146834</v>
      </c>
      <c r="M20" s="44">
        <f>MMULT(B20:C20,L20:L21)</f>
        <v>1.6831934104229367</v>
      </c>
      <c r="N20" s="51">
        <f>M20/L20</f>
        <v>2</v>
      </c>
      <c r="O20" s="79">
        <f>N22/2</f>
        <v>2</v>
      </c>
      <c r="P20" s="79">
        <f>(O20-2)/(2-1)</f>
        <v>0</v>
      </c>
      <c r="Q20" s="79" t="e">
        <f>P20/0</f>
        <v>#DIV/0!</v>
      </c>
      <c r="R20" s="44">
        <f>L20*$O$5</f>
        <v>0.13505524693401499</v>
      </c>
    </row>
    <row r="21" spans="1:18" x14ac:dyDescent="0.35">
      <c r="A21" s="45" t="s">
        <v>61</v>
      </c>
      <c r="B21" s="44">
        <f>1/C20</f>
        <v>0.18821757952192736</v>
      </c>
      <c r="C21" s="44">
        <v>1</v>
      </c>
      <c r="D21" s="48"/>
      <c r="E21" s="46"/>
      <c r="F21" s="46"/>
      <c r="H21" s="5" t="s">
        <v>60</v>
      </c>
      <c r="I21" s="44">
        <f>B21/B22</f>
        <v>0.1584032947885316</v>
      </c>
      <c r="J21" s="44">
        <f>C21/C22</f>
        <v>0.1584032947885316</v>
      </c>
      <c r="K21" s="44">
        <f>SUM(I21:J21)</f>
        <v>0.3168065895770632</v>
      </c>
      <c r="L21" s="44">
        <f>K21/2</f>
        <v>0.1584032947885316</v>
      </c>
      <c r="M21" s="44">
        <f>MMULT(B21:C21,L20:L21)</f>
        <v>0.3168065895770632</v>
      </c>
      <c r="N21" s="51">
        <f>M21/L21</f>
        <v>2</v>
      </c>
      <c r="O21" s="80"/>
      <c r="P21" s="80"/>
      <c r="Q21" s="80"/>
      <c r="R21" s="44">
        <f>L21*$O$5</f>
        <v>2.5419771679656502E-2</v>
      </c>
    </row>
    <row r="22" spans="1:18" x14ac:dyDescent="0.35">
      <c r="A22" s="47" t="s">
        <v>56</v>
      </c>
      <c r="B22" s="44">
        <f>SUM(B20:B21)</f>
        <v>1.1882175795219274</v>
      </c>
      <c r="C22" s="44">
        <f>SUM(C20:C21)</f>
        <v>6.3129999999999997</v>
      </c>
      <c r="D22" s="48"/>
      <c r="E22" s="46"/>
      <c r="F22" s="46"/>
      <c r="H22" s="20" t="s">
        <v>56</v>
      </c>
      <c r="I22" s="44">
        <f>SUM(I20:I21)</f>
        <v>1</v>
      </c>
      <c r="J22" s="44">
        <f>SUM(J20:J21)</f>
        <v>1</v>
      </c>
      <c r="K22" s="44">
        <f t="shared" ref="K22:L22" si="8">SUM(K20:K21)</f>
        <v>2</v>
      </c>
      <c r="L22" s="44">
        <f t="shared" si="8"/>
        <v>1</v>
      </c>
      <c r="M22" s="44">
        <f>SUM(M20:M21)</f>
        <v>2</v>
      </c>
      <c r="N22" s="51">
        <f>SUM(N20:N21)</f>
        <v>4</v>
      </c>
      <c r="O22" s="81"/>
      <c r="P22" s="81"/>
      <c r="Q22" s="81"/>
      <c r="R22" s="48"/>
    </row>
    <row r="24" spans="1:18" x14ac:dyDescent="0.35">
      <c r="A24" s="86" t="s">
        <v>62</v>
      </c>
      <c r="B24" s="86"/>
      <c r="C24" s="86"/>
      <c r="D24" s="86"/>
      <c r="E24" s="86"/>
      <c r="F24" s="86"/>
      <c r="G24" s="86"/>
      <c r="H24" s="1" t="s">
        <v>81</v>
      </c>
    </row>
    <row r="25" spans="1:18" x14ac:dyDescent="0.35">
      <c r="A25" s="20" t="s">
        <v>52</v>
      </c>
      <c r="B25" s="2" t="s">
        <v>63</v>
      </c>
      <c r="C25" s="2" t="s">
        <v>64</v>
      </c>
      <c r="H25" s="20" t="s">
        <v>52</v>
      </c>
      <c r="I25" s="2" t="s">
        <v>63</v>
      </c>
      <c r="J25" s="2" t="s">
        <v>64</v>
      </c>
      <c r="K25" s="2" t="s">
        <v>56</v>
      </c>
      <c r="L25" s="6" t="s">
        <v>47</v>
      </c>
      <c r="M25" s="6" t="s">
        <v>10</v>
      </c>
      <c r="N25" s="27" t="s">
        <v>80</v>
      </c>
      <c r="O25" s="27" t="s">
        <v>49</v>
      </c>
      <c r="P25" s="27" t="s">
        <v>50</v>
      </c>
      <c r="Q25" s="27" t="s">
        <v>51</v>
      </c>
      <c r="R25" s="6" t="s">
        <v>112</v>
      </c>
    </row>
    <row r="26" spans="1:18" x14ac:dyDescent="0.35">
      <c r="A26" s="45" t="s">
        <v>63</v>
      </c>
      <c r="B26" s="44">
        <v>1</v>
      </c>
      <c r="C26" s="44">
        <v>2.621</v>
      </c>
      <c r="D26" s="48"/>
      <c r="E26" s="46"/>
      <c r="F26" s="46"/>
      <c r="G26" s="46"/>
      <c r="H26" s="5" t="s">
        <v>63</v>
      </c>
      <c r="I26" s="44">
        <f>B26/B28</f>
        <v>0.72383319524993095</v>
      </c>
      <c r="J26" s="44">
        <f>C26/C28</f>
        <v>0.72383319524993095</v>
      </c>
      <c r="K26" s="44">
        <f>SUM(I26:J26)</f>
        <v>1.4476663904998619</v>
      </c>
      <c r="L26" s="44">
        <f>K26/2</f>
        <v>0.72383319524993095</v>
      </c>
      <c r="M26" s="44">
        <f>MMULT(B26:C26,L26:L27)</f>
        <v>1.4476663904998619</v>
      </c>
      <c r="N26" s="51">
        <f>M26/L26</f>
        <v>2</v>
      </c>
      <c r="O26" s="79">
        <f>N28/2</f>
        <v>2</v>
      </c>
      <c r="P26" s="79">
        <f>(O26-2)/(2-1)</f>
        <v>0</v>
      </c>
      <c r="Q26" s="79" t="e">
        <f>P26/0</f>
        <v>#DIV/0!</v>
      </c>
      <c r="R26" s="44">
        <f>L26*$O$6</f>
        <v>0.20041400540029922</v>
      </c>
    </row>
    <row r="27" spans="1:18" x14ac:dyDescent="0.35">
      <c r="A27" s="45" t="s">
        <v>65</v>
      </c>
      <c r="B27" s="44">
        <f>1/C26</f>
        <v>0.38153376573826786</v>
      </c>
      <c r="C27" s="44">
        <v>1</v>
      </c>
      <c r="D27" s="48"/>
      <c r="E27" s="46"/>
      <c r="F27" s="46"/>
      <c r="G27" s="46"/>
      <c r="H27" s="5" t="s">
        <v>64</v>
      </c>
      <c r="I27" s="44">
        <f>B27/B28</f>
        <v>0.27616680475006905</v>
      </c>
      <c r="J27" s="44">
        <f>C27/C28</f>
        <v>0.27616680475006905</v>
      </c>
      <c r="K27" s="44">
        <f>SUM(I27:J27)</f>
        <v>0.5523336095001381</v>
      </c>
      <c r="L27" s="44">
        <f>K27/2</f>
        <v>0.27616680475006905</v>
      </c>
      <c r="M27" s="44">
        <f>MMULT(B27:C27,L26:L27)</f>
        <v>0.5523336095001381</v>
      </c>
      <c r="N27" s="51">
        <f>M27/L27</f>
        <v>2</v>
      </c>
      <c r="O27" s="80"/>
      <c r="P27" s="80"/>
      <c r="Q27" s="80"/>
      <c r="R27" s="44">
        <f>L27*$O$6</f>
        <v>7.6464710187065715E-2</v>
      </c>
    </row>
    <row r="28" spans="1:18" x14ac:dyDescent="0.35">
      <c r="A28" s="47" t="s">
        <v>56</v>
      </c>
      <c r="B28" s="44">
        <f>SUM(B26:B27)</f>
        <v>1.3815337657382678</v>
      </c>
      <c r="C28" s="44">
        <f>SUM(C26:C27)</f>
        <v>3.621</v>
      </c>
      <c r="D28" s="48"/>
      <c r="E28" s="46"/>
      <c r="F28" s="46"/>
      <c r="G28" s="46"/>
      <c r="H28" s="20" t="s">
        <v>56</v>
      </c>
      <c r="I28" s="44">
        <f>SUM(I26:I27)</f>
        <v>1</v>
      </c>
      <c r="J28" s="44">
        <f>SUM(J26:J27)</f>
        <v>1</v>
      </c>
      <c r="K28" s="44">
        <f t="shared" ref="K28:L28" si="9">SUM(K26:K27)</f>
        <v>2</v>
      </c>
      <c r="L28" s="44">
        <f t="shared" si="9"/>
        <v>1</v>
      </c>
      <c r="M28" s="44">
        <f>SUM(M26:M27)</f>
        <v>2</v>
      </c>
      <c r="N28" s="51">
        <f>SUM(N26:N27)</f>
        <v>4</v>
      </c>
      <c r="O28" s="81"/>
      <c r="P28" s="81"/>
      <c r="Q28" s="81"/>
      <c r="R28" s="48"/>
    </row>
    <row r="29" spans="1:18" x14ac:dyDescent="0.35">
      <c r="A29" s="46"/>
      <c r="B29" s="48"/>
      <c r="C29" s="48"/>
      <c r="D29" s="48"/>
      <c r="E29" s="46"/>
      <c r="F29" s="46"/>
      <c r="G29" s="46"/>
    </row>
    <row r="30" spans="1:18" x14ac:dyDescent="0.35">
      <c r="A30" s="46" t="s">
        <v>66</v>
      </c>
      <c r="B30" s="48"/>
      <c r="C30" s="48"/>
      <c r="D30" s="48"/>
      <c r="E30" s="46"/>
      <c r="F30" s="46"/>
      <c r="G30" s="46"/>
      <c r="H30" s="1" t="s">
        <v>81</v>
      </c>
    </row>
    <row r="31" spans="1:18" x14ac:dyDescent="0.35">
      <c r="A31" s="47" t="s">
        <v>52</v>
      </c>
      <c r="B31" s="49" t="s">
        <v>105</v>
      </c>
      <c r="C31" s="49" t="s">
        <v>106</v>
      </c>
      <c r="D31" s="48"/>
      <c r="E31" s="46"/>
      <c r="F31" s="46"/>
      <c r="G31" s="46"/>
      <c r="H31" s="20" t="s">
        <v>52</v>
      </c>
      <c r="I31" s="2" t="s">
        <v>105</v>
      </c>
      <c r="J31" s="2" t="s">
        <v>106</v>
      </c>
      <c r="K31" s="2" t="s">
        <v>56</v>
      </c>
      <c r="L31" s="6" t="s">
        <v>47</v>
      </c>
      <c r="M31" s="6" t="s">
        <v>10</v>
      </c>
      <c r="N31" s="27" t="s">
        <v>80</v>
      </c>
      <c r="O31" s="27" t="s">
        <v>49</v>
      </c>
      <c r="P31" s="27" t="s">
        <v>50</v>
      </c>
      <c r="Q31" s="27" t="s">
        <v>51</v>
      </c>
      <c r="R31" s="6" t="s">
        <v>112</v>
      </c>
    </row>
    <row r="32" spans="1:18" x14ac:dyDescent="0.35">
      <c r="A32" s="45" t="s">
        <v>105</v>
      </c>
      <c r="B32" s="44">
        <v>1</v>
      </c>
      <c r="C32" s="44">
        <f>1/B33</f>
        <v>0.74682598954443613</v>
      </c>
      <c r="D32" s="48"/>
      <c r="E32" s="46"/>
      <c r="F32" s="46"/>
      <c r="G32" s="46"/>
      <c r="H32" s="5" t="s">
        <v>105</v>
      </c>
      <c r="I32" s="44">
        <f>B32/B34</f>
        <v>0.42753313381787089</v>
      </c>
      <c r="J32" s="44">
        <f>C32/C34</f>
        <v>0.42753313381787089</v>
      </c>
      <c r="K32" s="44">
        <f>SUM(I32:J32)</f>
        <v>0.85506626763574178</v>
      </c>
      <c r="L32" s="44">
        <f>K32/2</f>
        <v>0.42753313381787089</v>
      </c>
      <c r="M32" s="44">
        <f>MMULT(B32:C32,L32:L33)</f>
        <v>0.85506626763574178</v>
      </c>
      <c r="N32" s="51">
        <f>M32/L32</f>
        <v>2</v>
      </c>
      <c r="O32" s="79">
        <f>N34/2</f>
        <v>2</v>
      </c>
      <c r="P32" s="79">
        <f>(O32-2)/(2-1)</f>
        <v>0</v>
      </c>
      <c r="Q32" s="87" t="e">
        <f>P32/0</f>
        <v>#DIV/0!</v>
      </c>
      <c r="R32" s="54">
        <f>L32*$O$7</f>
        <v>2.3050920765468906E-2</v>
      </c>
    </row>
    <row r="33" spans="1:20" x14ac:dyDescent="0.35">
      <c r="A33" s="45" t="s">
        <v>106</v>
      </c>
      <c r="B33" s="44">
        <v>1.339</v>
      </c>
      <c r="C33" s="44">
        <v>1</v>
      </c>
      <c r="D33" s="48"/>
      <c r="E33" s="46"/>
      <c r="F33" s="46"/>
      <c r="G33" s="46"/>
      <c r="H33" s="5" t="s">
        <v>106</v>
      </c>
      <c r="I33" s="44">
        <f>B33/B34</f>
        <v>0.57246686618212916</v>
      </c>
      <c r="J33" s="44">
        <f>C33/C34</f>
        <v>0.57246686618212916</v>
      </c>
      <c r="K33" s="44">
        <f>SUM(I33:J33)</f>
        <v>1.1449337323642583</v>
      </c>
      <c r="L33" s="44">
        <f>K33/2</f>
        <v>0.57246686618212916</v>
      </c>
      <c r="M33" s="44">
        <f>MMULT(B33:C33,L32:L33)</f>
        <v>1.1449337323642583</v>
      </c>
      <c r="N33" s="51">
        <f>M33/L33</f>
        <v>2</v>
      </c>
      <c r="O33" s="80"/>
      <c r="P33" s="80"/>
      <c r="Q33" s="87"/>
      <c r="R33" s="54">
        <f t="shared" ref="R33" si="10">L33*$O$7</f>
        <v>3.086518290496287E-2</v>
      </c>
    </row>
    <row r="34" spans="1:20" x14ac:dyDescent="0.35">
      <c r="A34" s="47" t="s">
        <v>56</v>
      </c>
      <c r="B34" s="44">
        <f>SUM(B32:B33)</f>
        <v>2.339</v>
      </c>
      <c r="C34" s="44">
        <f>SUM(C32:C33)</f>
        <v>1.746825989544436</v>
      </c>
      <c r="D34" s="48"/>
      <c r="E34" s="46"/>
      <c r="F34" s="46"/>
      <c r="G34" s="46"/>
      <c r="H34" s="20" t="s">
        <v>56</v>
      </c>
      <c r="I34" s="44">
        <f>SUM(I32:I33)</f>
        <v>1</v>
      </c>
      <c r="J34" s="44">
        <f>SUM(J32:J33)</f>
        <v>1</v>
      </c>
      <c r="K34" s="44">
        <f t="shared" ref="K34:L34" si="11">SUM(K32:K33)</f>
        <v>2</v>
      </c>
      <c r="L34" s="44">
        <f t="shared" si="11"/>
        <v>1</v>
      </c>
      <c r="M34" s="44">
        <f>SUM(M32:M33)</f>
        <v>2</v>
      </c>
      <c r="N34" s="51">
        <f>SUM(N32:N33)</f>
        <v>4</v>
      </c>
      <c r="O34" s="81"/>
      <c r="P34" s="81"/>
      <c r="Q34" s="87"/>
      <c r="R34" s="48"/>
      <c r="T34" s="46"/>
    </row>
    <row r="35" spans="1:20" x14ac:dyDescent="0.35">
      <c r="A35" s="46"/>
      <c r="B35" s="48"/>
      <c r="C35" s="48"/>
      <c r="D35" s="48"/>
      <c r="E35" s="46"/>
      <c r="F35" s="46"/>
      <c r="G35" s="46"/>
    </row>
    <row r="36" spans="1:20" x14ac:dyDescent="0.35">
      <c r="A36" s="85" t="s">
        <v>67</v>
      </c>
      <c r="B36" s="85"/>
      <c r="C36" s="85"/>
      <c r="D36" s="85"/>
      <c r="E36" s="85"/>
      <c r="F36" s="85"/>
      <c r="G36" s="85"/>
      <c r="H36" s="1" t="s">
        <v>81</v>
      </c>
    </row>
    <row r="37" spans="1:20" x14ac:dyDescent="0.35">
      <c r="A37" s="47" t="s">
        <v>52</v>
      </c>
      <c r="B37" s="49" t="s">
        <v>107</v>
      </c>
      <c r="C37" s="49" t="s">
        <v>108</v>
      </c>
      <c r="D37" s="48"/>
      <c r="E37" s="46"/>
      <c r="F37" s="46"/>
      <c r="G37" s="46"/>
      <c r="H37" s="20" t="s">
        <v>52</v>
      </c>
      <c r="I37" s="2" t="s">
        <v>107</v>
      </c>
      <c r="J37" s="2" t="s">
        <v>108</v>
      </c>
      <c r="K37" s="2" t="s">
        <v>56</v>
      </c>
      <c r="L37" s="6" t="s">
        <v>47</v>
      </c>
      <c r="M37" s="6" t="s">
        <v>10</v>
      </c>
      <c r="N37" s="27" t="s">
        <v>80</v>
      </c>
      <c r="O37" s="27" t="s">
        <v>49</v>
      </c>
      <c r="P37" s="27" t="s">
        <v>50</v>
      </c>
      <c r="Q37" s="27" t="s">
        <v>51</v>
      </c>
      <c r="R37" s="6" t="s">
        <v>112</v>
      </c>
    </row>
    <row r="38" spans="1:20" x14ac:dyDescent="0.35">
      <c r="A38" s="45" t="s">
        <v>107</v>
      </c>
      <c r="B38" s="44">
        <v>1</v>
      </c>
      <c r="C38" s="44">
        <v>3.1749999999999998</v>
      </c>
      <c r="D38" s="48"/>
      <c r="E38" s="46"/>
      <c r="F38" s="46"/>
      <c r="G38" s="46"/>
      <c r="H38" s="5" t="s">
        <v>107</v>
      </c>
      <c r="I38" s="44">
        <f>B38/B40</f>
        <v>0.76047904191616778</v>
      </c>
      <c r="J38" s="44">
        <f>C38/C40</f>
        <v>0.76047904191616766</v>
      </c>
      <c r="K38" s="44">
        <f>SUM(I38:J38)</f>
        <v>1.5209580838323356</v>
      </c>
      <c r="L38" s="44">
        <f>K38/2</f>
        <v>0.76047904191616778</v>
      </c>
      <c r="M38" s="44">
        <f>MMULT(B38:C38,L38:L39)</f>
        <v>1.5209580838323356</v>
      </c>
      <c r="N38" s="51">
        <f>M38/L38</f>
        <v>2</v>
      </c>
      <c r="O38" s="79">
        <f>N40/2</f>
        <v>2</v>
      </c>
      <c r="P38" s="79">
        <f>(O38-2)/(2-1)</f>
        <v>0</v>
      </c>
      <c r="Q38" s="79" t="e">
        <f>P38/0</f>
        <v>#DIV/0!</v>
      </c>
      <c r="R38" s="44">
        <f>L38*$O$8</f>
        <v>6.5788070741476662E-2</v>
      </c>
    </row>
    <row r="39" spans="1:20" x14ac:dyDescent="0.35">
      <c r="A39" s="45" t="s">
        <v>108</v>
      </c>
      <c r="B39" s="44">
        <f>1/C38</f>
        <v>0.31496062992125984</v>
      </c>
      <c r="C39" s="44">
        <v>1</v>
      </c>
      <c r="D39" s="48"/>
      <c r="E39" s="46"/>
      <c r="F39" s="46"/>
      <c r="G39" s="46"/>
      <c r="H39" s="5" t="s">
        <v>108</v>
      </c>
      <c r="I39" s="44">
        <f>B39/B40</f>
        <v>0.23952095808383236</v>
      </c>
      <c r="J39" s="44">
        <f>C39/C40</f>
        <v>0.23952095808383234</v>
      </c>
      <c r="K39" s="44">
        <f>SUM(I39:J39)</f>
        <v>0.47904191616766467</v>
      </c>
      <c r="L39" s="44">
        <f>K39/2</f>
        <v>0.23952095808383234</v>
      </c>
      <c r="M39" s="44">
        <f>MMULT(B39:C39,L38:L39)</f>
        <v>0.47904191616766467</v>
      </c>
      <c r="N39" s="51">
        <f>M39/L39</f>
        <v>2</v>
      </c>
      <c r="O39" s="80"/>
      <c r="P39" s="80"/>
      <c r="Q39" s="80"/>
      <c r="R39" s="44">
        <f>L39*$O$8</f>
        <v>2.0720652202039891E-2</v>
      </c>
    </row>
    <row r="40" spans="1:20" x14ac:dyDescent="0.35">
      <c r="A40" s="47" t="s">
        <v>56</v>
      </c>
      <c r="B40" s="44">
        <f>SUM(B38:B39)</f>
        <v>1.3149606299212597</v>
      </c>
      <c r="C40" s="44">
        <f>SUM(C38:C39)</f>
        <v>4.1749999999999998</v>
      </c>
      <c r="D40" s="48"/>
      <c r="E40" s="46"/>
      <c r="F40" s="46"/>
      <c r="G40" s="46"/>
      <c r="H40" s="20" t="s">
        <v>56</v>
      </c>
      <c r="I40" s="44">
        <f>SUM(I38:I39)</f>
        <v>1.0000000000000002</v>
      </c>
      <c r="J40" s="44">
        <f>SUM(J38:J39)</f>
        <v>1</v>
      </c>
      <c r="K40" s="44">
        <f t="shared" ref="K40:L40" si="12">SUM(K38:K39)</f>
        <v>2</v>
      </c>
      <c r="L40" s="44">
        <f t="shared" si="12"/>
        <v>1</v>
      </c>
      <c r="M40" s="44">
        <f>SUM(M38:M39)</f>
        <v>2</v>
      </c>
      <c r="N40" s="51">
        <f>SUM(N38:N39)</f>
        <v>4</v>
      </c>
      <c r="O40" s="81"/>
      <c r="P40" s="81"/>
      <c r="Q40" s="81"/>
      <c r="R40" s="48"/>
    </row>
    <row r="42" spans="1:20" x14ac:dyDescent="0.35">
      <c r="A42" s="25" t="s">
        <v>68</v>
      </c>
      <c r="B42" s="25"/>
      <c r="C42" s="25"/>
      <c r="D42" s="25"/>
      <c r="E42" s="25"/>
      <c r="F42" s="25"/>
      <c r="G42" s="25"/>
      <c r="H42" s="25"/>
      <c r="I42" s="25"/>
      <c r="J42" s="25"/>
      <c r="K42" s="26"/>
      <c r="L42" s="26"/>
      <c r="M42" s="26"/>
      <c r="N42" s="26"/>
      <c r="O42" s="31"/>
      <c r="P42" s="31"/>
      <c r="Q42" s="31"/>
      <c r="R42" s="26"/>
      <c r="S42" s="25"/>
    </row>
    <row r="43" spans="1:20" x14ac:dyDescent="0.35">
      <c r="A43" s="78" t="s">
        <v>83</v>
      </c>
      <c r="B43" s="78"/>
      <c r="C43" s="78"/>
      <c r="D43" s="78"/>
      <c r="E43" s="21"/>
      <c r="F43" s="21"/>
      <c r="G43" s="21"/>
      <c r="H43" s="78" t="s">
        <v>83</v>
      </c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55"/>
    </row>
    <row r="44" spans="1:20" x14ac:dyDescent="0.35">
      <c r="A44" s="20" t="s">
        <v>31</v>
      </c>
      <c r="B44" s="2" t="s">
        <v>34</v>
      </c>
      <c r="C44" s="2" t="s">
        <v>36</v>
      </c>
      <c r="D44" s="2" t="s">
        <v>35</v>
      </c>
      <c r="H44" s="20" t="s">
        <v>31</v>
      </c>
      <c r="I44" s="2" t="s">
        <v>34</v>
      </c>
      <c r="J44" s="2" t="s">
        <v>36</v>
      </c>
      <c r="K44" s="2" t="s">
        <v>35</v>
      </c>
      <c r="L44" s="2" t="s">
        <v>56</v>
      </c>
      <c r="M44" s="6" t="s">
        <v>47</v>
      </c>
      <c r="N44" s="6" t="s">
        <v>10</v>
      </c>
      <c r="O44" s="29" t="s">
        <v>82</v>
      </c>
      <c r="P44" s="27" t="s">
        <v>49</v>
      </c>
      <c r="Q44" s="27" t="s">
        <v>50</v>
      </c>
      <c r="R44" s="2" t="s">
        <v>51</v>
      </c>
      <c r="S44" s="20" t="s">
        <v>112</v>
      </c>
    </row>
    <row r="45" spans="1:20" x14ac:dyDescent="0.35">
      <c r="A45" s="22" t="s">
        <v>34</v>
      </c>
      <c r="B45" s="44">
        <v>1</v>
      </c>
      <c r="C45" s="44">
        <v>4.3090000000000002</v>
      </c>
      <c r="D45" s="44">
        <v>2.2890000000000001</v>
      </c>
      <c r="H45" s="22" t="s">
        <v>34</v>
      </c>
      <c r="I45" s="44">
        <f>B45/B48</f>
        <v>0.59918113398205886</v>
      </c>
      <c r="J45" s="44">
        <f>C45/C48</f>
        <v>0.44801414015387814</v>
      </c>
      <c r="K45" s="44">
        <f>D45/D48</f>
        <v>0.65008603507141083</v>
      </c>
      <c r="L45" s="44">
        <f>SUM(I45:K45)</f>
        <v>1.6972813092073478</v>
      </c>
      <c r="M45" s="44">
        <f>L45/3</f>
        <v>0.56576043640244922</v>
      </c>
      <c r="N45" s="44">
        <f>MMULT(B45:D45,M45:M47)</f>
        <v>1.767750834416888</v>
      </c>
      <c r="O45" s="51">
        <f>N45/M45</f>
        <v>3.1245571812296404</v>
      </c>
      <c r="P45" s="79">
        <f>O48/3</f>
        <v>3.0772499822423556</v>
      </c>
      <c r="Q45" s="79">
        <f>(P45-3)/(3-1)</f>
        <v>3.8624991121177787E-2</v>
      </c>
      <c r="R45" s="79">
        <f>Q45/0.58</f>
        <v>6.659481227789274E-2</v>
      </c>
      <c r="S45" s="46">
        <f>M45*$R$14</f>
        <v>0.19906348807648702</v>
      </c>
    </row>
    <row r="46" spans="1:20" x14ac:dyDescent="0.35">
      <c r="A46" s="22" t="s">
        <v>36</v>
      </c>
      <c r="B46" s="44">
        <f>1/C45</f>
        <v>0.23207240659085634</v>
      </c>
      <c r="C46" s="44">
        <v>1</v>
      </c>
      <c r="D46" s="44">
        <f>1/C47</f>
        <v>0.23207240659085634</v>
      </c>
      <c r="H46" s="22" t="s">
        <v>36</v>
      </c>
      <c r="I46" s="44">
        <f>B46/B48</f>
        <v>0.13905340774705474</v>
      </c>
      <c r="J46" s="44">
        <f>C46/C48</f>
        <v>0.10397171969224371</v>
      </c>
      <c r="K46" s="44">
        <f>D46/D48</f>
        <v>6.5909580886907002E-2</v>
      </c>
      <c r="L46" s="44">
        <f t="shared" ref="L46:L47" si="13">SUM(I46:K46)</f>
        <v>0.30893470832620545</v>
      </c>
      <c r="M46" s="44">
        <f t="shared" ref="M46:M47" si="14">L46/3</f>
        <v>0.10297823610873515</v>
      </c>
      <c r="N46" s="44">
        <f>MMULT(B46:D46,M45:M47)</f>
        <v>0.3111522356193559</v>
      </c>
      <c r="O46" s="51">
        <f t="shared" ref="O46:O47" si="15">N46/M46</f>
        <v>3.0215339413156093</v>
      </c>
      <c r="P46" s="80"/>
      <c r="Q46" s="80"/>
      <c r="R46" s="80"/>
      <c r="S46" s="46">
        <f>M46*$R$14</f>
        <v>3.6233015878803718E-2</v>
      </c>
    </row>
    <row r="47" spans="1:20" x14ac:dyDescent="0.35">
      <c r="A47" s="4" t="s">
        <v>35</v>
      </c>
      <c r="B47" s="44">
        <f>1/D45</f>
        <v>0.43687199650502401</v>
      </c>
      <c r="C47" s="44">
        <v>4.3090000000000002</v>
      </c>
      <c r="D47" s="44">
        <v>1</v>
      </c>
      <c r="H47" s="4" t="s">
        <v>35</v>
      </c>
      <c r="I47" s="44">
        <f>B47/B48</f>
        <v>0.26176545827088632</v>
      </c>
      <c r="J47" s="44">
        <f>C47/C48</f>
        <v>0.44801414015387814</v>
      </c>
      <c r="K47" s="44">
        <f>D47/D48</f>
        <v>0.28400438404168227</v>
      </c>
      <c r="L47" s="44">
        <f t="shared" si="13"/>
        <v>0.99378398246644672</v>
      </c>
      <c r="M47" s="44">
        <f t="shared" si="14"/>
        <v>0.33126132748881559</v>
      </c>
      <c r="N47" s="44">
        <f>MMULT(B47:D47,M45:M47)</f>
        <v>1.022159438276047</v>
      </c>
      <c r="O47" s="51">
        <f t="shared" si="15"/>
        <v>3.0856588241818184</v>
      </c>
      <c r="P47" s="80"/>
      <c r="Q47" s="80"/>
      <c r="R47" s="80"/>
      <c r="S47" s="46">
        <f>M47*$R$14</f>
        <v>0.11655469536555532</v>
      </c>
    </row>
    <row r="48" spans="1:20" x14ac:dyDescent="0.35">
      <c r="A48" s="20" t="s">
        <v>56</v>
      </c>
      <c r="B48" s="44">
        <f>SUM(B45:B47)</f>
        <v>1.6689444030958804</v>
      </c>
      <c r="C48" s="44">
        <f>SUM(C45:C47)</f>
        <v>9.6180000000000003</v>
      </c>
      <c r="D48" s="44">
        <f>SUM(D45:D47)</f>
        <v>3.5210724065908563</v>
      </c>
      <c r="H48" s="20" t="s">
        <v>56</v>
      </c>
      <c r="I48" s="44">
        <f>SUM(I45:I47)</f>
        <v>1</v>
      </c>
      <c r="J48" s="44">
        <f>SUM(J45:J47)</f>
        <v>1</v>
      </c>
      <c r="K48" s="44">
        <f>SUM(K45:K47)</f>
        <v>1</v>
      </c>
      <c r="L48" s="44">
        <f>SUM(L45:L47)</f>
        <v>3</v>
      </c>
      <c r="M48" s="44">
        <f>SUM(M45:M47)</f>
        <v>1</v>
      </c>
      <c r="N48" s="44">
        <f t="shared" ref="N48:O48" si="16">SUM(N45:N47)</f>
        <v>3.1010625083122907</v>
      </c>
      <c r="O48" s="44">
        <f t="shared" si="16"/>
        <v>9.2317499467270672</v>
      </c>
      <c r="P48" s="81"/>
      <c r="Q48" s="81"/>
      <c r="R48" s="81"/>
    </row>
    <row r="50" spans="1:19" x14ac:dyDescent="0.35">
      <c r="A50" s="78" t="s">
        <v>84</v>
      </c>
      <c r="B50" s="78"/>
      <c r="C50" s="78"/>
      <c r="D50" s="78"/>
      <c r="H50" s="78" t="s">
        <v>84</v>
      </c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55"/>
    </row>
    <row r="51" spans="1:19" x14ac:dyDescent="0.35">
      <c r="A51" s="20" t="s">
        <v>31</v>
      </c>
      <c r="B51" s="2" t="s">
        <v>34</v>
      </c>
      <c r="C51" s="2" t="s">
        <v>36</v>
      </c>
      <c r="D51" s="2" t="s">
        <v>35</v>
      </c>
      <c r="H51" s="20" t="s">
        <v>31</v>
      </c>
      <c r="I51" s="2" t="s">
        <v>34</v>
      </c>
      <c r="J51" s="2" t="s">
        <v>36</v>
      </c>
      <c r="K51" s="2" t="s">
        <v>35</v>
      </c>
      <c r="L51" s="2" t="s">
        <v>56</v>
      </c>
      <c r="M51" s="6" t="s">
        <v>47</v>
      </c>
      <c r="N51" s="6" t="s">
        <v>10</v>
      </c>
      <c r="O51" s="29" t="s">
        <v>82</v>
      </c>
      <c r="P51" s="27" t="s">
        <v>49</v>
      </c>
      <c r="Q51" s="27" t="s">
        <v>50</v>
      </c>
      <c r="R51" s="2" t="s">
        <v>51</v>
      </c>
      <c r="S51" s="20" t="s">
        <v>112</v>
      </c>
    </row>
    <row r="52" spans="1:19" x14ac:dyDescent="0.35">
      <c r="A52" s="22" t="s">
        <v>34</v>
      </c>
      <c r="B52" s="44">
        <v>1</v>
      </c>
      <c r="C52" s="44">
        <v>4.3090000000000002</v>
      </c>
      <c r="D52" s="4">
        <v>4.3090000000000002</v>
      </c>
      <c r="H52" s="22" t="s">
        <v>34</v>
      </c>
      <c r="I52" s="44">
        <f>B52/B55</f>
        <v>0.68299255032493256</v>
      </c>
      <c r="J52" s="44">
        <f>C52/C55</f>
        <v>0.74992968910915281</v>
      </c>
      <c r="K52" s="44">
        <f>D52/D55</f>
        <v>0.56712292708607526</v>
      </c>
      <c r="L52" s="44">
        <f>SUM(I52:K52)</f>
        <v>2.0000451665201608</v>
      </c>
      <c r="M52" s="44">
        <f>L52/3</f>
        <v>0.66668172217338695</v>
      </c>
      <c r="N52" s="44">
        <f>MMULT(B52:D52,M52:M54)</f>
        <v>2.1029501813282625</v>
      </c>
      <c r="O52" s="51">
        <f>N52/M52</f>
        <v>3.1543540363948042</v>
      </c>
      <c r="P52" s="79">
        <f>O55/3</f>
        <v>3.0776443578195916</v>
      </c>
      <c r="Q52" s="79">
        <f>(P52-3)/(3-1)</f>
        <v>3.8822178909795779E-2</v>
      </c>
      <c r="R52" s="79">
        <f>Q52/0.58</f>
        <v>6.6934791223785831E-2</v>
      </c>
      <c r="S52" s="46">
        <f>M52*$R$15</f>
        <v>4.6914552702398665E-2</v>
      </c>
    </row>
    <row r="53" spans="1:19" x14ac:dyDescent="0.35">
      <c r="A53" s="22" t="s">
        <v>36</v>
      </c>
      <c r="B53" s="44">
        <f>1/C52</f>
        <v>0.23207240659085634</v>
      </c>
      <c r="C53" s="44">
        <v>1</v>
      </c>
      <c r="D53" s="4">
        <v>2.2890000000000001</v>
      </c>
      <c r="H53" s="22" t="s">
        <v>36</v>
      </c>
      <c r="I53" s="44">
        <f>B53/B55</f>
        <v>0.15850372483753367</v>
      </c>
      <c r="J53" s="44">
        <f>C53/C55</f>
        <v>0.17403798772549381</v>
      </c>
      <c r="K53" s="44">
        <f>D53/D55</f>
        <v>0.30126349039220846</v>
      </c>
      <c r="L53" s="44">
        <f t="shared" ref="L53:L54" si="17">SUM(I53:K53)</f>
        <v>0.6338052029552359</v>
      </c>
      <c r="M53" s="44">
        <f t="shared" ref="M53:M54" si="18">L53/3</f>
        <v>0.21126840098507862</v>
      </c>
      <c r="N53" s="44">
        <f>MMULT(B53:D53,M52:M54)</f>
        <v>0.64535900077026542</v>
      </c>
      <c r="O53" s="51">
        <f t="shared" ref="O53:O54" si="19">N53/M53</f>
        <v>3.0546877704434632</v>
      </c>
      <c r="P53" s="80"/>
      <c r="Q53" s="80"/>
      <c r="R53" s="80"/>
      <c r="S53" s="46">
        <f>M53*$R$15</f>
        <v>1.4867008053039468E-2</v>
      </c>
    </row>
    <row r="54" spans="1:19" x14ac:dyDescent="0.35">
      <c r="A54" s="4" t="s">
        <v>35</v>
      </c>
      <c r="B54" s="44">
        <f>1/D52</f>
        <v>0.23207240659085634</v>
      </c>
      <c r="C54" s="44">
        <f>1/D53</f>
        <v>0.43687199650502401</v>
      </c>
      <c r="D54" s="44">
        <v>1</v>
      </c>
      <c r="H54" s="4" t="s">
        <v>35</v>
      </c>
      <c r="I54" s="44">
        <f>B54/B55</f>
        <v>0.15850372483753367</v>
      </c>
      <c r="J54" s="44">
        <f>C54/C55</f>
        <v>7.6032323165353341E-2</v>
      </c>
      <c r="K54" s="44">
        <f>D54/D55</f>
        <v>0.13161358252171623</v>
      </c>
      <c r="L54" s="44">
        <f t="shared" si="17"/>
        <v>0.36614963052460325</v>
      </c>
      <c r="M54" s="44">
        <f t="shared" si="18"/>
        <v>0.12204987684153441</v>
      </c>
      <c r="N54" s="44">
        <f>MMULT(B54:D54,M52:M54)</f>
        <v>0.36906555667322427</v>
      </c>
      <c r="O54" s="51">
        <f t="shared" si="19"/>
        <v>3.023891266620506</v>
      </c>
      <c r="P54" s="80"/>
      <c r="Q54" s="80"/>
      <c r="R54" s="80"/>
      <c r="S54" s="46">
        <f>M54*$R$15</f>
        <v>8.5886791087310885E-3</v>
      </c>
    </row>
    <row r="55" spans="1:19" x14ac:dyDescent="0.35">
      <c r="A55" s="20" t="s">
        <v>56</v>
      </c>
      <c r="B55" s="44">
        <f>SUM(B52:B54)</f>
        <v>1.4641448131817127</v>
      </c>
      <c r="C55" s="44">
        <f t="shared" ref="C55:D55" si="20">SUM(C52:C54)</f>
        <v>5.7458719965050244</v>
      </c>
      <c r="D55" s="4">
        <f t="shared" si="20"/>
        <v>7.5980000000000008</v>
      </c>
      <c r="H55" s="20" t="s">
        <v>56</v>
      </c>
      <c r="I55" s="44">
        <f>SUM(I52:I54)</f>
        <v>0.99999999999999978</v>
      </c>
      <c r="J55" s="44">
        <f>SUM(J52:J54)</f>
        <v>1</v>
      </c>
      <c r="K55" s="44">
        <f>SUM(K52:K54)</f>
        <v>1</v>
      </c>
      <c r="L55" s="44">
        <f>SUM(L52:L54)</f>
        <v>3</v>
      </c>
      <c r="M55" s="44">
        <f>SUM(M52:M54)</f>
        <v>1</v>
      </c>
      <c r="N55" s="44">
        <f t="shared" ref="N55" si="21">SUM(N52:N54)</f>
        <v>3.1173747387717525</v>
      </c>
      <c r="O55" s="44">
        <f t="shared" ref="O55" si="22">SUM(O52:O54)</f>
        <v>9.2329330734587742</v>
      </c>
      <c r="P55" s="81"/>
      <c r="Q55" s="81"/>
      <c r="R55" s="81"/>
    </row>
    <row r="57" spans="1:19" x14ac:dyDescent="0.35">
      <c r="A57" s="88" t="s">
        <v>70</v>
      </c>
      <c r="B57" s="88"/>
      <c r="C57" s="88"/>
      <c r="D57" s="88"/>
      <c r="E57" s="88"/>
      <c r="F57" s="25"/>
      <c r="G57" s="25"/>
      <c r="H57" s="25"/>
      <c r="I57" s="25"/>
      <c r="J57" s="25"/>
      <c r="K57" s="26"/>
      <c r="L57" s="26"/>
      <c r="M57" s="26"/>
      <c r="N57" s="26"/>
      <c r="O57" s="31"/>
      <c r="P57" s="31"/>
      <c r="Q57" s="31"/>
      <c r="R57" s="26"/>
      <c r="S57" s="25"/>
    </row>
    <row r="58" spans="1:19" x14ac:dyDescent="0.35">
      <c r="A58" s="78" t="s">
        <v>69</v>
      </c>
      <c r="B58" s="78"/>
      <c r="C58" s="78"/>
      <c r="D58" s="78"/>
      <c r="H58" s="78" t="s">
        <v>69</v>
      </c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55"/>
    </row>
    <row r="59" spans="1:19" x14ac:dyDescent="0.35">
      <c r="A59" s="20" t="s">
        <v>31</v>
      </c>
      <c r="B59" s="2" t="s">
        <v>34</v>
      </c>
      <c r="C59" s="2" t="s">
        <v>36</v>
      </c>
      <c r="D59" s="2" t="s">
        <v>35</v>
      </c>
      <c r="H59" s="20" t="s">
        <v>31</v>
      </c>
      <c r="I59" s="2" t="s">
        <v>34</v>
      </c>
      <c r="J59" s="2" t="s">
        <v>36</v>
      </c>
      <c r="K59" s="2" t="s">
        <v>35</v>
      </c>
      <c r="L59" s="2" t="s">
        <v>56</v>
      </c>
      <c r="M59" s="6" t="s">
        <v>47</v>
      </c>
      <c r="N59" s="6" t="s">
        <v>10</v>
      </c>
      <c r="O59" s="29" t="s">
        <v>82</v>
      </c>
      <c r="P59" s="27" t="s">
        <v>49</v>
      </c>
      <c r="Q59" s="27" t="s">
        <v>50</v>
      </c>
      <c r="R59" s="2" t="s">
        <v>51</v>
      </c>
      <c r="S59" s="20" t="s">
        <v>112</v>
      </c>
    </row>
    <row r="60" spans="1:19" x14ac:dyDescent="0.35">
      <c r="A60" s="22" t="s">
        <v>34</v>
      </c>
      <c r="B60" s="44">
        <v>1</v>
      </c>
      <c r="C60" s="4">
        <v>3.302</v>
      </c>
      <c r="D60" s="4">
        <v>3.6339999999999999</v>
      </c>
      <c r="H60" s="22" t="s">
        <v>34</v>
      </c>
      <c r="I60" s="44">
        <f>B60/B63</f>
        <v>0.63370327049746011</v>
      </c>
      <c r="J60" s="44">
        <f>C60/C63</f>
        <v>0.68763015410245742</v>
      </c>
      <c r="K60" s="44">
        <f>D60/D63</f>
        <v>0.54778414229725647</v>
      </c>
      <c r="L60" s="44">
        <f>SUM(I60:K60)</f>
        <v>1.869117566897174</v>
      </c>
      <c r="M60" s="44">
        <f>L60/3</f>
        <v>0.62303918896572463</v>
      </c>
      <c r="N60" s="44">
        <f>MMULT(B60:D60,M60:M62)</f>
        <v>1.9152667507928904</v>
      </c>
      <c r="O60" s="51">
        <f>N60/M60</f>
        <v>3.0740710772500948</v>
      </c>
      <c r="P60" s="79">
        <f>O63/3</f>
        <v>3.0399759024495547</v>
      </c>
      <c r="Q60" s="79">
        <f>(P60-3)/(3-1)</f>
        <v>1.9987951224777367E-2</v>
      </c>
      <c r="R60" s="79">
        <f>Q60/0.58</f>
        <v>3.4461984870305808E-2</v>
      </c>
      <c r="S60" s="46">
        <f>M60*$R$20</f>
        <v>8.4144711515334369E-2</v>
      </c>
    </row>
    <row r="61" spans="1:19" x14ac:dyDescent="0.35">
      <c r="A61" s="22" t="s">
        <v>36</v>
      </c>
      <c r="B61" s="44">
        <f>1/C60</f>
        <v>0.30284675953967294</v>
      </c>
      <c r="C61" s="44">
        <v>1</v>
      </c>
      <c r="D61" s="44">
        <v>2</v>
      </c>
      <c r="H61" s="22" t="s">
        <v>36</v>
      </c>
      <c r="I61" s="44">
        <f>B61/B63</f>
        <v>0.19191498197984863</v>
      </c>
      <c r="J61" s="44">
        <f>C61/C63</f>
        <v>0.20824656393169513</v>
      </c>
      <c r="K61" s="44">
        <f>D61/D63</f>
        <v>0.30147723846849561</v>
      </c>
      <c r="L61" s="44">
        <f t="shared" ref="L61:L62" si="23">SUM(I61:K61)</f>
        <v>0.70163878438003935</v>
      </c>
      <c r="M61" s="44">
        <f t="shared" ref="M61:M62" si="24">L61/3</f>
        <v>0.23387959479334644</v>
      </c>
      <c r="N61" s="44">
        <f>MMULT(B61:D61,M60:M62)</f>
        <v>0.7087274267196999</v>
      </c>
      <c r="O61" s="51">
        <f t="shared" ref="O61:O62" si="25">N61/M61</f>
        <v>3.0303089388619986</v>
      </c>
      <c r="P61" s="80"/>
      <c r="Q61" s="80"/>
      <c r="R61" s="80"/>
      <c r="S61" s="46">
        <f>M61*$R$20</f>
        <v>3.1586666427642768E-2</v>
      </c>
    </row>
    <row r="62" spans="1:19" x14ac:dyDescent="0.35">
      <c r="A62" s="4" t="s">
        <v>35</v>
      </c>
      <c r="B62" s="44">
        <f>1/D60</f>
        <v>0.27517886626307103</v>
      </c>
      <c r="C62" s="44">
        <f>1/D61</f>
        <v>0.5</v>
      </c>
      <c r="D62" s="44">
        <v>1</v>
      </c>
      <c r="H62" s="4" t="s">
        <v>35</v>
      </c>
      <c r="I62" s="44">
        <f>B62/B63</f>
        <v>0.17438174752269131</v>
      </c>
      <c r="J62" s="44">
        <f>C62/C63</f>
        <v>0.10412328196584757</v>
      </c>
      <c r="K62" s="44">
        <f>D62/D63</f>
        <v>0.15073861923424781</v>
      </c>
      <c r="L62" s="44">
        <f t="shared" si="23"/>
        <v>0.4292436487227867</v>
      </c>
      <c r="M62" s="44">
        <f t="shared" si="24"/>
        <v>0.1430812162409289</v>
      </c>
      <c r="N62" s="44">
        <f>MMULT(B62:D62,M60:M62)</f>
        <v>0.4314682312946535</v>
      </c>
      <c r="O62" s="51">
        <f t="shared" si="25"/>
        <v>3.0155476912365695</v>
      </c>
      <c r="P62" s="80"/>
      <c r="Q62" s="80"/>
      <c r="R62" s="80"/>
      <c r="S62" s="46">
        <f>M62*$R$20</f>
        <v>1.932386899103785E-2</v>
      </c>
    </row>
    <row r="63" spans="1:19" x14ac:dyDescent="0.35">
      <c r="A63" s="20" t="s">
        <v>56</v>
      </c>
      <c r="B63" s="44">
        <f>SUM(B60:B62)</f>
        <v>1.5780256258027439</v>
      </c>
      <c r="C63" s="44">
        <f>SUM(C60:C62)</f>
        <v>4.8019999999999996</v>
      </c>
      <c r="D63" s="44">
        <f>SUM(D60:D62)</f>
        <v>6.6340000000000003</v>
      </c>
      <c r="H63" s="20" t="s">
        <v>56</v>
      </c>
      <c r="I63" s="44">
        <f>SUM(I60:I62)</f>
        <v>1</v>
      </c>
      <c r="J63" s="44">
        <f>SUM(J60:J62)</f>
        <v>1.0000000000000002</v>
      </c>
      <c r="K63" s="44">
        <f>SUM(K60:K62)</f>
        <v>0.99999999999999989</v>
      </c>
      <c r="L63" s="44">
        <f>SUM(L60:L62)</f>
        <v>3</v>
      </c>
      <c r="M63" s="44">
        <f>SUM(M60:M62)</f>
        <v>1</v>
      </c>
      <c r="N63" s="44">
        <f t="shared" ref="N63" si="26">SUM(N60:N62)</f>
        <v>3.0554624088072435</v>
      </c>
      <c r="O63" s="44">
        <f t="shared" ref="O63" si="27">SUM(O60:O62)</f>
        <v>9.1199277073486638</v>
      </c>
      <c r="P63" s="81"/>
      <c r="Q63" s="81"/>
      <c r="R63" s="81"/>
    </row>
    <row r="65" spans="1:19" x14ac:dyDescent="0.35">
      <c r="A65" s="78" t="s">
        <v>19</v>
      </c>
      <c r="B65" s="78"/>
      <c r="C65" s="78"/>
      <c r="D65" s="78"/>
      <c r="H65" s="78" t="s">
        <v>19</v>
      </c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55"/>
    </row>
    <row r="66" spans="1:19" x14ac:dyDescent="0.35">
      <c r="A66" s="20" t="s">
        <v>31</v>
      </c>
      <c r="B66" s="2" t="s">
        <v>34</v>
      </c>
      <c r="C66" s="2" t="s">
        <v>36</v>
      </c>
      <c r="D66" s="2" t="s">
        <v>35</v>
      </c>
      <c r="H66" s="20" t="s">
        <v>31</v>
      </c>
      <c r="I66" s="2" t="s">
        <v>34</v>
      </c>
      <c r="J66" s="2" t="s">
        <v>36</v>
      </c>
      <c r="K66" s="2" t="s">
        <v>35</v>
      </c>
      <c r="L66" s="2" t="s">
        <v>56</v>
      </c>
      <c r="M66" s="6" t="s">
        <v>47</v>
      </c>
      <c r="N66" s="6" t="s">
        <v>10</v>
      </c>
      <c r="O66" s="29" t="s">
        <v>82</v>
      </c>
      <c r="P66" s="27" t="s">
        <v>49</v>
      </c>
      <c r="Q66" s="27" t="s">
        <v>50</v>
      </c>
      <c r="R66" s="2" t="s">
        <v>51</v>
      </c>
      <c r="S66" s="20" t="s">
        <v>112</v>
      </c>
    </row>
    <row r="67" spans="1:19" x14ac:dyDescent="0.35">
      <c r="A67" s="22" t="s">
        <v>34</v>
      </c>
      <c r="B67" s="44">
        <v>1</v>
      </c>
      <c r="C67" s="44">
        <f>1/B68</f>
        <v>0.25</v>
      </c>
      <c r="D67" s="44">
        <f>1/B69</f>
        <v>0.23207240659085634</v>
      </c>
      <c r="H67" s="22" t="s">
        <v>34</v>
      </c>
      <c r="I67" s="44">
        <f>B67/B70</f>
        <v>0.10742292405199268</v>
      </c>
      <c r="J67" s="44">
        <f>C67/C70</f>
        <v>0.14820330203949497</v>
      </c>
      <c r="K67" s="44">
        <f>D67/D70</f>
        <v>6.5909580886907002E-2</v>
      </c>
      <c r="L67" s="44">
        <f>SUM(I67:K67)</f>
        <v>0.32153580697839468</v>
      </c>
      <c r="M67" s="44">
        <f>L67/3</f>
        <v>0.10717860232613156</v>
      </c>
      <c r="N67" s="44">
        <f>MMULT(B67:D67,M67:M69)</f>
        <v>0.3243729895074684</v>
      </c>
      <c r="O67" s="51">
        <f>N67/M67</f>
        <v>3.0264715387913017</v>
      </c>
      <c r="P67" s="79">
        <f>O70/3</f>
        <v>3.0919489625031567</v>
      </c>
      <c r="Q67" s="79">
        <f>(P67-3)/(3-1)</f>
        <v>4.5974481251578325E-2</v>
      </c>
      <c r="R67" s="79">
        <f>Q67/0.58</f>
        <v>7.926634698547988E-2</v>
      </c>
      <c r="S67" s="46">
        <f>M67*$R$21</f>
        <v>2.7244556000749656E-3</v>
      </c>
    </row>
    <row r="68" spans="1:19" x14ac:dyDescent="0.35">
      <c r="A68" s="22" t="s">
        <v>36</v>
      </c>
      <c r="B68" s="44">
        <v>4</v>
      </c>
      <c r="C68" s="44">
        <v>1</v>
      </c>
      <c r="D68" s="44">
        <v>2.2890000000000001</v>
      </c>
      <c r="H68" s="22" t="s">
        <v>36</v>
      </c>
      <c r="I68" s="44">
        <f>B68/B70</f>
        <v>0.42969169620797071</v>
      </c>
      <c r="J68" s="44">
        <f>C68/C70</f>
        <v>0.59281320815797989</v>
      </c>
      <c r="K68" s="44">
        <f>D68/D70</f>
        <v>0.65008603507141083</v>
      </c>
      <c r="L68" s="44">
        <f t="shared" ref="L68:L69" si="28">SUM(I68:K68)</f>
        <v>1.6725909394373615</v>
      </c>
      <c r="M68" s="44">
        <f t="shared" ref="M68:M69" si="29">L68/3</f>
        <v>0.55753031314578716</v>
      </c>
      <c r="N68" s="44">
        <f>MMULT(B68:D68,M67:M69)</f>
        <v>1.7537260149350913</v>
      </c>
      <c r="O68" s="51">
        <f t="shared" ref="O68:O69" si="30">N68/M68</f>
        <v>3.1455258549798599</v>
      </c>
      <c r="P68" s="80"/>
      <c r="Q68" s="80"/>
      <c r="R68" s="80"/>
      <c r="S68" s="46">
        <f>M68*$R$21</f>
        <v>1.4172293264653302E-2</v>
      </c>
    </row>
    <row r="69" spans="1:19" x14ac:dyDescent="0.35">
      <c r="A69" s="4" t="s">
        <v>35</v>
      </c>
      <c r="B69" s="44">
        <v>4.3090000000000002</v>
      </c>
      <c r="C69" s="44">
        <f>1/D68</f>
        <v>0.43687199650502401</v>
      </c>
      <c r="D69" s="44">
        <v>1</v>
      </c>
      <c r="H69" s="4" t="s">
        <v>35</v>
      </c>
      <c r="I69" s="44">
        <f>B69/B70</f>
        <v>0.46288537974003646</v>
      </c>
      <c r="J69" s="44">
        <f>C69/C70</f>
        <v>0.25898348980252506</v>
      </c>
      <c r="K69" s="44">
        <f>D69/D70</f>
        <v>0.28400438404168227</v>
      </c>
      <c r="L69" s="44">
        <f t="shared" si="28"/>
        <v>1.0058732535842436</v>
      </c>
      <c r="M69" s="44">
        <f t="shared" si="29"/>
        <v>0.33529108452808121</v>
      </c>
      <c r="N69" s="44">
        <f>MMULT(B69:D69,M67:M69)</f>
        <v>1.0406930629674533</v>
      </c>
      <c r="O69" s="51">
        <f t="shared" si="30"/>
        <v>3.1038494937383088</v>
      </c>
      <c r="P69" s="80"/>
      <c r="Q69" s="80"/>
      <c r="R69" s="80"/>
      <c r="S69" s="46">
        <f>M69*$R$21</f>
        <v>8.5230228149282324E-3</v>
      </c>
    </row>
    <row r="70" spans="1:19" x14ac:dyDescent="0.35">
      <c r="A70" s="20" t="s">
        <v>56</v>
      </c>
      <c r="B70" s="44">
        <f>SUM(B67:B69)</f>
        <v>9.3090000000000011</v>
      </c>
      <c r="C70" s="44">
        <f>SUM(C67:C69)</f>
        <v>1.6868719965050241</v>
      </c>
      <c r="D70" s="44">
        <f>SUM(D67:D69)</f>
        <v>3.5210724065908563</v>
      </c>
      <c r="H70" s="20" t="s">
        <v>56</v>
      </c>
      <c r="I70" s="44">
        <f>SUM(I67:I69)</f>
        <v>0.99999999999999978</v>
      </c>
      <c r="J70" s="44">
        <f>SUM(J67:J69)</f>
        <v>0.99999999999999989</v>
      </c>
      <c r="K70" s="44">
        <f>SUM(K67:K69)</f>
        <v>1</v>
      </c>
      <c r="L70" s="44">
        <f>SUM(L67:L69)</f>
        <v>3</v>
      </c>
      <c r="M70" s="44">
        <f>SUM(M67:M69)</f>
        <v>0.99999999999999989</v>
      </c>
      <c r="N70" s="44">
        <f t="shared" ref="N70" si="31">SUM(N67:N69)</f>
        <v>3.1187920674100127</v>
      </c>
      <c r="O70" s="44">
        <f t="shared" ref="O70" si="32">SUM(O67:O69)</f>
        <v>9.27584688750947</v>
      </c>
      <c r="P70" s="81"/>
      <c r="Q70" s="81"/>
      <c r="R70" s="81"/>
    </row>
    <row r="72" spans="1:19" x14ac:dyDescent="0.35">
      <c r="A72" s="88" t="s">
        <v>71</v>
      </c>
      <c r="B72" s="88"/>
      <c r="C72" s="88"/>
      <c r="D72" s="88"/>
      <c r="E72" s="88"/>
      <c r="F72" s="25"/>
      <c r="G72" s="25"/>
      <c r="H72" s="25"/>
      <c r="I72" s="25"/>
      <c r="J72" s="25"/>
      <c r="K72" s="26"/>
      <c r="L72" s="26"/>
      <c r="M72" s="26"/>
      <c r="N72" s="26"/>
      <c r="O72" s="31"/>
      <c r="P72" s="31"/>
      <c r="Q72" s="31"/>
      <c r="R72" s="26"/>
      <c r="S72" s="25"/>
    </row>
    <row r="73" spans="1:19" x14ac:dyDescent="0.35">
      <c r="A73" s="78" t="s">
        <v>20</v>
      </c>
      <c r="B73" s="78"/>
      <c r="C73" s="78"/>
      <c r="D73" s="78"/>
      <c r="H73" s="78" t="s">
        <v>20</v>
      </c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55"/>
    </row>
    <row r="74" spans="1:19" x14ac:dyDescent="0.35">
      <c r="A74" s="20" t="s">
        <v>31</v>
      </c>
      <c r="B74" s="2" t="s">
        <v>34</v>
      </c>
      <c r="C74" s="2" t="s">
        <v>36</v>
      </c>
      <c r="D74" s="2" t="s">
        <v>35</v>
      </c>
      <c r="H74" s="20" t="s">
        <v>31</v>
      </c>
      <c r="I74" s="2" t="s">
        <v>34</v>
      </c>
      <c r="J74" s="2" t="s">
        <v>36</v>
      </c>
      <c r="K74" s="2" t="s">
        <v>35</v>
      </c>
      <c r="L74" s="2" t="s">
        <v>56</v>
      </c>
      <c r="M74" s="6" t="s">
        <v>47</v>
      </c>
      <c r="N74" s="6" t="s">
        <v>10</v>
      </c>
      <c r="O74" s="29" t="s">
        <v>82</v>
      </c>
      <c r="P74" s="27" t="s">
        <v>49</v>
      </c>
      <c r="Q74" s="27" t="s">
        <v>50</v>
      </c>
      <c r="R74" s="2" t="s">
        <v>51</v>
      </c>
      <c r="S74" s="20" t="s">
        <v>112</v>
      </c>
    </row>
    <row r="75" spans="1:19" x14ac:dyDescent="0.35">
      <c r="A75" s="22" t="s">
        <v>34</v>
      </c>
      <c r="B75" s="44">
        <v>1</v>
      </c>
      <c r="C75" s="44">
        <v>3.6339999999999999</v>
      </c>
      <c r="D75" s="44">
        <v>3.302</v>
      </c>
      <c r="H75" s="22" t="s">
        <v>34</v>
      </c>
      <c r="I75" s="44">
        <f>B75/B78</f>
        <v>0.63370327049746011</v>
      </c>
      <c r="J75" s="44">
        <f>C75/C78</f>
        <v>0.49455634186173103</v>
      </c>
      <c r="K75" s="44">
        <f>D75/D78</f>
        <v>0.70699676576182258</v>
      </c>
      <c r="L75" s="44">
        <f>SUM(I75:K75)</f>
        <v>1.8352563781210138</v>
      </c>
      <c r="M75" s="44">
        <f>L75/3</f>
        <v>0.61175212604033791</v>
      </c>
      <c r="N75" s="44">
        <f>MMULT(B75:D75,M75:M77)</f>
        <v>1.9368363054861184</v>
      </c>
      <c r="O75" s="51">
        <f>N75/M75</f>
        <v>3.1660475265081574</v>
      </c>
      <c r="P75" s="79">
        <f>O78/3</f>
        <v>3.0921728682842642</v>
      </c>
      <c r="Q75" s="79">
        <f>(P75-3)/(3-1)</f>
        <v>4.6086434142132093E-2</v>
      </c>
      <c r="R75" s="79">
        <f>Q75/0.58</f>
        <v>7.9459369210572575E-2</v>
      </c>
      <c r="S75" s="46">
        <f>M75*$R$26</f>
        <v>0.12260369389189281</v>
      </c>
    </row>
    <row r="76" spans="1:19" x14ac:dyDescent="0.35">
      <c r="A76" s="22" t="s">
        <v>36</v>
      </c>
      <c r="B76" s="44">
        <f>1/C75</f>
        <v>0.27517886626307103</v>
      </c>
      <c r="C76" s="44">
        <v>1</v>
      </c>
      <c r="D76" s="44">
        <f>1/C77</f>
        <v>0.36845983787767134</v>
      </c>
      <c r="H76" s="22" t="s">
        <v>36</v>
      </c>
      <c r="I76" s="44">
        <f>B76/B78</f>
        <v>0.17438174752269131</v>
      </c>
      <c r="J76" s="44">
        <f>C76/C78</f>
        <v>0.13609145345672291</v>
      </c>
      <c r="K76" s="44">
        <f>D76/D78</f>
        <v>7.8891554722180235E-2</v>
      </c>
      <c r="L76" s="44">
        <f t="shared" ref="L76:L77" si="33">SUM(I76:K76)</f>
        <v>0.38936475570159446</v>
      </c>
      <c r="M76" s="44">
        <f t="shared" ref="M76:M77" si="34">L76/3</f>
        <v>0.12978825190053148</v>
      </c>
      <c r="N76" s="44">
        <f>MMULT(B76:D76,M75:M77)</f>
        <v>0.39336149882016641</v>
      </c>
      <c r="O76" s="51">
        <f t="shared" ref="O76:O77" si="35">N76/M76</f>
        <v>3.0307943366217387</v>
      </c>
      <c r="P76" s="80"/>
      <c r="Q76" s="80"/>
      <c r="R76" s="80"/>
      <c r="S76" s="46">
        <f>M76*$R$26</f>
        <v>2.6011383417288512E-2</v>
      </c>
    </row>
    <row r="77" spans="1:19" x14ac:dyDescent="0.35">
      <c r="A77" s="4" t="s">
        <v>35</v>
      </c>
      <c r="B77" s="44">
        <f>1/D75</f>
        <v>0.30284675953967294</v>
      </c>
      <c r="C77" s="44">
        <v>2.714</v>
      </c>
      <c r="D77" s="44">
        <v>1</v>
      </c>
      <c r="H77" s="4" t="s">
        <v>35</v>
      </c>
      <c r="I77" s="44">
        <f>B77/B78</f>
        <v>0.19191498197984863</v>
      </c>
      <c r="J77" s="44">
        <f>C77/C78</f>
        <v>0.36935220468154595</v>
      </c>
      <c r="K77" s="44">
        <f>D77/D78</f>
        <v>0.21411167951599716</v>
      </c>
      <c r="L77" s="44">
        <f t="shared" si="33"/>
        <v>0.77537886617739171</v>
      </c>
      <c r="M77" s="44">
        <f t="shared" si="34"/>
        <v>0.25845962205913059</v>
      </c>
      <c r="N77" s="44">
        <f>MMULT(B77:D77,M75:M77)</f>
        <v>0.79597208672999487</v>
      </c>
      <c r="O77" s="51">
        <f t="shared" si="35"/>
        <v>3.0796767417228978</v>
      </c>
      <c r="P77" s="80"/>
      <c r="Q77" s="80"/>
      <c r="R77" s="80"/>
      <c r="S77" s="46">
        <f>M77*$R$26</f>
        <v>5.1798928091117892E-2</v>
      </c>
    </row>
    <row r="78" spans="1:19" x14ac:dyDescent="0.35">
      <c r="A78" s="20" t="s">
        <v>56</v>
      </c>
      <c r="B78" s="44">
        <f>SUM(B75:B77)</f>
        <v>1.5780256258027439</v>
      </c>
      <c r="C78" s="44">
        <f>SUM(C75:C77)</f>
        <v>7.3480000000000008</v>
      </c>
      <c r="D78" s="44">
        <f>SUM(D75:D77)</f>
        <v>4.6704598378776714</v>
      </c>
      <c r="H78" s="20" t="s">
        <v>56</v>
      </c>
      <c r="I78" s="44">
        <f>SUM(I75:I77)</f>
        <v>1</v>
      </c>
      <c r="J78" s="44">
        <f>SUM(J75:J77)</f>
        <v>0.99999999999999989</v>
      </c>
      <c r="K78" s="44">
        <f>SUM(K75:K77)</f>
        <v>1</v>
      </c>
      <c r="L78" s="44">
        <f>SUM(L75:L77)</f>
        <v>3</v>
      </c>
      <c r="M78" s="44">
        <f>SUM(M75:M77)</f>
        <v>1</v>
      </c>
      <c r="N78" s="44">
        <f t="shared" ref="N78" si="36">SUM(N75:N77)</f>
        <v>3.1261698910362794</v>
      </c>
      <c r="O78" s="44">
        <f t="shared" ref="O78" si="37">SUM(O75:O77)</f>
        <v>9.276518604852793</v>
      </c>
      <c r="P78" s="81"/>
      <c r="Q78" s="81"/>
      <c r="R78" s="81"/>
    </row>
    <row r="80" spans="1:19" x14ac:dyDescent="0.35">
      <c r="A80" s="78" t="s">
        <v>72</v>
      </c>
      <c r="B80" s="78"/>
      <c r="C80" s="78"/>
      <c r="D80" s="78"/>
      <c r="H80" s="78" t="s">
        <v>72</v>
      </c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55"/>
    </row>
    <row r="81" spans="1:19" x14ac:dyDescent="0.35">
      <c r="A81" s="20" t="s">
        <v>31</v>
      </c>
      <c r="B81" s="2" t="s">
        <v>34</v>
      </c>
      <c r="C81" s="2" t="s">
        <v>36</v>
      </c>
      <c r="D81" s="2" t="s">
        <v>35</v>
      </c>
      <c r="H81" s="20" t="s">
        <v>31</v>
      </c>
      <c r="I81" s="2" t="s">
        <v>34</v>
      </c>
      <c r="J81" s="2" t="s">
        <v>36</v>
      </c>
      <c r="K81" s="2" t="s">
        <v>35</v>
      </c>
      <c r="L81" s="2" t="s">
        <v>56</v>
      </c>
      <c r="M81" s="6" t="s">
        <v>47</v>
      </c>
      <c r="N81" s="6" t="s">
        <v>10</v>
      </c>
      <c r="O81" s="29" t="s">
        <v>82</v>
      </c>
      <c r="P81" s="27" t="s">
        <v>49</v>
      </c>
      <c r="Q81" s="27" t="s">
        <v>50</v>
      </c>
      <c r="R81" s="2" t="s">
        <v>51</v>
      </c>
      <c r="S81" s="20" t="s">
        <v>112</v>
      </c>
    </row>
    <row r="82" spans="1:19" x14ac:dyDescent="0.35">
      <c r="A82" s="22" t="s">
        <v>34</v>
      </c>
      <c r="B82" s="44">
        <v>1</v>
      </c>
      <c r="C82" s="44">
        <v>2</v>
      </c>
      <c r="D82" s="44">
        <v>3.302</v>
      </c>
      <c r="H82" s="22" t="s">
        <v>34</v>
      </c>
      <c r="I82" s="44">
        <f>B82/B85</f>
        <v>0.55467831345540064</v>
      </c>
      <c r="J82" s="44">
        <f>C82/C85</f>
        <v>0.52719665271966532</v>
      </c>
      <c r="K82" s="44">
        <f>D82/D85</f>
        <v>0.59367134124415677</v>
      </c>
      <c r="L82" s="44">
        <f>SUM(I82:K82)</f>
        <v>1.6755463074192227</v>
      </c>
      <c r="M82" s="44">
        <f>L82/3</f>
        <v>0.55851543580640761</v>
      </c>
      <c r="N82" s="44">
        <f>MMULT(B82:D82,M82:M84)</f>
        <v>1.6832134470101003</v>
      </c>
      <c r="O82" s="51">
        <f>N82/M82</f>
        <v>3.0137277129678743</v>
      </c>
      <c r="P82" s="79">
        <f>O85/3</f>
        <v>3.0081269589393309</v>
      </c>
      <c r="Q82" s="79">
        <f>(P82-3)/(3-1)</f>
        <v>4.0634794696654541E-3</v>
      </c>
      <c r="R82" s="79">
        <f>Q82/0.58</f>
        <v>7.0059990856300939E-3</v>
      </c>
      <c r="S82" s="46">
        <f>M82*$R$27</f>
        <v>4.2706720933939665E-2</v>
      </c>
    </row>
    <row r="83" spans="1:19" x14ac:dyDescent="0.35">
      <c r="A83" s="22" t="s">
        <v>36</v>
      </c>
      <c r="B83" s="44">
        <f>1/C82</f>
        <v>0.5</v>
      </c>
      <c r="C83" s="44">
        <v>1</v>
      </c>
      <c r="D83" s="44">
        <v>1.26</v>
      </c>
      <c r="H83" s="22" t="s">
        <v>36</v>
      </c>
      <c r="I83" s="44">
        <f>B83/B85</f>
        <v>0.27733915672770032</v>
      </c>
      <c r="J83" s="44">
        <f>C83/C85</f>
        <v>0.26359832635983266</v>
      </c>
      <c r="K83" s="44">
        <f>D83/D85</f>
        <v>0.22653721682847897</v>
      </c>
      <c r="L83" s="44">
        <f t="shared" ref="L83:L84" si="38">SUM(I83:K83)</f>
        <v>0.76747469991601192</v>
      </c>
      <c r="M83" s="44">
        <f t="shared" ref="M83:M84" si="39">L83/3</f>
        <v>0.25582489997200397</v>
      </c>
      <c r="N83" s="44">
        <f>MMULT(B83:D83,M82:M84)</f>
        <v>0.76901379479440912</v>
      </c>
      <c r="O83" s="51">
        <f t="shared" ref="O83:O84" si="40">N83/M83</f>
        <v>3.0060162043591756</v>
      </c>
      <c r="P83" s="80"/>
      <c r="Q83" s="80"/>
      <c r="R83" s="80"/>
      <c r="S83" s="46">
        <f>M83*$R$27</f>
        <v>1.9561576834994359E-2</v>
      </c>
    </row>
    <row r="84" spans="1:19" x14ac:dyDescent="0.35">
      <c r="A84" s="4" t="s">
        <v>35</v>
      </c>
      <c r="B84" s="44">
        <f>1/D82</f>
        <v>0.30284675953967294</v>
      </c>
      <c r="C84" s="44">
        <f>1/D83</f>
        <v>0.79365079365079361</v>
      </c>
      <c r="D84" s="44">
        <v>1</v>
      </c>
      <c r="H84" s="4" t="s">
        <v>35</v>
      </c>
      <c r="I84" s="44">
        <f>B84/B85</f>
        <v>0.16798252981689904</v>
      </c>
      <c r="J84" s="44">
        <f>C84/C85</f>
        <v>0.20920502092050208</v>
      </c>
      <c r="K84" s="44">
        <f>D84/D85</f>
        <v>0.17979144192736424</v>
      </c>
      <c r="L84" s="44">
        <f t="shared" si="38"/>
        <v>0.55697899266476536</v>
      </c>
      <c r="M84" s="44">
        <f t="shared" si="39"/>
        <v>0.18565966422158844</v>
      </c>
      <c r="N84" s="44">
        <f>MMULT(B84:D84,M82:M84)</f>
        <v>0.55783988900686299</v>
      </c>
      <c r="O84" s="51">
        <f t="shared" si="40"/>
        <v>3.0046369594909432</v>
      </c>
      <c r="P84" s="80"/>
      <c r="Q84" s="80"/>
      <c r="R84" s="80"/>
      <c r="S84" s="46">
        <f>M84*$R$27</f>
        <v>1.4196412418131694E-2</v>
      </c>
    </row>
    <row r="85" spans="1:19" x14ac:dyDescent="0.35">
      <c r="A85" s="20" t="s">
        <v>56</v>
      </c>
      <c r="B85" s="44">
        <f>SUM(B82:B84)</f>
        <v>1.8028467595396729</v>
      </c>
      <c r="C85" s="44">
        <f>SUM(C82:C84)</f>
        <v>3.7936507936507935</v>
      </c>
      <c r="D85" s="44">
        <f>SUM(D82:D84)</f>
        <v>5.5620000000000003</v>
      </c>
      <c r="H85" s="20" t="s">
        <v>56</v>
      </c>
      <c r="I85" s="44">
        <f>SUM(I82:I84)</f>
        <v>1</v>
      </c>
      <c r="J85" s="44">
        <f>SUM(J82:J84)</f>
        <v>1</v>
      </c>
      <c r="K85" s="44">
        <f>SUM(K82:K84)</f>
        <v>1</v>
      </c>
      <c r="L85" s="44">
        <f>SUM(L82:L84)</f>
        <v>3</v>
      </c>
      <c r="M85" s="44">
        <f>SUM(M82:M84)</f>
        <v>1</v>
      </c>
      <c r="N85" s="44">
        <f t="shared" ref="N85" si="41">SUM(N82:N84)</f>
        <v>3.0100671308113727</v>
      </c>
      <c r="O85" s="44">
        <f t="shared" ref="O85" si="42">SUM(O82:O84)</f>
        <v>9.0243808768179932</v>
      </c>
      <c r="P85" s="81"/>
      <c r="Q85" s="81"/>
      <c r="R85" s="81"/>
    </row>
    <row r="87" spans="1:19" x14ac:dyDescent="0.35">
      <c r="A87" s="88" t="s">
        <v>73</v>
      </c>
      <c r="B87" s="88"/>
      <c r="C87" s="88"/>
      <c r="D87" s="88"/>
      <c r="E87" s="88"/>
      <c r="F87" s="25"/>
      <c r="G87" s="25"/>
      <c r="H87" s="25"/>
      <c r="I87" s="25"/>
      <c r="J87" s="25"/>
      <c r="K87" s="26"/>
      <c r="L87" s="26"/>
      <c r="M87" s="26"/>
      <c r="N87" s="26"/>
      <c r="O87" s="31"/>
      <c r="P87" s="31"/>
      <c r="Q87" s="31"/>
      <c r="R87" s="26"/>
      <c r="S87" s="25"/>
    </row>
    <row r="88" spans="1:19" x14ac:dyDescent="0.35">
      <c r="A88" s="78" t="s">
        <v>74</v>
      </c>
      <c r="B88" s="78"/>
      <c r="C88" s="78"/>
      <c r="D88" s="78"/>
      <c r="H88" s="78" t="s">
        <v>74</v>
      </c>
      <c r="I88" s="78"/>
      <c r="J88" s="78"/>
      <c r="K88" s="78"/>
      <c r="L88" s="78"/>
      <c r="M88" s="78"/>
      <c r="N88" s="78"/>
      <c r="O88" s="78"/>
      <c r="P88" s="78"/>
      <c r="Q88" s="78"/>
      <c r="R88" s="78"/>
      <c r="S88" s="55"/>
    </row>
    <row r="89" spans="1:19" x14ac:dyDescent="0.35">
      <c r="A89" s="20" t="s">
        <v>31</v>
      </c>
      <c r="B89" s="2" t="s">
        <v>34</v>
      </c>
      <c r="C89" s="2" t="s">
        <v>36</v>
      </c>
      <c r="D89" s="2" t="s">
        <v>35</v>
      </c>
      <c r="H89" s="20" t="s">
        <v>31</v>
      </c>
      <c r="I89" s="2" t="s">
        <v>34</v>
      </c>
      <c r="J89" s="2" t="s">
        <v>36</v>
      </c>
      <c r="K89" s="2" t="s">
        <v>35</v>
      </c>
      <c r="L89" s="2" t="s">
        <v>56</v>
      </c>
      <c r="M89" s="6" t="s">
        <v>47</v>
      </c>
      <c r="N89" s="6" t="s">
        <v>10</v>
      </c>
      <c r="O89" s="29" t="s">
        <v>82</v>
      </c>
      <c r="P89" s="27" t="s">
        <v>49</v>
      </c>
      <c r="Q89" s="27" t="s">
        <v>50</v>
      </c>
      <c r="R89" s="2" t="s">
        <v>51</v>
      </c>
      <c r="S89" s="20" t="s">
        <v>112</v>
      </c>
    </row>
    <row r="90" spans="1:19" x14ac:dyDescent="0.35">
      <c r="A90" s="22" t="s">
        <v>34</v>
      </c>
      <c r="B90" s="44">
        <v>1</v>
      </c>
      <c r="C90" s="44">
        <v>2</v>
      </c>
      <c r="D90" s="44">
        <v>3.302</v>
      </c>
      <c r="H90" s="22" t="s">
        <v>34</v>
      </c>
      <c r="I90" s="44">
        <f>B90/B93</f>
        <v>0.55467831345540064</v>
      </c>
      <c r="J90" s="44">
        <f>C90/C93</f>
        <v>0.52719665271966532</v>
      </c>
      <c r="K90" s="44">
        <f>D90/D93</f>
        <v>0.59367134124415677</v>
      </c>
      <c r="L90" s="44">
        <f>SUM(I90:K90)</f>
        <v>1.6755463074192227</v>
      </c>
      <c r="M90" s="44">
        <f>L90/3</f>
        <v>0.55851543580640761</v>
      </c>
      <c r="N90" s="44">
        <f>MMULT(B90:D90,M90:M92)</f>
        <v>1.6832134470101003</v>
      </c>
      <c r="O90" s="51">
        <f>N90/M90</f>
        <v>3.0137277129678743</v>
      </c>
      <c r="P90" s="79">
        <f>O93/3</f>
        <v>3.0081269589393309</v>
      </c>
      <c r="Q90" s="79">
        <f>(P90-3)/(3-1)</f>
        <v>4.0634794696654541E-3</v>
      </c>
      <c r="R90" s="79">
        <f>Q90/0.58</f>
        <v>7.0059990856300939E-3</v>
      </c>
      <c r="S90" s="46">
        <f>M90*$R$32</f>
        <v>1.2874295057064836E-2</v>
      </c>
    </row>
    <row r="91" spans="1:19" x14ac:dyDescent="0.35">
      <c r="A91" s="22" t="s">
        <v>36</v>
      </c>
      <c r="B91" s="44">
        <f>1/C90</f>
        <v>0.5</v>
      </c>
      <c r="C91" s="44">
        <v>1</v>
      </c>
      <c r="D91" s="44">
        <v>1.26</v>
      </c>
      <c r="H91" s="22" t="s">
        <v>36</v>
      </c>
      <c r="I91" s="44">
        <f>B91/B93</f>
        <v>0.27733915672770032</v>
      </c>
      <c r="J91" s="44">
        <f>C91/C93</f>
        <v>0.26359832635983266</v>
      </c>
      <c r="K91" s="44">
        <f>D91/D93</f>
        <v>0.22653721682847897</v>
      </c>
      <c r="L91" s="44">
        <f t="shared" ref="L91:L92" si="43">SUM(I91:K91)</f>
        <v>0.76747469991601192</v>
      </c>
      <c r="M91" s="44">
        <f t="shared" ref="M91:M92" si="44">L91/3</f>
        <v>0.25582489997200397</v>
      </c>
      <c r="N91" s="44">
        <f>MMULT(B91:D91,M90:M92)</f>
        <v>0.76901379479440912</v>
      </c>
      <c r="O91" s="51">
        <f t="shared" ref="O91:O92" si="45">N91/M91</f>
        <v>3.0060162043591756</v>
      </c>
      <c r="P91" s="80"/>
      <c r="Q91" s="80"/>
      <c r="R91" s="80"/>
      <c r="S91" s="46">
        <f>M91*$R$32</f>
        <v>5.8969994990886723E-3</v>
      </c>
    </row>
    <row r="92" spans="1:19" x14ac:dyDescent="0.35">
      <c r="A92" s="4" t="s">
        <v>35</v>
      </c>
      <c r="B92" s="44">
        <f>1/D90</f>
        <v>0.30284675953967294</v>
      </c>
      <c r="C92" s="44">
        <f>1/D91</f>
        <v>0.79365079365079361</v>
      </c>
      <c r="D92" s="44">
        <v>1</v>
      </c>
      <c r="H92" s="4" t="s">
        <v>35</v>
      </c>
      <c r="I92" s="44">
        <f>B92/B93</f>
        <v>0.16798252981689904</v>
      </c>
      <c r="J92" s="44">
        <f>C92/C93</f>
        <v>0.20920502092050208</v>
      </c>
      <c r="K92" s="44">
        <f>D92/D93</f>
        <v>0.17979144192736424</v>
      </c>
      <c r="L92" s="44">
        <f t="shared" si="43"/>
        <v>0.55697899266476536</v>
      </c>
      <c r="M92" s="44">
        <f t="shared" si="44"/>
        <v>0.18565966422158844</v>
      </c>
      <c r="N92" s="44">
        <f>MMULT(B92:D92,M90:M92)</f>
        <v>0.55783988900686299</v>
      </c>
      <c r="O92" s="51">
        <f t="shared" si="45"/>
        <v>3.0046369594909432</v>
      </c>
      <c r="P92" s="80"/>
      <c r="Q92" s="80"/>
      <c r="R92" s="80"/>
      <c r="S92" s="46">
        <f>M92*$R$32</f>
        <v>4.2796262093153974E-3</v>
      </c>
    </row>
    <row r="93" spans="1:19" x14ac:dyDescent="0.35">
      <c r="A93" s="20" t="s">
        <v>56</v>
      </c>
      <c r="B93" s="44">
        <f>SUM(B90:B92)</f>
        <v>1.8028467595396729</v>
      </c>
      <c r="C93" s="44">
        <f>SUM(C90:C92)</f>
        <v>3.7936507936507935</v>
      </c>
      <c r="D93" s="44">
        <f>SUM(D90:D92)</f>
        <v>5.5620000000000003</v>
      </c>
      <c r="H93" s="20" t="s">
        <v>56</v>
      </c>
      <c r="I93" s="44">
        <f>SUM(I90:I92)</f>
        <v>1</v>
      </c>
      <c r="J93" s="44">
        <f>SUM(J90:J92)</f>
        <v>1</v>
      </c>
      <c r="K93" s="44">
        <f>SUM(K90:K92)</f>
        <v>1</v>
      </c>
      <c r="L93" s="44">
        <f>SUM(L90:L92)</f>
        <v>3</v>
      </c>
      <c r="M93" s="44">
        <f>SUM(M90:M92)</f>
        <v>1</v>
      </c>
      <c r="N93" s="44">
        <f t="shared" ref="N93" si="46">SUM(N90:N92)</f>
        <v>3.0100671308113727</v>
      </c>
      <c r="O93" s="44">
        <f t="shared" ref="O93" si="47">SUM(O90:O92)</f>
        <v>9.0243808768179932</v>
      </c>
      <c r="P93" s="81"/>
      <c r="Q93" s="81"/>
      <c r="R93" s="81"/>
    </row>
    <row r="95" spans="1:19" x14ac:dyDescent="0.35">
      <c r="A95" s="78" t="s">
        <v>75</v>
      </c>
      <c r="B95" s="78"/>
      <c r="C95" s="78"/>
      <c r="D95" s="78"/>
      <c r="H95" s="78" t="s">
        <v>75</v>
      </c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55"/>
    </row>
    <row r="96" spans="1:19" x14ac:dyDescent="0.35">
      <c r="A96" s="20" t="s">
        <v>31</v>
      </c>
      <c r="B96" s="2" t="s">
        <v>34</v>
      </c>
      <c r="C96" s="2" t="s">
        <v>36</v>
      </c>
      <c r="D96" s="2" t="s">
        <v>35</v>
      </c>
      <c r="H96" s="20" t="s">
        <v>31</v>
      </c>
      <c r="I96" s="2" t="s">
        <v>34</v>
      </c>
      <c r="J96" s="2" t="s">
        <v>36</v>
      </c>
      <c r="K96" s="2" t="s">
        <v>35</v>
      </c>
      <c r="L96" s="2" t="s">
        <v>56</v>
      </c>
      <c r="M96" s="6" t="s">
        <v>47</v>
      </c>
      <c r="N96" s="6" t="s">
        <v>10</v>
      </c>
      <c r="O96" s="29" t="s">
        <v>82</v>
      </c>
      <c r="P96" s="27" t="s">
        <v>49</v>
      </c>
      <c r="Q96" s="27" t="s">
        <v>50</v>
      </c>
      <c r="R96" s="2" t="s">
        <v>51</v>
      </c>
      <c r="S96" s="20" t="s">
        <v>112</v>
      </c>
    </row>
    <row r="97" spans="1:19" x14ac:dyDescent="0.35">
      <c r="A97" s="22" t="s">
        <v>34</v>
      </c>
      <c r="B97" s="44">
        <v>1</v>
      </c>
      <c r="C97" s="44">
        <v>4.3090000000000002</v>
      </c>
      <c r="D97" s="44">
        <v>2.2890000000000001</v>
      </c>
      <c r="H97" s="22" t="s">
        <v>34</v>
      </c>
      <c r="I97" s="44">
        <f>B97/B100</f>
        <v>0.59918113398205886</v>
      </c>
      <c r="J97" s="44">
        <f>C97/C100</f>
        <v>0.44801414015387814</v>
      </c>
      <c r="K97" s="44">
        <f>D97/D100</f>
        <v>0.65008603507141083</v>
      </c>
      <c r="L97" s="44">
        <f>SUM(I97:K97)</f>
        <v>1.6972813092073478</v>
      </c>
      <c r="M97" s="44">
        <f>L97/3</f>
        <v>0.56576043640244922</v>
      </c>
      <c r="N97" s="44">
        <f>MMULT(B97:D97,M97:M99)</f>
        <v>1.767750834416888</v>
      </c>
      <c r="O97" s="51">
        <f>N97/M97</f>
        <v>3.1245571812296404</v>
      </c>
      <c r="P97" s="79">
        <f>O100/3</f>
        <v>3.0772499822423556</v>
      </c>
      <c r="Q97" s="79">
        <f>(P97-3)/(3-1)</f>
        <v>3.8624991121177787E-2</v>
      </c>
      <c r="R97" s="79">
        <f>Q97/0.58</f>
        <v>6.659481227789274E-2</v>
      </c>
      <c r="S97" s="46">
        <f>M97*$R$33</f>
        <v>1.7462299349953209E-2</v>
      </c>
    </row>
    <row r="98" spans="1:19" x14ac:dyDescent="0.35">
      <c r="A98" s="22" t="s">
        <v>36</v>
      </c>
      <c r="B98" s="44">
        <f>1/C97</f>
        <v>0.23207240659085634</v>
      </c>
      <c r="C98" s="44">
        <v>1</v>
      </c>
      <c r="D98" s="44">
        <f>1/C99</f>
        <v>0.23207240659085634</v>
      </c>
      <c r="H98" s="22" t="s">
        <v>36</v>
      </c>
      <c r="I98" s="44">
        <f>B98/B100</f>
        <v>0.13905340774705474</v>
      </c>
      <c r="J98" s="44">
        <f>C98/C100</f>
        <v>0.10397171969224371</v>
      </c>
      <c r="K98" s="44">
        <f>D98/D100</f>
        <v>6.5909580886907002E-2</v>
      </c>
      <c r="L98" s="44">
        <f t="shared" ref="L98:L99" si="48">SUM(I98:K98)</f>
        <v>0.30893470832620545</v>
      </c>
      <c r="M98" s="44">
        <f t="shared" ref="M98:M99" si="49">L98/3</f>
        <v>0.10297823610873515</v>
      </c>
      <c r="N98" s="44">
        <f>MMULT(B98:D98,M97:M99)</f>
        <v>0.3111522356193559</v>
      </c>
      <c r="O98" s="51">
        <f t="shared" ref="O98:O99" si="50">N98/M98</f>
        <v>3.0215339413156093</v>
      </c>
      <c r="P98" s="80"/>
      <c r="Q98" s="80"/>
      <c r="R98" s="80"/>
      <c r="S98" s="46">
        <f>M98*$R$33</f>
        <v>3.1784420927265622E-3</v>
      </c>
    </row>
    <row r="99" spans="1:19" x14ac:dyDescent="0.35">
      <c r="A99" s="4" t="s">
        <v>35</v>
      </c>
      <c r="B99" s="44">
        <f>1/D97</f>
        <v>0.43687199650502401</v>
      </c>
      <c r="C99" s="44">
        <v>4.3090000000000002</v>
      </c>
      <c r="D99" s="44">
        <v>1</v>
      </c>
      <c r="H99" s="4" t="s">
        <v>35</v>
      </c>
      <c r="I99" s="44">
        <f>B99/B100</f>
        <v>0.26176545827088632</v>
      </c>
      <c r="J99" s="44">
        <f>C99/C100</f>
        <v>0.44801414015387814</v>
      </c>
      <c r="K99" s="44">
        <f>D99/D100</f>
        <v>0.28400438404168227</v>
      </c>
      <c r="L99" s="44">
        <f t="shared" si="48"/>
        <v>0.99378398246644672</v>
      </c>
      <c r="M99" s="44">
        <f t="shared" si="49"/>
        <v>0.33126132748881559</v>
      </c>
      <c r="N99" s="44">
        <f>MMULT(B99:D99,M97:M99)</f>
        <v>1.022159438276047</v>
      </c>
      <c r="O99" s="51">
        <f t="shared" si="50"/>
        <v>3.0856588241818184</v>
      </c>
      <c r="P99" s="80"/>
      <c r="Q99" s="80"/>
      <c r="R99" s="80"/>
      <c r="S99" s="46">
        <f>M99*$R$33</f>
        <v>1.0224441462283098E-2</v>
      </c>
    </row>
    <row r="100" spans="1:19" x14ac:dyDescent="0.35">
      <c r="A100" s="20" t="s">
        <v>56</v>
      </c>
      <c r="B100" s="44">
        <f>SUM(B97:B99)</f>
        <v>1.6689444030958804</v>
      </c>
      <c r="C100" s="44">
        <f>SUM(C97:C99)</f>
        <v>9.6180000000000003</v>
      </c>
      <c r="D100" s="44">
        <f>SUM(D97:D99)</f>
        <v>3.5210724065908563</v>
      </c>
      <c r="H100" s="20" t="s">
        <v>56</v>
      </c>
      <c r="I100" s="44">
        <f>SUM(I97:I99)</f>
        <v>1</v>
      </c>
      <c r="J100" s="44">
        <f>SUM(J97:J99)</f>
        <v>1</v>
      </c>
      <c r="K100" s="44">
        <f>SUM(K97:K99)</f>
        <v>1</v>
      </c>
      <c r="L100" s="44">
        <f>SUM(L97:L99)</f>
        <v>3</v>
      </c>
      <c r="M100" s="44">
        <f>SUM(M97:M99)</f>
        <v>1</v>
      </c>
      <c r="N100" s="44">
        <f t="shared" ref="N100" si="51">SUM(N97:N99)</f>
        <v>3.1010625083122907</v>
      </c>
      <c r="O100" s="44">
        <f t="shared" ref="O100" si="52">SUM(O97:O99)</f>
        <v>9.2317499467270672</v>
      </c>
      <c r="P100" s="81"/>
      <c r="Q100" s="81"/>
      <c r="R100" s="81"/>
    </row>
    <row r="102" spans="1:19" x14ac:dyDescent="0.35">
      <c r="A102" s="88" t="s">
        <v>76</v>
      </c>
      <c r="B102" s="88"/>
      <c r="C102" s="88"/>
      <c r="D102" s="88"/>
      <c r="E102" s="88"/>
      <c r="F102" s="25"/>
      <c r="G102" s="25"/>
      <c r="H102" s="25"/>
      <c r="I102" s="25"/>
      <c r="J102" s="25"/>
      <c r="K102" s="26"/>
      <c r="L102" s="26"/>
      <c r="M102" s="26"/>
      <c r="N102" s="26"/>
      <c r="O102" s="31"/>
      <c r="P102" s="31"/>
      <c r="Q102" s="31"/>
      <c r="R102" s="26"/>
      <c r="S102" s="25"/>
    </row>
    <row r="103" spans="1:19" x14ac:dyDescent="0.35">
      <c r="A103" s="78" t="s">
        <v>78</v>
      </c>
      <c r="B103" s="78"/>
      <c r="C103" s="78"/>
      <c r="D103" s="78"/>
      <c r="H103" s="78" t="s">
        <v>78</v>
      </c>
      <c r="I103" s="78"/>
      <c r="J103" s="78"/>
      <c r="K103" s="78"/>
      <c r="L103" s="78"/>
      <c r="M103" s="78"/>
      <c r="N103" s="78"/>
      <c r="O103" s="78"/>
      <c r="P103" s="78"/>
      <c r="Q103" s="78"/>
      <c r="R103" s="78"/>
      <c r="S103" s="55"/>
    </row>
    <row r="104" spans="1:19" x14ac:dyDescent="0.35">
      <c r="A104" s="20" t="s">
        <v>31</v>
      </c>
      <c r="B104" s="2" t="s">
        <v>34</v>
      </c>
      <c r="C104" s="2" t="s">
        <v>36</v>
      </c>
      <c r="D104" s="2" t="s">
        <v>35</v>
      </c>
      <c r="H104" s="20" t="s">
        <v>31</v>
      </c>
      <c r="I104" s="2" t="s">
        <v>34</v>
      </c>
      <c r="J104" s="2" t="s">
        <v>36</v>
      </c>
      <c r="K104" s="2" t="s">
        <v>35</v>
      </c>
      <c r="L104" s="2" t="s">
        <v>56</v>
      </c>
      <c r="M104" s="6" t="s">
        <v>47</v>
      </c>
      <c r="N104" s="6" t="s">
        <v>10</v>
      </c>
      <c r="O104" s="29" t="s">
        <v>82</v>
      </c>
      <c r="P104" s="27" t="s">
        <v>49</v>
      </c>
      <c r="Q104" s="27" t="s">
        <v>50</v>
      </c>
      <c r="R104" s="2" t="s">
        <v>51</v>
      </c>
      <c r="S104" s="20" t="s">
        <v>112</v>
      </c>
    </row>
    <row r="105" spans="1:19" x14ac:dyDescent="0.35">
      <c r="A105" s="22" t="s">
        <v>34</v>
      </c>
      <c r="B105" s="44">
        <v>1</v>
      </c>
      <c r="C105" s="44">
        <f>1/B106</f>
        <v>0.25</v>
      </c>
      <c r="D105" s="44">
        <f>1/B107</f>
        <v>0.23207240659085634</v>
      </c>
      <c r="H105" s="22" t="s">
        <v>34</v>
      </c>
      <c r="I105" s="44">
        <f>B105/B108</f>
        <v>0.10742292405199268</v>
      </c>
      <c r="J105" s="44">
        <f>C105/C108</f>
        <v>0.14820330203949497</v>
      </c>
      <c r="K105" s="44">
        <f>D105/D108</f>
        <v>6.5909580886907002E-2</v>
      </c>
      <c r="L105" s="44">
        <f>SUM(I105:K105)</f>
        <v>0.32153580697839468</v>
      </c>
      <c r="M105" s="44">
        <f>L105/3</f>
        <v>0.10717860232613156</v>
      </c>
      <c r="N105" s="44">
        <f>MMULT(B105:D105,M105:M107)</f>
        <v>0.3243729895074684</v>
      </c>
      <c r="O105" s="51">
        <f>N105/M105</f>
        <v>3.0264715387913017</v>
      </c>
      <c r="P105" s="79">
        <f>O108/3</f>
        <v>3.0919489625031567</v>
      </c>
      <c r="Q105" s="79">
        <f>(P105-3)/(3-1)</f>
        <v>4.5974481251578325E-2</v>
      </c>
      <c r="R105" s="79">
        <f>Q105/0.58</f>
        <v>7.926634698547988E-2</v>
      </c>
      <c r="S105" s="46">
        <f>M105*$R$38</f>
        <v>7.0510734718041389E-3</v>
      </c>
    </row>
    <row r="106" spans="1:19" x14ac:dyDescent="0.35">
      <c r="A106" s="22" t="s">
        <v>36</v>
      </c>
      <c r="B106" s="44">
        <v>4</v>
      </c>
      <c r="C106" s="44">
        <v>1</v>
      </c>
      <c r="D106" s="44">
        <v>2.2890000000000001</v>
      </c>
      <c r="H106" s="22" t="s">
        <v>36</v>
      </c>
      <c r="I106" s="44">
        <f>B106/B108</f>
        <v>0.42969169620797071</v>
      </c>
      <c r="J106" s="44">
        <f>C106/C108</f>
        <v>0.59281320815797989</v>
      </c>
      <c r="K106" s="44">
        <f>D106/D108</f>
        <v>0.65008603507141083</v>
      </c>
      <c r="L106" s="44">
        <f t="shared" ref="L106:L107" si="53">SUM(I106:K106)</f>
        <v>1.6725909394373615</v>
      </c>
      <c r="M106" s="44">
        <f t="shared" ref="M106:M107" si="54">L106/3</f>
        <v>0.55753031314578716</v>
      </c>
      <c r="N106" s="44">
        <f>MMULT(B106:D106,M105:M107)</f>
        <v>1.7537260149350913</v>
      </c>
      <c r="O106" s="51">
        <f t="shared" ref="O106:O107" si="55">N106/M106</f>
        <v>3.1455258549798599</v>
      </c>
      <c r="P106" s="80"/>
      <c r="Q106" s="80"/>
      <c r="R106" s="80"/>
      <c r="S106" s="46">
        <f>M106*$R$38</f>
        <v>3.6678843681752685E-2</v>
      </c>
    </row>
    <row r="107" spans="1:19" x14ac:dyDescent="0.35">
      <c r="A107" s="4" t="s">
        <v>35</v>
      </c>
      <c r="B107" s="44">
        <v>4.3090000000000002</v>
      </c>
      <c r="C107" s="44">
        <f>1/D106</f>
        <v>0.43687199650502401</v>
      </c>
      <c r="D107" s="44">
        <v>1</v>
      </c>
      <c r="H107" s="4" t="s">
        <v>35</v>
      </c>
      <c r="I107" s="44">
        <f>B107/B108</f>
        <v>0.46288537974003646</v>
      </c>
      <c r="J107" s="44">
        <f>C107/C108</f>
        <v>0.25898348980252506</v>
      </c>
      <c r="K107" s="44">
        <f>D107/D108</f>
        <v>0.28400438404168227</v>
      </c>
      <c r="L107" s="44">
        <f t="shared" si="53"/>
        <v>1.0058732535842436</v>
      </c>
      <c r="M107" s="44">
        <f t="shared" si="54"/>
        <v>0.33529108452808121</v>
      </c>
      <c r="N107" s="44">
        <f>MMULT(B107:D107,M105:M107)</f>
        <v>1.0406930629674533</v>
      </c>
      <c r="O107" s="51">
        <f t="shared" si="55"/>
        <v>3.1038494937383088</v>
      </c>
      <c r="P107" s="80"/>
      <c r="Q107" s="80"/>
      <c r="R107" s="80"/>
      <c r="S107" s="46">
        <f>M107*$R$38</f>
        <v>2.2058153587919838E-2</v>
      </c>
    </row>
    <row r="108" spans="1:19" x14ac:dyDescent="0.35">
      <c r="A108" s="20" t="s">
        <v>56</v>
      </c>
      <c r="B108" s="44">
        <f>SUM(B105:B107)</f>
        <v>9.3090000000000011</v>
      </c>
      <c r="C108" s="44">
        <f>SUM(C105:C107)</f>
        <v>1.6868719965050241</v>
      </c>
      <c r="D108" s="44">
        <f>SUM(D105:D107)</f>
        <v>3.5210724065908563</v>
      </c>
      <c r="H108" s="20" t="s">
        <v>56</v>
      </c>
      <c r="I108" s="44">
        <f>SUM(I105:I107)</f>
        <v>0.99999999999999978</v>
      </c>
      <c r="J108" s="44">
        <f>SUM(J105:J107)</f>
        <v>0.99999999999999989</v>
      </c>
      <c r="K108" s="44">
        <f>SUM(K105:K107)</f>
        <v>1</v>
      </c>
      <c r="L108" s="44">
        <f>SUM(L105:L107)</f>
        <v>3</v>
      </c>
      <c r="M108" s="44">
        <f>SUM(M105:M107)</f>
        <v>0.99999999999999989</v>
      </c>
      <c r="N108" s="44">
        <f t="shared" ref="N108" si="56">SUM(N105:N107)</f>
        <v>3.1187920674100127</v>
      </c>
      <c r="O108" s="44">
        <f t="shared" ref="O108" si="57">SUM(O105:O107)</f>
        <v>9.27584688750947</v>
      </c>
      <c r="P108" s="81"/>
      <c r="Q108" s="81"/>
      <c r="R108" s="81"/>
    </row>
    <row r="110" spans="1:19" x14ac:dyDescent="0.35">
      <c r="A110" s="78" t="s">
        <v>79</v>
      </c>
      <c r="B110" s="78"/>
      <c r="C110" s="78"/>
      <c r="D110" s="78"/>
      <c r="H110" s="78" t="s">
        <v>46</v>
      </c>
      <c r="I110" s="78"/>
      <c r="J110" s="78"/>
      <c r="K110" s="78"/>
      <c r="L110" s="78"/>
      <c r="M110" s="78"/>
      <c r="N110" s="78"/>
      <c r="O110" s="78"/>
      <c r="P110" s="78"/>
      <c r="Q110" s="78"/>
      <c r="R110" s="78"/>
      <c r="S110" s="55"/>
    </row>
    <row r="111" spans="1:19" x14ac:dyDescent="0.35">
      <c r="A111" s="20" t="s">
        <v>31</v>
      </c>
      <c r="B111" s="2" t="s">
        <v>34</v>
      </c>
      <c r="C111" s="2" t="s">
        <v>36</v>
      </c>
      <c r="D111" s="2" t="s">
        <v>35</v>
      </c>
      <c r="H111" s="20" t="s">
        <v>31</v>
      </c>
      <c r="I111" s="2" t="s">
        <v>34</v>
      </c>
      <c r="J111" s="2" t="s">
        <v>36</v>
      </c>
      <c r="K111" s="2" t="s">
        <v>35</v>
      </c>
      <c r="L111" s="2" t="s">
        <v>56</v>
      </c>
      <c r="M111" s="6" t="s">
        <v>47</v>
      </c>
      <c r="N111" s="6" t="s">
        <v>10</v>
      </c>
      <c r="O111" s="29" t="s">
        <v>82</v>
      </c>
      <c r="P111" s="27" t="s">
        <v>49</v>
      </c>
      <c r="Q111" s="27" t="s">
        <v>50</v>
      </c>
      <c r="R111" s="2" t="s">
        <v>51</v>
      </c>
      <c r="S111" s="20" t="s">
        <v>112</v>
      </c>
    </row>
    <row r="112" spans="1:19" x14ac:dyDescent="0.35">
      <c r="A112" s="22" t="s">
        <v>34</v>
      </c>
      <c r="B112" s="44">
        <v>1</v>
      </c>
      <c r="C112" s="44">
        <v>3</v>
      </c>
      <c r="D112" s="44">
        <v>3</v>
      </c>
      <c r="H112" s="22" t="s">
        <v>34</v>
      </c>
      <c r="I112" s="44">
        <f>B112/B115</f>
        <v>0.60000000000000009</v>
      </c>
      <c r="J112" s="44">
        <f>C112/C115</f>
        <v>0.47468354430379744</v>
      </c>
      <c r="K112" s="44">
        <f>D112/D115</f>
        <v>0.67704280155642016</v>
      </c>
      <c r="L112" s="44">
        <f>SUM(I112:K112)</f>
        <v>1.7517263458602175</v>
      </c>
      <c r="M112" s="44">
        <f>L112/3</f>
        <v>0.58390878195340579</v>
      </c>
      <c r="N112" s="44">
        <f>MMULT(B112:D112,M112:M114)</f>
        <v>1.832182436093188</v>
      </c>
      <c r="O112" s="51">
        <f>N112/M112</f>
        <v>3.1377887997570668</v>
      </c>
      <c r="P112" s="79">
        <f>O115/3</f>
        <v>3.0798064212418761</v>
      </c>
      <c r="Q112" s="79">
        <f>(P112-3)/(3-1)</f>
        <v>3.9903210620938045E-2</v>
      </c>
      <c r="R112" s="79">
        <f>Q112/0.58</f>
        <v>6.8798639001617326E-2</v>
      </c>
      <c r="S112" s="46">
        <f>M112*$R$39</f>
        <v>1.2098970788573268E-2</v>
      </c>
    </row>
    <row r="113" spans="1:19" x14ac:dyDescent="0.35">
      <c r="A113" s="22" t="s">
        <v>36</v>
      </c>
      <c r="B113" s="44">
        <f>1/C112</f>
        <v>0.33333333333333331</v>
      </c>
      <c r="C113" s="44">
        <v>1</v>
      </c>
      <c r="D113" s="44">
        <f>1/C114</f>
        <v>0.43103448275862072</v>
      </c>
      <c r="H113" s="22" t="s">
        <v>36</v>
      </c>
      <c r="I113" s="44">
        <f>B113/B115</f>
        <v>0.2</v>
      </c>
      <c r="J113" s="44">
        <f>C113/C115</f>
        <v>0.15822784810126581</v>
      </c>
      <c r="K113" s="44">
        <f>D113/D115</f>
        <v>9.727626459143969E-2</v>
      </c>
      <c r="L113" s="44">
        <f t="shared" ref="L113:L114" si="58">SUM(I113:K113)</f>
        <v>0.45550411269270552</v>
      </c>
      <c r="M113" s="44">
        <f t="shared" ref="M113:M114" si="59">L113/3</f>
        <v>0.15183470423090184</v>
      </c>
      <c r="N113" s="44">
        <f>MMULT(B113:D113,M112:M114)</f>
        <v>0.4603746346301803</v>
      </c>
      <c r="O113" s="51">
        <f t="shared" ref="O113:O114" si="60">N113/M113</f>
        <v>3.0320777911884225</v>
      </c>
      <c r="P113" s="80"/>
      <c r="Q113" s="80"/>
      <c r="R113" s="80"/>
      <c r="S113" s="46">
        <f>M113*$R$39</f>
        <v>3.1461140985681118E-3</v>
      </c>
    </row>
    <row r="114" spans="1:19" x14ac:dyDescent="0.35">
      <c r="A114" s="4" t="s">
        <v>35</v>
      </c>
      <c r="B114" s="44">
        <f>1/D112</f>
        <v>0.33333333333333331</v>
      </c>
      <c r="C114" s="44">
        <v>2.3199999999999998</v>
      </c>
      <c r="D114" s="44">
        <v>1</v>
      </c>
      <c r="H114" s="4" t="s">
        <v>35</v>
      </c>
      <c r="I114" s="44">
        <f>B114/B115</f>
        <v>0.2</v>
      </c>
      <c r="J114" s="44">
        <f>C114/C115</f>
        <v>0.36708860759493667</v>
      </c>
      <c r="K114" s="44">
        <f>D114/D115</f>
        <v>0.22568093385214005</v>
      </c>
      <c r="L114" s="44">
        <f t="shared" si="58"/>
        <v>0.79276954144707668</v>
      </c>
      <c r="M114" s="44">
        <f t="shared" si="59"/>
        <v>0.26425651381569221</v>
      </c>
      <c r="N114" s="44">
        <f>MMULT(B114:D114,M112:M114)</f>
        <v>0.81114928828251975</v>
      </c>
      <c r="O114" s="51">
        <f t="shared" si="60"/>
        <v>3.069552672780139</v>
      </c>
      <c r="P114" s="80"/>
      <c r="Q114" s="80"/>
      <c r="R114" s="80"/>
      <c r="S114" s="46">
        <f>M114*$R$39</f>
        <v>5.4755673148985072E-3</v>
      </c>
    </row>
    <row r="115" spans="1:19" x14ac:dyDescent="0.35">
      <c r="A115" s="20" t="s">
        <v>56</v>
      </c>
      <c r="B115" s="44">
        <f>SUM(B112:B114)</f>
        <v>1.6666666666666665</v>
      </c>
      <c r="C115" s="44">
        <f>SUM(C112:C114)</f>
        <v>6.32</v>
      </c>
      <c r="D115" s="44">
        <f>SUM(D112:D114)</f>
        <v>4.431034482758621</v>
      </c>
      <c r="H115" s="20" t="s">
        <v>56</v>
      </c>
      <c r="I115" s="44">
        <f>SUM(I112:I114)</f>
        <v>1</v>
      </c>
      <c r="J115" s="44">
        <f>SUM(J112:J114)</f>
        <v>0.99999999999999989</v>
      </c>
      <c r="K115" s="44">
        <f>SUM(K112:K114)</f>
        <v>0.99999999999999989</v>
      </c>
      <c r="L115" s="44">
        <f>SUM(L112:L114)</f>
        <v>2.9999999999999996</v>
      </c>
      <c r="M115" s="44">
        <f>SUM(M112:M114)</f>
        <v>0.99999999999999978</v>
      </c>
      <c r="N115" s="44">
        <f t="shared" ref="N115" si="61">SUM(N112:N114)</f>
        <v>3.103706359005888</v>
      </c>
      <c r="O115" s="44">
        <f t="shared" ref="O115" si="62">SUM(O112:O114)</f>
        <v>9.2394192637256278</v>
      </c>
      <c r="P115" s="81"/>
      <c r="Q115" s="81"/>
      <c r="R115" s="81"/>
    </row>
    <row r="117" spans="1:19" x14ac:dyDescent="0.35">
      <c r="A117" s="84"/>
      <c r="B117" s="84"/>
      <c r="C117" s="84"/>
      <c r="D117" s="84"/>
      <c r="E117" s="84"/>
    </row>
    <row r="118" spans="1:19" x14ac:dyDescent="0.35">
      <c r="A118" s="84"/>
      <c r="B118" s="84"/>
      <c r="C118" s="84"/>
      <c r="D118" s="84"/>
    </row>
    <row r="120" spans="1:19" x14ac:dyDescent="0.35">
      <c r="A120" s="32"/>
    </row>
    <row r="121" spans="1:19" x14ac:dyDescent="0.35">
      <c r="A121" s="32"/>
    </row>
    <row r="122" spans="1:19" x14ac:dyDescent="0.35">
      <c r="A122" s="19"/>
    </row>
    <row r="125" spans="1:19" x14ac:dyDescent="0.35">
      <c r="A125" s="84"/>
      <c r="B125" s="84"/>
      <c r="C125" s="84"/>
      <c r="D125" s="84"/>
    </row>
    <row r="127" spans="1:19" x14ac:dyDescent="0.35">
      <c r="A127" s="32"/>
    </row>
    <row r="128" spans="1:19" x14ac:dyDescent="0.35">
      <c r="A128" s="32"/>
    </row>
    <row r="129" spans="1:1" x14ac:dyDescent="0.35">
      <c r="A129" s="19"/>
    </row>
  </sheetData>
  <mergeCells count="79">
    <mergeCell ref="A118:D118"/>
    <mergeCell ref="A65:D65"/>
    <mergeCell ref="A36:G36"/>
    <mergeCell ref="Q45:Q48"/>
    <mergeCell ref="H50:R50"/>
    <mergeCell ref="P52:P55"/>
    <mergeCell ref="Q52:Q55"/>
    <mergeCell ref="R52:R55"/>
    <mergeCell ref="H58:R58"/>
    <mergeCell ref="P60:P63"/>
    <mergeCell ref="Q60:Q63"/>
    <mergeCell ref="R60:R63"/>
    <mergeCell ref="H65:R65"/>
    <mergeCell ref="P67:P70"/>
    <mergeCell ref="Q67:Q70"/>
    <mergeCell ref="R67:R70"/>
    <mergeCell ref="A125:D125"/>
    <mergeCell ref="H2:L2"/>
    <mergeCell ref="A95:D95"/>
    <mergeCell ref="A102:E102"/>
    <mergeCell ref="A103:D103"/>
    <mergeCell ref="A110:D110"/>
    <mergeCell ref="A117:E117"/>
    <mergeCell ref="A72:E72"/>
    <mergeCell ref="A73:D73"/>
    <mergeCell ref="A80:D80"/>
    <mergeCell ref="A87:E87"/>
    <mergeCell ref="A88:D88"/>
    <mergeCell ref="A43:D43"/>
    <mergeCell ref="A50:D50"/>
    <mergeCell ref="A58:D58"/>
    <mergeCell ref="A57:E57"/>
    <mergeCell ref="A24:G24"/>
    <mergeCell ref="P45:P48"/>
    <mergeCell ref="H43:R43"/>
    <mergeCell ref="R45:R48"/>
    <mergeCell ref="O38:O40"/>
    <mergeCell ref="P38:P40"/>
    <mergeCell ref="Q38:Q40"/>
    <mergeCell ref="O26:O28"/>
    <mergeCell ref="P26:P28"/>
    <mergeCell ref="Q26:Q28"/>
    <mergeCell ref="O32:O34"/>
    <mergeCell ref="P32:P34"/>
    <mergeCell ref="Q32:Q34"/>
    <mergeCell ref="A2:F2"/>
    <mergeCell ref="O14:O16"/>
    <mergeCell ref="P14:P16"/>
    <mergeCell ref="Q14:Q16"/>
    <mergeCell ref="O20:O22"/>
    <mergeCell ref="P20:P22"/>
    <mergeCell ref="Q20:Q22"/>
    <mergeCell ref="D14:D16"/>
    <mergeCell ref="A12:F12"/>
    <mergeCell ref="A18:F18"/>
    <mergeCell ref="H73:R73"/>
    <mergeCell ref="P75:P78"/>
    <mergeCell ref="Q75:Q78"/>
    <mergeCell ref="R75:R78"/>
    <mergeCell ref="H80:R80"/>
    <mergeCell ref="P82:P85"/>
    <mergeCell ref="Q82:Q85"/>
    <mergeCell ref="R82:R85"/>
    <mergeCell ref="H88:R88"/>
    <mergeCell ref="P90:P93"/>
    <mergeCell ref="Q90:Q93"/>
    <mergeCell ref="R90:R93"/>
    <mergeCell ref="H95:R95"/>
    <mergeCell ref="H110:R110"/>
    <mergeCell ref="P112:P115"/>
    <mergeCell ref="Q112:Q115"/>
    <mergeCell ref="R112:R115"/>
    <mergeCell ref="P97:P100"/>
    <mergeCell ref="Q97:Q100"/>
    <mergeCell ref="R97:R100"/>
    <mergeCell ref="H103:R103"/>
    <mergeCell ref="P105:P108"/>
    <mergeCell ref="Q105:Q108"/>
    <mergeCell ref="R105:R108"/>
  </mergeCells>
  <pageMargins left="0.7" right="0.7" top="0.75" bottom="0.75" header="0.3" footer="0.3"/>
  <pageSetup orientation="portrait" horizontalDpi="360" verticalDpi="36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72E97-15A2-48A8-B827-B7C3C8FB3339}">
  <dimension ref="A1:T46"/>
  <sheetViews>
    <sheetView tabSelected="1" zoomScale="70" zoomScaleNormal="70" workbookViewId="0">
      <selection activeCell="P17" sqref="P17"/>
    </sheetView>
  </sheetViews>
  <sheetFormatPr defaultRowHeight="14.5" x14ac:dyDescent="0.35"/>
  <cols>
    <col min="1" max="1" width="14.36328125" bestFit="1" customWidth="1"/>
    <col min="2" max="2" width="14" bestFit="1" customWidth="1"/>
    <col min="3" max="3" width="14.7265625" customWidth="1"/>
    <col min="4" max="4" width="7.1796875" customWidth="1"/>
    <col min="6" max="6" width="16.54296875" bestFit="1" customWidth="1"/>
    <col min="7" max="7" width="12" style="7" bestFit="1" customWidth="1"/>
    <col min="8" max="8" width="8.7265625" style="7"/>
    <col min="9" max="9" width="8.7265625" style="57"/>
    <col min="12" max="12" width="15.36328125" style="7" bestFit="1" customWidth="1"/>
    <col min="13" max="13" width="14" style="7" bestFit="1" customWidth="1"/>
    <col min="14" max="14" width="13.08984375" style="7" bestFit="1" customWidth="1"/>
    <col min="15" max="15" width="15.26953125" style="7" bestFit="1" customWidth="1"/>
    <col min="16" max="16" width="15.36328125" bestFit="1" customWidth="1"/>
    <col min="17" max="17" width="28.7265625" style="7" bestFit="1" customWidth="1"/>
    <col min="18" max="18" width="14.7265625" style="7" bestFit="1" customWidth="1"/>
    <col min="19" max="19" width="13.7265625" bestFit="1" customWidth="1"/>
    <col min="20" max="20" width="10.453125" style="7" bestFit="1" customWidth="1"/>
  </cols>
  <sheetData>
    <row r="1" spans="1:20" x14ac:dyDescent="0.35">
      <c r="A1" t="s">
        <v>125</v>
      </c>
      <c r="Q1" s="89" t="s">
        <v>132</v>
      </c>
      <c r="R1" s="89"/>
      <c r="S1" s="89"/>
      <c r="T1" s="89"/>
    </row>
    <row r="2" spans="1:20" x14ac:dyDescent="0.35">
      <c r="A2" s="58" t="s">
        <v>113</v>
      </c>
      <c r="B2" s="58" t="s">
        <v>114</v>
      </c>
      <c r="C2" s="58" t="s">
        <v>115</v>
      </c>
      <c r="D2" s="103" t="s">
        <v>117</v>
      </c>
      <c r="E2" s="91" t="s">
        <v>116</v>
      </c>
      <c r="F2" s="91" t="s">
        <v>31</v>
      </c>
      <c r="G2" s="90" t="s">
        <v>117</v>
      </c>
      <c r="H2" s="91" t="s">
        <v>118</v>
      </c>
      <c r="Q2" s="59" t="s">
        <v>133</v>
      </c>
      <c r="R2" s="66" t="s">
        <v>134</v>
      </c>
      <c r="S2" s="65" t="s">
        <v>135</v>
      </c>
      <c r="T2" s="59" t="s">
        <v>136</v>
      </c>
    </row>
    <row r="3" spans="1:20" x14ac:dyDescent="0.35">
      <c r="A3" s="58" t="s">
        <v>119</v>
      </c>
      <c r="B3" s="58" t="s">
        <v>0</v>
      </c>
      <c r="C3" s="58" t="s">
        <v>17</v>
      </c>
      <c r="D3" s="104"/>
      <c r="E3" s="91"/>
      <c r="F3" s="91"/>
      <c r="G3" s="90"/>
      <c r="H3" s="91"/>
      <c r="Q3" s="61" t="s">
        <v>126</v>
      </c>
      <c r="R3" s="37">
        <f>perhitungan!R8</f>
        <v>9.5075622752923444E-2</v>
      </c>
      <c r="S3" s="37">
        <v>0.09</v>
      </c>
      <c r="T3" s="34" t="str">
        <f>IF(R3&lt;0.1,"Konsisten","Tidak Konsisten")</f>
        <v>Konsisten</v>
      </c>
    </row>
    <row r="4" spans="1:20" ht="15.5" customHeight="1" x14ac:dyDescent="0.35">
      <c r="A4" s="96" t="s">
        <v>120</v>
      </c>
      <c r="B4" s="97" t="s">
        <v>124</v>
      </c>
      <c r="C4" s="96" t="s">
        <v>53</v>
      </c>
      <c r="D4" s="100">
        <f>perhitungan!L14</f>
        <v>0.83333333333333337</v>
      </c>
      <c r="E4" s="92">
        <f>perhitungan!R14</f>
        <v>0.35185119932084608</v>
      </c>
      <c r="F4" s="22" t="s">
        <v>34</v>
      </c>
      <c r="G4" s="37">
        <f>perhitungan!M45</f>
        <v>0.56576043640244922</v>
      </c>
      <c r="H4" s="56">
        <f>perhitungan!S45</f>
        <v>0.19906348807648702</v>
      </c>
      <c r="Q4" s="34" t="s">
        <v>137</v>
      </c>
      <c r="R4" s="37">
        <v>0</v>
      </c>
      <c r="S4" s="37">
        <v>0</v>
      </c>
      <c r="T4" s="34" t="str">
        <f t="shared" ref="T4:T18" si="0">IF(R4&lt;0.1,"Konsisten","Tidak Konsisten")</f>
        <v>Konsisten</v>
      </c>
    </row>
    <row r="5" spans="1:20" ht="15.5" x14ac:dyDescent="0.35">
      <c r="A5" s="96"/>
      <c r="B5" s="98"/>
      <c r="C5" s="96"/>
      <c r="D5" s="101"/>
      <c r="E5" s="92"/>
      <c r="F5" s="22" t="s">
        <v>36</v>
      </c>
      <c r="G5" s="37">
        <f>perhitungan!M46</f>
        <v>0.10297823610873515</v>
      </c>
      <c r="H5" s="56">
        <f>perhitungan!S46</f>
        <v>3.6233015878803718E-2</v>
      </c>
      <c r="J5" s="57"/>
      <c r="Q5" s="34" t="s">
        <v>138</v>
      </c>
      <c r="R5" s="37">
        <v>0</v>
      </c>
      <c r="S5" s="37">
        <v>0</v>
      </c>
      <c r="T5" s="34" t="str">
        <f t="shared" si="0"/>
        <v>Konsisten</v>
      </c>
    </row>
    <row r="6" spans="1:20" ht="15.5" x14ac:dyDescent="0.35">
      <c r="A6" s="96"/>
      <c r="B6" s="98"/>
      <c r="C6" s="96"/>
      <c r="D6" s="102"/>
      <c r="E6" s="92"/>
      <c r="F6" s="4" t="s">
        <v>35</v>
      </c>
      <c r="G6" s="37">
        <f>perhitungan!M47</f>
        <v>0.33126132748881559</v>
      </c>
      <c r="H6" s="56">
        <f>perhitungan!S47</f>
        <v>0.11655469536555532</v>
      </c>
      <c r="Q6" s="34" t="s">
        <v>139</v>
      </c>
      <c r="R6" s="37">
        <v>0</v>
      </c>
      <c r="S6" s="37">
        <v>0</v>
      </c>
      <c r="T6" s="34" t="str">
        <f t="shared" si="0"/>
        <v>Konsisten</v>
      </c>
    </row>
    <row r="7" spans="1:20" ht="15.5" x14ac:dyDescent="0.35">
      <c r="A7" s="96"/>
      <c r="B7" s="98"/>
      <c r="C7" s="96" t="s">
        <v>54</v>
      </c>
      <c r="D7" s="100">
        <f>perhitungan!L15</f>
        <v>0.16666666666666669</v>
      </c>
      <c r="E7" s="92">
        <f>perhitungan!R15</f>
        <v>7.0370239864169223E-2</v>
      </c>
      <c r="F7" s="22" t="s">
        <v>34</v>
      </c>
      <c r="G7" s="37">
        <f>perhitungan!M52</f>
        <v>0.66668172217338695</v>
      </c>
      <c r="H7" s="56">
        <f>perhitungan!S52</f>
        <v>4.6914552702398665E-2</v>
      </c>
      <c r="Q7" s="34" t="s">
        <v>140</v>
      </c>
      <c r="R7" s="37">
        <v>0</v>
      </c>
      <c r="S7" s="37">
        <v>0</v>
      </c>
      <c r="T7" s="34" t="str">
        <f t="shared" si="0"/>
        <v>Konsisten</v>
      </c>
    </row>
    <row r="8" spans="1:20" ht="15.5" x14ac:dyDescent="0.35">
      <c r="A8" s="96"/>
      <c r="B8" s="98"/>
      <c r="C8" s="96"/>
      <c r="D8" s="101"/>
      <c r="E8" s="92"/>
      <c r="F8" s="22" t="s">
        <v>36</v>
      </c>
      <c r="G8" s="37">
        <f>perhitungan!M53</f>
        <v>0.21126840098507862</v>
      </c>
      <c r="H8" s="56">
        <f>perhitungan!S53</f>
        <v>1.4867008053039468E-2</v>
      </c>
      <c r="Q8" s="34" t="s">
        <v>141</v>
      </c>
      <c r="R8" s="37">
        <v>0</v>
      </c>
      <c r="S8" s="37">
        <v>0</v>
      </c>
      <c r="T8" s="34" t="str">
        <f t="shared" si="0"/>
        <v>Konsisten</v>
      </c>
    </row>
    <row r="9" spans="1:20" ht="15.5" x14ac:dyDescent="0.35">
      <c r="A9" s="96"/>
      <c r="B9" s="99"/>
      <c r="C9" s="96"/>
      <c r="D9" s="102"/>
      <c r="E9" s="92"/>
      <c r="F9" s="4" t="s">
        <v>35</v>
      </c>
      <c r="G9" s="37">
        <f>perhitungan!M54</f>
        <v>0.12204987684153441</v>
      </c>
      <c r="H9" s="56">
        <f>perhitungan!S54</f>
        <v>8.5886791087310885E-3</v>
      </c>
      <c r="Q9" s="34" t="s">
        <v>142</v>
      </c>
      <c r="R9" s="37">
        <f>perhitungan!R45</f>
        <v>6.659481227789274E-2</v>
      </c>
      <c r="S9" s="37">
        <v>7.2999999999999995E-2</v>
      </c>
      <c r="T9" s="34" t="str">
        <f t="shared" si="0"/>
        <v>Konsisten</v>
      </c>
    </row>
    <row r="10" spans="1:20" ht="15.5" x14ac:dyDescent="0.35">
      <c r="A10" s="96"/>
      <c r="B10" s="95" t="s">
        <v>155</v>
      </c>
      <c r="C10" s="96" t="s">
        <v>59</v>
      </c>
      <c r="D10" s="100">
        <f>perhitungan!L20</f>
        <v>0.84159670521146834</v>
      </c>
      <c r="E10" s="92">
        <f>perhitungan!R20</f>
        <v>0.13505524693401499</v>
      </c>
      <c r="F10" s="22" t="s">
        <v>34</v>
      </c>
      <c r="G10" s="37">
        <f>perhitungan!M60</f>
        <v>0.62303918896572463</v>
      </c>
      <c r="H10" s="56">
        <f>perhitungan!S60</f>
        <v>8.4144711515334369E-2</v>
      </c>
      <c r="Q10" s="34" t="s">
        <v>143</v>
      </c>
      <c r="R10" s="37">
        <f>perhitungan!R52</f>
        <v>6.6934791223785831E-2</v>
      </c>
      <c r="S10" s="37">
        <v>7.2999999999999995E-2</v>
      </c>
      <c r="T10" s="34" t="str">
        <f t="shared" si="0"/>
        <v>Konsisten</v>
      </c>
    </row>
    <row r="11" spans="1:20" ht="15.5" x14ac:dyDescent="0.35">
      <c r="A11" s="96"/>
      <c r="B11" s="95"/>
      <c r="C11" s="96"/>
      <c r="D11" s="101"/>
      <c r="E11" s="92"/>
      <c r="F11" s="22" t="s">
        <v>36</v>
      </c>
      <c r="G11" s="37">
        <f>perhitungan!M61</f>
        <v>0.23387959479334644</v>
      </c>
      <c r="H11" s="56">
        <f>perhitungan!S61</f>
        <v>3.1586666427642768E-2</v>
      </c>
      <c r="O11" s="71"/>
      <c r="Q11" s="34" t="s">
        <v>144</v>
      </c>
      <c r="R11" s="37">
        <f>perhitungan!R60</f>
        <v>3.4461984870305808E-2</v>
      </c>
      <c r="S11" s="37">
        <v>3.7999999999999999E-2</v>
      </c>
      <c r="T11" s="34" t="str">
        <f t="shared" si="0"/>
        <v>Konsisten</v>
      </c>
    </row>
    <row r="12" spans="1:20" ht="15.5" x14ac:dyDescent="0.35">
      <c r="A12" s="96"/>
      <c r="B12" s="95"/>
      <c r="C12" s="96"/>
      <c r="D12" s="102"/>
      <c r="E12" s="92"/>
      <c r="F12" s="4" t="s">
        <v>35</v>
      </c>
      <c r="G12" s="37">
        <f>perhitungan!M62</f>
        <v>0.1430812162409289</v>
      </c>
      <c r="H12" s="56">
        <f>perhitungan!S62</f>
        <v>1.932386899103785E-2</v>
      </c>
      <c r="O12" s="60"/>
      <c r="Q12" s="34" t="s">
        <v>145</v>
      </c>
      <c r="R12" s="37">
        <f>perhitungan!R67</f>
        <v>7.926634698547988E-2</v>
      </c>
      <c r="S12" s="37">
        <v>8.6999999999999994E-2</v>
      </c>
      <c r="T12" s="34" t="str">
        <f t="shared" si="0"/>
        <v>Konsisten</v>
      </c>
    </row>
    <row r="13" spans="1:20" ht="15.5" x14ac:dyDescent="0.35">
      <c r="A13" s="96"/>
      <c r="B13" s="95"/>
      <c r="C13" s="96" t="s">
        <v>60</v>
      </c>
      <c r="D13" s="100">
        <f>perhitungan!L21</f>
        <v>0.1584032947885316</v>
      </c>
      <c r="E13" s="92">
        <f>perhitungan!R21</f>
        <v>2.5419771679656502E-2</v>
      </c>
      <c r="F13" s="22" t="s">
        <v>34</v>
      </c>
      <c r="G13" s="37">
        <f>perhitungan!M67</f>
        <v>0.10717860232613156</v>
      </c>
      <c r="H13" s="56">
        <f>perhitungan!S67</f>
        <v>2.7244556000749656E-3</v>
      </c>
      <c r="O13" s="63"/>
      <c r="Q13" s="34" t="s">
        <v>146</v>
      </c>
      <c r="R13" s="37">
        <f>perhitungan!R75</f>
        <v>7.9459369210572575E-2</v>
      </c>
      <c r="S13" s="37">
        <v>8.6999999999999994E-2</v>
      </c>
      <c r="T13" s="34" t="str">
        <f t="shared" si="0"/>
        <v>Konsisten</v>
      </c>
    </row>
    <row r="14" spans="1:20" ht="15.5" x14ac:dyDescent="0.35">
      <c r="A14" s="96"/>
      <c r="B14" s="95"/>
      <c r="C14" s="96"/>
      <c r="D14" s="101"/>
      <c r="E14" s="92"/>
      <c r="F14" s="22" t="s">
        <v>36</v>
      </c>
      <c r="G14" s="37">
        <f>perhitungan!M68</f>
        <v>0.55753031314578716</v>
      </c>
      <c r="H14" s="56">
        <f>perhitungan!S68</f>
        <v>1.4172293264653302E-2</v>
      </c>
      <c r="O14" s="63"/>
      <c r="Q14" s="34" t="s">
        <v>147</v>
      </c>
      <c r="R14" s="37">
        <f>perhitungan!R82</f>
        <v>7.0059990856300939E-3</v>
      </c>
      <c r="S14" s="37">
        <v>7.0000000000000001E-3</v>
      </c>
      <c r="T14" s="34" t="str">
        <f t="shared" si="0"/>
        <v>Konsisten</v>
      </c>
    </row>
    <row r="15" spans="1:20" ht="15.5" x14ac:dyDescent="0.35">
      <c r="A15" s="96"/>
      <c r="B15" s="95"/>
      <c r="C15" s="96"/>
      <c r="D15" s="102"/>
      <c r="E15" s="92"/>
      <c r="F15" s="4" t="s">
        <v>35</v>
      </c>
      <c r="G15" s="37">
        <f>perhitungan!M69</f>
        <v>0.33529108452808121</v>
      </c>
      <c r="H15" s="56">
        <f>perhitungan!S69</f>
        <v>8.5230228149282324E-3</v>
      </c>
      <c r="O15" s="63"/>
      <c r="Q15" s="34" t="s">
        <v>148</v>
      </c>
      <c r="R15" s="37">
        <f>perhitungan!R90</f>
        <v>7.0059990856300939E-3</v>
      </c>
      <c r="S15" s="37">
        <v>7.0000000000000001E-3</v>
      </c>
      <c r="T15" s="34" t="str">
        <f t="shared" si="0"/>
        <v>Konsisten</v>
      </c>
    </row>
    <row r="16" spans="1:20" ht="15.5" x14ac:dyDescent="0.35">
      <c r="A16" s="96"/>
      <c r="B16" s="95" t="s">
        <v>123</v>
      </c>
      <c r="C16" s="96" t="s">
        <v>63</v>
      </c>
      <c r="D16" s="100">
        <f>perhitungan!L26</f>
        <v>0.72383319524993095</v>
      </c>
      <c r="E16" s="92">
        <f>perhitungan!R26</f>
        <v>0.20041400540029922</v>
      </c>
      <c r="F16" s="22" t="s">
        <v>34</v>
      </c>
      <c r="G16" s="37">
        <f>perhitungan!M75</f>
        <v>0.61175212604033791</v>
      </c>
      <c r="H16" s="56">
        <f>perhitungan!S75</f>
        <v>0.12260369389189281</v>
      </c>
      <c r="L16" s="60"/>
      <c r="M16" s="63"/>
      <c r="N16" s="63"/>
      <c r="O16" s="63"/>
      <c r="Q16" s="34" t="s">
        <v>149</v>
      </c>
      <c r="R16" s="37">
        <f>perhitungan!R97</f>
        <v>6.659481227789274E-2</v>
      </c>
      <c r="S16" s="37">
        <v>7.2999999999999995E-2</v>
      </c>
      <c r="T16" s="34" t="str">
        <f t="shared" si="0"/>
        <v>Konsisten</v>
      </c>
    </row>
    <row r="17" spans="1:20" ht="15.5" x14ac:dyDescent="0.35">
      <c r="A17" s="96"/>
      <c r="B17" s="95"/>
      <c r="C17" s="96"/>
      <c r="D17" s="101"/>
      <c r="E17" s="92"/>
      <c r="F17" s="22" t="s">
        <v>36</v>
      </c>
      <c r="G17" s="37">
        <f>perhitungan!M76</f>
        <v>0.12978825190053148</v>
      </c>
      <c r="H17" s="56">
        <f>perhitungan!S76</f>
        <v>2.6011383417288512E-2</v>
      </c>
      <c r="L17" s="60"/>
      <c r="M17" s="63"/>
      <c r="N17" s="63"/>
      <c r="O17" s="63"/>
      <c r="Q17" s="34" t="s">
        <v>150</v>
      </c>
      <c r="R17" s="37">
        <f>perhitungan!R105</f>
        <v>7.926634698547988E-2</v>
      </c>
      <c r="S17" s="37">
        <v>6.3E-2</v>
      </c>
      <c r="T17" s="34" t="str">
        <f t="shared" si="0"/>
        <v>Konsisten</v>
      </c>
    </row>
    <row r="18" spans="1:20" ht="15.5" x14ac:dyDescent="0.35">
      <c r="A18" s="96"/>
      <c r="B18" s="95"/>
      <c r="C18" s="96"/>
      <c r="D18" s="102"/>
      <c r="E18" s="92"/>
      <c r="F18" s="4" t="s">
        <v>35</v>
      </c>
      <c r="G18" s="37">
        <f>perhitungan!M77</f>
        <v>0.25845962205913059</v>
      </c>
      <c r="H18" s="56">
        <f>perhitungan!S77</f>
        <v>5.1798928091117892E-2</v>
      </c>
      <c r="L18" s="60"/>
      <c r="M18" s="63"/>
      <c r="N18" s="63"/>
      <c r="O18" s="63"/>
      <c r="Q18" s="34" t="s">
        <v>151</v>
      </c>
      <c r="R18" s="37">
        <f>perhitungan!R112</f>
        <v>6.8798639001617326E-2</v>
      </c>
      <c r="S18" s="37">
        <v>7.5999999999999998E-2</v>
      </c>
      <c r="T18" s="34" t="str">
        <f t="shared" si="0"/>
        <v>Konsisten</v>
      </c>
    </row>
    <row r="19" spans="1:20" ht="15.5" x14ac:dyDescent="0.35">
      <c r="A19" s="96"/>
      <c r="B19" s="95"/>
      <c r="C19" s="96" t="s">
        <v>64</v>
      </c>
      <c r="D19" s="100">
        <f>perhitungan!L27</f>
        <v>0.27616680475006905</v>
      </c>
      <c r="E19" s="92">
        <f>perhitungan!R27</f>
        <v>7.6464710187065715E-2</v>
      </c>
      <c r="F19" s="22" t="s">
        <v>34</v>
      </c>
      <c r="G19" s="37">
        <f>perhitungan!M82</f>
        <v>0.55851543580640761</v>
      </c>
      <c r="H19" s="56">
        <f>perhitungan!S82</f>
        <v>4.2706720933939665E-2</v>
      </c>
      <c r="R19" s="67"/>
    </row>
    <row r="20" spans="1:20" ht="15.5" x14ac:dyDescent="0.35">
      <c r="A20" s="96"/>
      <c r="B20" s="95"/>
      <c r="C20" s="96"/>
      <c r="D20" s="101"/>
      <c r="E20" s="92"/>
      <c r="F20" s="22" t="s">
        <v>36</v>
      </c>
      <c r="G20" s="37">
        <f>perhitungan!M83</f>
        <v>0.25582489997200397</v>
      </c>
      <c r="H20" s="56">
        <f>perhitungan!S83</f>
        <v>1.9561576834994359E-2</v>
      </c>
    </row>
    <row r="21" spans="1:20" ht="15.5" x14ac:dyDescent="0.35">
      <c r="A21" s="96"/>
      <c r="B21" s="95"/>
      <c r="C21" s="96"/>
      <c r="D21" s="102"/>
      <c r="E21" s="92"/>
      <c r="F21" s="4" t="s">
        <v>35</v>
      </c>
      <c r="G21" s="37">
        <f>perhitungan!M84</f>
        <v>0.18565966422158844</v>
      </c>
      <c r="H21" s="56">
        <f>perhitungan!S84</f>
        <v>1.4196412418131694E-2</v>
      </c>
    </row>
    <row r="22" spans="1:20" ht="15.5" x14ac:dyDescent="0.35">
      <c r="A22" s="96"/>
      <c r="B22" s="95" t="s">
        <v>121</v>
      </c>
      <c r="C22" s="96" t="s">
        <v>105</v>
      </c>
      <c r="D22" s="100">
        <f>perhitungan!L32</f>
        <v>0.42753313381787089</v>
      </c>
      <c r="E22" s="92">
        <f>perhitungan!R32</f>
        <v>2.3050920765468906E-2</v>
      </c>
      <c r="F22" s="22" t="s">
        <v>34</v>
      </c>
      <c r="G22" s="37">
        <f>perhitungan!M90</f>
        <v>0.55851543580640761</v>
      </c>
      <c r="H22" s="56">
        <f>perhitungan!S90</f>
        <v>1.2874295057064836E-2</v>
      </c>
    </row>
    <row r="23" spans="1:20" ht="15.5" x14ac:dyDescent="0.35">
      <c r="A23" s="96"/>
      <c r="B23" s="95"/>
      <c r="C23" s="96"/>
      <c r="D23" s="101"/>
      <c r="E23" s="92"/>
      <c r="F23" s="22" t="s">
        <v>36</v>
      </c>
      <c r="G23" s="37">
        <f>perhitungan!M91</f>
        <v>0.25582489997200397</v>
      </c>
      <c r="H23" s="56">
        <f>perhitungan!S91</f>
        <v>5.8969994990886723E-3</v>
      </c>
    </row>
    <row r="24" spans="1:20" ht="15.5" x14ac:dyDescent="0.35">
      <c r="A24" s="96"/>
      <c r="B24" s="95"/>
      <c r="C24" s="96"/>
      <c r="D24" s="102"/>
      <c r="E24" s="92"/>
      <c r="F24" s="4" t="s">
        <v>35</v>
      </c>
      <c r="G24" s="37">
        <f>perhitungan!M92</f>
        <v>0.18565966422158844</v>
      </c>
      <c r="H24" s="56">
        <f>perhitungan!S92</f>
        <v>4.2796262093153974E-3</v>
      </c>
    </row>
    <row r="25" spans="1:20" ht="15.5" x14ac:dyDescent="0.35">
      <c r="A25" s="96"/>
      <c r="B25" s="95"/>
      <c r="C25" s="96" t="s">
        <v>106</v>
      </c>
      <c r="D25" s="100">
        <f>perhitungan!L33</f>
        <v>0.57246686618212916</v>
      </c>
      <c r="E25" s="92">
        <f>perhitungan!R33</f>
        <v>3.086518290496287E-2</v>
      </c>
      <c r="F25" s="22" t="s">
        <v>34</v>
      </c>
      <c r="G25" s="37">
        <f>perhitungan!M97</f>
        <v>0.56576043640244922</v>
      </c>
      <c r="H25" s="56">
        <f>perhitungan!S97</f>
        <v>1.7462299349953209E-2</v>
      </c>
    </row>
    <row r="26" spans="1:20" ht="15.5" x14ac:dyDescent="0.35">
      <c r="A26" s="96"/>
      <c r="B26" s="95"/>
      <c r="C26" s="96"/>
      <c r="D26" s="101"/>
      <c r="E26" s="92"/>
      <c r="F26" s="22" t="s">
        <v>36</v>
      </c>
      <c r="G26" s="37">
        <f>perhitungan!M98</f>
        <v>0.10297823610873515</v>
      </c>
      <c r="H26" s="56">
        <f>perhitungan!S98</f>
        <v>3.1784420927265622E-3</v>
      </c>
    </row>
    <row r="27" spans="1:20" ht="15.5" x14ac:dyDescent="0.35">
      <c r="A27" s="96"/>
      <c r="B27" s="95"/>
      <c r="C27" s="96"/>
      <c r="D27" s="102"/>
      <c r="E27" s="92"/>
      <c r="F27" s="4" t="s">
        <v>35</v>
      </c>
      <c r="G27" s="37">
        <f>perhitungan!M99</f>
        <v>0.33126132748881559</v>
      </c>
      <c r="H27" s="56">
        <f>perhitungan!S99</f>
        <v>1.0224441462283098E-2</v>
      </c>
    </row>
    <row r="28" spans="1:20" ht="15.5" x14ac:dyDescent="0.35">
      <c r="A28" s="96"/>
      <c r="B28" s="95" t="s">
        <v>122</v>
      </c>
      <c r="C28" s="96" t="s">
        <v>107</v>
      </c>
      <c r="D28" s="100">
        <f>perhitungan!L38</f>
        <v>0.76047904191616778</v>
      </c>
      <c r="E28" s="92">
        <f>perhitungan!R38</f>
        <v>6.5788070741476662E-2</v>
      </c>
      <c r="F28" s="22" t="s">
        <v>34</v>
      </c>
      <c r="G28" s="37">
        <f>perhitungan!M105</f>
        <v>0.10717860232613156</v>
      </c>
      <c r="H28" s="56">
        <f>perhitungan!S105</f>
        <v>7.0510734718041389E-3</v>
      </c>
    </row>
    <row r="29" spans="1:20" ht="15.5" x14ac:dyDescent="0.35">
      <c r="A29" s="96"/>
      <c r="B29" s="95"/>
      <c r="C29" s="96"/>
      <c r="D29" s="101"/>
      <c r="E29" s="92"/>
      <c r="F29" s="22" t="s">
        <v>36</v>
      </c>
      <c r="G29" s="37">
        <f>perhitungan!M106</f>
        <v>0.55753031314578716</v>
      </c>
      <c r="H29" s="56">
        <f>perhitungan!S106</f>
        <v>3.6678843681752685E-2</v>
      </c>
    </row>
    <row r="30" spans="1:20" ht="15.5" x14ac:dyDescent="0.35">
      <c r="A30" s="96"/>
      <c r="B30" s="95"/>
      <c r="C30" s="96"/>
      <c r="D30" s="102"/>
      <c r="E30" s="92"/>
      <c r="F30" s="4" t="s">
        <v>35</v>
      </c>
      <c r="G30" s="37">
        <f>perhitungan!M107</f>
        <v>0.33529108452808121</v>
      </c>
      <c r="H30" s="56">
        <f>perhitungan!S107</f>
        <v>2.2058153587919838E-2</v>
      </c>
    </row>
    <row r="31" spans="1:20" ht="15.5" x14ac:dyDescent="0.35">
      <c r="A31" s="96"/>
      <c r="B31" s="95"/>
      <c r="C31" s="96" t="s">
        <v>108</v>
      </c>
      <c r="D31" s="100">
        <f>perhitungan!L39</f>
        <v>0.23952095808383234</v>
      </c>
      <c r="E31" s="92">
        <f>perhitungan!R39</f>
        <v>2.0720652202039891E-2</v>
      </c>
      <c r="F31" s="22" t="s">
        <v>34</v>
      </c>
      <c r="G31" s="37">
        <f>perhitungan!M112</f>
        <v>0.58390878195340579</v>
      </c>
      <c r="H31" s="56">
        <f>perhitungan!S112</f>
        <v>1.2098970788573268E-2</v>
      </c>
    </row>
    <row r="32" spans="1:20" ht="15.5" x14ac:dyDescent="0.35">
      <c r="A32" s="96"/>
      <c r="B32" s="95"/>
      <c r="C32" s="96"/>
      <c r="D32" s="101"/>
      <c r="E32" s="92"/>
      <c r="F32" s="22" t="s">
        <v>36</v>
      </c>
      <c r="G32" s="37">
        <f>perhitungan!M113</f>
        <v>0.15183470423090184</v>
      </c>
      <c r="H32" s="56">
        <f>perhitungan!S113</f>
        <v>3.1461140985681118E-3</v>
      </c>
    </row>
    <row r="33" spans="1:16" ht="15.5" x14ac:dyDescent="0.35">
      <c r="A33" s="96"/>
      <c r="B33" s="95"/>
      <c r="C33" s="96"/>
      <c r="D33" s="102"/>
      <c r="E33" s="92"/>
      <c r="F33" s="4" t="s">
        <v>35</v>
      </c>
      <c r="G33" s="37">
        <f>perhitungan!M114</f>
        <v>0.26425651381569221</v>
      </c>
      <c r="H33" s="56">
        <f>perhitungan!S114</f>
        <v>5.4755673148985072E-3</v>
      </c>
    </row>
    <row r="34" spans="1:16" x14ac:dyDescent="0.35">
      <c r="E34" s="57">
        <f>SUM(E4:E33)</f>
        <v>1</v>
      </c>
      <c r="H34" s="67">
        <f>SUM(H4:H33)</f>
        <v>1</v>
      </c>
    </row>
    <row r="37" spans="1:16" x14ac:dyDescent="0.35">
      <c r="A37" s="94" t="s">
        <v>153</v>
      </c>
      <c r="B37" s="94"/>
      <c r="C37" s="94"/>
    </row>
    <row r="38" spans="1:16" x14ac:dyDescent="0.35">
      <c r="A38" s="58" t="s">
        <v>31</v>
      </c>
      <c r="B38" s="59" t="s">
        <v>116</v>
      </c>
      <c r="C38" s="59" t="s">
        <v>131</v>
      </c>
      <c r="M38" s="89" t="s">
        <v>129</v>
      </c>
      <c r="N38" s="89"/>
      <c r="O38" s="89"/>
      <c r="P38" s="89"/>
    </row>
    <row r="39" spans="1:16" x14ac:dyDescent="0.35">
      <c r="A39" s="61" t="s">
        <v>34</v>
      </c>
      <c r="B39" s="62">
        <f>N46</f>
        <v>0.54764426138752287</v>
      </c>
      <c r="C39" s="64">
        <f>RANK(B39,B39:B41,0)</f>
        <v>1</v>
      </c>
      <c r="M39" s="91" t="s">
        <v>126</v>
      </c>
      <c r="N39" s="93" t="s">
        <v>127</v>
      </c>
      <c r="O39" s="93"/>
      <c r="P39" s="93"/>
    </row>
    <row r="40" spans="1:16" x14ac:dyDescent="0.35">
      <c r="A40" s="61" t="s">
        <v>36</v>
      </c>
      <c r="B40" s="62">
        <f>O46</f>
        <v>0.19133234324855813</v>
      </c>
      <c r="C40" s="64">
        <v>3</v>
      </c>
      <c r="M40" s="91"/>
      <c r="N40" s="59" t="s">
        <v>128</v>
      </c>
      <c r="O40" s="59" t="s">
        <v>36</v>
      </c>
      <c r="P40" s="59" t="s">
        <v>35</v>
      </c>
    </row>
    <row r="41" spans="1:16" x14ac:dyDescent="0.35">
      <c r="A41" s="61" t="s">
        <v>35</v>
      </c>
      <c r="B41" s="62">
        <f>P46</f>
        <v>0.26102339536391894</v>
      </c>
      <c r="C41" s="64">
        <v>2</v>
      </c>
      <c r="M41" s="34" t="s">
        <v>13</v>
      </c>
      <c r="N41" s="37">
        <f>H4+H7</f>
        <v>0.24597804077888569</v>
      </c>
      <c r="O41" s="37">
        <f>H5+H8</f>
        <v>5.1100023931843187E-2</v>
      </c>
      <c r="P41" s="37">
        <f>H6+H9</f>
        <v>0.12514337447428642</v>
      </c>
    </row>
    <row r="42" spans="1:16" x14ac:dyDescent="0.35">
      <c r="M42" s="34" t="s">
        <v>11</v>
      </c>
      <c r="N42" s="37">
        <f>H10+H13</f>
        <v>8.6869167115409332E-2</v>
      </c>
      <c r="O42" s="37">
        <f>H11+H14</f>
        <v>4.575895969229607E-2</v>
      </c>
      <c r="P42" s="37">
        <f>H12+H15</f>
        <v>2.7846891805966084E-2</v>
      </c>
    </row>
    <row r="43" spans="1:16" x14ac:dyDescent="0.35">
      <c r="M43" s="34" t="s">
        <v>12</v>
      </c>
      <c r="N43" s="37">
        <f>H16+H19</f>
        <v>0.16531041482583247</v>
      </c>
      <c r="O43" s="37">
        <f>H17+H20</f>
        <v>4.5572960252282871E-2</v>
      </c>
      <c r="P43" s="37">
        <f>H18+H21</f>
        <v>6.5995340509249587E-2</v>
      </c>
    </row>
    <row r="44" spans="1:16" x14ac:dyDescent="0.35">
      <c r="A44" t="s">
        <v>154</v>
      </c>
      <c r="M44" s="34" t="s">
        <v>14</v>
      </c>
      <c r="N44" s="37">
        <f>H22+H25</f>
        <v>3.0336594407018046E-2</v>
      </c>
      <c r="O44" s="37">
        <f>H23+H26</f>
        <v>9.075441591815234E-3</v>
      </c>
      <c r="P44" s="37">
        <f>H24+H27</f>
        <v>1.4504067671598495E-2</v>
      </c>
    </row>
    <row r="45" spans="1:16" x14ac:dyDescent="0.35">
      <c r="M45" s="34" t="s">
        <v>15</v>
      </c>
      <c r="N45" s="37">
        <f>H28+H31</f>
        <v>1.9150044260377405E-2</v>
      </c>
      <c r="O45" s="37">
        <f>H29+H32</f>
        <v>3.9824957780320795E-2</v>
      </c>
      <c r="P45" s="37">
        <f>H30+H33</f>
        <v>2.7533720902818345E-2</v>
      </c>
    </row>
    <row r="46" spans="1:16" x14ac:dyDescent="0.35">
      <c r="M46" s="34" t="s">
        <v>130</v>
      </c>
      <c r="N46" s="37">
        <f>SUM(N41:N45)</f>
        <v>0.54764426138752287</v>
      </c>
      <c r="O46" s="37">
        <f>SUM(O41:O45)</f>
        <v>0.19133234324855813</v>
      </c>
      <c r="P46" s="37">
        <f>SUM(P41:P45)</f>
        <v>0.26102339536391894</v>
      </c>
    </row>
  </sheetData>
  <mergeCells count="46">
    <mergeCell ref="A4:A33"/>
    <mergeCell ref="D2:D3"/>
    <mergeCell ref="D4:D6"/>
    <mergeCell ref="D7:D9"/>
    <mergeCell ref="D10:D12"/>
    <mergeCell ref="D13:D15"/>
    <mergeCell ref="D16:D18"/>
    <mergeCell ref="D19:D21"/>
    <mergeCell ref="D22:D24"/>
    <mergeCell ref="D25:D27"/>
    <mergeCell ref="B22:B27"/>
    <mergeCell ref="C22:C24"/>
    <mergeCell ref="C7:C9"/>
    <mergeCell ref="C31:C33"/>
    <mergeCell ref="E31:E33"/>
    <mergeCell ref="D28:D30"/>
    <mergeCell ref="D31:D33"/>
    <mergeCell ref="E22:E24"/>
    <mergeCell ref="C25:C27"/>
    <mergeCell ref="E25:E27"/>
    <mergeCell ref="C4:C6"/>
    <mergeCell ref="E7:E9"/>
    <mergeCell ref="E2:E3"/>
    <mergeCell ref="F2:F3"/>
    <mergeCell ref="B4:B9"/>
    <mergeCell ref="M39:M40"/>
    <mergeCell ref="N39:P39"/>
    <mergeCell ref="M38:P38"/>
    <mergeCell ref="A37:C37"/>
    <mergeCell ref="E13:E15"/>
    <mergeCell ref="B16:B21"/>
    <mergeCell ref="C16:C18"/>
    <mergeCell ref="E16:E18"/>
    <mergeCell ref="C19:C21"/>
    <mergeCell ref="E19:E21"/>
    <mergeCell ref="B10:B15"/>
    <mergeCell ref="C10:C12"/>
    <mergeCell ref="C13:C15"/>
    <mergeCell ref="B28:B33"/>
    <mergeCell ref="C28:C30"/>
    <mergeCell ref="E28:E30"/>
    <mergeCell ref="Q1:T1"/>
    <mergeCell ref="G2:G3"/>
    <mergeCell ref="H2:H3"/>
    <mergeCell ref="E4:E6"/>
    <mergeCell ref="E10:E12"/>
  </mergeCells>
  <phoneticPr fontId="11" type="noConversion"/>
  <pageMargins left="0.7" right="0.7" top="0.75" bottom="0.75" header="0.3" footer="0.3"/>
  <pageSetup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kuesioner</vt:lpstr>
      <vt:lpstr>Hasil kuesioner</vt:lpstr>
      <vt:lpstr>perhitungan</vt:lpstr>
      <vt:lpstr>rekapitulasi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LUAILYUS ALHAQY</dc:creator>
  <cp:lastModifiedBy>LUAILYUS ALHAQY</cp:lastModifiedBy>
  <cp:lastPrinted>2023-04-08T16:18:51Z</cp:lastPrinted>
  <dcterms:created xsi:type="dcterms:W3CDTF">2023-01-21T13:16:32Z</dcterms:created>
  <dcterms:modified xsi:type="dcterms:W3CDTF">2023-06-08T15:16:50Z</dcterms:modified>
</cp:coreProperties>
</file>