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ER\Documents\skripsi\PERHITUNGAN\"/>
    </mc:Choice>
  </mc:AlternateContent>
  <bookViews>
    <workbookView xWindow="0" yWindow="0" windowWidth="19200" windowHeight="8150"/>
  </bookViews>
  <sheets>
    <sheet name="PANJANG AKA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0" i="1" l="1"/>
  <c r="S38" i="1" s="1"/>
  <c r="S29" i="1" l="1"/>
  <c r="P29" i="1"/>
  <c r="Q29" i="1"/>
  <c r="O35" i="1"/>
  <c r="O34" i="1" s="1"/>
  <c r="O32" i="1"/>
  <c r="O31" i="1"/>
  <c r="O33" i="1" s="1"/>
  <c r="O30" i="1"/>
  <c r="E30" i="1"/>
  <c r="D30" i="1"/>
  <c r="C30" i="1"/>
  <c r="E29" i="1"/>
  <c r="D29" i="1"/>
  <c r="C29" i="1"/>
  <c r="E28" i="1"/>
  <c r="D28" i="1"/>
  <c r="C28" i="1"/>
  <c r="E27" i="1"/>
  <c r="D27" i="1"/>
  <c r="C27" i="1"/>
  <c r="E26" i="1"/>
  <c r="D26" i="1"/>
  <c r="C26" i="1"/>
  <c r="F36" i="1" s="1"/>
  <c r="E25" i="1"/>
  <c r="D25" i="1"/>
  <c r="C25" i="1"/>
  <c r="E24" i="1"/>
  <c r="D24" i="1"/>
  <c r="C24" i="1"/>
  <c r="E23" i="1"/>
  <c r="D23" i="1"/>
  <c r="C23" i="1"/>
  <c r="E22" i="1"/>
  <c r="D22" i="1"/>
  <c r="F22" i="1" s="1"/>
  <c r="C22" i="1"/>
  <c r="G22" i="1" s="1"/>
  <c r="E21" i="1"/>
  <c r="D21" i="1"/>
  <c r="C21" i="1"/>
  <c r="E20" i="1"/>
  <c r="D20" i="1"/>
  <c r="C20" i="1"/>
  <c r="E19" i="1"/>
  <c r="D19" i="1"/>
  <c r="C19" i="1"/>
  <c r="R15" i="1"/>
  <c r="L15" i="1"/>
  <c r="E15" i="1"/>
  <c r="R14" i="1"/>
  <c r="L14" i="1"/>
  <c r="E14" i="1"/>
  <c r="R13" i="1"/>
  <c r="L13" i="1"/>
  <c r="E13" i="1"/>
  <c r="R12" i="1"/>
  <c r="L12" i="1"/>
  <c r="E12" i="1"/>
  <c r="R11" i="1"/>
  <c r="L11" i="1"/>
  <c r="E11" i="1"/>
  <c r="R10" i="1"/>
  <c r="L10" i="1"/>
  <c r="E10" i="1"/>
  <c r="R9" i="1"/>
  <c r="L9" i="1"/>
  <c r="E9" i="1"/>
  <c r="R8" i="1"/>
  <c r="L8" i="1"/>
  <c r="E8" i="1"/>
  <c r="R7" i="1"/>
  <c r="L7" i="1"/>
  <c r="E7" i="1"/>
  <c r="R6" i="1"/>
  <c r="L6" i="1"/>
  <c r="E6" i="1"/>
  <c r="R5" i="1"/>
  <c r="L5" i="1"/>
  <c r="E5" i="1"/>
  <c r="R4" i="1"/>
  <c r="L4" i="1"/>
  <c r="E4" i="1"/>
  <c r="G23" i="1" l="1"/>
  <c r="E32" i="1"/>
  <c r="G20" i="1"/>
  <c r="G30" i="1"/>
  <c r="H35" i="1"/>
  <c r="G28" i="1"/>
  <c r="G27" i="1"/>
  <c r="G35" i="1"/>
  <c r="F25" i="1"/>
  <c r="D32" i="1"/>
  <c r="G24" i="1"/>
  <c r="F23" i="1"/>
  <c r="F21" i="1"/>
  <c r="G19" i="1"/>
  <c r="H36" i="1"/>
  <c r="H37" i="1" s="1"/>
  <c r="H38" i="1" s="1"/>
  <c r="F29" i="1"/>
  <c r="G36" i="1"/>
  <c r="F26" i="1"/>
  <c r="E35" i="1"/>
  <c r="C36" i="1"/>
  <c r="G25" i="1"/>
  <c r="C31" i="1"/>
  <c r="G26" i="1"/>
  <c r="F27" i="1"/>
  <c r="G29" i="1"/>
  <c r="F30" i="1"/>
  <c r="D31" i="1"/>
  <c r="C32" i="1"/>
  <c r="C35" i="1"/>
  <c r="D36" i="1"/>
  <c r="F20" i="1"/>
  <c r="F24" i="1"/>
  <c r="F28" i="1"/>
  <c r="E31" i="1"/>
  <c r="D35" i="1"/>
  <c r="E36" i="1"/>
  <c r="G21" i="1"/>
  <c r="F35" i="1"/>
  <c r="F37" i="1" s="1"/>
  <c r="F38" i="1" s="1"/>
  <c r="F19" i="1"/>
  <c r="G37" i="1" l="1"/>
  <c r="G38" i="1" s="1"/>
  <c r="I36" i="1"/>
  <c r="J36" i="1" s="1"/>
  <c r="E37" i="1"/>
  <c r="E38" i="1" s="1"/>
  <c r="I35" i="1"/>
  <c r="J35" i="1" s="1"/>
  <c r="C37" i="1"/>
  <c r="C38" i="1" s="1"/>
  <c r="F31" i="1"/>
  <c r="L28" i="1" s="1"/>
  <c r="D37" i="1"/>
  <c r="D38" i="1" s="1"/>
  <c r="P30" i="1" l="1"/>
  <c r="P35" i="1"/>
  <c r="P32" i="1"/>
  <c r="Q32" i="1" s="1"/>
  <c r="P31" i="1"/>
  <c r="Q31" i="1" s="1"/>
  <c r="Q35" i="1" l="1"/>
  <c r="P34" i="1"/>
  <c r="Q34" i="1" s="1"/>
  <c r="R29" i="1" s="1"/>
  <c r="P33" i="1"/>
  <c r="Q33" i="1" s="1"/>
  <c r="Q30" i="1"/>
  <c r="R30" i="1" l="1"/>
  <c r="S30" i="1" s="1"/>
  <c r="R33" i="1"/>
  <c r="S33" i="1" s="1"/>
  <c r="R32" i="1"/>
  <c r="S32" i="1" s="1"/>
  <c r="R31" i="1"/>
  <c r="S31" i="1" s="1"/>
</calcChain>
</file>

<file path=xl/sharedStrings.xml><?xml version="1.0" encoding="utf-8"?>
<sst xmlns="http://schemas.openxmlformats.org/spreadsheetml/2006/main" count="109" uniqueCount="53">
  <si>
    <t>ULANGAN 1</t>
  </si>
  <si>
    <t>ULANGAN 2</t>
  </si>
  <si>
    <t>ULANGAN 3</t>
  </si>
  <si>
    <t xml:space="preserve">PERLAKUAN </t>
  </si>
  <si>
    <t>TANAM 1</t>
  </si>
  <si>
    <t>TANAM 2</t>
  </si>
  <si>
    <t xml:space="preserve">RERATA </t>
  </si>
  <si>
    <t>RERATA</t>
  </si>
  <si>
    <t>P1Z0</t>
  </si>
  <si>
    <t>P1Z1</t>
  </si>
  <si>
    <t>P2Z0</t>
  </si>
  <si>
    <t>P2Z1</t>
  </si>
  <si>
    <t>P3Z0</t>
  </si>
  <si>
    <t>P3Z1</t>
  </si>
  <si>
    <t>P4Z0</t>
  </si>
  <si>
    <t>P4Z1</t>
  </si>
  <si>
    <t>P5Z0</t>
  </si>
  <si>
    <t>P5Z1</t>
  </si>
  <si>
    <t>P6Z0</t>
  </si>
  <si>
    <t>P6Z1</t>
  </si>
  <si>
    <t>I</t>
  </si>
  <si>
    <t>II</t>
  </si>
  <si>
    <t>III</t>
  </si>
  <si>
    <t>JUMLAH</t>
  </si>
  <si>
    <t>P</t>
  </si>
  <si>
    <t>Z</t>
  </si>
  <si>
    <t>R</t>
  </si>
  <si>
    <t>FK</t>
  </si>
  <si>
    <t>SK</t>
  </si>
  <si>
    <t>db</t>
  </si>
  <si>
    <t>JK</t>
  </si>
  <si>
    <t>KT</t>
  </si>
  <si>
    <t>Fhitung</t>
  </si>
  <si>
    <t>Notasi</t>
  </si>
  <si>
    <t>F5%</t>
  </si>
  <si>
    <t>F1%</t>
  </si>
  <si>
    <t>Kelompok</t>
  </si>
  <si>
    <t>Perlakuan</t>
  </si>
  <si>
    <t>TABEL 2 ARAH</t>
  </si>
  <si>
    <t>PZ</t>
  </si>
  <si>
    <t>P1</t>
  </si>
  <si>
    <t>P2</t>
  </si>
  <si>
    <t>P3</t>
  </si>
  <si>
    <t>P4</t>
  </si>
  <si>
    <t>P5</t>
  </si>
  <si>
    <t>P6</t>
  </si>
  <si>
    <t>Galat</t>
  </si>
  <si>
    <t>Z0</t>
  </si>
  <si>
    <t>Total</t>
  </si>
  <si>
    <t>Z1</t>
  </si>
  <si>
    <t>Z2</t>
  </si>
  <si>
    <t>2,22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</si>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</sst>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1" xfId="0" applyFill="1" applyBorder="1"/>
    <xf numFmtId="2" fontId="0" fillId="0" borderId="1" xfId="0" applyNumberFormat="1" applyFill="1" applyBorder="1"/>
    <xf numFmtId="0" fontId="0" fillId="2" borderId="1" xfId="0" applyFill="1" applyBorder="1"/>
    <xf numFmtId="2" fontId="0" fillId="3" borderId="1" xfId="0" applyNumberFormat="1" applyFill="1" applyBorder="1"/>
    <xf numFmtId="0" fontId="0" fillId="3" borderId="1" xfId="0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0"/>
  <sheetViews>
    <sheetView tabSelected="1" topLeftCell="A20" zoomScale="68" workbookViewId="0">
      <selection activeCell="T40" sqref="T40"/>
    </sheetView>
  </sheetViews>
  <sheetFormatPr defaultRowHeight="14.5" x14ac:dyDescent="0.35"/>
  <cols>
    <col min="17" max="17" width="10.36328125" bestFit="1" customWidth="1"/>
  </cols>
  <sheetData>
    <row r="2" spans="1:18" x14ac:dyDescent="0.35">
      <c r="A2" t="s">
        <v>0</v>
      </c>
      <c r="H2" t="s">
        <v>1</v>
      </c>
      <c r="N2" t="s">
        <v>2</v>
      </c>
    </row>
    <row r="3" spans="1:18" x14ac:dyDescent="0.35">
      <c r="A3" s="1" t="s">
        <v>3</v>
      </c>
      <c r="B3" s="1"/>
      <c r="C3" s="1" t="s">
        <v>4</v>
      </c>
      <c r="D3" s="1" t="s">
        <v>5</v>
      </c>
      <c r="E3" s="1" t="s">
        <v>6</v>
      </c>
      <c r="H3" s="1" t="s">
        <v>3</v>
      </c>
      <c r="I3" s="1"/>
      <c r="J3" s="1" t="s">
        <v>4</v>
      </c>
      <c r="K3" s="1" t="s">
        <v>5</v>
      </c>
      <c r="L3" s="1" t="s">
        <v>6</v>
      </c>
      <c r="N3" s="1" t="s">
        <v>3</v>
      </c>
      <c r="O3" s="1"/>
      <c r="P3" s="1" t="s">
        <v>4</v>
      </c>
      <c r="Q3" s="1" t="s">
        <v>5</v>
      </c>
      <c r="R3" s="1" t="s">
        <v>7</v>
      </c>
    </row>
    <row r="4" spans="1:18" x14ac:dyDescent="0.35">
      <c r="A4" s="1" t="s">
        <v>8</v>
      </c>
      <c r="B4" s="1"/>
      <c r="C4" s="1">
        <v>9</v>
      </c>
      <c r="D4" s="1">
        <v>7.4</v>
      </c>
      <c r="E4" s="1">
        <f>AVERAGE(C4:D4)</f>
        <v>8.1999999999999993</v>
      </c>
      <c r="H4" s="1" t="s">
        <v>8</v>
      </c>
      <c r="I4" s="1"/>
      <c r="J4" s="1">
        <v>7</v>
      </c>
      <c r="K4" s="1">
        <v>3</v>
      </c>
      <c r="L4" s="1">
        <f>AVERAGE(J4:K4)</f>
        <v>5</v>
      </c>
      <c r="N4" s="1" t="s">
        <v>8</v>
      </c>
      <c r="O4" s="1"/>
      <c r="P4" s="1">
        <v>8.8000000000000007</v>
      </c>
      <c r="Q4" s="1">
        <v>6.3</v>
      </c>
      <c r="R4" s="1">
        <f>AVERAGE(P4:Q4)</f>
        <v>7.5500000000000007</v>
      </c>
    </row>
    <row r="5" spans="1:18" x14ac:dyDescent="0.35">
      <c r="A5" s="1" t="s">
        <v>9</v>
      </c>
      <c r="B5" s="1"/>
      <c r="C5" s="1">
        <v>9</v>
      </c>
      <c r="D5" s="1">
        <v>4</v>
      </c>
      <c r="E5" s="1">
        <f t="shared" ref="E5:E15" si="0">AVERAGE(C5:D5)</f>
        <v>6.5</v>
      </c>
      <c r="H5" s="1" t="s">
        <v>9</v>
      </c>
      <c r="I5" s="1"/>
      <c r="J5" s="1">
        <v>4</v>
      </c>
      <c r="K5" s="1">
        <v>4.5999999999999996</v>
      </c>
      <c r="L5" s="1">
        <f t="shared" ref="L5:L15" si="1">AVERAGE(J5:K5)</f>
        <v>4.3</v>
      </c>
      <c r="N5" s="1" t="s">
        <v>9</v>
      </c>
      <c r="O5" s="1"/>
      <c r="P5" s="1">
        <v>5.3</v>
      </c>
      <c r="Q5" s="1">
        <v>7.1</v>
      </c>
      <c r="R5" s="1">
        <f t="shared" ref="R5:R15" si="2">AVERAGE(P5:Q5)</f>
        <v>6.1999999999999993</v>
      </c>
    </row>
    <row r="6" spans="1:18" x14ac:dyDescent="0.35">
      <c r="A6" s="1" t="s">
        <v>10</v>
      </c>
      <c r="B6" s="1"/>
      <c r="C6" s="1">
        <v>6</v>
      </c>
      <c r="D6" s="1">
        <v>8.6</v>
      </c>
      <c r="E6" s="1">
        <f t="shared" si="0"/>
        <v>7.3</v>
      </c>
      <c r="H6" s="1" t="s">
        <v>10</v>
      </c>
      <c r="I6" s="1"/>
      <c r="J6" s="1">
        <v>5</v>
      </c>
      <c r="K6" s="1">
        <v>5.5</v>
      </c>
      <c r="L6" s="1">
        <f t="shared" si="1"/>
        <v>5.25</v>
      </c>
      <c r="N6" s="1" t="s">
        <v>10</v>
      </c>
      <c r="O6" s="1"/>
      <c r="P6" s="1">
        <v>6</v>
      </c>
      <c r="Q6" s="1">
        <v>3</v>
      </c>
      <c r="R6" s="1">
        <f t="shared" si="2"/>
        <v>4.5</v>
      </c>
    </row>
    <row r="7" spans="1:18" x14ac:dyDescent="0.35">
      <c r="A7" s="1" t="s">
        <v>11</v>
      </c>
      <c r="B7" s="1"/>
      <c r="C7" s="1">
        <v>5.6</v>
      </c>
      <c r="D7" s="1">
        <v>6.5</v>
      </c>
      <c r="E7" s="1">
        <f t="shared" si="0"/>
        <v>6.05</v>
      </c>
      <c r="H7" s="1" t="s">
        <v>11</v>
      </c>
      <c r="I7" s="1"/>
      <c r="J7" s="1">
        <v>7</v>
      </c>
      <c r="K7" s="1">
        <v>5</v>
      </c>
      <c r="L7" s="1">
        <f t="shared" si="1"/>
        <v>6</v>
      </c>
      <c r="N7" s="1" t="s">
        <v>11</v>
      </c>
      <c r="O7" s="1"/>
      <c r="P7" s="1">
        <v>5</v>
      </c>
      <c r="Q7" s="1">
        <v>6</v>
      </c>
      <c r="R7" s="1">
        <f t="shared" si="2"/>
        <v>5.5</v>
      </c>
    </row>
    <row r="8" spans="1:18" x14ac:dyDescent="0.35">
      <c r="A8" s="1" t="s">
        <v>12</v>
      </c>
      <c r="B8" s="1"/>
      <c r="C8" s="1">
        <v>8</v>
      </c>
      <c r="D8" s="1">
        <v>8.1999999999999993</v>
      </c>
      <c r="E8" s="1">
        <f t="shared" si="0"/>
        <v>8.1</v>
      </c>
      <c r="H8" s="1" t="s">
        <v>12</v>
      </c>
      <c r="I8" s="1"/>
      <c r="J8" s="1">
        <v>10</v>
      </c>
      <c r="K8" s="1">
        <v>9</v>
      </c>
      <c r="L8" s="1">
        <f t="shared" si="1"/>
        <v>9.5</v>
      </c>
      <c r="N8" s="1" t="s">
        <v>12</v>
      </c>
      <c r="O8" s="1"/>
      <c r="P8" s="1">
        <v>5.5</v>
      </c>
      <c r="Q8" s="1">
        <v>6</v>
      </c>
      <c r="R8" s="1">
        <f t="shared" si="2"/>
        <v>5.75</v>
      </c>
    </row>
    <row r="9" spans="1:18" x14ac:dyDescent="0.35">
      <c r="A9" s="1" t="s">
        <v>13</v>
      </c>
      <c r="B9" s="1"/>
      <c r="C9" s="1">
        <v>4</v>
      </c>
      <c r="D9" s="1">
        <v>3.7</v>
      </c>
      <c r="E9" s="1">
        <f t="shared" si="0"/>
        <v>3.85</v>
      </c>
      <c r="H9" s="1" t="s">
        <v>13</v>
      </c>
      <c r="I9" s="1"/>
      <c r="J9" s="1">
        <v>3.5</v>
      </c>
      <c r="K9" s="1">
        <v>5</v>
      </c>
      <c r="L9" s="1">
        <f t="shared" si="1"/>
        <v>4.25</v>
      </c>
      <c r="N9" s="1" t="s">
        <v>13</v>
      </c>
      <c r="O9" s="1"/>
      <c r="P9" s="1">
        <v>4.5</v>
      </c>
      <c r="Q9" s="1">
        <v>6.5</v>
      </c>
      <c r="R9" s="1">
        <f t="shared" si="2"/>
        <v>5.5</v>
      </c>
    </row>
    <row r="10" spans="1:18" x14ac:dyDescent="0.35">
      <c r="A10" s="1" t="s">
        <v>14</v>
      </c>
      <c r="B10" s="1"/>
      <c r="C10" s="1">
        <v>6.5</v>
      </c>
      <c r="D10" s="1">
        <v>7</v>
      </c>
      <c r="E10" s="1">
        <f t="shared" si="0"/>
        <v>6.75</v>
      </c>
      <c r="H10" s="1" t="s">
        <v>14</v>
      </c>
      <c r="I10" s="1"/>
      <c r="J10" s="1">
        <v>8.5</v>
      </c>
      <c r="K10" s="1">
        <v>6.5</v>
      </c>
      <c r="L10" s="1">
        <f t="shared" si="1"/>
        <v>7.5</v>
      </c>
      <c r="N10" s="1" t="s">
        <v>14</v>
      </c>
      <c r="O10" s="1"/>
      <c r="P10" s="1">
        <v>4.8</v>
      </c>
      <c r="Q10" s="1">
        <v>3.1</v>
      </c>
      <c r="R10" s="1">
        <f t="shared" si="2"/>
        <v>3.95</v>
      </c>
    </row>
    <row r="11" spans="1:18" x14ac:dyDescent="0.35">
      <c r="A11" s="1" t="s">
        <v>15</v>
      </c>
      <c r="B11" s="1"/>
      <c r="C11" s="1">
        <v>5.5</v>
      </c>
      <c r="D11" s="1">
        <v>4.7</v>
      </c>
      <c r="E11" s="1">
        <f t="shared" si="0"/>
        <v>5.0999999999999996</v>
      </c>
      <c r="H11" s="1" t="s">
        <v>15</v>
      </c>
      <c r="I11" s="1"/>
      <c r="J11" s="1">
        <v>10</v>
      </c>
      <c r="K11" s="1">
        <v>5</v>
      </c>
      <c r="L11" s="1">
        <f t="shared" si="1"/>
        <v>7.5</v>
      </c>
      <c r="N11" s="1" t="s">
        <v>15</v>
      </c>
      <c r="O11" s="1"/>
      <c r="P11" s="1">
        <v>4</v>
      </c>
      <c r="Q11" s="1">
        <v>3</v>
      </c>
      <c r="R11" s="1">
        <f t="shared" si="2"/>
        <v>3.5</v>
      </c>
    </row>
    <row r="12" spans="1:18" x14ac:dyDescent="0.35">
      <c r="A12" s="1" t="s">
        <v>16</v>
      </c>
      <c r="B12" s="1"/>
      <c r="C12" s="1">
        <v>8.5</v>
      </c>
      <c r="D12" s="1">
        <v>9</v>
      </c>
      <c r="E12" s="1">
        <f t="shared" si="0"/>
        <v>8.75</v>
      </c>
      <c r="H12" s="1" t="s">
        <v>16</v>
      </c>
      <c r="I12" s="1"/>
      <c r="J12" s="1">
        <v>8.4</v>
      </c>
      <c r="K12" s="1">
        <v>5.9</v>
      </c>
      <c r="L12" s="1">
        <f t="shared" si="1"/>
        <v>7.15</v>
      </c>
      <c r="N12" s="1" t="s">
        <v>16</v>
      </c>
      <c r="O12" s="1"/>
      <c r="P12" s="1">
        <v>11</v>
      </c>
      <c r="Q12" s="1">
        <v>6.5</v>
      </c>
      <c r="R12" s="1">
        <f t="shared" si="2"/>
        <v>8.75</v>
      </c>
    </row>
    <row r="13" spans="1:18" x14ac:dyDescent="0.35">
      <c r="A13" s="1" t="s">
        <v>17</v>
      </c>
      <c r="B13" s="1"/>
      <c r="C13" s="1">
        <v>5</v>
      </c>
      <c r="D13" s="1">
        <v>5.4</v>
      </c>
      <c r="E13" s="1">
        <f t="shared" si="0"/>
        <v>5.2</v>
      </c>
      <c r="H13" s="1" t="s">
        <v>17</v>
      </c>
      <c r="I13" s="1"/>
      <c r="J13" s="1">
        <v>9.3000000000000007</v>
      </c>
      <c r="K13" s="1">
        <v>9.1999999999999993</v>
      </c>
      <c r="L13" s="1">
        <f t="shared" si="1"/>
        <v>9.25</v>
      </c>
      <c r="N13" s="1" t="s">
        <v>17</v>
      </c>
      <c r="O13" s="1"/>
      <c r="P13" s="1">
        <v>4</v>
      </c>
      <c r="Q13" s="1">
        <v>3.5</v>
      </c>
      <c r="R13" s="1">
        <f t="shared" si="2"/>
        <v>3.75</v>
      </c>
    </row>
    <row r="14" spans="1:18" x14ac:dyDescent="0.35">
      <c r="A14" s="1" t="s">
        <v>18</v>
      </c>
      <c r="B14" s="1"/>
      <c r="C14" s="1">
        <v>3.4</v>
      </c>
      <c r="D14" s="1">
        <v>9</v>
      </c>
      <c r="E14" s="1">
        <f t="shared" si="0"/>
        <v>6.2</v>
      </c>
      <c r="H14" s="1" t="s">
        <v>18</v>
      </c>
      <c r="I14" s="1"/>
      <c r="J14" s="1">
        <v>4</v>
      </c>
      <c r="K14" s="1">
        <v>3.9</v>
      </c>
      <c r="L14" s="1">
        <f t="shared" si="1"/>
        <v>3.95</v>
      </c>
      <c r="N14" s="1" t="s">
        <v>18</v>
      </c>
      <c r="O14" s="1"/>
      <c r="P14" s="1">
        <v>4.5</v>
      </c>
      <c r="Q14" s="1">
        <v>7.5</v>
      </c>
      <c r="R14" s="1">
        <f t="shared" si="2"/>
        <v>6</v>
      </c>
    </row>
    <row r="15" spans="1:18" x14ac:dyDescent="0.35">
      <c r="A15" s="1" t="s">
        <v>19</v>
      </c>
      <c r="B15" s="1"/>
      <c r="C15" s="1">
        <v>5.5</v>
      </c>
      <c r="D15" s="1">
        <v>2</v>
      </c>
      <c r="E15" s="1">
        <f t="shared" si="0"/>
        <v>3.75</v>
      </c>
      <c r="H15" s="1" t="s">
        <v>19</v>
      </c>
      <c r="I15" s="1"/>
      <c r="J15" s="1">
        <v>8</v>
      </c>
      <c r="K15" s="1">
        <v>5</v>
      </c>
      <c r="L15" s="1">
        <f t="shared" si="1"/>
        <v>6.5</v>
      </c>
      <c r="N15" s="1" t="s">
        <v>19</v>
      </c>
      <c r="O15" s="1"/>
      <c r="P15" s="1">
        <v>3.7</v>
      </c>
      <c r="Q15" s="1">
        <v>4</v>
      </c>
      <c r="R15" s="1">
        <f t="shared" si="2"/>
        <v>3.85</v>
      </c>
    </row>
    <row r="18" spans="1:21" x14ac:dyDescent="0.35">
      <c r="A18" s="1" t="s">
        <v>3</v>
      </c>
      <c r="B18" s="1"/>
      <c r="C18" s="1" t="s">
        <v>20</v>
      </c>
      <c r="D18" s="1" t="s">
        <v>21</v>
      </c>
      <c r="E18" s="1" t="s">
        <v>22</v>
      </c>
      <c r="F18" s="1" t="s">
        <v>23</v>
      </c>
      <c r="G18" s="1" t="s">
        <v>7</v>
      </c>
    </row>
    <row r="19" spans="1:21" x14ac:dyDescent="0.35">
      <c r="A19" s="1" t="s">
        <v>8</v>
      </c>
      <c r="B19" s="1"/>
      <c r="C19" s="1">
        <f>AVERAGE(C4:D4)</f>
        <v>8.1999999999999993</v>
      </c>
      <c r="D19" s="1">
        <f>AVERAGE(J4:K4)</f>
        <v>5</v>
      </c>
      <c r="E19" s="1">
        <f>AVERAGE(P4:Q4)</f>
        <v>7.5500000000000007</v>
      </c>
      <c r="F19" s="1">
        <f>SUM(C19:E19)</f>
        <v>20.75</v>
      </c>
      <c r="G19" s="2">
        <f>AVERAGE(C19:E19)</f>
        <v>6.916666666666667</v>
      </c>
    </row>
    <row r="20" spans="1:21" x14ac:dyDescent="0.35">
      <c r="A20" s="1" t="s">
        <v>9</v>
      </c>
      <c r="B20" s="1"/>
      <c r="C20" s="1">
        <f t="shared" ref="C20:C30" si="3">AVERAGE(C5:D5)</f>
        <v>6.5</v>
      </c>
      <c r="D20" s="1">
        <f t="shared" ref="D20:D30" si="4">AVERAGE(J5:K5)</f>
        <v>4.3</v>
      </c>
      <c r="E20" s="1">
        <f t="shared" ref="E20:E30" si="5">AVERAGE(P5:Q5)</f>
        <v>6.1999999999999993</v>
      </c>
      <c r="F20" s="1">
        <f t="shared" ref="F20:F30" si="6">SUM(C20:E20)</f>
        <v>17</v>
      </c>
      <c r="G20" s="2">
        <f t="shared" ref="G20:G30" si="7">AVERAGE(C20:E20)</f>
        <v>5.666666666666667</v>
      </c>
    </row>
    <row r="21" spans="1:21" x14ac:dyDescent="0.35">
      <c r="A21" s="1" t="s">
        <v>10</v>
      </c>
      <c r="B21" s="1"/>
      <c r="C21" s="1">
        <f t="shared" si="3"/>
        <v>7.3</v>
      </c>
      <c r="D21" s="1">
        <f t="shared" si="4"/>
        <v>5.25</v>
      </c>
      <c r="E21" s="1">
        <f t="shared" si="5"/>
        <v>4.5</v>
      </c>
      <c r="F21" s="1">
        <f t="shared" si="6"/>
        <v>17.05</v>
      </c>
      <c r="G21" s="2">
        <f t="shared" si="7"/>
        <v>5.6833333333333336</v>
      </c>
    </row>
    <row r="22" spans="1:21" x14ac:dyDescent="0.35">
      <c r="A22" s="1" t="s">
        <v>11</v>
      </c>
      <c r="B22" s="1"/>
      <c r="C22" s="1">
        <f t="shared" si="3"/>
        <v>6.05</v>
      </c>
      <c r="D22" s="1">
        <f t="shared" si="4"/>
        <v>6</v>
      </c>
      <c r="E22" s="1">
        <f>AVERAGE(P7:Q7)</f>
        <v>5.5</v>
      </c>
      <c r="F22" s="1">
        <f t="shared" si="6"/>
        <v>17.55</v>
      </c>
      <c r="G22" s="2">
        <f t="shared" si="7"/>
        <v>5.8500000000000005</v>
      </c>
    </row>
    <row r="23" spans="1:21" x14ac:dyDescent="0.35">
      <c r="A23" s="1" t="s">
        <v>12</v>
      </c>
      <c r="B23" s="1"/>
      <c r="C23" s="1">
        <f t="shared" si="3"/>
        <v>8.1</v>
      </c>
      <c r="D23" s="1">
        <f t="shared" si="4"/>
        <v>9.5</v>
      </c>
      <c r="E23" s="1">
        <f t="shared" si="5"/>
        <v>5.75</v>
      </c>
      <c r="F23" s="1">
        <f t="shared" si="6"/>
        <v>23.35</v>
      </c>
      <c r="G23" s="2">
        <f t="shared" si="7"/>
        <v>7.7833333333333341</v>
      </c>
    </row>
    <row r="24" spans="1:21" x14ac:dyDescent="0.35">
      <c r="A24" s="1" t="s">
        <v>13</v>
      </c>
      <c r="B24" s="1"/>
      <c r="C24" s="1">
        <f t="shared" si="3"/>
        <v>3.85</v>
      </c>
      <c r="D24" s="1">
        <f t="shared" si="4"/>
        <v>4.25</v>
      </c>
      <c r="E24" s="1">
        <f t="shared" si="5"/>
        <v>5.5</v>
      </c>
      <c r="F24" s="1">
        <f t="shared" si="6"/>
        <v>13.6</v>
      </c>
      <c r="G24" s="2">
        <f t="shared" si="7"/>
        <v>4.5333333333333332</v>
      </c>
    </row>
    <row r="25" spans="1:21" x14ac:dyDescent="0.35">
      <c r="A25" s="1" t="s">
        <v>14</v>
      </c>
      <c r="B25" s="1"/>
      <c r="C25" s="1">
        <f t="shared" si="3"/>
        <v>6.75</v>
      </c>
      <c r="D25" s="1">
        <f t="shared" si="4"/>
        <v>7.5</v>
      </c>
      <c r="E25" s="1">
        <f t="shared" si="5"/>
        <v>3.95</v>
      </c>
      <c r="F25" s="1">
        <f t="shared" si="6"/>
        <v>18.2</v>
      </c>
      <c r="G25" s="2">
        <f t="shared" si="7"/>
        <v>6.0666666666666664</v>
      </c>
      <c r="J25" t="s">
        <v>24</v>
      </c>
      <c r="L25">
        <v>6</v>
      </c>
    </row>
    <row r="26" spans="1:21" x14ac:dyDescent="0.35">
      <c r="A26" s="1" t="s">
        <v>15</v>
      </c>
      <c r="B26" s="1"/>
      <c r="C26" s="1">
        <f t="shared" si="3"/>
        <v>5.0999999999999996</v>
      </c>
      <c r="D26" s="1">
        <f t="shared" si="4"/>
        <v>7.5</v>
      </c>
      <c r="E26" s="1">
        <f t="shared" si="5"/>
        <v>3.5</v>
      </c>
      <c r="F26" s="1">
        <f t="shared" si="6"/>
        <v>16.100000000000001</v>
      </c>
      <c r="G26" s="2">
        <f t="shared" si="7"/>
        <v>5.3666666666666671</v>
      </c>
      <c r="J26" t="s">
        <v>25</v>
      </c>
      <c r="L26">
        <v>2</v>
      </c>
    </row>
    <row r="27" spans="1:21" x14ac:dyDescent="0.35">
      <c r="A27" s="1" t="s">
        <v>16</v>
      </c>
      <c r="B27" s="1"/>
      <c r="C27" s="1">
        <f t="shared" si="3"/>
        <v>8.75</v>
      </c>
      <c r="D27" s="1">
        <f t="shared" si="4"/>
        <v>7.15</v>
      </c>
      <c r="E27" s="1">
        <f t="shared" si="5"/>
        <v>8.75</v>
      </c>
      <c r="F27" s="1">
        <f t="shared" si="6"/>
        <v>24.65</v>
      </c>
      <c r="G27" s="2">
        <f t="shared" si="7"/>
        <v>8.2166666666666668</v>
      </c>
      <c r="J27" t="s">
        <v>26</v>
      </c>
      <c r="L27">
        <v>3</v>
      </c>
    </row>
    <row r="28" spans="1:21" x14ac:dyDescent="0.35">
      <c r="A28" s="1" t="s">
        <v>17</v>
      </c>
      <c r="B28" s="1"/>
      <c r="C28" s="1">
        <f t="shared" si="3"/>
        <v>5.2</v>
      </c>
      <c r="D28" s="1">
        <f t="shared" si="4"/>
        <v>9.25</v>
      </c>
      <c r="E28" s="1">
        <f t="shared" si="5"/>
        <v>3.75</v>
      </c>
      <c r="F28" s="1">
        <f t="shared" si="6"/>
        <v>18.2</v>
      </c>
      <c r="G28" s="2">
        <f t="shared" si="7"/>
        <v>6.0666666666666664</v>
      </c>
      <c r="J28" t="s">
        <v>27</v>
      </c>
      <c r="L28">
        <f>F31^2/(12*3)</f>
        <v>1304.4136111111109</v>
      </c>
      <c r="N28" s="1" t="s">
        <v>28</v>
      </c>
      <c r="O28" s="1" t="s">
        <v>29</v>
      </c>
      <c r="P28" s="1" t="s">
        <v>30</v>
      </c>
      <c r="Q28" s="1" t="s">
        <v>31</v>
      </c>
      <c r="R28" s="1" t="s">
        <v>32</v>
      </c>
      <c r="S28" s="1" t="s">
        <v>33</v>
      </c>
      <c r="T28" s="1" t="s">
        <v>34</v>
      </c>
      <c r="U28" s="1" t="s">
        <v>35</v>
      </c>
    </row>
    <row r="29" spans="1:21" x14ac:dyDescent="0.35">
      <c r="A29" s="1" t="s">
        <v>18</v>
      </c>
      <c r="B29" s="1"/>
      <c r="C29" s="1">
        <f t="shared" si="3"/>
        <v>6.2</v>
      </c>
      <c r="D29" s="1">
        <f t="shared" si="4"/>
        <v>3.95</v>
      </c>
      <c r="E29" s="1">
        <f t="shared" si="5"/>
        <v>6</v>
      </c>
      <c r="F29" s="1">
        <f t="shared" si="6"/>
        <v>16.149999999999999</v>
      </c>
      <c r="G29" s="2">
        <f t="shared" si="7"/>
        <v>5.3833333333333329</v>
      </c>
      <c r="N29" s="1" t="s">
        <v>36</v>
      </c>
      <c r="O29" s="1">
        <v>2</v>
      </c>
      <c r="P29" s="2">
        <f>SUMSQ(C31:E31)/12-L28</f>
        <v>6.9134722222224809</v>
      </c>
      <c r="Q29" s="2">
        <f>P29/O29</f>
        <v>3.4567361111112405</v>
      </c>
      <c r="R29" s="2">
        <f>Q29/Q34</f>
        <v>1.3643820938664666</v>
      </c>
      <c r="S29" s="1" t="str">
        <f>IF(R29&lt;T29,"tn",IF(R29&lt;U29,"*","**"))</f>
        <v>tn</v>
      </c>
      <c r="T29" s="1">
        <v>3.4430000000000001</v>
      </c>
      <c r="U29" s="1">
        <v>5.7190000000000003</v>
      </c>
    </row>
    <row r="30" spans="1:21" x14ac:dyDescent="0.35">
      <c r="A30" s="1" t="s">
        <v>19</v>
      </c>
      <c r="B30" s="1"/>
      <c r="C30" s="1">
        <f t="shared" si="3"/>
        <v>3.75</v>
      </c>
      <c r="D30" s="1">
        <f t="shared" si="4"/>
        <v>6.5</v>
      </c>
      <c r="E30" s="1">
        <f t="shared" si="5"/>
        <v>3.85</v>
      </c>
      <c r="F30" s="1">
        <f t="shared" si="6"/>
        <v>14.1</v>
      </c>
      <c r="G30" s="2">
        <f t="shared" si="7"/>
        <v>4.7</v>
      </c>
      <c r="N30" s="1" t="s">
        <v>37</v>
      </c>
      <c r="O30" s="1">
        <f>12-1</f>
        <v>11</v>
      </c>
      <c r="P30" s="2">
        <f>SUMSQ(F19:F30)/3-L28</f>
        <v>41.384722222222308</v>
      </c>
      <c r="Q30" s="2">
        <f>P30/O30</f>
        <v>3.7622474747474826</v>
      </c>
      <c r="R30" s="2">
        <f>Q30/Q34</f>
        <v>1.4849681671504975</v>
      </c>
      <c r="S30" s="1" t="str">
        <f t="shared" ref="S30:S33" si="8">IF(R30&lt;T30,"tn",IF(R30&lt;U30,"*","**"))</f>
        <v>tn</v>
      </c>
      <c r="T30" s="1">
        <v>2.2589999999999999</v>
      </c>
      <c r="U30" s="1">
        <v>3.1840000000000002</v>
      </c>
    </row>
    <row r="31" spans="1:21" x14ac:dyDescent="0.35">
      <c r="A31" s="3" t="s">
        <v>23</v>
      </c>
      <c r="B31" s="1"/>
      <c r="C31" s="3">
        <f>SUM(C19:C30)</f>
        <v>75.75</v>
      </c>
      <c r="D31" s="3">
        <f t="shared" ref="D31:E31" si="9">SUM(D19:D30)</f>
        <v>76.149999999999991</v>
      </c>
      <c r="E31" s="3">
        <f t="shared" si="9"/>
        <v>64.8</v>
      </c>
      <c r="F31" s="3">
        <f>SUM(F19:F30)</f>
        <v>216.7</v>
      </c>
      <c r="G31" s="1"/>
      <c r="N31" s="1" t="s">
        <v>24</v>
      </c>
      <c r="O31" s="1">
        <f>6-1</f>
        <v>5</v>
      </c>
      <c r="P31" s="2">
        <f>SUMSQ(C37:H37)/6-L28</f>
        <v>14.786388888888951</v>
      </c>
      <c r="Q31" s="2">
        <f>P31/O31</f>
        <v>2.9572777777777901</v>
      </c>
      <c r="R31" s="2">
        <f>Q31/Q34</f>
        <v>1.1672446831043006</v>
      </c>
      <c r="S31" s="1" t="str">
        <f t="shared" si="8"/>
        <v>tn</v>
      </c>
      <c r="T31" s="1">
        <v>2.661</v>
      </c>
      <c r="U31" s="1">
        <v>3.988</v>
      </c>
    </row>
    <row r="32" spans="1:21" x14ac:dyDescent="0.35">
      <c r="A32" s="3" t="s">
        <v>7</v>
      </c>
      <c r="B32" s="1"/>
      <c r="C32" s="4">
        <f>AVERAGE(C19:C30)</f>
        <v>6.3125</v>
      </c>
      <c r="D32" s="4">
        <f>AVERAGE(D19:D30)</f>
        <v>6.3458333333333323</v>
      </c>
      <c r="E32" s="4">
        <f t="shared" ref="E32" si="10">AVERAGE(E19:E30)</f>
        <v>5.3999999999999995</v>
      </c>
      <c r="F32" s="4"/>
      <c r="G32" s="1"/>
      <c r="N32" s="1" t="s">
        <v>25</v>
      </c>
      <c r="O32" s="1">
        <f>2-1</f>
        <v>1</v>
      </c>
      <c r="P32" s="2">
        <f>SUMSQ(I35:I36)/18-L28</f>
        <v>15.471111111111441</v>
      </c>
      <c r="Q32" s="2">
        <f>P32/O32</f>
        <v>15.471111111111441</v>
      </c>
      <c r="R32" s="2">
        <f>Q32/Q34</f>
        <v>6.1064849307901641</v>
      </c>
      <c r="S32" s="5" t="str">
        <f>IF(R32&lt;T32,"tn",IF(R32&lt;U32,"*","**"))</f>
        <v>*</v>
      </c>
      <c r="T32" s="1">
        <v>4.3010000000000002</v>
      </c>
      <c r="U32" s="1">
        <v>7.9450000000000003</v>
      </c>
    </row>
    <row r="33" spans="1:21" x14ac:dyDescent="0.35">
      <c r="A33" t="s">
        <v>38</v>
      </c>
      <c r="N33" s="1" t="s">
        <v>39</v>
      </c>
      <c r="O33" s="1">
        <f>O31*O32</f>
        <v>5</v>
      </c>
      <c r="P33" s="2">
        <f>P30-P31-P32</f>
        <v>11.127222222221917</v>
      </c>
      <c r="Q33" s="2">
        <f t="shared" ref="Q33:Q35" si="11">P33/O33</f>
        <v>2.2254444444443835</v>
      </c>
      <c r="R33" s="2">
        <f>Q33/Q34</f>
        <v>0.87838829846876076</v>
      </c>
      <c r="S33" s="1" t="str">
        <f t="shared" si="8"/>
        <v>tn</v>
      </c>
      <c r="T33" s="1">
        <v>2.661</v>
      </c>
      <c r="U33" s="1">
        <v>3.988</v>
      </c>
    </row>
    <row r="34" spans="1:21" x14ac:dyDescent="0.35">
      <c r="A34" s="1" t="s">
        <v>3</v>
      </c>
      <c r="B34" s="1"/>
      <c r="C34" s="1" t="s">
        <v>40</v>
      </c>
      <c r="D34" s="1" t="s">
        <v>41</v>
      </c>
      <c r="E34" s="1" t="s">
        <v>42</v>
      </c>
      <c r="F34" s="1" t="s">
        <v>43</v>
      </c>
      <c r="G34" s="1" t="s">
        <v>44</v>
      </c>
      <c r="H34" s="1" t="s">
        <v>45</v>
      </c>
      <c r="I34" s="1" t="s">
        <v>23</v>
      </c>
      <c r="J34" s="1" t="s">
        <v>7</v>
      </c>
      <c r="N34" s="1" t="s">
        <v>46</v>
      </c>
      <c r="O34" s="1">
        <f>O35-O29-O30</f>
        <v>22</v>
      </c>
      <c r="P34" s="2">
        <f>P35-P29-P30</f>
        <v>55.738194444444389</v>
      </c>
      <c r="Q34" s="2">
        <f t="shared" si="11"/>
        <v>2.5335542929292902</v>
      </c>
      <c r="R34" s="6"/>
      <c r="S34" s="7"/>
      <c r="T34" s="7"/>
      <c r="U34" s="7"/>
    </row>
    <row r="35" spans="1:21" x14ac:dyDescent="0.35">
      <c r="A35" s="1" t="s">
        <v>47</v>
      </c>
      <c r="B35" s="1"/>
      <c r="C35" s="1">
        <f>SUM(C19:E19)</f>
        <v>20.75</v>
      </c>
      <c r="D35" s="1">
        <f>SUM(C21:E21)</f>
        <v>17.05</v>
      </c>
      <c r="E35" s="1">
        <f>SUM(C23:E23)</f>
        <v>23.35</v>
      </c>
      <c r="F35" s="1">
        <f>SUM(C25:E25)</f>
        <v>18.2</v>
      </c>
      <c r="G35" s="1">
        <f>SUM(C27:E27)</f>
        <v>24.65</v>
      </c>
      <c r="H35" s="1">
        <f>SUM(C29:E29)</f>
        <v>16.149999999999999</v>
      </c>
      <c r="I35" s="1">
        <f>SUM(C35:H35)</f>
        <v>120.15</v>
      </c>
      <c r="J35" s="2">
        <f>I35/18</f>
        <v>6.6750000000000007</v>
      </c>
      <c r="N35" s="1" t="s">
        <v>48</v>
      </c>
      <c r="O35" s="1">
        <f>6*2*3-1</f>
        <v>35</v>
      </c>
      <c r="P35" s="2">
        <f>SUMSQ(C19:E30)-L28</f>
        <v>104.03638888888918</v>
      </c>
      <c r="Q35" s="6">
        <f t="shared" si="11"/>
        <v>2.9724682539682621</v>
      </c>
      <c r="R35" s="6"/>
      <c r="S35" s="7"/>
      <c r="T35" s="7"/>
      <c r="U35" s="7"/>
    </row>
    <row r="36" spans="1:21" x14ac:dyDescent="0.35">
      <c r="A36" s="1" t="s">
        <v>49</v>
      </c>
      <c r="B36" s="1"/>
      <c r="C36" s="1">
        <f>SUM(C20:E20)</f>
        <v>17</v>
      </c>
      <c r="D36" s="1">
        <f>SUM(C22:E22)</f>
        <v>17.55</v>
      </c>
      <c r="E36" s="1">
        <f>SUM(C24:E24)</f>
        <v>13.6</v>
      </c>
      <c r="F36" s="1">
        <f>SUM(C26:E26)</f>
        <v>16.100000000000001</v>
      </c>
      <c r="G36" s="1">
        <f>SUM(C28:E28)</f>
        <v>18.2</v>
      </c>
      <c r="H36" s="1">
        <f>SUM(C30:E30)</f>
        <v>14.1</v>
      </c>
      <c r="I36" s="1">
        <f>SUM(C36:H36)</f>
        <v>96.55</v>
      </c>
      <c r="J36" s="2">
        <f>I36/18</f>
        <v>5.3638888888888889</v>
      </c>
    </row>
    <row r="37" spans="1:21" x14ac:dyDescent="0.35">
      <c r="A37" s="1" t="s">
        <v>23</v>
      </c>
      <c r="B37" s="1"/>
      <c r="C37" s="1">
        <f>SUM(C35:C36)</f>
        <v>37.75</v>
      </c>
      <c r="D37" s="1">
        <f t="shared" ref="D37:H37" si="12">SUM(D35:D36)</f>
        <v>34.6</v>
      </c>
      <c r="E37" s="1">
        <f t="shared" si="12"/>
        <v>36.950000000000003</v>
      </c>
      <c r="F37" s="1">
        <f t="shared" si="12"/>
        <v>34.299999999999997</v>
      </c>
      <c r="G37" s="1">
        <f t="shared" si="12"/>
        <v>42.849999999999994</v>
      </c>
      <c r="H37" s="1">
        <f t="shared" si="12"/>
        <v>30.25</v>
      </c>
      <c r="I37" s="1"/>
      <c r="J37" s="1"/>
    </row>
    <row r="38" spans="1:21" x14ac:dyDescent="0.35">
      <c r="A38" s="1" t="s">
        <v>7</v>
      </c>
      <c r="B38" s="1"/>
      <c r="C38" s="2">
        <f>C37/6</f>
        <v>6.291666666666667</v>
      </c>
      <c r="D38" s="2">
        <f t="shared" ref="D38:H38" si="13">D37/6</f>
        <v>5.7666666666666666</v>
      </c>
      <c r="E38" s="2">
        <f t="shared" si="13"/>
        <v>6.1583333333333341</v>
      </c>
      <c r="F38" s="2">
        <f t="shared" si="13"/>
        <v>5.7166666666666659</v>
      </c>
      <c r="G38" s="2">
        <f t="shared" si="13"/>
        <v>7.1416666666666657</v>
      </c>
      <c r="H38" s="2">
        <f t="shared" si="13"/>
        <v>5.041666666666667</v>
      </c>
      <c r="I38" s="1"/>
      <c r="J38" s="1"/>
      <c r="P38" t="s">
        <v>49</v>
      </c>
      <c r="Q38">
        <v>6.68</v>
      </c>
      <c r="R38" t="s">
        <v>52</v>
      </c>
      <c r="S38" s="8">
        <f>Q39+Q40</f>
        <v>6.4611258563904501</v>
      </c>
    </row>
    <row r="39" spans="1:21" x14ac:dyDescent="0.35">
      <c r="N39" t="s">
        <v>51</v>
      </c>
      <c r="O39" s="8">
        <v>2.9350000000000001</v>
      </c>
      <c r="P39" t="s">
        <v>50</v>
      </c>
      <c r="Q39">
        <v>5.36</v>
      </c>
      <c r="R39" t="s">
        <v>52</v>
      </c>
    </row>
    <row r="40" spans="1:21" x14ac:dyDescent="0.35">
      <c r="Q40" s="8">
        <f>O39*(Q34/18)^0.5</f>
        <v>1.1011258563904496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PANJANG AKAR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2023-03-16T03:39:08Z</dcterms:created>
  <dcterms:modified xsi:type="dcterms:W3CDTF">2023-06-13T07:20:41Z</dcterms:modified>
</cp:coreProperties>
</file>