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CER\Documents\skripsi\perhitungan f5\"/>
    </mc:Choice>
  </mc:AlternateContent>
  <bookViews>
    <workbookView xWindow="0" yWindow="0" windowWidth="19200" windowHeight="6900" activeTab="3"/>
  </bookViews>
  <sheets>
    <sheet name="Sheet1" sheetId="6" r:id="rId1"/>
    <sheet name="7" sheetId="1" r:id="rId2"/>
    <sheet name="14" sheetId="2" r:id="rId3"/>
    <sheet name="21" sheetId="3" r:id="rId4"/>
    <sheet name="28" sheetId="4" r:id="rId5"/>
    <sheet name="Sheet5" sheetId="5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1" l="1"/>
  <c r="Q44" i="4" l="1"/>
  <c r="Q43" i="4"/>
  <c r="O38" i="4"/>
  <c r="O37" i="4" s="1"/>
  <c r="O36" i="4"/>
  <c r="O35" i="4"/>
  <c r="O34" i="4"/>
  <c r="O33" i="4"/>
  <c r="D31" i="4"/>
  <c r="E30" i="4"/>
  <c r="E27" i="4"/>
  <c r="E23" i="4"/>
  <c r="T16" i="4"/>
  <c r="F31" i="4" s="1"/>
  <c r="M16" i="4"/>
  <c r="E31" i="4" s="1"/>
  <c r="F16" i="4"/>
  <c r="T15" i="4"/>
  <c r="F30" i="4" s="1"/>
  <c r="M15" i="4"/>
  <c r="F15" i="4"/>
  <c r="D30" i="4" s="1"/>
  <c r="T14" i="4"/>
  <c r="F29" i="4" s="1"/>
  <c r="M14" i="4"/>
  <c r="E29" i="4" s="1"/>
  <c r="F14" i="4"/>
  <c r="D29" i="4" s="1"/>
  <c r="T13" i="4"/>
  <c r="F28" i="4" s="1"/>
  <c r="M13" i="4"/>
  <c r="E28" i="4" s="1"/>
  <c r="F13" i="4"/>
  <c r="D28" i="4" s="1"/>
  <c r="T12" i="4"/>
  <c r="F27" i="4" s="1"/>
  <c r="M12" i="4"/>
  <c r="F12" i="4"/>
  <c r="D27" i="4" s="1"/>
  <c r="T11" i="4"/>
  <c r="F26" i="4" s="1"/>
  <c r="M11" i="4"/>
  <c r="E26" i="4" s="1"/>
  <c r="F11" i="4"/>
  <c r="D26" i="4" s="1"/>
  <c r="T10" i="4"/>
  <c r="F25" i="4" s="1"/>
  <c r="M10" i="4"/>
  <c r="E25" i="4" s="1"/>
  <c r="F10" i="4"/>
  <c r="D25" i="4" s="1"/>
  <c r="T9" i="4"/>
  <c r="F24" i="4" s="1"/>
  <c r="M9" i="4"/>
  <c r="E24" i="4" s="1"/>
  <c r="F9" i="4"/>
  <c r="D24" i="4" s="1"/>
  <c r="T8" i="4"/>
  <c r="F23" i="4" s="1"/>
  <c r="M8" i="4"/>
  <c r="F8" i="4"/>
  <c r="D23" i="4" s="1"/>
  <c r="T7" i="4"/>
  <c r="F22" i="4" s="1"/>
  <c r="M7" i="4"/>
  <c r="E22" i="4" s="1"/>
  <c r="F7" i="4"/>
  <c r="D22" i="4" s="1"/>
  <c r="T6" i="4"/>
  <c r="F21" i="4" s="1"/>
  <c r="M6" i="4"/>
  <c r="E21" i="4" s="1"/>
  <c r="F6" i="4"/>
  <c r="D21" i="4" s="1"/>
  <c r="T5" i="4"/>
  <c r="F20" i="4" s="1"/>
  <c r="M5" i="4"/>
  <c r="E20" i="4" s="1"/>
  <c r="F5" i="4"/>
  <c r="D20" i="4" s="1"/>
  <c r="O37" i="3"/>
  <c r="O36" i="3"/>
  <c r="O34" i="3"/>
  <c r="O35" i="3" s="1"/>
  <c r="O33" i="3"/>
  <c r="O32" i="3"/>
  <c r="F31" i="3"/>
  <c r="D31" i="3"/>
  <c r="E30" i="3"/>
  <c r="F29" i="3"/>
  <c r="D29" i="3"/>
  <c r="H39" i="3" s="1"/>
  <c r="E28" i="3"/>
  <c r="F27" i="3"/>
  <c r="D27" i="3"/>
  <c r="E25" i="3"/>
  <c r="D23" i="3"/>
  <c r="F21" i="3"/>
  <c r="E21" i="3"/>
  <c r="T16" i="3"/>
  <c r="M16" i="3"/>
  <c r="E31" i="3" s="1"/>
  <c r="F16" i="3"/>
  <c r="T15" i="3"/>
  <c r="F30" i="3" s="1"/>
  <c r="M15" i="3"/>
  <c r="F15" i="3"/>
  <c r="D30" i="3" s="1"/>
  <c r="T14" i="3"/>
  <c r="M14" i="3"/>
  <c r="E29" i="3" s="1"/>
  <c r="F14" i="3"/>
  <c r="T13" i="3"/>
  <c r="F28" i="3" s="1"/>
  <c r="M13" i="3"/>
  <c r="F13" i="3"/>
  <c r="D28" i="3" s="1"/>
  <c r="T12" i="3"/>
  <c r="M12" i="3"/>
  <c r="E27" i="3" s="1"/>
  <c r="F12" i="3"/>
  <c r="T11" i="3"/>
  <c r="F26" i="3" s="1"/>
  <c r="M11" i="3"/>
  <c r="E26" i="3" s="1"/>
  <c r="F11" i="3"/>
  <c r="D26" i="3" s="1"/>
  <c r="T10" i="3"/>
  <c r="F25" i="3" s="1"/>
  <c r="M10" i="3"/>
  <c r="F10" i="3"/>
  <c r="D25" i="3" s="1"/>
  <c r="T9" i="3"/>
  <c r="F24" i="3" s="1"/>
  <c r="M9" i="3"/>
  <c r="E24" i="3" s="1"/>
  <c r="F9" i="3"/>
  <c r="D24" i="3" s="1"/>
  <c r="T8" i="3"/>
  <c r="F23" i="3" s="1"/>
  <c r="M8" i="3"/>
  <c r="E23" i="3" s="1"/>
  <c r="F8" i="3"/>
  <c r="T7" i="3"/>
  <c r="F22" i="3" s="1"/>
  <c r="M7" i="3"/>
  <c r="E22" i="3" s="1"/>
  <c r="F7" i="3"/>
  <c r="D22" i="3" s="1"/>
  <c r="T6" i="3"/>
  <c r="M6" i="3"/>
  <c r="F6" i="3"/>
  <c r="D21" i="3" s="1"/>
  <c r="T5" i="3"/>
  <c r="F20" i="3" s="1"/>
  <c r="M5" i="3"/>
  <c r="E20" i="3" s="1"/>
  <c r="F5" i="3"/>
  <c r="D20" i="3" s="1"/>
  <c r="Q46" i="2"/>
  <c r="Q45" i="2"/>
  <c r="Q44" i="2"/>
  <c r="O38" i="2"/>
  <c r="O35" i="2"/>
  <c r="O34" i="2"/>
  <c r="O36" i="2" s="1"/>
  <c r="O33" i="2"/>
  <c r="O37" i="2" s="1"/>
  <c r="F31" i="2"/>
  <c r="D31" i="2"/>
  <c r="E30" i="2"/>
  <c r="F29" i="2"/>
  <c r="E29" i="2"/>
  <c r="D29" i="2"/>
  <c r="H39" i="2" s="1"/>
  <c r="F26" i="2"/>
  <c r="E26" i="2"/>
  <c r="D24" i="2"/>
  <c r="F22" i="2"/>
  <c r="E22" i="2"/>
  <c r="T17" i="2"/>
  <c r="F32" i="2" s="1"/>
  <c r="M17" i="2"/>
  <c r="E32" i="2" s="1"/>
  <c r="F17" i="2"/>
  <c r="D32" i="2" s="1"/>
  <c r="T16" i="2"/>
  <c r="M16" i="2"/>
  <c r="E31" i="2" s="1"/>
  <c r="F16" i="2"/>
  <c r="T15" i="2"/>
  <c r="F30" i="2" s="1"/>
  <c r="M15" i="2"/>
  <c r="F15" i="2"/>
  <c r="D30" i="2" s="1"/>
  <c r="T14" i="2"/>
  <c r="M14" i="2"/>
  <c r="F14" i="2"/>
  <c r="T13" i="2"/>
  <c r="F28" i="2" s="1"/>
  <c r="M13" i="2"/>
  <c r="E28" i="2" s="1"/>
  <c r="F13" i="2"/>
  <c r="D28" i="2" s="1"/>
  <c r="T12" i="2"/>
  <c r="F27" i="2" s="1"/>
  <c r="M12" i="2"/>
  <c r="E27" i="2" s="1"/>
  <c r="F12" i="2"/>
  <c r="D27" i="2" s="1"/>
  <c r="T11" i="2"/>
  <c r="M11" i="2"/>
  <c r="F11" i="2"/>
  <c r="D26" i="2" s="1"/>
  <c r="T10" i="2"/>
  <c r="F25" i="2" s="1"/>
  <c r="M10" i="2"/>
  <c r="E25" i="2" s="1"/>
  <c r="F10" i="2"/>
  <c r="D25" i="2" s="1"/>
  <c r="T9" i="2"/>
  <c r="F24" i="2" s="1"/>
  <c r="M9" i="2"/>
  <c r="E24" i="2" s="1"/>
  <c r="F9" i="2"/>
  <c r="T8" i="2"/>
  <c r="F23" i="2" s="1"/>
  <c r="M8" i="2"/>
  <c r="E23" i="2" s="1"/>
  <c r="F8" i="2"/>
  <c r="D23" i="2" s="1"/>
  <c r="T7" i="2"/>
  <c r="M7" i="2"/>
  <c r="F7" i="2"/>
  <c r="D22" i="2" s="1"/>
  <c r="T6" i="2"/>
  <c r="F21" i="2" s="1"/>
  <c r="M6" i="2"/>
  <c r="E21" i="2" s="1"/>
  <c r="F6" i="2"/>
  <c r="D21" i="2" s="1"/>
  <c r="P38" i="1"/>
  <c r="P37" i="1" s="1"/>
  <c r="P36" i="1"/>
  <c r="P35" i="1"/>
  <c r="P34" i="1"/>
  <c r="P33" i="1"/>
  <c r="D32" i="1"/>
  <c r="F31" i="1"/>
  <c r="D29" i="1"/>
  <c r="F27" i="1"/>
  <c r="D25" i="1"/>
  <c r="F23" i="1"/>
  <c r="S18" i="1"/>
  <c r="F33" i="1" s="1"/>
  <c r="M18" i="1"/>
  <c r="E33" i="1" s="1"/>
  <c r="F18" i="1"/>
  <c r="D33" i="1" s="1"/>
  <c r="S17" i="1"/>
  <c r="F32" i="1" s="1"/>
  <c r="M17" i="1"/>
  <c r="E32" i="1" s="1"/>
  <c r="F17" i="1"/>
  <c r="S16" i="1"/>
  <c r="M16" i="1"/>
  <c r="E31" i="1" s="1"/>
  <c r="F16" i="1"/>
  <c r="D31" i="1" s="1"/>
  <c r="S15" i="1"/>
  <c r="F30" i="1" s="1"/>
  <c r="M15" i="1"/>
  <c r="E30" i="1" s="1"/>
  <c r="F15" i="1"/>
  <c r="D30" i="1" s="1"/>
  <c r="S14" i="1"/>
  <c r="F29" i="1" s="1"/>
  <c r="M14" i="1"/>
  <c r="E29" i="1" s="1"/>
  <c r="F14" i="1"/>
  <c r="S13" i="1"/>
  <c r="F28" i="1" s="1"/>
  <c r="M13" i="1"/>
  <c r="E28" i="1" s="1"/>
  <c r="F13" i="1"/>
  <c r="D28" i="1" s="1"/>
  <c r="S12" i="1"/>
  <c r="M12" i="1"/>
  <c r="E27" i="1" s="1"/>
  <c r="F12" i="1"/>
  <c r="D27" i="1" s="1"/>
  <c r="S11" i="1"/>
  <c r="F26" i="1" s="1"/>
  <c r="M11" i="1"/>
  <c r="E26" i="1" s="1"/>
  <c r="F11" i="1"/>
  <c r="D26" i="1" s="1"/>
  <c r="S10" i="1"/>
  <c r="F25" i="1" s="1"/>
  <c r="M10" i="1"/>
  <c r="E25" i="1" s="1"/>
  <c r="F10" i="1"/>
  <c r="S9" i="1"/>
  <c r="F24" i="1" s="1"/>
  <c r="M9" i="1"/>
  <c r="E24" i="1" s="1"/>
  <c r="F9" i="1"/>
  <c r="D24" i="1" s="1"/>
  <c r="S8" i="1"/>
  <c r="M8" i="1"/>
  <c r="E23" i="1" s="1"/>
  <c r="F8" i="1"/>
  <c r="D23" i="1" s="1"/>
  <c r="S7" i="1"/>
  <c r="F22" i="1" s="1"/>
  <c r="M7" i="1"/>
  <c r="E22" i="1" s="1"/>
  <c r="F7" i="1"/>
  <c r="D22" i="1" s="1"/>
  <c r="H27" i="4" l="1"/>
  <c r="G39" i="4"/>
  <c r="G27" i="4"/>
  <c r="F32" i="4"/>
  <c r="F33" i="4"/>
  <c r="G38" i="4"/>
  <c r="G40" i="4" s="1"/>
  <c r="G41" i="4" s="1"/>
  <c r="H26" i="4"/>
  <c r="G26" i="4"/>
  <c r="H30" i="4"/>
  <c r="G30" i="4"/>
  <c r="I38" i="4"/>
  <c r="I40" i="4" s="1"/>
  <c r="I41" i="4" s="1"/>
  <c r="D39" i="4"/>
  <c r="J39" i="4" s="1"/>
  <c r="K39" i="4" s="1"/>
  <c r="H21" i="4"/>
  <c r="G21" i="4"/>
  <c r="G25" i="4"/>
  <c r="F39" i="4"/>
  <c r="H25" i="4"/>
  <c r="H39" i="4"/>
  <c r="H29" i="4"/>
  <c r="G29" i="4"/>
  <c r="G31" i="4"/>
  <c r="E33" i="4"/>
  <c r="E32" i="4"/>
  <c r="H23" i="4"/>
  <c r="G23" i="4"/>
  <c r="E39" i="4"/>
  <c r="H22" i="4"/>
  <c r="E38" i="4"/>
  <c r="E40" i="4" s="1"/>
  <c r="E41" i="4" s="1"/>
  <c r="G22" i="4"/>
  <c r="G20" i="4"/>
  <c r="D33" i="4"/>
  <c r="D38" i="4"/>
  <c r="H20" i="4"/>
  <c r="D32" i="4"/>
  <c r="G24" i="4"/>
  <c r="F38" i="4"/>
  <c r="F40" i="4" s="1"/>
  <c r="F41" i="4" s="1"/>
  <c r="H24" i="4"/>
  <c r="G28" i="4"/>
  <c r="H28" i="4"/>
  <c r="H38" i="4"/>
  <c r="H40" i="4" s="1"/>
  <c r="H41" i="4" s="1"/>
  <c r="I39" i="4"/>
  <c r="H31" i="4"/>
  <c r="F32" i="3"/>
  <c r="F33" i="3"/>
  <c r="E38" i="3"/>
  <c r="E40" i="3" s="1"/>
  <c r="E41" i="3" s="1"/>
  <c r="H22" i="3"/>
  <c r="G22" i="3"/>
  <c r="G23" i="3"/>
  <c r="H26" i="3"/>
  <c r="G38" i="3"/>
  <c r="G40" i="3" s="1"/>
  <c r="G41" i="3" s="1"/>
  <c r="G26" i="3"/>
  <c r="I38" i="3"/>
  <c r="H30" i="3"/>
  <c r="G30" i="3"/>
  <c r="E39" i="3"/>
  <c r="I39" i="3"/>
  <c r="D39" i="3"/>
  <c r="H21" i="3"/>
  <c r="G21" i="3"/>
  <c r="E33" i="3"/>
  <c r="E32" i="3"/>
  <c r="H25" i="3"/>
  <c r="F39" i="3"/>
  <c r="G25" i="3"/>
  <c r="G20" i="3"/>
  <c r="D38" i="3"/>
  <c r="D33" i="3"/>
  <c r="D32" i="3"/>
  <c r="H20" i="3"/>
  <c r="G24" i="3"/>
  <c r="H24" i="3"/>
  <c r="F38" i="3"/>
  <c r="F40" i="3" s="1"/>
  <c r="F41" i="3" s="1"/>
  <c r="H38" i="3"/>
  <c r="H40" i="3" s="1"/>
  <c r="H41" i="3" s="1"/>
  <c r="H28" i="3"/>
  <c r="G28" i="3"/>
  <c r="G27" i="3"/>
  <c r="H27" i="3"/>
  <c r="H31" i="3"/>
  <c r="H29" i="3"/>
  <c r="G29" i="3"/>
  <c r="G39" i="3"/>
  <c r="H23" i="3"/>
  <c r="G31" i="3"/>
  <c r="D40" i="2"/>
  <c r="H22" i="2"/>
  <c r="G22" i="2"/>
  <c r="H26" i="2"/>
  <c r="F40" i="2"/>
  <c r="G26" i="2"/>
  <c r="H40" i="2"/>
  <c r="H41" i="2" s="1"/>
  <c r="H42" i="2" s="1"/>
  <c r="H30" i="2"/>
  <c r="G30" i="2"/>
  <c r="D39" i="2"/>
  <c r="D34" i="2"/>
  <c r="D33" i="2"/>
  <c r="H21" i="2"/>
  <c r="G21" i="2"/>
  <c r="F39" i="2"/>
  <c r="F41" i="2" s="1"/>
  <c r="F42" i="2" s="1"/>
  <c r="H25" i="2"/>
  <c r="G25" i="2"/>
  <c r="E33" i="2"/>
  <c r="E34" i="2"/>
  <c r="G40" i="2"/>
  <c r="H28" i="2"/>
  <c r="G28" i="2"/>
  <c r="H32" i="2"/>
  <c r="I40" i="2"/>
  <c r="G32" i="2"/>
  <c r="G31" i="2"/>
  <c r="F34" i="2"/>
  <c r="F33" i="2"/>
  <c r="H23" i="2"/>
  <c r="G23" i="2"/>
  <c r="E39" i="2"/>
  <c r="H27" i="2"/>
  <c r="G39" i="2"/>
  <c r="G27" i="2"/>
  <c r="G24" i="2"/>
  <c r="H24" i="2"/>
  <c r="H31" i="2"/>
  <c r="I39" i="2"/>
  <c r="E40" i="2"/>
  <c r="G29" i="2"/>
  <c r="H29" i="2"/>
  <c r="D39" i="1"/>
  <c r="H23" i="1"/>
  <c r="G23" i="1"/>
  <c r="H27" i="1"/>
  <c r="F39" i="1"/>
  <c r="G27" i="1"/>
  <c r="H39" i="1"/>
  <c r="H31" i="1"/>
  <c r="G31" i="1"/>
  <c r="G29" i="1"/>
  <c r="D34" i="1"/>
  <c r="D38" i="1"/>
  <c r="D35" i="1"/>
  <c r="G22" i="1"/>
  <c r="H22" i="1"/>
  <c r="F38" i="1"/>
  <c r="F40" i="1" s="1"/>
  <c r="F41" i="1" s="1"/>
  <c r="H26" i="1"/>
  <c r="G26" i="1"/>
  <c r="G30" i="1"/>
  <c r="H30" i="1"/>
  <c r="H38" i="1"/>
  <c r="E35" i="1"/>
  <c r="E34" i="1"/>
  <c r="I39" i="1"/>
  <c r="H33" i="1"/>
  <c r="G33" i="1"/>
  <c r="G25" i="1"/>
  <c r="G32" i="1"/>
  <c r="F35" i="1"/>
  <c r="F34" i="1"/>
  <c r="H24" i="1"/>
  <c r="G24" i="1"/>
  <c r="E38" i="1"/>
  <c r="E40" i="1" s="1"/>
  <c r="E41" i="1" s="1"/>
  <c r="G38" i="1"/>
  <c r="H28" i="1"/>
  <c r="G28" i="1"/>
  <c r="I38" i="1"/>
  <c r="H25" i="1"/>
  <c r="H32" i="1"/>
  <c r="G39" i="1"/>
  <c r="H29" i="1"/>
  <c r="E39" i="1"/>
  <c r="D40" i="4" l="1"/>
  <c r="D41" i="4" s="1"/>
  <c r="J38" i="4"/>
  <c r="K38" i="4" s="1"/>
  <c r="I32" i="4"/>
  <c r="G32" i="4"/>
  <c r="L29" i="4" s="1"/>
  <c r="D40" i="3"/>
  <c r="D41" i="3" s="1"/>
  <c r="J38" i="3"/>
  <c r="K38" i="3" s="1"/>
  <c r="Q51" i="3" s="1"/>
  <c r="G32" i="3"/>
  <c r="L26" i="3" s="1"/>
  <c r="J39" i="3"/>
  <c r="K39" i="3" s="1"/>
  <c r="Q52" i="3" s="1"/>
  <c r="I40" i="3"/>
  <c r="I41" i="3" s="1"/>
  <c r="G41" i="2"/>
  <c r="G42" i="2" s="1"/>
  <c r="G33" i="2"/>
  <c r="L27" i="2" s="1"/>
  <c r="D41" i="2"/>
  <c r="D42" i="2" s="1"/>
  <c r="J39" i="2"/>
  <c r="K39" i="2" s="1"/>
  <c r="E41" i="2"/>
  <c r="E42" i="2" s="1"/>
  <c r="I41" i="2"/>
  <c r="I42" i="2" s="1"/>
  <c r="J40" i="2"/>
  <c r="K40" i="2" s="1"/>
  <c r="D40" i="1"/>
  <c r="D41" i="1" s="1"/>
  <c r="J38" i="1"/>
  <c r="K38" i="1" s="1"/>
  <c r="G40" i="1"/>
  <c r="G41" i="1" s="1"/>
  <c r="G34" i="1"/>
  <c r="M31" i="1" s="1"/>
  <c r="I40" i="1"/>
  <c r="I41" i="1" s="1"/>
  <c r="H40" i="1"/>
  <c r="H41" i="1" s="1"/>
  <c r="J39" i="1"/>
  <c r="K39" i="1" s="1"/>
  <c r="P34" i="4" l="1"/>
  <c r="Q34" i="4" s="1"/>
  <c r="P33" i="4"/>
  <c r="P32" i="4"/>
  <c r="Q32" i="4" s="1"/>
  <c r="P35" i="4"/>
  <c r="Q35" i="4" s="1"/>
  <c r="P38" i="4"/>
  <c r="P34" i="3"/>
  <c r="Q34" i="3" s="1"/>
  <c r="P33" i="3"/>
  <c r="Q33" i="3" s="1"/>
  <c r="P31" i="3"/>
  <c r="Q31" i="3" s="1"/>
  <c r="P32" i="3"/>
  <c r="P37" i="3"/>
  <c r="P34" i="2"/>
  <c r="Q34" i="2" s="1"/>
  <c r="P33" i="2"/>
  <c r="P32" i="2"/>
  <c r="Q32" i="2" s="1"/>
  <c r="P38" i="2"/>
  <c r="P35" i="2"/>
  <c r="Q35" i="2" s="1"/>
  <c r="Q33" i="1"/>
  <c r="Q34" i="1"/>
  <c r="R34" i="1" s="1"/>
  <c r="Q38" i="1"/>
  <c r="Q32" i="1"/>
  <c r="R32" i="1" s="1"/>
  <c r="Q35" i="1"/>
  <c r="R35" i="1" s="1"/>
  <c r="Q33" i="4" l="1"/>
  <c r="R33" i="4" s="1"/>
  <c r="S33" i="4" s="1"/>
  <c r="P36" i="4"/>
  <c r="Q36" i="4" s="1"/>
  <c r="R36" i="4" s="1"/>
  <c r="S36" i="4" s="1"/>
  <c r="Q38" i="4"/>
  <c r="P37" i="4"/>
  <c r="Q37" i="4" s="1"/>
  <c r="O49" i="4" s="1"/>
  <c r="R34" i="4"/>
  <c r="S34" i="4" s="1"/>
  <c r="Q32" i="3"/>
  <c r="P35" i="3"/>
  <c r="Q35" i="3" s="1"/>
  <c r="Q37" i="3"/>
  <c r="P36" i="3"/>
  <c r="Q36" i="3" s="1"/>
  <c r="R31" i="3" s="1"/>
  <c r="S31" i="3" s="1"/>
  <c r="Q38" i="2"/>
  <c r="P37" i="2"/>
  <c r="Q37" i="2" s="1"/>
  <c r="O50" i="2" s="1"/>
  <c r="R32" i="2"/>
  <c r="S32" i="2" s="1"/>
  <c r="R35" i="2"/>
  <c r="S35" i="2" s="1"/>
  <c r="P36" i="2"/>
  <c r="Q36" i="2" s="1"/>
  <c r="Q33" i="2"/>
  <c r="R34" i="2"/>
  <c r="S34" i="2" s="1"/>
  <c r="R38" i="1"/>
  <c r="Q37" i="1"/>
  <c r="R37" i="1" s="1"/>
  <c r="P49" i="1" s="1"/>
  <c r="R43" i="1" s="1"/>
  <c r="S34" i="1"/>
  <c r="T34" i="1" s="1"/>
  <c r="R33" i="1"/>
  <c r="Q36" i="1"/>
  <c r="R36" i="1" s="1"/>
  <c r="S36" i="1" s="1"/>
  <c r="T36" i="1" s="1"/>
  <c r="R32" i="4" l="1"/>
  <c r="S32" i="4" s="1"/>
  <c r="R35" i="4"/>
  <c r="S35" i="4" s="1"/>
  <c r="R33" i="3"/>
  <c r="S33" i="3" s="1"/>
  <c r="R34" i="3"/>
  <c r="S34" i="3" s="1"/>
  <c r="G62" i="3"/>
  <c r="Q49" i="3"/>
  <c r="G56" i="3"/>
  <c r="Q53" i="3"/>
  <c r="R35" i="3"/>
  <c r="S35" i="3" s="1"/>
  <c r="R32" i="3"/>
  <c r="S32" i="3" s="1"/>
  <c r="R33" i="2"/>
  <c r="S33" i="2" s="1"/>
  <c r="R36" i="2"/>
  <c r="S36" i="2" s="1"/>
  <c r="R46" i="1"/>
  <c r="R45" i="1"/>
  <c r="S33" i="1"/>
  <c r="T33" i="1" s="1"/>
  <c r="S35" i="1"/>
  <c r="T35" i="1" s="1"/>
  <c r="S32" i="1"/>
  <c r="T32" i="1" s="1"/>
</calcChain>
</file>

<file path=xl/sharedStrings.xml><?xml version="1.0" encoding="utf-8"?>
<sst xmlns="http://schemas.openxmlformats.org/spreadsheetml/2006/main" count="616" uniqueCount="111">
  <si>
    <t xml:space="preserve">TINGGI TANAMAN SAMHONG </t>
  </si>
  <si>
    <t>ULANGAN 1</t>
  </si>
  <si>
    <t>ULANGAN 2</t>
  </si>
  <si>
    <t>ULANGAN 3</t>
  </si>
  <si>
    <t xml:space="preserve">PERLAKUAN </t>
  </si>
  <si>
    <t>TANAM 1</t>
  </si>
  <si>
    <t>TANAM 2</t>
  </si>
  <si>
    <t xml:space="preserve">RERATA </t>
  </si>
  <si>
    <t>RERATA</t>
  </si>
  <si>
    <t>P1Z0</t>
  </si>
  <si>
    <t>P1Z1</t>
  </si>
  <si>
    <t>P2Z0</t>
  </si>
  <si>
    <t>P2Z1</t>
  </si>
  <si>
    <t>P3Z0</t>
  </si>
  <si>
    <t>P3Z1</t>
  </si>
  <si>
    <t>P4Z0</t>
  </si>
  <si>
    <t>P4Z1</t>
  </si>
  <si>
    <t>P5Z0</t>
  </si>
  <si>
    <t>P5Z1</t>
  </si>
  <si>
    <t>P6Z0</t>
  </si>
  <si>
    <t>P6Z1</t>
  </si>
  <si>
    <t>I</t>
  </si>
  <si>
    <t>II</t>
  </si>
  <si>
    <t>III</t>
  </si>
  <si>
    <t>JUMLAH</t>
  </si>
  <si>
    <t>P</t>
  </si>
  <si>
    <t>Z</t>
  </si>
  <si>
    <t>R</t>
  </si>
  <si>
    <t>FK</t>
  </si>
  <si>
    <t>SK</t>
  </si>
  <si>
    <t>db</t>
  </si>
  <si>
    <t>JK</t>
  </si>
  <si>
    <t>KT</t>
  </si>
  <si>
    <t>Fhitung</t>
  </si>
  <si>
    <t>Notasi</t>
  </si>
  <si>
    <t>F5%</t>
  </si>
  <si>
    <t>F1%</t>
  </si>
  <si>
    <t>Kelompok</t>
  </si>
  <si>
    <t>Perlakuan</t>
  </si>
  <si>
    <t>TABEL 2 ARAH</t>
  </si>
  <si>
    <t>PZ</t>
  </si>
  <si>
    <t>P1</t>
  </si>
  <si>
    <t>P2</t>
  </si>
  <si>
    <t>P3</t>
  </si>
  <si>
    <t>P4</t>
  </si>
  <si>
    <t>P5</t>
  </si>
  <si>
    <t>P6</t>
  </si>
  <si>
    <t>Galat</t>
  </si>
  <si>
    <t>Z0</t>
  </si>
  <si>
    <t>Total</t>
  </si>
  <si>
    <t>Z1</t>
  </si>
  <si>
    <t>p6</t>
  </si>
  <si>
    <t>a</t>
  </si>
  <si>
    <t>p2</t>
  </si>
  <si>
    <t>ab</t>
  </si>
  <si>
    <t>p1</t>
  </si>
  <si>
    <t>p3</t>
  </si>
  <si>
    <t>p4</t>
  </si>
  <si>
    <t>b</t>
  </si>
  <si>
    <t>p5</t>
  </si>
  <si>
    <t>SD (6,22)</t>
  </si>
  <si>
    <t>BNJ 1%</t>
  </si>
  <si>
    <t>c</t>
  </si>
  <si>
    <t xml:space="preserve">TANAM 2 </t>
  </si>
  <si>
    <t xml:space="preserve">FK </t>
  </si>
  <si>
    <t>notasi</t>
  </si>
  <si>
    <t xml:space="preserve">perlakuan </t>
  </si>
  <si>
    <t>SD(6,22)</t>
  </si>
  <si>
    <t>bc</t>
  </si>
  <si>
    <t xml:space="preserve"> </t>
  </si>
  <si>
    <t xml:space="preserve">BNJ interaksi </t>
  </si>
  <si>
    <t>BNJ 5%</t>
  </si>
  <si>
    <t>6,22</t>
  </si>
  <si>
    <t>A</t>
  </si>
  <si>
    <t>B</t>
  </si>
  <si>
    <t>2,22</t>
  </si>
  <si>
    <t>BNJ5%</t>
  </si>
  <si>
    <t>tabel 2 arah</t>
  </si>
  <si>
    <t>Anova: Two-Factor Without Replication</t>
  </si>
  <si>
    <t>SUMMARY</t>
  </si>
  <si>
    <t>Count</t>
  </si>
  <si>
    <t>Sum</t>
  </si>
  <si>
    <t>Average</t>
  </si>
  <si>
    <t>Variance</t>
  </si>
  <si>
    <t>Row 1</t>
  </si>
  <si>
    <t>Row 2</t>
  </si>
  <si>
    <t>Row 3</t>
  </si>
  <si>
    <t>Row 4</t>
  </si>
  <si>
    <t>Row 5</t>
  </si>
  <si>
    <t>Row 6</t>
  </si>
  <si>
    <t>Row 7</t>
  </si>
  <si>
    <t>Row 8</t>
  </si>
  <si>
    <t>Row 9</t>
  </si>
  <si>
    <t>Row 10</t>
  </si>
  <si>
    <t>Row 11</t>
  </si>
  <si>
    <t>Row 12</t>
  </si>
  <si>
    <t>Column 1</t>
  </si>
  <si>
    <t>Column 2</t>
  </si>
  <si>
    <t>Column 3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</si>
  <si>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</si>
  <si>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</si>
  <si>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</si>
  <si>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</si>
  <si>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</si>
  <si>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</si>
  <si>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</si>
  <si>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</si>
  <si>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Rows</t>
  </si>
  <si>
    <t>Columns</t>
  </si>
  <si>
    <t>Error</t>
  </si>
  <si>
    <t xml:space="preserve">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</si>
</sst>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/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/>
    <xf numFmtId="0" fontId="0" fillId="0" borderId="3" xfId="0" applyFill="1" applyBorder="1" applyAlignment="1"/>
    <xf numFmtId="0" fontId="1" fillId="0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9" workbookViewId="0">
      <selection activeCell="A23" sqref="A23:G28"/>
    </sheetView>
  </sheetViews>
  <sheetFormatPr defaultRowHeight="14.5" x14ac:dyDescent="0.35"/>
  <sheetData>
    <row r="1" spans="1:5" x14ac:dyDescent="0.35">
      <c r="A1" t="s">
        <v>78</v>
      </c>
    </row>
    <row r="2" spans="1:5" ht="15" thickBot="1" x14ac:dyDescent="0.4"/>
    <row r="3" spans="1:5" x14ac:dyDescent="0.35">
      <c r="A3" s="11" t="s">
        <v>79</v>
      </c>
      <c r="B3" s="11" t="s">
        <v>80</v>
      </c>
      <c r="C3" s="11" t="s">
        <v>81</v>
      </c>
      <c r="D3" s="11" t="s">
        <v>82</v>
      </c>
      <c r="E3" s="11" t="s">
        <v>83</v>
      </c>
    </row>
    <row r="4" spans="1:5" x14ac:dyDescent="0.35">
      <c r="A4" s="9" t="s">
        <v>84</v>
      </c>
      <c r="B4" s="9">
        <v>3</v>
      </c>
      <c r="C4" s="9">
        <v>13.4</v>
      </c>
      <c r="D4" s="9">
        <v>4.4666666666666668</v>
      </c>
      <c r="E4" s="9">
        <v>6.5833333333333313E-2</v>
      </c>
    </row>
    <row r="5" spans="1:5" x14ac:dyDescent="0.35">
      <c r="A5" s="9" t="s">
        <v>85</v>
      </c>
      <c r="B5" s="9">
        <v>3</v>
      </c>
      <c r="C5" s="9">
        <v>13.75</v>
      </c>
      <c r="D5" s="9">
        <v>4.583333333333333</v>
      </c>
      <c r="E5" s="9">
        <v>8.3333333333333329E-2</v>
      </c>
    </row>
    <row r="6" spans="1:5" x14ac:dyDescent="0.35">
      <c r="A6" s="9" t="s">
        <v>86</v>
      </c>
      <c r="B6" s="9">
        <v>3</v>
      </c>
      <c r="C6" s="9">
        <v>12.75</v>
      </c>
      <c r="D6" s="9">
        <v>4.25</v>
      </c>
      <c r="E6" s="9">
        <v>0.4375</v>
      </c>
    </row>
    <row r="7" spans="1:5" x14ac:dyDescent="0.35">
      <c r="A7" s="9" t="s">
        <v>87</v>
      </c>
      <c r="B7" s="9">
        <v>3</v>
      </c>
      <c r="C7" s="9">
        <v>14.25</v>
      </c>
      <c r="D7" s="9">
        <v>4.75</v>
      </c>
      <c r="E7" s="9">
        <v>0.8125</v>
      </c>
    </row>
    <row r="8" spans="1:5" x14ac:dyDescent="0.35">
      <c r="A8" s="9" t="s">
        <v>88</v>
      </c>
      <c r="B8" s="9">
        <v>3</v>
      </c>
      <c r="C8" s="9">
        <v>15.25</v>
      </c>
      <c r="D8" s="9">
        <v>5.083333333333333</v>
      </c>
      <c r="E8" s="9">
        <v>0.27083333333333337</v>
      </c>
    </row>
    <row r="9" spans="1:5" x14ac:dyDescent="0.35">
      <c r="A9" s="9" t="s">
        <v>89</v>
      </c>
      <c r="B9" s="9">
        <v>3</v>
      </c>
      <c r="C9" s="9">
        <v>17.05</v>
      </c>
      <c r="D9" s="9">
        <v>5.6833333333333336</v>
      </c>
      <c r="E9" s="9">
        <v>0.50083333333332547</v>
      </c>
    </row>
    <row r="10" spans="1:5" x14ac:dyDescent="0.35">
      <c r="A10" s="9" t="s">
        <v>90</v>
      </c>
      <c r="B10" s="9">
        <v>3</v>
      </c>
      <c r="C10" s="9">
        <v>17.100000000000001</v>
      </c>
      <c r="D10" s="9">
        <v>5.7</v>
      </c>
      <c r="E10" s="9">
        <v>0.6699999999999946</v>
      </c>
    </row>
    <row r="11" spans="1:5" x14ac:dyDescent="0.35">
      <c r="A11" s="9" t="s">
        <v>91</v>
      </c>
      <c r="B11" s="9">
        <v>3</v>
      </c>
      <c r="C11" s="9">
        <v>16.350000000000001</v>
      </c>
      <c r="D11" s="9">
        <v>5.45</v>
      </c>
      <c r="E11" s="9">
        <v>0.78999999999999204</v>
      </c>
    </row>
    <row r="12" spans="1:5" x14ac:dyDescent="0.35">
      <c r="A12" s="9" t="s">
        <v>92</v>
      </c>
      <c r="B12" s="9">
        <v>3</v>
      </c>
      <c r="C12" s="9">
        <v>17</v>
      </c>
      <c r="D12" s="9">
        <v>5.666666666666667</v>
      </c>
      <c r="E12" s="9">
        <v>1.1033333333333317</v>
      </c>
    </row>
    <row r="13" spans="1:5" x14ac:dyDescent="0.35">
      <c r="A13" s="9" t="s">
        <v>93</v>
      </c>
      <c r="B13" s="9">
        <v>3</v>
      </c>
      <c r="C13" s="9">
        <v>16.649999999999999</v>
      </c>
      <c r="D13" s="9">
        <v>5.55</v>
      </c>
      <c r="E13" s="9">
        <v>0.49000000000000199</v>
      </c>
    </row>
    <row r="14" spans="1:5" x14ac:dyDescent="0.35">
      <c r="A14" s="9" t="s">
        <v>94</v>
      </c>
      <c r="B14" s="9">
        <v>3</v>
      </c>
      <c r="C14" s="9">
        <v>13.5</v>
      </c>
      <c r="D14" s="9">
        <v>4.5</v>
      </c>
      <c r="E14" s="9">
        <v>0.25</v>
      </c>
    </row>
    <row r="15" spans="1:5" x14ac:dyDescent="0.35">
      <c r="A15" s="9" t="s">
        <v>95</v>
      </c>
      <c r="B15" s="9">
        <v>3</v>
      </c>
      <c r="C15" s="9">
        <v>13</v>
      </c>
      <c r="D15" s="9">
        <v>4.333333333333333</v>
      </c>
      <c r="E15" s="9">
        <v>0.64583333333333215</v>
      </c>
    </row>
    <row r="16" spans="1:5" x14ac:dyDescent="0.35">
      <c r="A16" s="9"/>
      <c r="B16" s="9"/>
      <c r="C16" s="9"/>
      <c r="D16" s="9"/>
      <c r="E16" s="9"/>
    </row>
    <row r="17" spans="1:7" x14ac:dyDescent="0.35">
      <c r="A17" s="9" t="s">
        <v>96</v>
      </c>
      <c r="B17" s="9">
        <v>12</v>
      </c>
      <c r="C17" s="9">
        <v>66.3</v>
      </c>
      <c r="D17" s="9">
        <v>5.5249999999999995</v>
      </c>
      <c r="E17" s="9">
        <v>0.80431818181818926</v>
      </c>
    </row>
    <row r="18" spans="1:7" x14ac:dyDescent="0.35">
      <c r="A18" s="9" t="s">
        <v>97</v>
      </c>
      <c r="B18" s="9">
        <v>12</v>
      </c>
      <c r="C18" s="9">
        <v>57.300000000000004</v>
      </c>
      <c r="D18" s="9">
        <v>4.7750000000000004</v>
      </c>
      <c r="E18" s="9">
        <v>0.2047727272727273</v>
      </c>
    </row>
    <row r="19" spans="1:7" ht="15" thickBot="1" x14ac:dyDescent="0.4">
      <c r="A19" s="10" t="s">
        <v>98</v>
      </c>
      <c r="B19" s="10">
        <v>12</v>
      </c>
      <c r="C19" s="10">
        <v>56.45</v>
      </c>
      <c r="D19" s="10">
        <v>4.7041666666666666</v>
      </c>
      <c r="E19" s="10">
        <v>0.65884469696969328</v>
      </c>
    </row>
    <row r="22" spans="1:7" ht="15" thickBot="1" x14ac:dyDescent="0.4">
      <c r="A22" t="s">
        <v>99</v>
      </c>
    </row>
    <row r="23" spans="1:7" x14ac:dyDescent="0.35">
      <c r="A23" s="11" t="s">
        <v>100</v>
      </c>
      <c r="B23" s="11" t="s">
        <v>101</v>
      </c>
      <c r="C23" s="11" t="s">
        <v>102</v>
      </c>
      <c r="D23" s="11" t="s">
        <v>103</v>
      </c>
      <c r="E23" s="11" t="s">
        <v>104</v>
      </c>
      <c r="F23" s="11" t="s">
        <v>105</v>
      </c>
      <c r="G23" s="11" t="s">
        <v>106</v>
      </c>
    </row>
    <row r="24" spans="1:7" x14ac:dyDescent="0.35">
      <c r="A24" s="9" t="s">
        <v>107</v>
      </c>
      <c r="B24" s="9">
        <v>11.072430555555547</v>
      </c>
      <c r="C24" s="9">
        <v>11</v>
      </c>
      <c r="D24" s="9">
        <v>1.0065845959595952</v>
      </c>
      <c r="E24" s="9">
        <v>3.0440252773057854</v>
      </c>
      <c r="F24" s="9">
        <v>1.2628920723713213E-2</v>
      </c>
      <c r="G24" s="9">
        <v>2.2585183566229916</v>
      </c>
    </row>
    <row r="25" spans="1:7" x14ac:dyDescent="0.35">
      <c r="A25" s="9" t="s">
        <v>108</v>
      </c>
      <c r="B25" s="9">
        <v>4.9651388888888803</v>
      </c>
      <c r="C25" s="9">
        <v>2</v>
      </c>
      <c r="D25" s="9">
        <v>2.4825694444444402</v>
      </c>
      <c r="E25" s="9">
        <v>7.5075698276026452</v>
      </c>
      <c r="F25" s="9">
        <v>3.2694610959513749E-3</v>
      </c>
      <c r="G25" s="9">
        <v>3.4433567793667246</v>
      </c>
    </row>
    <row r="26" spans="1:7" x14ac:dyDescent="0.35">
      <c r="A26" s="9" t="s">
        <v>109</v>
      </c>
      <c r="B26" s="9">
        <v>7.2748611111111181</v>
      </c>
      <c r="C26" s="9">
        <v>22</v>
      </c>
      <c r="D26" s="9">
        <v>0.33067550505050536</v>
      </c>
      <c r="E26" s="9"/>
      <c r="F26" s="9"/>
      <c r="G26" s="9"/>
    </row>
    <row r="27" spans="1:7" x14ac:dyDescent="0.35">
      <c r="A27" s="9"/>
      <c r="B27" s="9"/>
      <c r="C27" s="9"/>
      <c r="D27" s="9"/>
      <c r="E27" s="9"/>
      <c r="F27" s="9"/>
      <c r="G27" s="9"/>
    </row>
    <row r="28" spans="1:7" ht="15" thickBot="1" x14ac:dyDescent="0.4">
      <c r="A28" s="10" t="s">
        <v>49</v>
      </c>
      <c r="B28" s="10">
        <v>23.312430555555547</v>
      </c>
      <c r="C28" s="10">
        <v>35</v>
      </c>
      <c r="D28" s="10"/>
      <c r="E28" s="10"/>
      <c r="F28" s="10"/>
      <c r="G28" s="10"/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V50"/>
  <sheetViews>
    <sheetView topLeftCell="E31" workbookViewId="0">
      <selection activeCell="R49" sqref="R49"/>
    </sheetView>
  </sheetViews>
  <sheetFormatPr defaultRowHeight="14.5" x14ac:dyDescent="0.35"/>
  <sheetData>
    <row r="3" spans="2:19" x14ac:dyDescent="0.35">
      <c r="B3" t="s">
        <v>0</v>
      </c>
    </row>
    <row r="5" spans="2:19" x14ac:dyDescent="0.35">
      <c r="B5" t="s">
        <v>1</v>
      </c>
      <c r="I5" t="s">
        <v>2</v>
      </c>
      <c r="O5" t="s">
        <v>3</v>
      </c>
    </row>
    <row r="6" spans="2:19" x14ac:dyDescent="0.35">
      <c r="B6" s="1" t="s">
        <v>4</v>
      </c>
      <c r="C6" s="1"/>
      <c r="D6" s="1" t="s">
        <v>5</v>
      </c>
      <c r="E6" s="1" t="s">
        <v>6</v>
      </c>
      <c r="F6" s="1" t="s">
        <v>7</v>
      </c>
      <c r="I6" s="1" t="s">
        <v>4</v>
      </c>
      <c r="J6" s="1"/>
      <c r="K6" s="1" t="s">
        <v>5</v>
      </c>
      <c r="L6" s="1" t="s">
        <v>6</v>
      </c>
      <c r="M6" s="1" t="s">
        <v>7</v>
      </c>
      <c r="O6" s="1" t="s">
        <v>4</v>
      </c>
      <c r="P6" s="1"/>
      <c r="Q6" s="1" t="s">
        <v>5</v>
      </c>
      <c r="R6" s="1" t="s">
        <v>6</v>
      </c>
      <c r="S6" s="1" t="s">
        <v>8</v>
      </c>
    </row>
    <row r="7" spans="2:19" x14ac:dyDescent="0.35">
      <c r="B7" s="1" t="s">
        <v>9</v>
      </c>
      <c r="C7" s="1"/>
      <c r="D7" s="1">
        <v>3.5</v>
      </c>
      <c r="E7" s="1">
        <v>5</v>
      </c>
      <c r="F7" s="1">
        <f>AVERAGE(D7:E7)</f>
        <v>4.25</v>
      </c>
      <c r="I7" s="1" t="s">
        <v>9</v>
      </c>
      <c r="J7" s="1"/>
      <c r="K7" s="1">
        <v>3.8</v>
      </c>
      <c r="L7" s="1">
        <v>5</v>
      </c>
      <c r="M7" s="1">
        <f>AVERAGE(K7:L7)</f>
        <v>4.4000000000000004</v>
      </c>
      <c r="O7" s="1" t="s">
        <v>9</v>
      </c>
      <c r="P7" s="1"/>
      <c r="Q7" s="1">
        <v>5</v>
      </c>
      <c r="R7" s="1">
        <v>4.5</v>
      </c>
      <c r="S7" s="1">
        <f>AVERAGE(Q7:R7)</f>
        <v>4.75</v>
      </c>
    </row>
    <row r="8" spans="2:19" x14ac:dyDescent="0.35">
      <c r="B8" s="1" t="s">
        <v>10</v>
      </c>
      <c r="C8" s="1"/>
      <c r="D8" s="1">
        <v>5</v>
      </c>
      <c r="E8" s="1">
        <v>4.5</v>
      </c>
      <c r="F8" s="1">
        <f t="shared" ref="F8:F18" si="0">AVERAGE(D8:E8)</f>
        <v>4.75</v>
      </c>
      <c r="I8" s="1" t="s">
        <v>10</v>
      </c>
      <c r="J8" s="1"/>
      <c r="K8" s="1">
        <v>4.5</v>
      </c>
      <c r="L8" s="1">
        <v>4</v>
      </c>
      <c r="M8" s="1">
        <f t="shared" ref="M8:M18" si="1">AVERAGE(K8:L8)</f>
        <v>4.25</v>
      </c>
      <c r="O8" s="1" t="s">
        <v>10</v>
      </c>
      <c r="P8" s="1"/>
      <c r="Q8" s="1">
        <v>5.5</v>
      </c>
      <c r="R8" s="1">
        <v>4</v>
      </c>
      <c r="S8" s="1">
        <f t="shared" ref="S8:S18" si="2">AVERAGE(Q8:R8)</f>
        <v>4.75</v>
      </c>
    </row>
    <row r="9" spans="2:19" x14ac:dyDescent="0.35">
      <c r="B9" s="1" t="s">
        <v>11</v>
      </c>
      <c r="C9" s="1"/>
      <c r="D9" s="1">
        <v>4</v>
      </c>
      <c r="E9" s="1">
        <v>5.5</v>
      </c>
      <c r="F9" s="1">
        <f t="shared" si="0"/>
        <v>4.75</v>
      </c>
      <c r="I9" s="1" t="s">
        <v>11</v>
      </c>
      <c r="J9" s="1"/>
      <c r="K9" s="1">
        <v>4</v>
      </c>
      <c r="L9" s="1">
        <v>5</v>
      </c>
      <c r="M9" s="1">
        <f t="shared" si="1"/>
        <v>4.5</v>
      </c>
      <c r="O9" s="1" t="s">
        <v>11</v>
      </c>
      <c r="P9" s="1"/>
      <c r="Q9" s="1">
        <v>3</v>
      </c>
      <c r="R9" s="1">
        <v>4</v>
      </c>
      <c r="S9" s="1">
        <f t="shared" si="2"/>
        <v>3.5</v>
      </c>
    </row>
    <row r="10" spans="2:19" x14ac:dyDescent="0.35">
      <c r="B10" s="1" t="s">
        <v>12</v>
      </c>
      <c r="C10" s="1"/>
      <c r="D10" s="1">
        <v>5</v>
      </c>
      <c r="E10" s="1">
        <v>5</v>
      </c>
      <c r="F10" s="1">
        <f t="shared" si="0"/>
        <v>5</v>
      </c>
      <c r="I10" s="1" t="s">
        <v>12</v>
      </c>
      <c r="J10" s="1"/>
      <c r="K10" s="1">
        <v>6</v>
      </c>
      <c r="L10" s="1">
        <v>5</v>
      </c>
      <c r="M10" s="1">
        <f t="shared" si="1"/>
        <v>5.5</v>
      </c>
      <c r="O10" s="1" t="s">
        <v>12</v>
      </c>
      <c r="P10" s="1"/>
      <c r="Q10" s="1">
        <v>3</v>
      </c>
      <c r="R10" s="1">
        <v>4.5</v>
      </c>
      <c r="S10" s="1">
        <f t="shared" si="2"/>
        <v>3.75</v>
      </c>
    </row>
    <row r="11" spans="2:19" x14ac:dyDescent="0.35">
      <c r="B11" s="1" t="s">
        <v>13</v>
      </c>
      <c r="C11" s="1"/>
      <c r="D11" s="1">
        <v>5</v>
      </c>
      <c r="E11" s="1">
        <v>6</v>
      </c>
      <c r="F11" s="1">
        <f t="shared" si="0"/>
        <v>5.5</v>
      </c>
      <c r="I11" s="1" t="s">
        <v>13</v>
      </c>
      <c r="J11" s="1"/>
      <c r="K11" s="1">
        <v>5</v>
      </c>
      <c r="L11" s="1">
        <v>5.5</v>
      </c>
      <c r="M11" s="1">
        <f t="shared" si="1"/>
        <v>5.25</v>
      </c>
      <c r="O11" s="1" t="s">
        <v>13</v>
      </c>
      <c r="P11" s="1"/>
      <c r="Q11" s="1">
        <v>5</v>
      </c>
      <c r="R11" s="1">
        <v>4</v>
      </c>
      <c r="S11" s="1">
        <f t="shared" si="2"/>
        <v>4.5</v>
      </c>
    </row>
    <row r="12" spans="2:19" x14ac:dyDescent="0.35">
      <c r="B12" s="1" t="s">
        <v>14</v>
      </c>
      <c r="C12" s="1"/>
      <c r="D12" s="1">
        <v>7.5</v>
      </c>
      <c r="E12" s="1">
        <v>5.5</v>
      </c>
      <c r="F12" s="1">
        <f t="shared" si="0"/>
        <v>6.5</v>
      </c>
      <c r="I12" s="1" t="s">
        <v>14</v>
      </c>
      <c r="J12" s="1"/>
      <c r="K12" s="1">
        <v>4.5</v>
      </c>
      <c r="L12" s="1">
        <v>6.1</v>
      </c>
      <c r="M12" s="1">
        <f t="shared" si="1"/>
        <v>5.3</v>
      </c>
      <c r="O12" s="1" t="s">
        <v>14</v>
      </c>
      <c r="P12" s="1"/>
      <c r="Q12" s="1">
        <v>5.5</v>
      </c>
      <c r="R12" s="1">
        <v>5</v>
      </c>
      <c r="S12" s="1">
        <f t="shared" si="2"/>
        <v>5.25</v>
      </c>
    </row>
    <row r="13" spans="2:19" x14ac:dyDescent="0.35">
      <c r="B13" s="1" t="s">
        <v>15</v>
      </c>
      <c r="C13" s="1"/>
      <c r="D13" s="1">
        <v>7</v>
      </c>
      <c r="E13" s="1">
        <v>6.2</v>
      </c>
      <c r="F13" s="1">
        <f t="shared" si="0"/>
        <v>6.6</v>
      </c>
      <c r="I13" s="1" t="s">
        <v>15</v>
      </c>
      <c r="J13" s="1"/>
      <c r="K13" s="1">
        <v>4</v>
      </c>
      <c r="L13" s="1">
        <v>6</v>
      </c>
      <c r="M13" s="1">
        <f t="shared" si="1"/>
        <v>5</v>
      </c>
      <c r="O13" s="1" t="s">
        <v>15</v>
      </c>
      <c r="P13" s="1"/>
      <c r="Q13" s="1">
        <v>5</v>
      </c>
      <c r="R13" s="1">
        <v>6</v>
      </c>
      <c r="S13" s="1">
        <f t="shared" si="2"/>
        <v>5.5</v>
      </c>
    </row>
    <row r="14" spans="2:19" x14ac:dyDescent="0.35">
      <c r="B14" s="1" t="s">
        <v>16</v>
      </c>
      <c r="C14" s="1"/>
      <c r="D14" s="1">
        <v>5.6</v>
      </c>
      <c r="E14" s="1">
        <v>7.3</v>
      </c>
      <c r="F14" s="1">
        <f t="shared" si="0"/>
        <v>6.4499999999999993</v>
      </c>
      <c r="I14" s="1" t="s">
        <v>16</v>
      </c>
      <c r="J14" s="1"/>
      <c r="K14" s="1">
        <v>4</v>
      </c>
      <c r="L14" s="1">
        <v>5.5</v>
      </c>
      <c r="M14" s="1">
        <f t="shared" si="1"/>
        <v>4.75</v>
      </c>
      <c r="O14" s="1" t="s">
        <v>16</v>
      </c>
      <c r="P14" s="1"/>
      <c r="Q14" s="1">
        <v>5</v>
      </c>
      <c r="R14" s="1">
        <v>5.3</v>
      </c>
      <c r="S14" s="1">
        <f t="shared" si="2"/>
        <v>5.15</v>
      </c>
    </row>
    <row r="15" spans="2:19" x14ac:dyDescent="0.35">
      <c r="B15" s="1" t="s">
        <v>17</v>
      </c>
      <c r="C15" s="1"/>
      <c r="D15" s="1">
        <v>6.5</v>
      </c>
      <c r="E15" s="1">
        <v>6.9</v>
      </c>
      <c r="F15" s="1">
        <f t="shared" si="0"/>
        <v>6.7</v>
      </c>
      <c r="I15" s="1" t="s">
        <v>17</v>
      </c>
      <c r="J15" s="1"/>
      <c r="K15" s="1">
        <v>5.2</v>
      </c>
      <c r="L15" s="1">
        <v>4</v>
      </c>
      <c r="M15" s="1">
        <f t="shared" si="1"/>
        <v>4.5999999999999996</v>
      </c>
      <c r="O15" s="1" t="s">
        <v>17</v>
      </c>
      <c r="P15" s="1"/>
      <c r="Q15" s="1">
        <v>5.4</v>
      </c>
      <c r="R15" s="1">
        <v>6</v>
      </c>
      <c r="S15" s="1">
        <f t="shared" si="2"/>
        <v>5.7</v>
      </c>
    </row>
    <row r="16" spans="2:19" x14ac:dyDescent="0.35">
      <c r="B16" s="1" t="s">
        <v>18</v>
      </c>
      <c r="C16" s="1"/>
      <c r="D16" s="1">
        <v>6.6</v>
      </c>
      <c r="E16" s="1">
        <v>5.5</v>
      </c>
      <c r="F16" s="1">
        <f t="shared" si="0"/>
        <v>6.05</v>
      </c>
      <c r="I16" s="1" t="s">
        <v>18</v>
      </c>
      <c r="J16" s="1"/>
      <c r="K16" s="1">
        <v>5.5</v>
      </c>
      <c r="L16" s="1">
        <v>4</v>
      </c>
      <c r="M16" s="1">
        <f t="shared" si="1"/>
        <v>4.75</v>
      </c>
      <c r="O16" s="1" t="s">
        <v>18</v>
      </c>
      <c r="P16" s="1"/>
      <c r="Q16" s="1">
        <v>5.7</v>
      </c>
      <c r="R16" s="1">
        <v>6</v>
      </c>
      <c r="S16" s="1">
        <f t="shared" si="2"/>
        <v>5.85</v>
      </c>
    </row>
    <row r="17" spans="2:22" x14ac:dyDescent="0.35">
      <c r="B17" s="1" t="s">
        <v>19</v>
      </c>
      <c r="C17" s="1"/>
      <c r="D17" s="1">
        <v>3.5</v>
      </c>
      <c r="E17" s="1">
        <v>5.5</v>
      </c>
      <c r="F17" s="1">
        <f t="shared" si="0"/>
        <v>4.5</v>
      </c>
      <c r="I17" s="1" t="s">
        <v>19</v>
      </c>
      <c r="J17" s="1"/>
      <c r="K17" s="1">
        <v>4</v>
      </c>
      <c r="L17" s="1">
        <v>6</v>
      </c>
      <c r="M17" s="1">
        <f t="shared" si="1"/>
        <v>5</v>
      </c>
      <c r="O17" s="1" t="s">
        <v>19</v>
      </c>
      <c r="P17" s="1"/>
      <c r="Q17" s="1">
        <v>4.5</v>
      </c>
      <c r="R17" s="1">
        <v>3.5</v>
      </c>
      <c r="S17" s="1">
        <f t="shared" si="2"/>
        <v>4</v>
      </c>
    </row>
    <row r="18" spans="2:22" x14ac:dyDescent="0.35">
      <c r="B18" s="1" t="s">
        <v>20</v>
      </c>
      <c r="C18" s="1"/>
      <c r="D18" s="1">
        <v>5</v>
      </c>
      <c r="E18" s="1">
        <v>5.5</v>
      </c>
      <c r="F18" s="1">
        <f t="shared" si="0"/>
        <v>5.25</v>
      </c>
      <c r="I18" s="1" t="s">
        <v>20</v>
      </c>
      <c r="J18" s="1"/>
      <c r="K18" s="1">
        <v>4</v>
      </c>
      <c r="L18" s="1">
        <v>4</v>
      </c>
      <c r="M18" s="1">
        <f t="shared" si="1"/>
        <v>4</v>
      </c>
      <c r="O18" s="1" t="s">
        <v>20</v>
      </c>
      <c r="P18" s="1"/>
      <c r="Q18" s="1">
        <v>3.5</v>
      </c>
      <c r="R18" s="1">
        <v>4</v>
      </c>
      <c r="S18" s="1">
        <f t="shared" si="2"/>
        <v>3.75</v>
      </c>
    </row>
    <row r="21" spans="2:22" x14ac:dyDescent="0.35">
      <c r="B21" s="1" t="s">
        <v>4</v>
      </c>
      <c r="C21" s="1"/>
      <c r="D21" s="1" t="s">
        <v>21</v>
      </c>
      <c r="E21" s="1" t="s">
        <v>22</v>
      </c>
      <c r="F21" s="1" t="s">
        <v>23</v>
      </c>
      <c r="G21" s="1" t="s">
        <v>24</v>
      </c>
      <c r="H21" s="1" t="s">
        <v>8</v>
      </c>
    </row>
    <row r="22" spans="2:22" x14ac:dyDescent="0.35">
      <c r="B22" s="1" t="s">
        <v>9</v>
      </c>
      <c r="C22" s="1"/>
      <c r="D22" s="1">
        <f>F7</f>
        <v>4.25</v>
      </c>
      <c r="E22" s="1">
        <f>M7</f>
        <v>4.4000000000000004</v>
      </c>
      <c r="F22" s="1">
        <f>S7</f>
        <v>4.75</v>
      </c>
      <c r="G22" s="1">
        <f>SUM(D22:F22)</f>
        <v>13.4</v>
      </c>
      <c r="H22" s="2">
        <f>AVERAGE(D22:F22)</f>
        <v>4.4666666666666668</v>
      </c>
      <c r="U22" t="s">
        <v>110</v>
      </c>
    </row>
    <row r="23" spans="2:22" ht="15" thickBot="1" x14ac:dyDescent="0.4">
      <c r="B23" s="1" t="s">
        <v>10</v>
      </c>
      <c r="C23" s="1"/>
      <c r="D23" s="1">
        <f t="shared" ref="D23:D33" si="3">F8</f>
        <v>4.75</v>
      </c>
      <c r="E23" s="1">
        <f t="shared" ref="E23:E33" si="4">M8</f>
        <v>4.25</v>
      </c>
      <c r="F23" s="1">
        <f t="shared" ref="F23:F33" si="5">S8</f>
        <v>4.75</v>
      </c>
      <c r="G23" s="1">
        <f t="shared" ref="G23:G33" si="6">SUM(D23:F23)</f>
        <v>13.75</v>
      </c>
      <c r="H23" s="2">
        <f t="shared" ref="H23:H33" si="7">AVERAGE(D23:F23)</f>
        <v>4.583333333333333</v>
      </c>
    </row>
    <row r="24" spans="2:22" x14ac:dyDescent="0.35">
      <c r="B24" s="1" t="s">
        <v>11</v>
      </c>
      <c r="C24" s="1"/>
      <c r="D24" s="1">
        <f t="shared" si="3"/>
        <v>4.75</v>
      </c>
      <c r="E24" s="1">
        <f t="shared" si="4"/>
        <v>4.5</v>
      </c>
      <c r="F24" s="1">
        <f t="shared" si="5"/>
        <v>3.5</v>
      </c>
      <c r="G24" s="1">
        <f t="shared" si="6"/>
        <v>12.75</v>
      </c>
      <c r="H24" s="2">
        <f t="shared" si="7"/>
        <v>4.25</v>
      </c>
      <c r="O24" s="11" t="s">
        <v>100</v>
      </c>
      <c r="P24" s="11" t="s">
        <v>101</v>
      </c>
      <c r="Q24" s="11" t="s">
        <v>102</v>
      </c>
      <c r="R24" s="11" t="s">
        <v>103</v>
      </c>
      <c r="S24" s="11" t="s">
        <v>104</v>
      </c>
      <c r="T24" s="11" t="s">
        <v>105</v>
      </c>
      <c r="U24" s="11" t="s">
        <v>106</v>
      </c>
    </row>
    <row r="25" spans="2:22" x14ac:dyDescent="0.35">
      <c r="B25" s="1" t="s">
        <v>12</v>
      </c>
      <c r="C25" s="1"/>
      <c r="D25" s="1">
        <f t="shared" si="3"/>
        <v>5</v>
      </c>
      <c r="E25" s="1">
        <f t="shared" si="4"/>
        <v>5.5</v>
      </c>
      <c r="F25" s="1">
        <f t="shared" si="5"/>
        <v>3.75</v>
      </c>
      <c r="G25" s="1">
        <f t="shared" si="6"/>
        <v>14.25</v>
      </c>
      <c r="H25" s="2">
        <f t="shared" si="7"/>
        <v>4.75</v>
      </c>
      <c r="O25" s="9" t="s">
        <v>107</v>
      </c>
      <c r="P25" s="9">
        <v>11.072430555555547</v>
      </c>
      <c r="Q25" s="9">
        <v>11</v>
      </c>
      <c r="R25" s="9">
        <v>1.0065845959595952</v>
      </c>
      <c r="S25" s="9">
        <v>3.0440252773057854</v>
      </c>
      <c r="T25" s="9">
        <v>1.2628920723713213E-2</v>
      </c>
      <c r="U25" s="9">
        <v>2.2585183566229916</v>
      </c>
    </row>
    <row r="26" spans="2:22" x14ac:dyDescent="0.35">
      <c r="B26" s="1" t="s">
        <v>13</v>
      </c>
      <c r="C26" s="1"/>
      <c r="D26" s="1">
        <f t="shared" si="3"/>
        <v>5.5</v>
      </c>
      <c r="E26" s="1">
        <f t="shared" si="4"/>
        <v>5.25</v>
      </c>
      <c r="F26" s="1">
        <f t="shared" si="5"/>
        <v>4.5</v>
      </c>
      <c r="G26" s="1">
        <f t="shared" si="6"/>
        <v>15.25</v>
      </c>
      <c r="H26" s="2">
        <f t="shared" si="7"/>
        <v>5.083333333333333</v>
      </c>
      <c r="O26" s="9" t="s">
        <v>108</v>
      </c>
      <c r="P26" s="9">
        <v>4.9651388888888803</v>
      </c>
      <c r="Q26" s="9">
        <v>2</v>
      </c>
      <c r="R26" s="9">
        <v>2.4825694444444402</v>
      </c>
      <c r="S26" s="9">
        <v>7.5075698276026452</v>
      </c>
      <c r="T26" s="9">
        <v>3.2694610959513749E-3</v>
      </c>
      <c r="U26" s="9">
        <v>3.4433567793667246</v>
      </c>
    </row>
    <row r="27" spans="2:22" x14ac:dyDescent="0.35">
      <c r="B27" s="1" t="s">
        <v>14</v>
      </c>
      <c r="C27" s="1"/>
      <c r="D27" s="1">
        <f t="shared" si="3"/>
        <v>6.5</v>
      </c>
      <c r="E27" s="1">
        <f t="shared" si="4"/>
        <v>5.3</v>
      </c>
      <c r="F27" s="1">
        <f t="shared" si="5"/>
        <v>5.25</v>
      </c>
      <c r="G27" s="1">
        <f t="shared" si="6"/>
        <v>17.05</v>
      </c>
      <c r="H27" s="2">
        <f t="shared" si="7"/>
        <v>5.6833333333333336</v>
      </c>
      <c r="O27" s="9" t="s">
        <v>109</v>
      </c>
      <c r="P27" s="9">
        <v>7.2748611111111181</v>
      </c>
      <c r="Q27" s="9">
        <v>22</v>
      </c>
      <c r="R27" s="9">
        <v>0.33067550505050536</v>
      </c>
      <c r="S27" s="9"/>
      <c r="T27" s="9"/>
      <c r="U27" s="9"/>
    </row>
    <row r="28" spans="2:22" x14ac:dyDescent="0.35">
      <c r="B28" s="1" t="s">
        <v>15</v>
      </c>
      <c r="C28" s="1"/>
      <c r="D28" s="1">
        <f t="shared" si="3"/>
        <v>6.6</v>
      </c>
      <c r="E28" s="1">
        <f t="shared" si="4"/>
        <v>5</v>
      </c>
      <c r="F28" s="1">
        <f t="shared" si="5"/>
        <v>5.5</v>
      </c>
      <c r="G28" s="1">
        <f t="shared" si="6"/>
        <v>17.100000000000001</v>
      </c>
      <c r="H28" s="2">
        <f t="shared" si="7"/>
        <v>5.7</v>
      </c>
      <c r="K28" t="s">
        <v>25</v>
      </c>
      <c r="M28">
        <v>6</v>
      </c>
      <c r="O28" s="9"/>
      <c r="P28" s="9"/>
      <c r="Q28" s="9"/>
      <c r="R28" s="9"/>
      <c r="S28" s="9"/>
      <c r="T28" s="9"/>
      <c r="U28" s="9"/>
    </row>
    <row r="29" spans="2:22" ht="15" thickBot="1" x14ac:dyDescent="0.4">
      <c r="B29" s="1" t="s">
        <v>16</v>
      </c>
      <c r="C29" s="1"/>
      <c r="D29" s="1">
        <f t="shared" si="3"/>
        <v>6.4499999999999993</v>
      </c>
      <c r="E29" s="1">
        <f t="shared" si="4"/>
        <v>4.75</v>
      </c>
      <c r="F29" s="1">
        <f t="shared" si="5"/>
        <v>5.15</v>
      </c>
      <c r="G29" s="1">
        <f t="shared" si="6"/>
        <v>16.350000000000001</v>
      </c>
      <c r="H29" s="2">
        <f t="shared" si="7"/>
        <v>5.45</v>
      </c>
      <c r="K29" t="s">
        <v>26</v>
      </c>
      <c r="M29">
        <v>2</v>
      </c>
      <c r="O29" s="10" t="s">
        <v>49</v>
      </c>
      <c r="P29" s="10">
        <v>23.312430555555547</v>
      </c>
      <c r="Q29" s="10">
        <v>35</v>
      </c>
      <c r="R29" s="10"/>
      <c r="S29" s="10"/>
      <c r="T29" s="10"/>
      <c r="U29" s="10"/>
    </row>
    <row r="30" spans="2:22" x14ac:dyDescent="0.35">
      <c r="B30" s="1" t="s">
        <v>17</v>
      </c>
      <c r="C30" s="1"/>
      <c r="D30" s="1">
        <f t="shared" si="3"/>
        <v>6.7</v>
      </c>
      <c r="E30" s="1">
        <f t="shared" si="4"/>
        <v>4.5999999999999996</v>
      </c>
      <c r="F30" s="1">
        <f t="shared" si="5"/>
        <v>5.7</v>
      </c>
      <c r="G30" s="1">
        <f t="shared" si="6"/>
        <v>17</v>
      </c>
      <c r="H30" s="2">
        <f t="shared" si="7"/>
        <v>5.666666666666667</v>
      </c>
      <c r="K30" t="s">
        <v>27</v>
      </c>
      <c r="M30">
        <v>3</v>
      </c>
    </row>
    <row r="31" spans="2:22" x14ac:dyDescent="0.35">
      <c r="B31" s="1" t="s">
        <v>18</v>
      </c>
      <c r="C31" s="1"/>
      <c r="D31" s="1">
        <f t="shared" si="3"/>
        <v>6.05</v>
      </c>
      <c r="E31" s="1">
        <f t="shared" si="4"/>
        <v>4.75</v>
      </c>
      <c r="F31" s="1">
        <f t="shared" si="5"/>
        <v>5.85</v>
      </c>
      <c r="G31" s="1">
        <f t="shared" si="6"/>
        <v>16.649999999999999</v>
      </c>
      <c r="H31" s="2">
        <f t="shared" si="7"/>
        <v>5.55</v>
      </c>
      <c r="K31" t="s">
        <v>28</v>
      </c>
      <c r="M31">
        <f>G34^2/(12*3)</f>
        <v>900.50006944444453</v>
      </c>
      <c r="O31" s="1" t="s">
        <v>29</v>
      </c>
      <c r="P31" s="1" t="s">
        <v>30</v>
      </c>
      <c r="Q31" s="1" t="s">
        <v>31</v>
      </c>
      <c r="R31" s="1" t="s">
        <v>32</v>
      </c>
      <c r="S31" s="1" t="s">
        <v>33</v>
      </c>
      <c r="T31" s="1" t="s">
        <v>34</v>
      </c>
      <c r="U31" s="1" t="s">
        <v>35</v>
      </c>
      <c r="V31" s="1" t="s">
        <v>36</v>
      </c>
    </row>
    <row r="32" spans="2:22" x14ac:dyDescent="0.35">
      <c r="B32" s="1" t="s">
        <v>19</v>
      </c>
      <c r="C32" s="1"/>
      <c r="D32" s="1">
        <f t="shared" si="3"/>
        <v>4.5</v>
      </c>
      <c r="E32" s="1">
        <f t="shared" si="4"/>
        <v>5</v>
      </c>
      <c r="F32" s="1">
        <f t="shared" si="5"/>
        <v>4</v>
      </c>
      <c r="G32" s="1">
        <f t="shared" si="6"/>
        <v>13.5</v>
      </c>
      <c r="H32" s="2">
        <f t="shared" si="7"/>
        <v>4.5</v>
      </c>
      <c r="O32" s="1" t="s">
        <v>37</v>
      </c>
      <c r="P32" s="1">
        <v>2</v>
      </c>
      <c r="Q32" s="2">
        <f>SUMSQ(D34:F34)/12-M31</f>
        <v>4.9651388888888732</v>
      </c>
      <c r="R32" s="2">
        <f>Q32/P32</f>
        <v>2.4825694444444366</v>
      </c>
      <c r="S32" s="2">
        <f>R32/R37</f>
        <v>7.5075698276026159</v>
      </c>
      <c r="T32" s="1" t="str">
        <f>IF(S32&lt;U32,"tn",IF(S32&lt;V32,"*","**"))</f>
        <v>**</v>
      </c>
      <c r="U32" s="1">
        <v>3.4430000000000001</v>
      </c>
      <c r="V32" s="1">
        <v>5.7190000000000003</v>
      </c>
    </row>
    <row r="33" spans="2:22" x14ac:dyDescent="0.35">
      <c r="B33" s="1" t="s">
        <v>20</v>
      </c>
      <c r="C33" s="1"/>
      <c r="D33" s="1">
        <f t="shared" si="3"/>
        <v>5.25</v>
      </c>
      <c r="E33" s="1">
        <f t="shared" si="4"/>
        <v>4</v>
      </c>
      <c r="F33" s="1">
        <f t="shared" si="5"/>
        <v>3.75</v>
      </c>
      <c r="G33" s="1">
        <f t="shared" si="6"/>
        <v>13</v>
      </c>
      <c r="H33" s="2">
        <f t="shared" si="7"/>
        <v>4.333333333333333</v>
      </c>
      <c r="O33" s="1" t="s">
        <v>38</v>
      </c>
      <c r="P33" s="1">
        <f>12-1</f>
        <v>11</v>
      </c>
      <c r="Q33" s="2">
        <f>SUMSQ(G22:G33)/3-M31</f>
        <v>11.072430555555343</v>
      </c>
      <c r="R33" s="2">
        <f>Q33/P33</f>
        <v>1.0065845959595767</v>
      </c>
      <c r="S33" s="2">
        <f>R33/R37</f>
        <v>3.0440252773057219</v>
      </c>
      <c r="T33" s="1" t="str">
        <f t="shared" ref="T33:T36" si="8">IF(S33&lt;U33,"tn",IF(S33&lt;V33,"*","**"))</f>
        <v>*</v>
      </c>
      <c r="U33" s="1">
        <v>2.2589999999999999</v>
      </c>
      <c r="V33" s="1">
        <v>3.1840000000000002</v>
      </c>
    </row>
    <row r="34" spans="2:22" x14ac:dyDescent="0.35">
      <c r="B34" s="1" t="s">
        <v>24</v>
      </c>
      <c r="C34" s="1"/>
      <c r="D34" s="1">
        <f>SUM(D22:D33)</f>
        <v>66.3</v>
      </c>
      <c r="E34" s="1">
        <f t="shared" ref="E34:F34" si="9">SUM(E22:E33)</f>
        <v>57.300000000000004</v>
      </c>
      <c r="F34" s="1">
        <f t="shared" si="9"/>
        <v>56.45</v>
      </c>
      <c r="G34" s="1">
        <f>SUM(G22:G33)</f>
        <v>180.05</v>
      </c>
      <c r="H34" s="1"/>
      <c r="O34" s="1" t="s">
        <v>25</v>
      </c>
      <c r="P34" s="1">
        <f>6-1</f>
        <v>5</v>
      </c>
      <c r="Q34" s="2">
        <f>SUMSQ(D40:I40)/6-M31</f>
        <v>9.9811805555553974</v>
      </c>
      <c r="R34" s="2">
        <f>Q34/P34</f>
        <v>1.9962361111110796</v>
      </c>
      <c r="S34" s="2">
        <f>R34/R37</f>
        <v>6.0368430096029693</v>
      </c>
      <c r="T34" s="1" t="str">
        <f t="shared" si="8"/>
        <v>**</v>
      </c>
      <c r="U34" s="1">
        <v>2.661</v>
      </c>
      <c r="V34" s="1">
        <v>3.988</v>
      </c>
    </row>
    <row r="35" spans="2:22" x14ac:dyDescent="0.35">
      <c r="B35" s="1" t="s">
        <v>8</v>
      </c>
      <c r="C35" s="1"/>
      <c r="D35" s="2">
        <f>AVERAGE(D22:D33)</f>
        <v>5.5249999999999995</v>
      </c>
      <c r="E35" s="2">
        <f>AVERAGE(E22:E33)</f>
        <v>4.7750000000000004</v>
      </c>
      <c r="F35" s="2">
        <f t="shared" ref="F35" si="10">AVERAGE(F22:F33)</f>
        <v>4.7041666666666666</v>
      </c>
      <c r="G35" s="2"/>
      <c r="H35" s="1"/>
      <c r="O35" s="1" t="s">
        <v>26</v>
      </c>
      <c r="P35" s="1">
        <f>2-1</f>
        <v>1</v>
      </c>
      <c r="Q35" s="2">
        <f>SUMSQ(J38:J39)/18-M31</f>
        <v>0.11673611111098126</v>
      </c>
      <c r="R35" s="2">
        <f>Q35/P35</f>
        <v>0.11673611111098126</v>
      </c>
      <c r="S35" s="2">
        <f>R35/R37</f>
        <v>0.35302315813550023</v>
      </c>
      <c r="T35" s="1" t="str">
        <f>IF(S35&lt;U35,"tn",IF(S35&lt;V35,"*","**"))</f>
        <v>tn</v>
      </c>
      <c r="U35" s="1">
        <v>4.3010000000000002</v>
      </c>
      <c r="V35" s="1">
        <v>7.9450000000000003</v>
      </c>
    </row>
    <row r="36" spans="2:22" x14ac:dyDescent="0.35">
      <c r="B36" t="s">
        <v>39</v>
      </c>
      <c r="O36" s="1" t="s">
        <v>40</v>
      </c>
      <c r="P36" s="1">
        <f>P34*P35</f>
        <v>5</v>
      </c>
      <c r="Q36" s="2">
        <f>Q33-Q34-Q35</f>
        <v>0.97451388888896417</v>
      </c>
      <c r="R36" s="2">
        <f>Q36/P36</f>
        <v>0.19490277777779283</v>
      </c>
      <c r="S36" s="2">
        <f>R36/R37</f>
        <v>0.58940796884251856</v>
      </c>
      <c r="T36" s="1" t="str">
        <f t="shared" si="8"/>
        <v>tn</v>
      </c>
      <c r="U36" s="1">
        <v>2.661</v>
      </c>
      <c r="V36" s="1">
        <v>3.988</v>
      </c>
    </row>
    <row r="37" spans="2:22" x14ac:dyDescent="0.35">
      <c r="B37" s="1" t="s">
        <v>4</v>
      </c>
      <c r="C37" s="1"/>
      <c r="D37" s="1" t="s">
        <v>41</v>
      </c>
      <c r="E37" s="1" t="s">
        <v>42</v>
      </c>
      <c r="F37" s="1" t="s">
        <v>43</v>
      </c>
      <c r="G37" s="1" t="s">
        <v>44</v>
      </c>
      <c r="H37" s="1" t="s">
        <v>45</v>
      </c>
      <c r="I37" s="1" t="s">
        <v>46</v>
      </c>
      <c r="J37" s="1" t="s">
        <v>24</v>
      </c>
      <c r="K37" s="1" t="s">
        <v>8</v>
      </c>
      <c r="O37" s="1" t="s">
        <v>47</v>
      </c>
      <c r="P37" s="1">
        <f>P38-P32-P33</f>
        <v>22</v>
      </c>
      <c r="Q37" s="2">
        <f>Q38-Q32-Q33</f>
        <v>7.2748611111111359</v>
      </c>
      <c r="R37" s="2">
        <f t="shared" ref="R37:R38" si="11">Q37/P37</f>
        <v>0.33067550505050619</v>
      </c>
      <c r="S37" s="2"/>
      <c r="T37" s="1"/>
      <c r="U37" s="1"/>
      <c r="V37" s="1"/>
    </row>
    <row r="38" spans="2:22" x14ac:dyDescent="0.35">
      <c r="B38" s="1" t="s">
        <v>48</v>
      </c>
      <c r="C38" s="1"/>
      <c r="D38" s="1">
        <f>SUM(D22:F22)</f>
        <v>13.4</v>
      </c>
      <c r="E38" s="1">
        <f>SUM(D24:F24)</f>
        <v>12.75</v>
      </c>
      <c r="F38" s="1">
        <f>SUM(D26:F26)</f>
        <v>15.25</v>
      </c>
      <c r="G38" s="1">
        <f>SUM(D28:F28)</f>
        <v>17.100000000000001</v>
      </c>
      <c r="H38" s="1">
        <f>SUM(D30:F30)</f>
        <v>17</v>
      </c>
      <c r="I38" s="1">
        <f>SUM(D32:F32)</f>
        <v>13.5</v>
      </c>
      <c r="J38" s="1">
        <f>SUM(D38:I38)</f>
        <v>89</v>
      </c>
      <c r="K38" s="2">
        <f>J38/18</f>
        <v>4.9444444444444446</v>
      </c>
      <c r="O38" s="1" t="s">
        <v>49</v>
      </c>
      <c r="P38" s="1">
        <f>6*2*3-1</f>
        <v>35</v>
      </c>
      <c r="Q38" s="2">
        <f>SUMSQ(D22:F33)-M31</f>
        <v>23.312430555555352</v>
      </c>
      <c r="R38" s="2">
        <f t="shared" si="11"/>
        <v>0.66606944444443861</v>
      </c>
      <c r="S38" s="2"/>
      <c r="T38" s="1"/>
      <c r="U38" s="1"/>
      <c r="V38" s="1"/>
    </row>
    <row r="39" spans="2:22" x14ac:dyDescent="0.35">
      <c r="B39" s="1" t="s">
        <v>50</v>
      </c>
      <c r="C39" s="1"/>
      <c r="D39" s="1">
        <f>SUM(D23:F23)</f>
        <v>13.75</v>
      </c>
      <c r="E39" s="1">
        <f>SUM(D25:F25)</f>
        <v>14.25</v>
      </c>
      <c r="F39" s="1">
        <f>SUM(D27:F27)</f>
        <v>17.05</v>
      </c>
      <c r="G39" s="1">
        <f>SUM(D29:F29)</f>
        <v>16.350000000000001</v>
      </c>
      <c r="H39" s="1">
        <f>SUM(D31:F31)</f>
        <v>16.649999999999999</v>
      </c>
      <c r="I39" s="1">
        <f>SUM(D33:F33)</f>
        <v>13</v>
      </c>
      <c r="J39" s="1">
        <f>SUM(D39:I39)</f>
        <v>91.05</v>
      </c>
      <c r="K39" s="2">
        <f>J39/18</f>
        <v>5.0583333333333336</v>
      </c>
    </row>
    <row r="40" spans="2:22" x14ac:dyDescent="0.35">
      <c r="B40" s="1" t="s">
        <v>24</v>
      </c>
      <c r="C40" s="1"/>
      <c r="D40" s="1">
        <f>SUM(D38:D39)</f>
        <v>27.15</v>
      </c>
      <c r="E40" s="1">
        <f t="shared" ref="E40:I40" si="12">SUM(E38:E39)</f>
        <v>27</v>
      </c>
      <c r="F40" s="1">
        <f t="shared" si="12"/>
        <v>32.299999999999997</v>
      </c>
      <c r="G40" s="1">
        <f t="shared" si="12"/>
        <v>33.450000000000003</v>
      </c>
      <c r="H40" s="1">
        <f t="shared" si="12"/>
        <v>33.65</v>
      </c>
      <c r="I40" s="1">
        <f t="shared" si="12"/>
        <v>26.5</v>
      </c>
      <c r="J40" s="1">
        <f>SUM(D40:I40)</f>
        <v>180.04999999999998</v>
      </c>
      <c r="K40" s="1"/>
    </row>
    <row r="41" spans="2:22" x14ac:dyDescent="0.35">
      <c r="B41" s="1" t="s">
        <v>8</v>
      </c>
      <c r="C41" s="1"/>
      <c r="D41" s="2">
        <f>D40/6</f>
        <v>4.5249999999999995</v>
      </c>
      <c r="E41" s="1">
        <f t="shared" ref="E41:I41" si="13">E40/6</f>
        <v>4.5</v>
      </c>
      <c r="F41" s="2">
        <f t="shared" si="13"/>
        <v>5.3833333333333329</v>
      </c>
      <c r="G41" s="2">
        <f t="shared" si="13"/>
        <v>5.5750000000000002</v>
      </c>
      <c r="H41" s="2">
        <f t="shared" si="13"/>
        <v>5.6083333333333334</v>
      </c>
      <c r="I41" s="2">
        <f t="shared" si="13"/>
        <v>4.416666666666667</v>
      </c>
      <c r="J41" s="1"/>
      <c r="K41" s="1"/>
      <c r="O41" t="s">
        <v>38</v>
      </c>
    </row>
    <row r="42" spans="2:22" x14ac:dyDescent="0.35">
      <c r="O42" t="s">
        <v>25</v>
      </c>
    </row>
    <row r="43" spans="2:22" x14ac:dyDescent="0.35">
      <c r="O43" t="s">
        <v>51</v>
      </c>
      <c r="P43">
        <v>4.42</v>
      </c>
      <c r="Q43" t="s">
        <v>52</v>
      </c>
      <c r="R43" s="3">
        <f>P43+P49</f>
        <v>5.455294667375167</v>
      </c>
      <c r="S43">
        <v>5.7</v>
      </c>
    </row>
    <row r="44" spans="2:22" x14ac:dyDescent="0.35">
      <c r="O44" t="s">
        <v>53</v>
      </c>
      <c r="P44">
        <v>4.5</v>
      </c>
      <c r="Q44" t="s">
        <v>52</v>
      </c>
      <c r="R44">
        <v>5.54</v>
      </c>
    </row>
    <row r="45" spans="2:22" x14ac:dyDescent="0.35">
      <c r="O45" t="s">
        <v>55</v>
      </c>
      <c r="P45">
        <v>4.53</v>
      </c>
      <c r="Q45" t="s">
        <v>52</v>
      </c>
      <c r="R45" s="3">
        <f>P45+P49</f>
        <v>5.5652946673751673</v>
      </c>
    </row>
    <row r="46" spans="2:22" x14ac:dyDescent="0.35">
      <c r="O46" t="s">
        <v>56</v>
      </c>
      <c r="P46">
        <v>5.38</v>
      </c>
      <c r="Q46" t="s">
        <v>54</v>
      </c>
      <c r="R46" s="3">
        <f>P46+P49</f>
        <v>6.415294667375167</v>
      </c>
    </row>
    <row r="47" spans="2:22" x14ac:dyDescent="0.35">
      <c r="O47" t="s">
        <v>57</v>
      </c>
      <c r="P47">
        <v>5.58</v>
      </c>
      <c r="Q47" t="s">
        <v>58</v>
      </c>
    </row>
    <row r="48" spans="2:22" x14ac:dyDescent="0.35">
      <c r="O48" t="s">
        <v>59</v>
      </c>
      <c r="P48">
        <v>5.61</v>
      </c>
      <c r="Q48" t="s">
        <v>58</v>
      </c>
    </row>
    <row r="49" spans="13:18" x14ac:dyDescent="0.35">
      <c r="M49" t="s">
        <v>60</v>
      </c>
      <c r="N49">
        <v>4.41</v>
      </c>
      <c r="O49" t="s">
        <v>61</v>
      </c>
      <c r="P49" s="3">
        <f>N49*(R37/(M30*M29))^0.5</f>
        <v>1.0352946673751673</v>
      </c>
    </row>
    <row r="50" spans="13:18" x14ac:dyDescent="0.35">
      <c r="R50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U50"/>
  <sheetViews>
    <sheetView topLeftCell="C32" workbookViewId="0">
      <selection activeCell="F48" sqref="F48"/>
    </sheetView>
  </sheetViews>
  <sheetFormatPr defaultRowHeight="14.5" x14ac:dyDescent="0.35"/>
  <sheetData>
    <row r="4" spans="2:20" x14ac:dyDescent="0.35">
      <c r="B4" t="s">
        <v>1</v>
      </c>
      <c r="I4" t="s">
        <v>2</v>
      </c>
      <c r="P4" t="s">
        <v>3</v>
      </c>
    </row>
    <row r="5" spans="2:20" x14ac:dyDescent="0.35">
      <c r="B5" s="1" t="s">
        <v>4</v>
      </c>
      <c r="C5" s="1"/>
      <c r="D5" s="1" t="s">
        <v>5</v>
      </c>
      <c r="E5" s="1" t="s">
        <v>63</v>
      </c>
      <c r="F5" s="1" t="s">
        <v>8</v>
      </c>
      <c r="I5" s="1" t="s">
        <v>4</v>
      </c>
      <c r="J5" s="1"/>
      <c r="K5" s="1" t="s">
        <v>5</v>
      </c>
      <c r="L5" s="1" t="s">
        <v>6</v>
      </c>
      <c r="M5" s="1" t="s">
        <v>7</v>
      </c>
      <c r="P5" s="1" t="s">
        <v>4</v>
      </c>
      <c r="Q5" s="1"/>
      <c r="R5" s="1" t="s">
        <v>5</v>
      </c>
      <c r="S5" s="1" t="s">
        <v>6</v>
      </c>
      <c r="T5" s="1" t="s">
        <v>8</v>
      </c>
    </row>
    <row r="6" spans="2:20" x14ac:dyDescent="0.35">
      <c r="B6" s="1" t="s">
        <v>9</v>
      </c>
      <c r="C6" s="1"/>
      <c r="D6" s="1">
        <v>6.5</v>
      </c>
      <c r="E6" s="1">
        <v>8.1999999999999993</v>
      </c>
      <c r="F6" s="1">
        <f>AVERAGE(D6:E6)</f>
        <v>7.35</v>
      </c>
      <c r="I6" s="1" t="s">
        <v>9</v>
      </c>
      <c r="J6" s="1"/>
      <c r="K6" s="1">
        <v>9</v>
      </c>
      <c r="L6" s="1">
        <v>10.4</v>
      </c>
      <c r="M6" s="1">
        <f>AVERAGE(K6:L6)</f>
        <v>9.6999999999999993</v>
      </c>
      <c r="P6" s="1" t="s">
        <v>9</v>
      </c>
      <c r="Q6" s="1"/>
      <c r="R6" s="1">
        <v>10</v>
      </c>
      <c r="S6" s="1">
        <v>9</v>
      </c>
      <c r="T6" s="1">
        <f>AVERAGE(R6:S6)</f>
        <v>9.5</v>
      </c>
    </row>
    <row r="7" spans="2:20" x14ac:dyDescent="0.35">
      <c r="B7" s="1" t="s">
        <v>10</v>
      </c>
      <c r="C7" s="1"/>
      <c r="D7" s="1">
        <v>8</v>
      </c>
      <c r="E7" s="1">
        <v>8.8000000000000007</v>
      </c>
      <c r="F7" s="1">
        <f t="shared" ref="F7:F17" si="0">AVERAGE(D7:E7)</f>
        <v>8.4</v>
      </c>
      <c r="I7" s="1" t="s">
        <v>10</v>
      </c>
      <c r="J7" s="1"/>
      <c r="K7" s="1">
        <v>8.5</v>
      </c>
      <c r="L7" s="1">
        <v>8</v>
      </c>
      <c r="M7" s="1">
        <f t="shared" ref="M7:M17" si="1">AVERAGE(K7:L7)</f>
        <v>8.25</v>
      </c>
      <c r="P7" s="1" t="s">
        <v>10</v>
      </c>
      <c r="Q7" s="1"/>
      <c r="R7" s="1">
        <v>9</v>
      </c>
      <c r="S7" s="1">
        <v>10</v>
      </c>
      <c r="T7" s="1">
        <f t="shared" ref="T7:T17" si="2">AVERAGE(R7:S7)</f>
        <v>9.5</v>
      </c>
    </row>
    <row r="8" spans="2:20" x14ac:dyDescent="0.35">
      <c r="B8" s="1" t="s">
        <v>11</v>
      </c>
      <c r="C8" s="1"/>
      <c r="D8" s="1">
        <v>9</v>
      </c>
      <c r="E8" s="1">
        <v>8</v>
      </c>
      <c r="F8" s="1">
        <f t="shared" si="0"/>
        <v>8.5</v>
      </c>
      <c r="I8" s="1" t="s">
        <v>11</v>
      </c>
      <c r="J8" s="1"/>
      <c r="K8" s="1">
        <v>9.5</v>
      </c>
      <c r="L8" s="1">
        <v>6.8</v>
      </c>
      <c r="M8" s="1">
        <f t="shared" si="1"/>
        <v>8.15</v>
      </c>
      <c r="P8" s="1" t="s">
        <v>11</v>
      </c>
      <c r="Q8" s="1"/>
      <c r="R8" s="1">
        <v>9</v>
      </c>
      <c r="S8" s="1">
        <v>5</v>
      </c>
      <c r="T8" s="1">
        <f t="shared" si="2"/>
        <v>7</v>
      </c>
    </row>
    <row r="9" spans="2:20" x14ac:dyDescent="0.35">
      <c r="B9" s="1" t="s">
        <v>12</v>
      </c>
      <c r="C9" s="1"/>
      <c r="D9" s="1">
        <v>9</v>
      </c>
      <c r="E9" s="1">
        <v>8</v>
      </c>
      <c r="F9" s="1">
        <f t="shared" si="0"/>
        <v>8.5</v>
      </c>
      <c r="I9" s="1" t="s">
        <v>12</v>
      </c>
      <c r="J9" s="1"/>
      <c r="K9" s="1">
        <v>9.5</v>
      </c>
      <c r="L9" s="1">
        <v>6.5</v>
      </c>
      <c r="M9" s="1">
        <f t="shared" si="1"/>
        <v>8</v>
      </c>
      <c r="P9" s="1" t="s">
        <v>12</v>
      </c>
      <c r="Q9" s="1"/>
      <c r="R9" s="1">
        <v>8</v>
      </c>
      <c r="S9" s="1">
        <v>9</v>
      </c>
      <c r="T9" s="1">
        <f t="shared" si="2"/>
        <v>8.5</v>
      </c>
    </row>
    <row r="10" spans="2:20" x14ac:dyDescent="0.35">
      <c r="B10" s="1" t="s">
        <v>13</v>
      </c>
      <c r="C10" s="1"/>
      <c r="D10" s="1">
        <v>8.9</v>
      </c>
      <c r="E10" s="1">
        <v>9</v>
      </c>
      <c r="F10" s="1">
        <f t="shared" si="0"/>
        <v>8.9499999999999993</v>
      </c>
      <c r="I10" s="1" t="s">
        <v>13</v>
      </c>
      <c r="J10" s="1"/>
      <c r="K10" s="1">
        <v>10</v>
      </c>
      <c r="L10" s="1">
        <v>9</v>
      </c>
      <c r="M10" s="1">
        <f t="shared" si="1"/>
        <v>9.5</v>
      </c>
      <c r="P10" s="1" t="s">
        <v>13</v>
      </c>
      <c r="Q10" s="1"/>
      <c r="R10" s="1">
        <v>8</v>
      </c>
      <c r="S10" s="1">
        <v>9</v>
      </c>
      <c r="T10" s="1">
        <f t="shared" si="2"/>
        <v>8.5</v>
      </c>
    </row>
    <row r="11" spans="2:20" x14ac:dyDescent="0.35">
      <c r="B11" s="1" t="s">
        <v>14</v>
      </c>
      <c r="C11" s="1"/>
      <c r="D11" s="1">
        <v>11</v>
      </c>
      <c r="E11" s="1">
        <v>8</v>
      </c>
      <c r="F11" s="1">
        <f t="shared" si="0"/>
        <v>9.5</v>
      </c>
      <c r="I11" s="1" t="s">
        <v>14</v>
      </c>
      <c r="J11" s="1"/>
      <c r="K11" s="1">
        <v>10</v>
      </c>
      <c r="L11" s="1">
        <v>9.3000000000000007</v>
      </c>
      <c r="M11" s="1">
        <f t="shared" si="1"/>
        <v>9.65</v>
      </c>
      <c r="P11" s="1" t="s">
        <v>14</v>
      </c>
      <c r="Q11" s="1"/>
      <c r="R11" s="1">
        <v>8.5</v>
      </c>
      <c r="S11" s="1">
        <v>11</v>
      </c>
      <c r="T11" s="1">
        <f t="shared" si="2"/>
        <v>9.75</v>
      </c>
    </row>
    <row r="12" spans="2:20" x14ac:dyDescent="0.35">
      <c r="B12" s="1" t="s">
        <v>15</v>
      </c>
      <c r="C12" s="1"/>
      <c r="D12" s="1">
        <v>10</v>
      </c>
      <c r="E12" s="1">
        <v>9</v>
      </c>
      <c r="F12" s="1">
        <f t="shared" si="0"/>
        <v>9.5</v>
      </c>
      <c r="I12" s="1" t="s">
        <v>15</v>
      </c>
      <c r="J12" s="1"/>
      <c r="K12" s="1">
        <v>8.5</v>
      </c>
      <c r="L12" s="1">
        <v>11</v>
      </c>
      <c r="M12" s="1">
        <f t="shared" si="1"/>
        <v>9.75</v>
      </c>
      <c r="P12" s="1" t="s">
        <v>15</v>
      </c>
      <c r="Q12" s="1"/>
      <c r="R12" s="1">
        <v>12.5</v>
      </c>
      <c r="S12" s="1">
        <v>8</v>
      </c>
      <c r="T12" s="1">
        <f t="shared" si="2"/>
        <v>10.25</v>
      </c>
    </row>
    <row r="13" spans="2:20" x14ac:dyDescent="0.35">
      <c r="B13" s="1" t="s">
        <v>16</v>
      </c>
      <c r="C13" s="1"/>
      <c r="D13" s="1">
        <v>8</v>
      </c>
      <c r="E13" s="1">
        <v>11.3</v>
      </c>
      <c r="F13" s="1">
        <f t="shared" si="0"/>
        <v>9.65</v>
      </c>
      <c r="I13" s="1" t="s">
        <v>16</v>
      </c>
      <c r="J13" s="1"/>
      <c r="K13" s="1">
        <v>9.5</v>
      </c>
      <c r="L13" s="1">
        <v>9.3000000000000007</v>
      </c>
      <c r="M13" s="1">
        <f t="shared" si="1"/>
        <v>9.4</v>
      </c>
      <c r="P13" s="1" t="s">
        <v>16</v>
      </c>
      <c r="Q13" s="1"/>
      <c r="R13" s="1">
        <v>9</v>
      </c>
      <c r="S13" s="1">
        <v>9.6999999999999993</v>
      </c>
      <c r="T13" s="1">
        <f t="shared" si="2"/>
        <v>9.35</v>
      </c>
    </row>
    <row r="14" spans="2:20" x14ac:dyDescent="0.35">
      <c r="B14" s="1" t="s">
        <v>17</v>
      </c>
      <c r="C14" s="1"/>
      <c r="D14" s="1">
        <v>10.4</v>
      </c>
      <c r="E14" s="1">
        <v>9.5</v>
      </c>
      <c r="F14" s="1">
        <f t="shared" si="0"/>
        <v>9.9499999999999993</v>
      </c>
      <c r="I14" s="1" t="s">
        <v>17</v>
      </c>
      <c r="J14" s="1"/>
      <c r="K14" s="1">
        <v>9.5</v>
      </c>
      <c r="L14" s="1">
        <v>10</v>
      </c>
      <c r="M14" s="1">
        <f t="shared" si="1"/>
        <v>9.75</v>
      </c>
      <c r="P14" s="1" t="s">
        <v>17</v>
      </c>
      <c r="Q14" s="1"/>
      <c r="R14" s="1">
        <v>9</v>
      </c>
      <c r="S14" s="1">
        <v>10</v>
      </c>
      <c r="T14" s="1">
        <f t="shared" si="2"/>
        <v>9.5</v>
      </c>
    </row>
    <row r="15" spans="2:20" x14ac:dyDescent="0.35">
      <c r="B15" s="1" t="s">
        <v>18</v>
      </c>
      <c r="C15" s="1"/>
      <c r="D15" s="1">
        <v>10</v>
      </c>
      <c r="E15" s="1">
        <v>11</v>
      </c>
      <c r="F15" s="1">
        <f t="shared" si="0"/>
        <v>10.5</v>
      </c>
      <c r="I15" s="1" t="s">
        <v>18</v>
      </c>
      <c r="J15" s="1"/>
      <c r="K15" s="1">
        <v>11</v>
      </c>
      <c r="L15" s="1">
        <v>9</v>
      </c>
      <c r="M15" s="1">
        <f t="shared" si="1"/>
        <v>10</v>
      </c>
      <c r="P15" s="1" t="s">
        <v>18</v>
      </c>
      <c r="Q15" s="1"/>
      <c r="R15" s="1">
        <v>8.8000000000000007</v>
      </c>
      <c r="S15" s="1">
        <v>11</v>
      </c>
      <c r="T15" s="1">
        <f t="shared" si="2"/>
        <v>9.9</v>
      </c>
    </row>
    <row r="16" spans="2:20" x14ac:dyDescent="0.35">
      <c r="B16" s="1" t="s">
        <v>19</v>
      </c>
      <c r="C16" s="1"/>
      <c r="D16" s="1">
        <v>9.5</v>
      </c>
      <c r="E16" s="1">
        <v>11</v>
      </c>
      <c r="F16" s="1">
        <f t="shared" si="0"/>
        <v>10.25</v>
      </c>
      <c r="I16" s="1" t="s">
        <v>19</v>
      </c>
      <c r="J16" s="1"/>
      <c r="K16" s="1">
        <v>10.5</v>
      </c>
      <c r="L16" s="1">
        <v>11.5</v>
      </c>
      <c r="M16" s="1">
        <f t="shared" si="1"/>
        <v>11</v>
      </c>
      <c r="P16" s="1" t="s">
        <v>19</v>
      </c>
      <c r="Q16" s="1"/>
      <c r="R16" s="1">
        <v>10.5</v>
      </c>
      <c r="S16" s="1">
        <v>8</v>
      </c>
      <c r="T16" s="1">
        <f t="shared" si="2"/>
        <v>9.25</v>
      </c>
    </row>
    <row r="17" spans="2:21" x14ac:dyDescent="0.35">
      <c r="B17" s="1" t="s">
        <v>20</v>
      </c>
      <c r="C17" s="1"/>
      <c r="D17" s="1">
        <v>9.5</v>
      </c>
      <c r="E17" s="1">
        <v>9</v>
      </c>
      <c r="F17" s="1">
        <f t="shared" si="0"/>
        <v>9.25</v>
      </c>
      <c r="I17" s="1" t="s">
        <v>20</v>
      </c>
      <c r="J17" s="1"/>
      <c r="K17" s="1">
        <v>9.3000000000000007</v>
      </c>
      <c r="L17" s="1">
        <v>8.5</v>
      </c>
      <c r="M17" s="1">
        <f t="shared" si="1"/>
        <v>8.9</v>
      </c>
      <c r="P17" s="1" t="s">
        <v>20</v>
      </c>
      <c r="Q17" s="1"/>
      <c r="R17" s="1">
        <v>8</v>
      </c>
      <c r="S17" s="1">
        <v>9.8000000000000007</v>
      </c>
      <c r="T17" s="1">
        <f t="shared" si="2"/>
        <v>8.9</v>
      </c>
    </row>
    <row r="20" spans="2:21" x14ac:dyDescent="0.35">
      <c r="B20" s="1" t="s">
        <v>4</v>
      </c>
      <c r="C20" s="1"/>
      <c r="D20" s="1" t="s">
        <v>21</v>
      </c>
      <c r="E20" s="1" t="s">
        <v>22</v>
      </c>
      <c r="F20" s="1" t="s">
        <v>23</v>
      </c>
      <c r="G20" s="1" t="s">
        <v>24</v>
      </c>
      <c r="H20" s="1" t="s">
        <v>8</v>
      </c>
    </row>
    <row r="21" spans="2:21" x14ac:dyDescent="0.35">
      <c r="B21" s="1" t="s">
        <v>9</v>
      </c>
      <c r="C21" s="1"/>
      <c r="D21" s="1">
        <f>F6</f>
        <v>7.35</v>
      </c>
      <c r="E21" s="1">
        <f>M6</f>
        <v>9.6999999999999993</v>
      </c>
      <c r="F21" s="1">
        <f>T6</f>
        <v>9.5</v>
      </c>
      <c r="G21" s="1">
        <f>SUM(D21:F21)</f>
        <v>26.549999999999997</v>
      </c>
      <c r="H21" s="2">
        <f>AVERAGE(D21:F21)</f>
        <v>8.85</v>
      </c>
    </row>
    <row r="22" spans="2:21" x14ac:dyDescent="0.35">
      <c r="B22" s="1" t="s">
        <v>10</v>
      </c>
      <c r="C22" s="1"/>
      <c r="D22" s="1">
        <f t="shared" ref="D22:D32" si="3">F7</f>
        <v>8.4</v>
      </c>
      <c r="E22" s="1">
        <f t="shared" ref="E22:E32" si="4">M7</f>
        <v>8.25</v>
      </c>
      <c r="F22" s="1">
        <f t="shared" ref="F22:F32" si="5">T7</f>
        <v>9.5</v>
      </c>
      <c r="G22" s="1">
        <f t="shared" ref="G22:G32" si="6">SUM(D22:F22)</f>
        <v>26.15</v>
      </c>
      <c r="H22" s="2">
        <f t="shared" ref="H22:H32" si="7">AVERAGE(D22:F22)</f>
        <v>8.7166666666666668</v>
      </c>
    </row>
    <row r="23" spans="2:21" x14ac:dyDescent="0.35">
      <c r="B23" s="1" t="s">
        <v>11</v>
      </c>
      <c r="C23" s="1"/>
      <c r="D23" s="1">
        <f t="shared" si="3"/>
        <v>8.5</v>
      </c>
      <c r="E23" s="1">
        <f t="shared" si="4"/>
        <v>8.15</v>
      </c>
      <c r="F23" s="1">
        <f t="shared" si="5"/>
        <v>7</v>
      </c>
      <c r="G23" s="1">
        <f t="shared" si="6"/>
        <v>23.65</v>
      </c>
      <c r="H23" s="2">
        <f t="shared" si="7"/>
        <v>7.8833333333333329</v>
      </c>
    </row>
    <row r="24" spans="2:21" x14ac:dyDescent="0.35">
      <c r="B24" s="1" t="s">
        <v>12</v>
      </c>
      <c r="C24" s="1"/>
      <c r="D24" s="1">
        <f t="shared" si="3"/>
        <v>8.5</v>
      </c>
      <c r="E24" s="1">
        <f t="shared" si="4"/>
        <v>8</v>
      </c>
      <c r="F24" s="1">
        <f t="shared" si="5"/>
        <v>8.5</v>
      </c>
      <c r="G24" s="1">
        <f t="shared" si="6"/>
        <v>25</v>
      </c>
      <c r="H24" s="2">
        <f t="shared" si="7"/>
        <v>8.3333333333333339</v>
      </c>
      <c r="J24" t="s">
        <v>25</v>
      </c>
      <c r="L24">
        <v>6</v>
      </c>
    </row>
    <row r="25" spans="2:21" x14ac:dyDescent="0.35">
      <c r="B25" s="1" t="s">
        <v>13</v>
      </c>
      <c r="C25" s="1"/>
      <c r="D25" s="1">
        <f t="shared" si="3"/>
        <v>8.9499999999999993</v>
      </c>
      <c r="E25" s="1">
        <f t="shared" si="4"/>
        <v>9.5</v>
      </c>
      <c r="F25" s="1">
        <f t="shared" si="5"/>
        <v>8.5</v>
      </c>
      <c r="G25" s="1">
        <f t="shared" si="6"/>
        <v>26.95</v>
      </c>
      <c r="H25" s="2">
        <f t="shared" si="7"/>
        <v>8.9833333333333325</v>
      </c>
      <c r="J25" t="s">
        <v>26</v>
      </c>
      <c r="L25">
        <v>2</v>
      </c>
    </row>
    <row r="26" spans="2:21" x14ac:dyDescent="0.35">
      <c r="B26" s="1" t="s">
        <v>14</v>
      </c>
      <c r="C26" s="1"/>
      <c r="D26" s="1">
        <f t="shared" si="3"/>
        <v>9.5</v>
      </c>
      <c r="E26" s="1">
        <f t="shared" si="4"/>
        <v>9.65</v>
      </c>
      <c r="F26" s="1">
        <f t="shared" si="5"/>
        <v>9.75</v>
      </c>
      <c r="G26" s="1">
        <f t="shared" si="6"/>
        <v>28.9</v>
      </c>
      <c r="H26" s="2">
        <f t="shared" si="7"/>
        <v>9.6333333333333329</v>
      </c>
      <c r="J26" t="s">
        <v>27</v>
      </c>
      <c r="L26">
        <v>3</v>
      </c>
    </row>
    <row r="27" spans="2:21" x14ac:dyDescent="0.35">
      <c r="B27" s="1" t="s">
        <v>15</v>
      </c>
      <c r="C27" s="1"/>
      <c r="D27" s="1">
        <f t="shared" si="3"/>
        <v>9.5</v>
      </c>
      <c r="E27" s="1">
        <f t="shared" si="4"/>
        <v>9.75</v>
      </c>
      <c r="F27" s="1">
        <f t="shared" si="5"/>
        <v>10.25</v>
      </c>
      <c r="G27" s="1">
        <f t="shared" si="6"/>
        <v>29.5</v>
      </c>
      <c r="H27" s="2">
        <f t="shared" si="7"/>
        <v>9.8333333333333339</v>
      </c>
      <c r="J27" t="s">
        <v>64</v>
      </c>
      <c r="L27">
        <f>G33^2/(12*3)</f>
        <v>3066.390625</v>
      </c>
    </row>
    <row r="28" spans="2:21" x14ac:dyDescent="0.35">
      <c r="B28" s="1" t="s">
        <v>16</v>
      </c>
      <c r="C28" s="1"/>
      <c r="D28" s="1">
        <f t="shared" si="3"/>
        <v>9.65</v>
      </c>
      <c r="E28" s="1">
        <f t="shared" si="4"/>
        <v>9.4</v>
      </c>
      <c r="F28" s="1">
        <f t="shared" si="5"/>
        <v>9.35</v>
      </c>
      <c r="G28" s="1">
        <f t="shared" si="6"/>
        <v>28.4</v>
      </c>
      <c r="H28" s="2">
        <f t="shared" si="7"/>
        <v>9.4666666666666668</v>
      </c>
    </row>
    <row r="29" spans="2:21" x14ac:dyDescent="0.35">
      <c r="B29" s="1" t="s">
        <v>17</v>
      </c>
      <c r="C29" s="1"/>
      <c r="D29" s="1">
        <f t="shared" si="3"/>
        <v>9.9499999999999993</v>
      </c>
      <c r="E29" s="1">
        <f t="shared" si="4"/>
        <v>9.75</v>
      </c>
      <c r="F29" s="1">
        <f t="shared" si="5"/>
        <v>9.5</v>
      </c>
      <c r="G29" s="1">
        <f t="shared" si="6"/>
        <v>29.2</v>
      </c>
      <c r="H29" s="2">
        <f t="shared" si="7"/>
        <v>9.7333333333333325</v>
      </c>
    </row>
    <row r="30" spans="2:21" x14ac:dyDescent="0.35">
      <c r="B30" s="1" t="s">
        <v>18</v>
      </c>
      <c r="C30" s="1"/>
      <c r="D30" s="1">
        <f t="shared" si="3"/>
        <v>10.5</v>
      </c>
      <c r="E30" s="1">
        <f t="shared" si="4"/>
        <v>10</v>
      </c>
      <c r="F30" s="1">
        <f t="shared" si="5"/>
        <v>9.9</v>
      </c>
      <c r="G30" s="1">
        <f t="shared" si="6"/>
        <v>30.4</v>
      </c>
      <c r="H30" s="2">
        <f t="shared" si="7"/>
        <v>10.133333333333333</v>
      </c>
    </row>
    <row r="31" spans="2:21" x14ac:dyDescent="0.35">
      <c r="B31" s="1" t="s">
        <v>19</v>
      </c>
      <c r="C31" s="1"/>
      <c r="D31" s="1">
        <f t="shared" si="3"/>
        <v>10.25</v>
      </c>
      <c r="E31" s="1">
        <f t="shared" si="4"/>
        <v>11</v>
      </c>
      <c r="F31" s="1">
        <f t="shared" si="5"/>
        <v>9.25</v>
      </c>
      <c r="G31" s="1">
        <f t="shared" si="6"/>
        <v>30.5</v>
      </c>
      <c r="H31" s="2">
        <f t="shared" si="7"/>
        <v>10.166666666666666</v>
      </c>
      <c r="N31" t="s">
        <v>29</v>
      </c>
      <c r="O31" t="s">
        <v>30</v>
      </c>
      <c r="P31" t="s">
        <v>31</v>
      </c>
      <c r="Q31" t="s">
        <v>32</v>
      </c>
      <c r="R31" t="s">
        <v>33</v>
      </c>
      <c r="S31" t="s">
        <v>65</v>
      </c>
      <c r="T31" t="s">
        <v>35</v>
      </c>
      <c r="U31" t="s">
        <v>36</v>
      </c>
    </row>
    <row r="32" spans="2:21" x14ac:dyDescent="0.35">
      <c r="B32" s="1" t="s">
        <v>20</v>
      </c>
      <c r="C32" s="1"/>
      <c r="D32" s="1">
        <f t="shared" si="3"/>
        <v>9.25</v>
      </c>
      <c r="E32" s="1">
        <f t="shared" si="4"/>
        <v>8.9</v>
      </c>
      <c r="F32" s="1">
        <f t="shared" si="5"/>
        <v>8.9</v>
      </c>
      <c r="G32" s="1">
        <f t="shared" si="6"/>
        <v>27.049999999999997</v>
      </c>
      <c r="H32" s="2">
        <f t="shared" si="7"/>
        <v>9.0166666666666657</v>
      </c>
      <c r="N32" s="1" t="s">
        <v>37</v>
      </c>
      <c r="O32" s="1">
        <v>2</v>
      </c>
      <c r="P32" s="2">
        <f>SUMSQ(D33:F33)/12-L27</f>
        <v>0.21791666666695164</v>
      </c>
      <c r="Q32" s="2">
        <f>P32/O32</f>
        <v>0.10895833333347582</v>
      </c>
      <c r="R32" s="2">
        <f>Q32/Q37</f>
        <v>0.28826978002741455</v>
      </c>
      <c r="S32" s="1" t="str">
        <f>IF(R32&lt;T32,"tn",IF(R32&lt;U32,"*","**"))</f>
        <v>tn</v>
      </c>
      <c r="T32" s="1">
        <v>3.4430000000000001</v>
      </c>
      <c r="U32" s="1">
        <v>5.7190000000000003</v>
      </c>
    </row>
    <row r="33" spans="2:21" x14ac:dyDescent="0.35">
      <c r="B33" s="1" t="s">
        <v>24</v>
      </c>
      <c r="C33" s="1"/>
      <c r="D33" s="1">
        <f>SUM(D21:D32)</f>
        <v>110.30000000000001</v>
      </c>
      <c r="E33" s="1">
        <f t="shared" ref="E33:G33" si="8">SUM(E21:E32)</f>
        <v>112.05000000000001</v>
      </c>
      <c r="F33" s="1">
        <f t="shared" si="8"/>
        <v>109.9</v>
      </c>
      <c r="G33" s="1">
        <f t="shared" si="8"/>
        <v>332.25</v>
      </c>
      <c r="H33" s="1"/>
      <c r="N33" s="1" t="s">
        <v>38</v>
      </c>
      <c r="O33" s="1">
        <f>12-1</f>
        <v>11</v>
      </c>
      <c r="P33" s="2">
        <f>SUMSQ(G21:G32)/3-L27</f>
        <v>16.983541666666042</v>
      </c>
      <c r="Q33" s="2">
        <f>P33/O33</f>
        <v>1.5439583333332765</v>
      </c>
      <c r="R33" s="2">
        <f>Q33/Q37</f>
        <v>4.0848323896372793</v>
      </c>
      <c r="S33" s="1" t="str">
        <f t="shared" ref="S33:S36" si="9">IF(R33&lt;T33,"tn",IF(R33&lt;U33,"*","**"))</f>
        <v>**</v>
      </c>
      <c r="T33" s="1">
        <v>2.2589999999999999</v>
      </c>
      <c r="U33" s="1">
        <v>3.1840000000000002</v>
      </c>
    </row>
    <row r="34" spans="2:21" x14ac:dyDescent="0.35">
      <c r="B34" s="1" t="s">
        <v>8</v>
      </c>
      <c r="C34" s="1"/>
      <c r="D34" s="2">
        <f>AVERAGE(D21:D32)</f>
        <v>9.1916666666666682</v>
      </c>
      <c r="E34" s="2">
        <f t="shared" ref="E34" si="10">AVERAGE(E21:E32)</f>
        <v>9.3375000000000004</v>
      </c>
      <c r="F34" s="1">
        <f>AVERAGE(F21:F32)</f>
        <v>9.1583333333333332</v>
      </c>
      <c r="G34" s="1"/>
      <c r="H34" s="1"/>
      <c r="N34" s="1" t="s">
        <v>25</v>
      </c>
      <c r="O34" s="1">
        <f>6-1</f>
        <v>5</v>
      </c>
      <c r="P34" s="2">
        <f>SUMSQ(D41:I41)/6-L27</f>
        <v>13.593958333332921</v>
      </c>
      <c r="Q34" s="2">
        <f t="shared" ref="Q34:Q38" si="11">P34/O34</f>
        <v>2.7187916666665841</v>
      </c>
      <c r="R34" s="2">
        <f>Q34/Q37</f>
        <v>7.1930751114889704</v>
      </c>
      <c r="S34" s="1" t="str">
        <f t="shared" si="9"/>
        <v>**</v>
      </c>
      <c r="T34" s="1">
        <v>2.661</v>
      </c>
      <c r="U34" s="1">
        <v>3.988</v>
      </c>
    </row>
    <row r="35" spans="2:21" x14ac:dyDescent="0.35">
      <c r="N35" s="1" t="s">
        <v>26</v>
      </c>
      <c r="O35" s="1">
        <f>2-1</f>
        <v>1</v>
      </c>
      <c r="P35" s="2">
        <f>SUMSQ(J39:J40)/18-L27</f>
        <v>5.6249999997817213E-3</v>
      </c>
      <c r="Q35" s="2">
        <f t="shared" si="11"/>
        <v>5.6249999997817213E-3</v>
      </c>
      <c r="R35" s="2">
        <f>Q35/Q37</f>
        <v>1.48819962914493E-2</v>
      </c>
      <c r="S35" s="1" t="str">
        <f t="shared" si="9"/>
        <v>tn</v>
      </c>
      <c r="T35" s="1">
        <v>4.3010000000000002</v>
      </c>
      <c r="U35" s="1">
        <v>7.9450000000000003</v>
      </c>
    </row>
    <row r="36" spans="2:21" x14ac:dyDescent="0.35">
      <c r="N36" s="1" t="s">
        <v>40</v>
      </c>
      <c r="O36" s="1">
        <f>O34*O35</f>
        <v>5</v>
      </c>
      <c r="P36" s="2">
        <f>P33-P34-P35</f>
        <v>3.3839583333333394</v>
      </c>
      <c r="Q36" s="2">
        <f t="shared" si="11"/>
        <v>0.6767916666666679</v>
      </c>
      <c r="R36" s="2">
        <f>Q36/Q37</f>
        <v>1.7905797464547535</v>
      </c>
      <c r="S36" s="1" t="str">
        <f t="shared" si="9"/>
        <v>tn</v>
      </c>
      <c r="T36" s="1">
        <v>2.661</v>
      </c>
      <c r="U36" s="1">
        <v>3.988</v>
      </c>
    </row>
    <row r="37" spans="2:21" x14ac:dyDescent="0.35">
      <c r="B37" t="s">
        <v>39</v>
      </c>
      <c r="N37" s="1" t="s">
        <v>47</v>
      </c>
      <c r="O37" s="1">
        <f>O38-O32-O33</f>
        <v>22</v>
      </c>
      <c r="P37" s="2">
        <f>P38-P32-P33</f>
        <v>8.3154166666672609</v>
      </c>
      <c r="Q37" s="2">
        <f t="shared" si="11"/>
        <v>0.37797348484851184</v>
      </c>
      <c r="R37" s="2"/>
      <c r="S37" s="1"/>
      <c r="T37" s="1"/>
      <c r="U37" s="1"/>
    </row>
    <row r="38" spans="2:21" x14ac:dyDescent="0.35">
      <c r="B38" s="1" t="s">
        <v>4</v>
      </c>
      <c r="C38" s="1"/>
      <c r="D38" s="1" t="s">
        <v>41</v>
      </c>
      <c r="E38" s="1" t="s">
        <v>42</v>
      </c>
      <c r="F38" s="1" t="s">
        <v>43</v>
      </c>
      <c r="G38" s="1" t="s">
        <v>44</v>
      </c>
      <c r="H38" s="1" t="s">
        <v>45</v>
      </c>
      <c r="I38" s="1" t="s">
        <v>46</v>
      </c>
      <c r="J38" s="1" t="s">
        <v>24</v>
      </c>
      <c r="K38" s="1" t="s">
        <v>8</v>
      </c>
      <c r="N38" s="1" t="s">
        <v>49</v>
      </c>
      <c r="O38" s="1">
        <f>6*2*3-1</f>
        <v>35</v>
      </c>
      <c r="P38" s="2">
        <f>SUMSQ(D21:F32)-L27</f>
        <v>25.516875000000255</v>
      </c>
      <c r="Q38" s="2">
        <f t="shared" si="11"/>
        <v>0.72905357142857874</v>
      </c>
      <c r="R38" s="2"/>
      <c r="S38" s="1"/>
      <c r="T38" s="1"/>
      <c r="U38" s="1"/>
    </row>
    <row r="39" spans="2:21" x14ac:dyDescent="0.35">
      <c r="B39" s="1" t="s">
        <v>48</v>
      </c>
      <c r="C39" s="1"/>
      <c r="D39" s="1">
        <f>SUM(D21:F21)</f>
        <v>26.549999999999997</v>
      </c>
      <c r="E39" s="1">
        <f>SUM(D23:F23)</f>
        <v>23.65</v>
      </c>
      <c r="F39" s="1">
        <f>SUM(D25:F25)</f>
        <v>26.95</v>
      </c>
      <c r="G39" s="1">
        <f>SUM(D27:F27)</f>
        <v>29.5</v>
      </c>
      <c r="H39" s="1">
        <f>SUM(D29:F29)</f>
        <v>29.2</v>
      </c>
      <c r="I39" s="1">
        <f>SUM(D31:F31)</f>
        <v>30.5</v>
      </c>
      <c r="J39" s="1">
        <f>SUM(D39:I39)</f>
        <v>166.35</v>
      </c>
      <c r="K39" s="2">
        <f>J39/18</f>
        <v>9.2416666666666671</v>
      </c>
    </row>
    <row r="40" spans="2:21" x14ac:dyDescent="0.35">
      <c r="B40" s="1" t="s">
        <v>50</v>
      </c>
      <c r="C40" s="1"/>
      <c r="D40" s="1">
        <f>SUM(D22:F22)</f>
        <v>26.15</v>
      </c>
      <c r="E40" s="1">
        <f>SUM(D24:F24)</f>
        <v>25</v>
      </c>
      <c r="F40" s="1">
        <f>SUM(D26:F26)</f>
        <v>28.9</v>
      </c>
      <c r="G40" s="1">
        <f>SUM(D28:F28)</f>
        <v>28.4</v>
      </c>
      <c r="H40" s="1">
        <f>SUM(D30:F30)</f>
        <v>30.4</v>
      </c>
      <c r="I40" s="1">
        <f>SUM(D32:F32)</f>
        <v>27.049999999999997</v>
      </c>
      <c r="J40" s="1">
        <f>SUM(D40:I40)</f>
        <v>165.89999999999998</v>
      </c>
      <c r="K40" s="2">
        <f>J40/18</f>
        <v>9.216666666666665</v>
      </c>
    </row>
    <row r="41" spans="2:21" x14ac:dyDescent="0.35">
      <c r="B41" s="1" t="s">
        <v>24</v>
      </c>
      <c r="C41" s="1"/>
      <c r="D41" s="1">
        <f>SUM(D39:D40)</f>
        <v>52.699999999999996</v>
      </c>
      <c r="E41" s="1">
        <f>SUM(E39:E40)</f>
        <v>48.65</v>
      </c>
      <c r="F41" s="1">
        <f t="shared" ref="F41:I41" si="12">SUM(F39:F40)</f>
        <v>55.849999999999994</v>
      </c>
      <c r="G41" s="1">
        <f t="shared" si="12"/>
        <v>57.9</v>
      </c>
      <c r="H41" s="1">
        <f t="shared" si="12"/>
        <v>59.599999999999994</v>
      </c>
      <c r="I41" s="1">
        <f t="shared" si="12"/>
        <v>57.55</v>
      </c>
      <c r="J41" s="1"/>
      <c r="K41" s="1"/>
    </row>
    <row r="42" spans="2:21" x14ac:dyDescent="0.35">
      <c r="B42" s="1" t="s">
        <v>8</v>
      </c>
      <c r="C42" s="1"/>
      <c r="D42" s="2">
        <f>D41/6</f>
        <v>8.7833333333333332</v>
      </c>
      <c r="E42" s="2">
        <f t="shared" ref="E42:I42" si="13">E41/6</f>
        <v>8.1083333333333325</v>
      </c>
      <c r="F42" s="2">
        <f t="shared" si="13"/>
        <v>9.3083333333333318</v>
      </c>
      <c r="G42" s="2">
        <f>G41/6</f>
        <v>9.65</v>
      </c>
      <c r="H42" s="2">
        <f t="shared" si="13"/>
        <v>9.9333333333333318</v>
      </c>
      <c r="I42" s="2">
        <f t="shared" si="13"/>
        <v>9.5916666666666668</v>
      </c>
      <c r="J42" s="1"/>
      <c r="K42" s="1"/>
      <c r="N42" t="s">
        <v>66</v>
      </c>
    </row>
    <row r="43" spans="2:21" x14ac:dyDescent="0.35">
      <c r="N43" t="s">
        <v>25</v>
      </c>
    </row>
    <row r="44" spans="2:21" x14ac:dyDescent="0.35">
      <c r="N44" t="s">
        <v>42</v>
      </c>
      <c r="O44">
        <v>8.11</v>
      </c>
      <c r="P44" t="s">
        <v>52</v>
      </c>
      <c r="Q44" s="3">
        <f>O44+O50</f>
        <v>9.2168623921308921</v>
      </c>
    </row>
    <row r="45" spans="2:21" x14ac:dyDescent="0.35">
      <c r="N45" t="s">
        <v>41</v>
      </c>
      <c r="O45">
        <v>8.7799999999999994</v>
      </c>
      <c r="P45" t="s">
        <v>54</v>
      </c>
      <c r="Q45" s="3">
        <f>O45+O50</f>
        <v>9.886862392130892</v>
      </c>
    </row>
    <row r="46" spans="2:21" x14ac:dyDescent="0.35">
      <c r="N46" t="s">
        <v>43</v>
      </c>
      <c r="O46">
        <v>9.31</v>
      </c>
      <c r="P46" t="s">
        <v>68</v>
      </c>
      <c r="Q46" s="3">
        <f>O46+O50</f>
        <v>10.416862392130893</v>
      </c>
    </row>
    <row r="47" spans="2:21" x14ac:dyDescent="0.35">
      <c r="N47" t="s">
        <v>46</v>
      </c>
      <c r="O47">
        <v>9.59</v>
      </c>
      <c r="P47" t="s">
        <v>68</v>
      </c>
    </row>
    <row r="48" spans="2:21" x14ac:dyDescent="0.35">
      <c r="N48" t="s">
        <v>44</v>
      </c>
      <c r="O48">
        <v>9.65</v>
      </c>
      <c r="P48" t="s">
        <v>68</v>
      </c>
    </row>
    <row r="49" spans="12:16" x14ac:dyDescent="0.35">
      <c r="N49" t="s">
        <v>45</v>
      </c>
      <c r="O49">
        <v>9.93</v>
      </c>
      <c r="P49" t="s">
        <v>62</v>
      </c>
    </row>
    <row r="50" spans="12:16" x14ac:dyDescent="0.35">
      <c r="L50" t="s">
        <v>67</v>
      </c>
      <c r="M50">
        <v>4.41</v>
      </c>
      <c r="N50" t="s">
        <v>61</v>
      </c>
      <c r="O50" s="3">
        <f>M50*(Q37/(L26*L25))^0.5</f>
        <v>1.1068623921308933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73"/>
  <sheetViews>
    <sheetView tabSelected="1" topLeftCell="A39" zoomScale="60" workbookViewId="0">
      <selection activeCell="L49" sqref="L49"/>
    </sheetView>
  </sheetViews>
  <sheetFormatPr defaultRowHeight="14.5" x14ac:dyDescent="0.35"/>
  <sheetData>
    <row r="3" spans="2:20" x14ac:dyDescent="0.35">
      <c r="B3" t="s">
        <v>1</v>
      </c>
      <c r="I3" t="s">
        <v>2</v>
      </c>
      <c r="P3" t="s">
        <v>3</v>
      </c>
    </row>
    <row r="4" spans="2:20" x14ac:dyDescent="0.35">
      <c r="B4" s="1" t="s">
        <v>4</v>
      </c>
      <c r="C4" s="1"/>
      <c r="D4" s="1" t="s">
        <v>5</v>
      </c>
      <c r="E4" s="1" t="s">
        <v>63</v>
      </c>
      <c r="F4" s="1" t="s">
        <v>8</v>
      </c>
      <c r="I4" s="1" t="s">
        <v>4</v>
      </c>
      <c r="J4" s="1"/>
      <c r="K4" s="1" t="s">
        <v>5</v>
      </c>
      <c r="L4" s="1" t="s">
        <v>6</v>
      </c>
      <c r="M4" s="1" t="s">
        <v>7</v>
      </c>
      <c r="P4" s="1" t="s">
        <v>4</v>
      </c>
      <c r="Q4" s="1"/>
      <c r="R4" s="1" t="s">
        <v>5</v>
      </c>
      <c r="S4" s="1" t="s">
        <v>6</v>
      </c>
      <c r="T4" s="1" t="s">
        <v>8</v>
      </c>
    </row>
    <row r="5" spans="2:20" x14ac:dyDescent="0.35">
      <c r="B5" s="1" t="s">
        <v>9</v>
      </c>
      <c r="C5" s="1"/>
      <c r="D5" s="1">
        <v>9.1999999999999993</v>
      </c>
      <c r="E5" s="1">
        <v>12</v>
      </c>
      <c r="F5" s="1">
        <f>AVERAGE(D5:E5)</f>
        <v>10.6</v>
      </c>
      <c r="I5" s="1" t="s">
        <v>9</v>
      </c>
      <c r="J5" s="1"/>
      <c r="K5" s="1">
        <v>13</v>
      </c>
      <c r="L5" s="1">
        <v>11</v>
      </c>
      <c r="M5" s="1">
        <f>AVERAGE(K5:L5)</f>
        <v>12</v>
      </c>
      <c r="P5" s="1" t="s">
        <v>9</v>
      </c>
      <c r="Q5" s="1"/>
      <c r="R5" s="1">
        <v>11</v>
      </c>
      <c r="S5" s="1">
        <v>13</v>
      </c>
      <c r="T5" s="1">
        <f>AVERAGE(R5:S5)</f>
        <v>12</v>
      </c>
    </row>
    <row r="6" spans="2:20" x14ac:dyDescent="0.35">
      <c r="B6" s="1" t="s">
        <v>10</v>
      </c>
      <c r="C6" s="1"/>
      <c r="D6" s="1">
        <v>13</v>
      </c>
      <c r="E6" s="1">
        <v>10</v>
      </c>
      <c r="F6" s="1">
        <f t="shared" ref="F6:F16" si="0">AVERAGE(D6:E6)</f>
        <v>11.5</v>
      </c>
      <c r="I6" s="1" t="s">
        <v>10</v>
      </c>
      <c r="J6" s="1"/>
      <c r="K6" s="1">
        <v>10</v>
      </c>
      <c r="L6" s="1">
        <v>14.5</v>
      </c>
      <c r="M6" s="1">
        <f t="shared" ref="M6:M16" si="1">AVERAGE(K6:L6)</f>
        <v>12.25</v>
      </c>
      <c r="P6" s="1" t="s">
        <v>10</v>
      </c>
      <c r="Q6" s="1"/>
      <c r="R6" s="1">
        <v>12</v>
      </c>
      <c r="S6" s="1">
        <v>12.5</v>
      </c>
      <c r="T6" s="1">
        <f t="shared" ref="T6:T16" si="2">AVERAGE(R6:S6)</f>
        <v>12.25</v>
      </c>
    </row>
    <row r="7" spans="2:20" x14ac:dyDescent="0.35">
      <c r="B7" s="1" t="s">
        <v>11</v>
      </c>
      <c r="C7" s="1"/>
      <c r="D7" s="1">
        <v>12</v>
      </c>
      <c r="E7" s="1">
        <v>10.5</v>
      </c>
      <c r="F7" s="1">
        <f t="shared" si="0"/>
        <v>11.25</v>
      </c>
      <c r="I7" s="1" t="s">
        <v>11</v>
      </c>
      <c r="J7" s="1"/>
      <c r="K7" s="1">
        <v>13</v>
      </c>
      <c r="L7" s="1">
        <v>9</v>
      </c>
      <c r="M7" s="1">
        <f t="shared" si="1"/>
        <v>11</v>
      </c>
      <c r="P7" s="1" t="s">
        <v>11</v>
      </c>
      <c r="Q7" s="1"/>
      <c r="R7" s="1">
        <v>12</v>
      </c>
      <c r="S7" s="1">
        <v>7</v>
      </c>
      <c r="T7" s="1">
        <f t="shared" si="2"/>
        <v>9.5</v>
      </c>
    </row>
    <row r="8" spans="2:20" x14ac:dyDescent="0.35">
      <c r="B8" s="1" t="s">
        <v>12</v>
      </c>
      <c r="C8" s="1"/>
      <c r="D8" s="1">
        <v>13</v>
      </c>
      <c r="E8" s="1">
        <v>12</v>
      </c>
      <c r="F8" s="1">
        <f t="shared" si="0"/>
        <v>12.5</v>
      </c>
      <c r="I8" s="1" t="s">
        <v>12</v>
      </c>
      <c r="J8" s="1"/>
      <c r="K8" s="1">
        <v>12.5</v>
      </c>
      <c r="L8" s="1">
        <v>12</v>
      </c>
      <c r="M8" s="1">
        <f t="shared" si="1"/>
        <v>12.25</v>
      </c>
      <c r="P8" s="1" t="s">
        <v>12</v>
      </c>
      <c r="Q8" s="1"/>
      <c r="R8" s="1">
        <v>11.3</v>
      </c>
      <c r="S8" s="1">
        <v>10.9</v>
      </c>
      <c r="T8" s="1">
        <f t="shared" si="2"/>
        <v>11.100000000000001</v>
      </c>
    </row>
    <row r="9" spans="2:20" x14ac:dyDescent="0.35">
      <c r="B9" s="1" t="s">
        <v>13</v>
      </c>
      <c r="C9" s="1"/>
      <c r="D9" s="1">
        <v>13.2</v>
      </c>
      <c r="E9" s="1">
        <v>12</v>
      </c>
      <c r="F9" s="1">
        <f t="shared" si="0"/>
        <v>12.6</v>
      </c>
      <c r="I9" s="1" t="s">
        <v>13</v>
      </c>
      <c r="J9" s="1"/>
      <c r="K9" s="1">
        <v>12</v>
      </c>
      <c r="L9" s="1">
        <v>14</v>
      </c>
      <c r="M9" s="1">
        <f t="shared" si="1"/>
        <v>13</v>
      </c>
      <c r="P9" s="1" t="s">
        <v>13</v>
      </c>
      <c r="Q9" s="1"/>
      <c r="R9" s="1">
        <v>13</v>
      </c>
      <c r="S9" s="1">
        <v>9.9</v>
      </c>
      <c r="T9" s="1">
        <f t="shared" si="2"/>
        <v>11.45</v>
      </c>
    </row>
    <row r="10" spans="2:20" x14ac:dyDescent="0.35">
      <c r="B10" s="1" t="s">
        <v>14</v>
      </c>
      <c r="C10" s="1"/>
      <c r="D10" s="1">
        <v>15</v>
      </c>
      <c r="E10" s="1">
        <v>10.3</v>
      </c>
      <c r="F10" s="1">
        <f t="shared" si="0"/>
        <v>12.65</v>
      </c>
      <c r="I10" s="1" t="s">
        <v>14</v>
      </c>
      <c r="J10" s="1"/>
      <c r="K10" s="1">
        <v>12</v>
      </c>
      <c r="L10" s="1">
        <v>13</v>
      </c>
      <c r="M10" s="1">
        <f t="shared" si="1"/>
        <v>12.5</v>
      </c>
      <c r="P10" s="1" t="s">
        <v>14</v>
      </c>
      <c r="Q10" s="1"/>
      <c r="R10" s="1">
        <v>12</v>
      </c>
      <c r="S10" s="1">
        <v>11</v>
      </c>
      <c r="T10" s="1">
        <f t="shared" si="2"/>
        <v>11.5</v>
      </c>
    </row>
    <row r="11" spans="2:20" x14ac:dyDescent="0.35">
      <c r="B11" s="1" t="s">
        <v>15</v>
      </c>
      <c r="C11" s="1"/>
      <c r="D11" s="1">
        <v>10.8</v>
      </c>
      <c r="E11" s="1">
        <v>14</v>
      </c>
      <c r="F11" s="1">
        <f t="shared" si="0"/>
        <v>12.4</v>
      </c>
      <c r="I11" s="1" t="s">
        <v>15</v>
      </c>
      <c r="J11" s="1"/>
      <c r="K11" s="1">
        <v>12</v>
      </c>
      <c r="L11" s="1">
        <v>13</v>
      </c>
      <c r="M11" s="1">
        <f t="shared" si="1"/>
        <v>12.5</v>
      </c>
      <c r="P11" s="1" t="s">
        <v>15</v>
      </c>
      <c r="Q11" s="1"/>
      <c r="R11" s="1">
        <v>15</v>
      </c>
      <c r="S11" s="1">
        <v>10</v>
      </c>
      <c r="T11" s="1">
        <f t="shared" si="2"/>
        <v>12.5</v>
      </c>
    </row>
    <row r="12" spans="2:20" x14ac:dyDescent="0.35">
      <c r="B12" s="1" t="s">
        <v>16</v>
      </c>
      <c r="C12" s="1"/>
      <c r="D12" s="1">
        <v>12</v>
      </c>
      <c r="E12" s="1">
        <v>11</v>
      </c>
      <c r="F12" s="1">
        <f t="shared" si="0"/>
        <v>11.5</v>
      </c>
      <c r="I12" s="1" t="s">
        <v>16</v>
      </c>
      <c r="J12" s="1"/>
      <c r="K12" s="1">
        <v>13.2</v>
      </c>
      <c r="L12" s="1">
        <v>12.4</v>
      </c>
      <c r="M12" s="1">
        <f t="shared" si="1"/>
        <v>12.8</v>
      </c>
      <c r="P12" s="1" t="s">
        <v>16</v>
      </c>
      <c r="Q12" s="1"/>
      <c r="R12" s="1">
        <v>12.2</v>
      </c>
      <c r="S12" s="1">
        <v>12.5</v>
      </c>
      <c r="T12" s="1">
        <f t="shared" si="2"/>
        <v>12.35</v>
      </c>
    </row>
    <row r="13" spans="2:20" x14ac:dyDescent="0.35">
      <c r="B13" s="1" t="s">
        <v>17</v>
      </c>
      <c r="C13" s="1"/>
      <c r="D13" s="1">
        <v>13.5</v>
      </c>
      <c r="E13" s="1">
        <v>13</v>
      </c>
      <c r="F13" s="1">
        <f t="shared" si="0"/>
        <v>13.25</v>
      </c>
      <c r="I13" s="1" t="s">
        <v>17</v>
      </c>
      <c r="J13" s="1"/>
      <c r="K13" s="1">
        <v>13.1</v>
      </c>
      <c r="L13" s="1">
        <v>11</v>
      </c>
      <c r="M13" s="1">
        <f t="shared" si="1"/>
        <v>12.05</v>
      </c>
      <c r="P13" s="1" t="s">
        <v>17</v>
      </c>
      <c r="Q13" s="1"/>
      <c r="R13" s="1">
        <v>11</v>
      </c>
      <c r="S13" s="1">
        <v>12</v>
      </c>
      <c r="T13" s="1">
        <f t="shared" si="2"/>
        <v>11.5</v>
      </c>
    </row>
    <row r="14" spans="2:20" x14ac:dyDescent="0.35">
      <c r="B14" s="1" t="s">
        <v>18</v>
      </c>
      <c r="C14" s="1"/>
      <c r="D14" s="1">
        <v>12.5</v>
      </c>
      <c r="E14" s="1">
        <v>13</v>
      </c>
      <c r="F14" s="1">
        <f t="shared" si="0"/>
        <v>12.75</v>
      </c>
      <c r="I14" s="1" t="s">
        <v>18</v>
      </c>
      <c r="J14" s="1"/>
      <c r="K14" s="1">
        <v>14</v>
      </c>
      <c r="L14" s="1">
        <v>12.2</v>
      </c>
      <c r="M14" s="1">
        <f t="shared" si="1"/>
        <v>13.1</v>
      </c>
      <c r="P14" s="1" t="s">
        <v>18</v>
      </c>
      <c r="Q14" s="1"/>
      <c r="R14" s="1">
        <v>12</v>
      </c>
      <c r="S14" s="1">
        <v>11</v>
      </c>
      <c r="T14" s="1">
        <f t="shared" si="2"/>
        <v>11.5</v>
      </c>
    </row>
    <row r="15" spans="2:20" x14ac:dyDescent="0.35">
      <c r="B15" s="1" t="s">
        <v>19</v>
      </c>
      <c r="C15" s="1"/>
      <c r="D15" s="1">
        <v>12</v>
      </c>
      <c r="E15" s="1">
        <v>13</v>
      </c>
      <c r="F15" s="1">
        <f t="shared" si="0"/>
        <v>12.5</v>
      </c>
      <c r="I15" s="1" t="s">
        <v>19</v>
      </c>
      <c r="J15" s="1"/>
      <c r="K15" s="1">
        <v>14.2</v>
      </c>
      <c r="L15" s="1">
        <v>12</v>
      </c>
      <c r="M15" s="1">
        <f t="shared" si="1"/>
        <v>13.1</v>
      </c>
      <c r="P15" s="1" t="s">
        <v>19</v>
      </c>
      <c r="Q15" s="1"/>
      <c r="R15" s="1">
        <v>12</v>
      </c>
      <c r="S15" s="1">
        <v>10</v>
      </c>
      <c r="T15" s="1">
        <f t="shared" si="2"/>
        <v>11</v>
      </c>
    </row>
    <row r="16" spans="2:20" x14ac:dyDescent="0.35">
      <c r="B16" s="1" t="s">
        <v>20</v>
      </c>
      <c r="C16" s="1"/>
      <c r="D16" s="1">
        <v>11</v>
      </c>
      <c r="E16" s="1">
        <v>12</v>
      </c>
      <c r="F16" s="1">
        <f t="shared" si="0"/>
        <v>11.5</v>
      </c>
      <c r="I16" s="1" t="s">
        <v>20</v>
      </c>
      <c r="J16" s="1"/>
      <c r="K16" s="1">
        <v>12</v>
      </c>
      <c r="L16" s="1">
        <v>10</v>
      </c>
      <c r="M16" s="1">
        <f t="shared" si="1"/>
        <v>11</v>
      </c>
      <c r="P16" s="1" t="s">
        <v>20</v>
      </c>
      <c r="Q16" s="1"/>
      <c r="R16" s="1">
        <v>10.1</v>
      </c>
      <c r="S16" s="1">
        <v>11</v>
      </c>
      <c r="T16" s="1">
        <f t="shared" si="2"/>
        <v>10.55</v>
      </c>
    </row>
    <row r="19" spans="2:21" x14ac:dyDescent="0.35">
      <c r="B19" s="1" t="s">
        <v>4</v>
      </c>
      <c r="C19" s="1"/>
      <c r="D19" s="1" t="s">
        <v>21</v>
      </c>
      <c r="E19" s="1" t="s">
        <v>22</v>
      </c>
      <c r="F19" s="1" t="s">
        <v>23</v>
      </c>
      <c r="G19" s="1" t="s">
        <v>24</v>
      </c>
      <c r="H19" s="1" t="s">
        <v>8</v>
      </c>
    </row>
    <row r="20" spans="2:21" x14ac:dyDescent="0.35">
      <c r="B20" s="1" t="s">
        <v>9</v>
      </c>
      <c r="C20" s="1"/>
      <c r="D20" s="1">
        <f>F5</f>
        <v>10.6</v>
      </c>
      <c r="E20" s="1">
        <f>M5</f>
        <v>12</v>
      </c>
      <c r="F20" s="1">
        <f>T5</f>
        <v>12</v>
      </c>
      <c r="G20" s="1">
        <f>SUM(D20:F20)</f>
        <v>34.6</v>
      </c>
      <c r="H20" s="2">
        <f>AVERAGE(D20:F20)</f>
        <v>11.533333333333333</v>
      </c>
    </row>
    <row r="21" spans="2:21" x14ac:dyDescent="0.35">
      <c r="B21" s="1" t="s">
        <v>10</v>
      </c>
      <c r="C21" s="1"/>
      <c r="D21" s="1">
        <f t="shared" ref="D21:D31" si="3">F6</f>
        <v>11.5</v>
      </c>
      <c r="E21" s="1">
        <f t="shared" ref="E21:E31" si="4">M6</f>
        <v>12.25</v>
      </c>
      <c r="F21" s="1">
        <f t="shared" ref="F21:F31" si="5">T6</f>
        <v>12.25</v>
      </c>
      <c r="G21" s="1">
        <f t="shared" ref="G21:G31" si="6">SUM(D21:F21)</f>
        <v>36</v>
      </c>
      <c r="H21" s="2">
        <f t="shared" ref="H21:H31" si="7">AVERAGE(D21:F21)</f>
        <v>12</v>
      </c>
    </row>
    <row r="22" spans="2:21" x14ac:dyDescent="0.35">
      <c r="B22" s="1" t="s">
        <v>11</v>
      </c>
      <c r="C22" s="1"/>
      <c r="D22" s="1">
        <f t="shared" si="3"/>
        <v>11.25</v>
      </c>
      <c r="E22" s="1">
        <f t="shared" si="4"/>
        <v>11</v>
      </c>
      <c r="F22" s="1">
        <f t="shared" si="5"/>
        <v>9.5</v>
      </c>
      <c r="G22" s="1">
        <f t="shared" si="6"/>
        <v>31.75</v>
      </c>
      <c r="H22" s="2">
        <f t="shared" si="7"/>
        <v>10.583333333333334</v>
      </c>
    </row>
    <row r="23" spans="2:21" x14ac:dyDescent="0.35">
      <c r="B23" s="1" t="s">
        <v>12</v>
      </c>
      <c r="C23" s="1"/>
      <c r="D23" s="1">
        <f t="shared" si="3"/>
        <v>12.5</v>
      </c>
      <c r="E23" s="1">
        <f t="shared" si="4"/>
        <v>12.25</v>
      </c>
      <c r="F23" s="1">
        <f t="shared" si="5"/>
        <v>11.100000000000001</v>
      </c>
      <c r="G23" s="1">
        <f t="shared" si="6"/>
        <v>35.85</v>
      </c>
      <c r="H23" s="2">
        <f t="shared" si="7"/>
        <v>11.950000000000001</v>
      </c>
      <c r="J23" t="s">
        <v>25</v>
      </c>
      <c r="L23">
        <v>6</v>
      </c>
    </row>
    <row r="24" spans="2:21" x14ac:dyDescent="0.35">
      <c r="B24" s="1" t="s">
        <v>13</v>
      </c>
      <c r="C24" s="1"/>
      <c r="D24" s="1">
        <f t="shared" si="3"/>
        <v>12.6</v>
      </c>
      <c r="E24" s="1">
        <f t="shared" si="4"/>
        <v>13</v>
      </c>
      <c r="F24" s="1">
        <f t="shared" si="5"/>
        <v>11.45</v>
      </c>
      <c r="G24" s="1">
        <f t="shared" si="6"/>
        <v>37.049999999999997</v>
      </c>
      <c r="H24" s="2">
        <f t="shared" si="7"/>
        <v>12.35</v>
      </c>
      <c r="J24" t="s">
        <v>26</v>
      </c>
      <c r="L24">
        <v>2</v>
      </c>
    </row>
    <row r="25" spans="2:21" x14ac:dyDescent="0.35">
      <c r="B25" s="1" t="s">
        <v>14</v>
      </c>
      <c r="C25" s="1"/>
      <c r="D25" s="1">
        <f t="shared" si="3"/>
        <v>12.65</v>
      </c>
      <c r="E25" s="1">
        <f t="shared" si="4"/>
        <v>12.5</v>
      </c>
      <c r="F25" s="1">
        <f t="shared" si="5"/>
        <v>11.5</v>
      </c>
      <c r="G25" s="1">
        <f t="shared" si="6"/>
        <v>36.65</v>
      </c>
      <c r="H25" s="2">
        <f t="shared" si="7"/>
        <v>12.216666666666667</v>
      </c>
      <c r="J25" t="s">
        <v>27</v>
      </c>
      <c r="L25">
        <v>3</v>
      </c>
    </row>
    <row r="26" spans="2:21" x14ac:dyDescent="0.35">
      <c r="B26" s="1" t="s">
        <v>15</v>
      </c>
      <c r="C26" s="1"/>
      <c r="D26" s="1">
        <f t="shared" si="3"/>
        <v>12.4</v>
      </c>
      <c r="E26" s="1">
        <f t="shared" si="4"/>
        <v>12.5</v>
      </c>
      <c r="F26" s="1">
        <f t="shared" si="5"/>
        <v>12.5</v>
      </c>
      <c r="G26" s="1">
        <f t="shared" si="6"/>
        <v>37.4</v>
      </c>
      <c r="H26" s="2">
        <f t="shared" si="7"/>
        <v>12.466666666666667</v>
      </c>
      <c r="J26" t="s">
        <v>64</v>
      </c>
      <c r="L26">
        <f>G32^2/(12*3)</f>
        <v>5130.1406250000018</v>
      </c>
    </row>
    <row r="27" spans="2:21" x14ac:dyDescent="0.35">
      <c r="B27" s="1" t="s">
        <v>16</v>
      </c>
      <c r="C27" s="1"/>
      <c r="D27" s="1">
        <f t="shared" si="3"/>
        <v>11.5</v>
      </c>
      <c r="E27" s="1">
        <f t="shared" si="4"/>
        <v>12.8</v>
      </c>
      <c r="F27" s="1">
        <f t="shared" si="5"/>
        <v>12.35</v>
      </c>
      <c r="G27" s="1">
        <f t="shared" si="6"/>
        <v>36.65</v>
      </c>
      <c r="H27" s="2">
        <f t="shared" si="7"/>
        <v>12.216666666666667</v>
      </c>
    </row>
    <row r="28" spans="2:21" x14ac:dyDescent="0.35">
      <c r="B28" s="1" t="s">
        <v>17</v>
      </c>
      <c r="C28" s="1"/>
      <c r="D28" s="1">
        <f t="shared" si="3"/>
        <v>13.25</v>
      </c>
      <c r="E28" s="1">
        <f t="shared" si="4"/>
        <v>12.05</v>
      </c>
      <c r="F28" s="1">
        <f t="shared" si="5"/>
        <v>11.5</v>
      </c>
      <c r="G28" s="1">
        <f t="shared" si="6"/>
        <v>36.799999999999997</v>
      </c>
      <c r="H28" s="2">
        <f t="shared" si="7"/>
        <v>12.266666666666666</v>
      </c>
    </row>
    <row r="29" spans="2:21" x14ac:dyDescent="0.35">
      <c r="B29" s="1" t="s">
        <v>18</v>
      </c>
      <c r="C29" s="1"/>
      <c r="D29" s="1">
        <f t="shared" si="3"/>
        <v>12.75</v>
      </c>
      <c r="E29" s="1">
        <f t="shared" si="4"/>
        <v>13.1</v>
      </c>
      <c r="F29" s="1">
        <f t="shared" si="5"/>
        <v>11.5</v>
      </c>
      <c r="G29" s="1">
        <f t="shared" si="6"/>
        <v>37.35</v>
      </c>
      <c r="H29" s="2">
        <f t="shared" si="7"/>
        <v>12.450000000000001</v>
      </c>
    </row>
    <row r="30" spans="2:21" x14ac:dyDescent="0.35">
      <c r="B30" s="1" t="s">
        <v>19</v>
      </c>
      <c r="C30" s="1"/>
      <c r="D30" s="1">
        <f t="shared" si="3"/>
        <v>12.5</v>
      </c>
      <c r="E30" s="1">
        <f t="shared" si="4"/>
        <v>13.1</v>
      </c>
      <c r="F30" s="1">
        <f t="shared" si="5"/>
        <v>11</v>
      </c>
      <c r="G30" s="1">
        <f t="shared" si="6"/>
        <v>36.6</v>
      </c>
      <c r="H30" s="2">
        <f t="shared" si="7"/>
        <v>12.200000000000001</v>
      </c>
      <c r="N30" t="s">
        <v>29</v>
      </c>
      <c r="O30" t="s">
        <v>30</v>
      </c>
      <c r="P30" t="s">
        <v>31</v>
      </c>
      <c r="Q30" t="s">
        <v>32</v>
      </c>
      <c r="R30" t="s">
        <v>33</v>
      </c>
      <c r="S30" t="s">
        <v>65</v>
      </c>
      <c r="T30" t="s">
        <v>35</v>
      </c>
      <c r="U30" t="s">
        <v>36</v>
      </c>
    </row>
    <row r="31" spans="2:21" x14ac:dyDescent="0.35">
      <c r="B31" s="1" t="s">
        <v>20</v>
      </c>
      <c r="C31" s="1"/>
      <c r="D31" s="1">
        <f t="shared" si="3"/>
        <v>11.5</v>
      </c>
      <c r="E31" s="1">
        <f t="shared" si="4"/>
        <v>11</v>
      </c>
      <c r="F31" s="1">
        <f t="shared" si="5"/>
        <v>10.55</v>
      </c>
      <c r="G31" s="1">
        <f t="shared" si="6"/>
        <v>33.049999999999997</v>
      </c>
      <c r="H31" s="2">
        <f t="shared" si="7"/>
        <v>11.016666666666666</v>
      </c>
      <c r="N31" s="1" t="s">
        <v>37</v>
      </c>
      <c r="O31" s="1">
        <v>2</v>
      </c>
      <c r="P31" s="2">
        <f>SUMSQ(D32:F32)/12-L26</f>
        <v>4.8462499999977808</v>
      </c>
      <c r="Q31" s="2">
        <f>P31/O31</f>
        <v>2.4231249999988904</v>
      </c>
      <c r="R31" s="2">
        <f>Q31/Q36</f>
        <v>6.2676235732081249</v>
      </c>
      <c r="S31" s="1" t="str">
        <f>IF(R31&lt;T31,"tn",IF(R31&lt;U31,"*","**"))</f>
        <v>**</v>
      </c>
      <c r="T31" s="1">
        <v>3.4430000000000001</v>
      </c>
      <c r="U31" s="1">
        <v>5.7190000000000003</v>
      </c>
    </row>
    <row r="32" spans="2:21" x14ac:dyDescent="0.35">
      <c r="B32" s="1" t="s">
        <v>24</v>
      </c>
      <c r="C32" s="1"/>
      <c r="D32" s="1">
        <f>SUM(D20:D31)</f>
        <v>145</v>
      </c>
      <c r="E32" s="1">
        <f t="shared" ref="E32:G32" si="8">SUM(E20:E31)</f>
        <v>147.54999999999998</v>
      </c>
      <c r="F32" s="1">
        <f t="shared" si="8"/>
        <v>137.19999999999999</v>
      </c>
      <c r="G32" s="1">
        <f t="shared" si="8"/>
        <v>429.75000000000006</v>
      </c>
      <c r="H32" s="1"/>
      <c r="N32" s="1" t="s">
        <v>38</v>
      </c>
      <c r="O32" s="1">
        <f>12-1</f>
        <v>11</v>
      </c>
      <c r="P32" s="2">
        <f>SUMSQ(G20:G31)/3-L26</f>
        <v>11.685208333330593</v>
      </c>
      <c r="Q32" s="2">
        <f>P32/O32</f>
        <v>1.0622916666664175</v>
      </c>
      <c r="R32" s="2">
        <f>Q32/Q36</f>
        <v>2.7477097927775227</v>
      </c>
      <c r="S32" s="1" t="str">
        <f t="shared" ref="S32:S34" si="9">IF(R32&lt;T32,"tn",IF(R32&lt;U32,"*","**"))</f>
        <v>*</v>
      </c>
      <c r="T32" s="1">
        <v>2.2589999999999999</v>
      </c>
      <c r="U32" s="1">
        <v>3.1840000000000002</v>
      </c>
    </row>
    <row r="33" spans="2:21" x14ac:dyDescent="0.35">
      <c r="B33" s="1" t="s">
        <v>8</v>
      </c>
      <c r="C33" s="1"/>
      <c r="D33" s="2">
        <f>AVERAGE(D20:D31)</f>
        <v>12.083333333333334</v>
      </c>
      <c r="E33" s="2">
        <f t="shared" ref="E33" si="10">AVERAGE(E20:E31)</f>
        <v>12.295833333333333</v>
      </c>
      <c r="F33" s="1">
        <f>AVERAGE(F20:F31)</f>
        <v>11.433333333333332</v>
      </c>
      <c r="G33" s="1"/>
      <c r="H33" s="1"/>
      <c r="N33" s="1" t="s">
        <v>25</v>
      </c>
      <c r="O33" s="1">
        <f>6-1</f>
        <v>5</v>
      </c>
      <c r="P33" s="2">
        <f>SUMSQ(D40:I40)/6-L26</f>
        <v>6.2856249999977081</v>
      </c>
      <c r="Q33" s="2">
        <f t="shared" ref="Q33:Q36" si="11">P33/O33</f>
        <v>1.2571249999995415</v>
      </c>
      <c r="R33" s="2">
        <f>Q33/Q36</f>
        <v>3.2516631558297648</v>
      </c>
      <c r="S33" s="1" t="str">
        <f t="shared" si="9"/>
        <v>*</v>
      </c>
      <c r="T33" s="1">
        <v>2.661</v>
      </c>
      <c r="U33" s="1">
        <v>3.988</v>
      </c>
    </row>
    <row r="34" spans="2:21" x14ac:dyDescent="0.35">
      <c r="N34" s="1" t="s">
        <v>26</v>
      </c>
      <c r="O34" s="1">
        <f>2-1</f>
        <v>1</v>
      </c>
      <c r="P34" s="2">
        <f>SUMSQ(J38:J39)/18-L26</f>
        <v>5.0624999998035491E-2</v>
      </c>
      <c r="Q34" s="2">
        <f t="shared" si="11"/>
        <v>5.0624999998035491E-2</v>
      </c>
      <c r="R34" s="2">
        <f>Q34/Q36</f>
        <v>0.13094596580097759</v>
      </c>
      <c r="S34" s="1" t="str">
        <f t="shared" si="9"/>
        <v>tn</v>
      </c>
      <c r="T34" s="1">
        <v>4.3010000000000002</v>
      </c>
      <c r="U34" s="1">
        <v>7.9450000000000003</v>
      </c>
    </row>
    <row r="35" spans="2:21" x14ac:dyDescent="0.35">
      <c r="N35" s="1" t="s">
        <v>40</v>
      </c>
      <c r="O35" s="1">
        <f>O33*O34</f>
        <v>5</v>
      </c>
      <c r="P35" s="2">
        <f>P32-P33-P34</f>
        <v>5.3489583333348492</v>
      </c>
      <c r="Q35" s="2">
        <f>P35/O35</f>
        <v>1.0697916666669698</v>
      </c>
      <c r="R35" s="2">
        <f>Q35/Q36</f>
        <v>2.7671091951205899</v>
      </c>
      <c r="S35" s="1" t="str">
        <f>IF(R35&lt;T35,"tn",IF(R35&lt;U35,"*","**"))</f>
        <v>*</v>
      </c>
      <c r="T35" s="1">
        <v>2.661</v>
      </c>
      <c r="U35" s="1">
        <v>3.988</v>
      </c>
    </row>
    <row r="36" spans="2:21" x14ac:dyDescent="0.35">
      <c r="B36" t="s">
        <v>39</v>
      </c>
      <c r="N36" s="1" t="s">
        <v>47</v>
      </c>
      <c r="O36" s="1">
        <f>O37-O31-O32</f>
        <v>22</v>
      </c>
      <c r="P36" s="2">
        <f>P37-P31-P32</f>
        <v>8.5054166666695892</v>
      </c>
      <c r="Q36" s="2">
        <f t="shared" si="11"/>
        <v>0.38660984848498131</v>
      </c>
      <c r="R36" s="2"/>
      <c r="S36" s="1"/>
      <c r="T36" s="1"/>
      <c r="U36" s="1"/>
    </row>
    <row r="37" spans="2:21" x14ac:dyDescent="0.35">
      <c r="B37" s="1" t="s">
        <v>4</v>
      </c>
      <c r="C37" s="1"/>
      <c r="D37" s="1" t="s">
        <v>41</v>
      </c>
      <c r="E37" s="1" t="s">
        <v>42</v>
      </c>
      <c r="F37" s="1" t="s">
        <v>43</v>
      </c>
      <c r="G37" s="1" t="s">
        <v>44</v>
      </c>
      <c r="H37" s="1" t="s">
        <v>45</v>
      </c>
      <c r="I37" s="1" t="s">
        <v>46</v>
      </c>
      <c r="J37" s="1" t="s">
        <v>24</v>
      </c>
      <c r="K37" s="1" t="s">
        <v>8</v>
      </c>
      <c r="N37" s="1" t="s">
        <v>49</v>
      </c>
      <c r="O37" s="1">
        <f>6*2*3-1</f>
        <v>35</v>
      </c>
      <c r="P37" s="2">
        <f>SUMSQ(D20:F31)-L26</f>
        <v>25.036874999997963</v>
      </c>
      <c r="Q37" s="2">
        <f>P37/O37</f>
        <v>0.71533928571422756</v>
      </c>
      <c r="R37" s="2"/>
      <c r="S37" s="1"/>
      <c r="T37" s="1"/>
      <c r="U37" s="1"/>
    </row>
    <row r="38" spans="2:21" x14ac:dyDescent="0.35">
      <c r="B38" s="1" t="s">
        <v>48</v>
      </c>
      <c r="C38" s="1"/>
      <c r="D38" s="1">
        <f>SUM(D20:F20)</f>
        <v>34.6</v>
      </c>
      <c r="E38" s="1">
        <f>SUM(D22:F22)</f>
        <v>31.75</v>
      </c>
      <c r="F38" s="1">
        <f>SUM(D24:F24)</f>
        <v>37.049999999999997</v>
      </c>
      <c r="G38" s="1">
        <f>SUM(D26:F26)</f>
        <v>37.4</v>
      </c>
      <c r="H38" s="1">
        <f>SUM(D28:F28)</f>
        <v>36.799999999999997</v>
      </c>
      <c r="I38" s="1">
        <f>SUM(D30:F30)</f>
        <v>36.6</v>
      </c>
      <c r="J38" s="1">
        <f>SUM(D38:I38)</f>
        <v>214.19999999999996</v>
      </c>
      <c r="K38" s="2">
        <f>J38/18</f>
        <v>11.899999999999999</v>
      </c>
    </row>
    <row r="39" spans="2:21" x14ac:dyDescent="0.35">
      <c r="B39" s="1" t="s">
        <v>50</v>
      </c>
      <c r="C39" s="1"/>
      <c r="D39" s="1">
        <f>SUM(D21:F21)</f>
        <v>36</v>
      </c>
      <c r="E39" s="1">
        <f>SUM(D23:F23)</f>
        <v>35.85</v>
      </c>
      <c r="F39" s="1">
        <f>SUM(D25:F25)</f>
        <v>36.65</v>
      </c>
      <c r="G39" s="1">
        <f>SUM(D27:F27)</f>
        <v>36.65</v>
      </c>
      <c r="H39" s="1">
        <f>SUM(D29:F29)</f>
        <v>37.35</v>
      </c>
      <c r="I39" s="1">
        <f>SUM(D31:F31)</f>
        <v>33.049999999999997</v>
      </c>
      <c r="J39" s="1">
        <f>SUM(D39:I39)</f>
        <v>215.55</v>
      </c>
      <c r="K39" s="2">
        <f>J39/18</f>
        <v>11.975000000000001</v>
      </c>
    </row>
    <row r="40" spans="2:21" x14ac:dyDescent="0.35">
      <c r="B40" s="1" t="s">
        <v>24</v>
      </c>
      <c r="C40" s="1"/>
      <c r="D40" s="1">
        <f>SUM(D38:D39)</f>
        <v>70.599999999999994</v>
      </c>
      <c r="E40" s="1">
        <f>SUM(E38:E39)</f>
        <v>67.599999999999994</v>
      </c>
      <c r="F40" s="1">
        <f t="shared" ref="F40:I40" si="12">SUM(F38:F39)</f>
        <v>73.699999999999989</v>
      </c>
      <c r="G40" s="1">
        <f t="shared" si="12"/>
        <v>74.05</v>
      </c>
      <c r="H40" s="1">
        <f t="shared" si="12"/>
        <v>74.150000000000006</v>
      </c>
      <c r="I40" s="1">
        <f t="shared" si="12"/>
        <v>69.650000000000006</v>
      </c>
      <c r="J40" s="1"/>
      <c r="K40" s="1"/>
    </row>
    <row r="41" spans="2:21" x14ac:dyDescent="0.35">
      <c r="B41" s="1" t="s">
        <v>8</v>
      </c>
      <c r="C41" s="1"/>
      <c r="D41" s="2">
        <f>D40/6</f>
        <v>11.766666666666666</v>
      </c>
      <c r="E41" s="2">
        <f t="shared" ref="E41:I41" si="13">E40/6</f>
        <v>11.266666666666666</v>
      </c>
      <c r="F41" s="2">
        <f t="shared" si="13"/>
        <v>12.283333333333331</v>
      </c>
      <c r="G41" s="2">
        <f>G40/6</f>
        <v>12.341666666666667</v>
      </c>
      <c r="H41" s="2">
        <f t="shared" si="13"/>
        <v>12.358333333333334</v>
      </c>
      <c r="I41" s="2">
        <f t="shared" si="13"/>
        <v>11.608333333333334</v>
      </c>
      <c r="J41" s="1"/>
      <c r="K41" s="1"/>
      <c r="P41" t="s">
        <v>38</v>
      </c>
    </row>
    <row r="42" spans="2:21" x14ac:dyDescent="0.35">
      <c r="P42" t="s">
        <v>25</v>
      </c>
    </row>
    <row r="43" spans="2:21" x14ac:dyDescent="0.35">
      <c r="P43" t="s">
        <v>53</v>
      </c>
      <c r="Q43" s="3">
        <v>11.27</v>
      </c>
      <c r="R43" t="s">
        <v>52</v>
      </c>
    </row>
    <row r="44" spans="2:21" x14ac:dyDescent="0.35">
      <c r="P44" t="s">
        <v>51</v>
      </c>
      <c r="Q44" s="3">
        <v>11.61</v>
      </c>
      <c r="R44" t="s">
        <v>52</v>
      </c>
    </row>
    <row r="45" spans="2:21" x14ac:dyDescent="0.35">
      <c r="D45" t="s">
        <v>69</v>
      </c>
      <c r="P45" t="s">
        <v>55</v>
      </c>
      <c r="Q45" s="3">
        <v>11.77</v>
      </c>
      <c r="R45" t="s">
        <v>52</v>
      </c>
    </row>
    <row r="46" spans="2:21" x14ac:dyDescent="0.35">
      <c r="P46" t="s">
        <v>56</v>
      </c>
      <c r="Q46" s="3">
        <v>12.28</v>
      </c>
      <c r="R46" t="s">
        <v>52</v>
      </c>
    </row>
    <row r="47" spans="2:21" x14ac:dyDescent="0.35">
      <c r="P47" t="s">
        <v>57</v>
      </c>
      <c r="Q47" s="3">
        <v>12.34</v>
      </c>
      <c r="R47" t="s">
        <v>52</v>
      </c>
    </row>
    <row r="48" spans="2:21" x14ac:dyDescent="0.35">
      <c r="F48" t="s">
        <v>70</v>
      </c>
      <c r="P48" t="s">
        <v>59</v>
      </c>
      <c r="Q48" s="3">
        <v>12.36</v>
      </c>
      <c r="R48" t="s">
        <v>52</v>
      </c>
    </row>
    <row r="49" spans="4:19" x14ac:dyDescent="0.35">
      <c r="F49" s="4" t="s">
        <v>25</v>
      </c>
      <c r="G49" s="4" t="s">
        <v>48</v>
      </c>
      <c r="H49" s="4"/>
      <c r="I49" s="4" t="s">
        <v>50</v>
      </c>
      <c r="J49" s="4"/>
      <c r="N49" t="s">
        <v>67</v>
      </c>
      <c r="O49">
        <v>5.44</v>
      </c>
      <c r="P49" t="s">
        <v>61</v>
      </c>
      <c r="Q49" s="3">
        <f>O49*(Q36/(L25*L24))^0.5</f>
        <v>1.3808920554074906</v>
      </c>
    </row>
    <row r="50" spans="4:19" x14ac:dyDescent="0.35">
      <c r="F50" s="4" t="s">
        <v>41</v>
      </c>
      <c r="G50" s="4">
        <v>11.53</v>
      </c>
      <c r="H50" s="4" t="s">
        <v>54</v>
      </c>
      <c r="I50" s="4">
        <v>12</v>
      </c>
      <c r="J50" s="4" t="s">
        <v>52</v>
      </c>
      <c r="P50" t="s">
        <v>26</v>
      </c>
    </row>
    <row r="51" spans="4:19" x14ac:dyDescent="0.35">
      <c r="F51" s="4" t="s">
        <v>42</v>
      </c>
      <c r="G51" s="4">
        <v>10.58</v>
      </c>
      <c r="H51" s="4" t="s">
        <v>52</v>
      </c>
      <c r="I51" s="4">
        <v>11.95</v>
      </c>
      <c r="J51" s="4" t="s">
        <v>52</v>
      </c>
      <c r="P51" t="s">
        <v>48</v>
      </c>
      <c r="Q51" s="3">
        <f>K38</f>
        <v>11.899999999999999</v>
      </c>
      <c r="R51" t="s">
        <v>52</v>
      </c>
      <c r="S51">
        <v>12.55</v>
      </c>
    </row>
    <row r="52" spans="4:19" x14ac:dyDescent="0.35">
      <c r="F52" s="4" t="s">
        <v>43</v>
      </c>
      <c r="G52" s="4">
        <v>12.35</v>
      </c>
      <c r="H52" s="4" t="s">
        <v>58</v>
      </c>
      <c r="I52" s="4">
        <v>12.22</v>
      </c>
      <c r="J52" s="4" t="s">
        <v>52</v>
      </c>
      <c r="P52" t="s">
        <v>50</v>
      </c>
      <c r="Q52" s="3">
        <f>K39</f>
        <v>11.975000000000001</v>
      </c>
      <c r="R52" t="s">
        <v>52</v>
      </c>
    </row>
    <row r="53" spans="4:19" x14ac:dyDescent="0.35">
      <c r="F53" s="4" t="s">
        <v>44</v>
      </c>
      <c r="G53" s="4">
        <v>12.47</v>
      </c>
      <c r="H53" s="4" t="s">
        <v>58</v>
      </c>
      <c r="I53" s="4">
        <v>12.22</v>
      </c>
      <c r="J53" s="4" t="s">
        <v>52</v>
      </c>
      <c r="O53">
        <v>4.41</v>
      </c>
      <c r="P53" t="s">
        <v>71</v>
      </c>
      <c r="Q53" s="3">
        <f>O53*(Q36/(L25*L23))^0.5</f>
        <v>0.64630690139870706</v>
      </c>
    </row>
    <row r="54" spans="4:19" x14ac:dyDescent="0.35">
      <c r="F54" s="4" t="s">
        <v>45</v>
      </c>
      <c r="G54" s="4">
        <v>12.27</v>
      </c>
      <c r="H54" s="4" t="s">
        <v>58</v>
      </c>
      <c r="I54" s="4">
        <v>12.45</v>
      </c>
      <c r="J54" s="4" t="s">
        <v>52</v>
      </c>
    </row>
    <row r="55" spans="4:19" x14ac:dyDescent="0.35">
      <c r="F55" s="4" t="s">
        <v>46</v>
      </c>
      <c r="G55" s="5">
        <v>12.2</v>
      </c>
      <c r="H55" s="4" t="s">
        <v>58</v>
      </c>
      <c r="I55" s="4">
        <v>11.02</v>
      </c>
      <c r="J55" s="4" t="s">
        <v>52</v>
      </c>
    </row>
    <row r="56" spans="4:19" x14ac:dyDescent="0.35">
      <c r="D56" t="s">
        <v>72</v>
      </c>
      <c r="E56">
        <v>4.41</v>
      </c>
      <c r="F56" s="4" t="s">
        <v>71</v>
      </c>
      <c r="G56" s="7">
        <f>4.41*(Q36/L25)^0.5</f>
        <v>1.5831221256661119</v>
      </c>
      <c r="H56" s="7"/>
      <c r="I56" s="7"/>
      <c r="J56" s="7"/>
    </row>
    <row r="59" spans="4:19" x14ac:dyDescent="0.35">
      <c r="F59" s="4" t="s">
        <v>26</v>
      </c>
      <c r="G59" s="4" t="s">
        <v>41</v>
      </c>
      <c r="H59" s="4"/>
      <c r="I59" s="4" t="s">
        <v>42</v>
      </c>
      <c r="J59" s="4"/>
      <c r="K59" s="4" t="s">
        <v>43</v>
      </c>
      <c r="L59" s="4"/>
      <c r="M59" s="4" t="s">
        <v>44</v>
      </c>
      <c r="N59" s="4"/>
      <c r="O59" s="4" t="s">
        <v>45</v>
      </c>
      <c r="P59" s="4"/>
      <c r="Q59" s="4" t="s">
        <v>46</v>
      </c>
      <c r="R59" s="4"/>
    </row>
    <row r="60" spans="4:19" x14ac:dyDescent="0.35">
      <c r="F60" s="4" t="s">
        <v>48</v>
      </c>
      <c r="G60" s="4">
        <v>11.53</v>
      </c>
      <c r="H60" s="4" t="s">
        <v>73</v>
      </c>
      <c r="I60" s="4">
        <v>10.58</v>
      </c>
      <c r="J60" s="4" t="s">
        <v>73</v>
      </c>
      <c r="K60" s="4">
        <v>12.35</v>
      </c>
      <c r="L60" s="4" t="s">
        <v>73</v>
      </c>
      <c r="M60" s="4">
        <v>12.47</v>
      </c>
      <c r="N60" s="4" t="s">
        <v>73</v>
      </c>
      <c r="O60" s="4">
        <v>12.27</v>
      </c>
      <c r="P60" s="4" t="s">
        <v>73</v>
      </c>
      <c r="Q60" s="4">
        <v>12.2</v>
      </c>
      <c r="R60" s="4" t="s">
        <v>74</v>
      </c>
    </row>
    <row r="61" spans="4:19" x14ac:dyDescent="0.35">
      <c r="F61" s="4" t="s">
        <v>50</v>
      </c>
      <c r="G61" s="4">
        <v>12</v>
      </c>
      <c r="H61" s="4" t="s">
        <v>73</v>
      </c>
      <c r="I61" s="4">
        <v>11.95</v>
      </c>
      <c r="J61" s="4" t="s">
        <v>74</v>
      </c>
      <c r="K61" s="4">
        <v>12.22</v>
      </c>
      <c r="L61" s="4" t="s">
        <v>73</v>
      </c>
      <c r="M61" s="4">
        <v>12.22</v>
      </c>
      <c r="N61" s="4" t="s">
        <v>73</v>
      </c>
      <c r="O61" s="4">
        <v>12.45</v>
      </c>
      <c r="P61" s="4" t="s">
        <v>73</v>
      </c>
      <c r="Q61" s="4">
        <v>11.02</v>
      </c>
      <c r="R61" s="4" t="s">
        <v>73</v>
      </c>
    </row>
    <row r="62" spans="4:19" x14ac:dyDescent="0.35">
      <c r="D62" t="s">
        <v>75</v>
      </c>
      <c r="E62">
        <v>2.9350000000000001</v>
      </c>
      <c r="F62" s="4" t="s">
        <v>76</v>
      </c>
      <c r="G62" s="7">
        <f>2.395*(Q36/L25)^0.5</f>
        <v>0.85976813854202672</v>
      </c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6" spans="6:13" x14ac:dyDescent="0.35">
      <c r="F66" s="4" t="s">
        <v>25</v>
      </c>
      <c r="G66" s="8" t="s">
        <v>48</v>
      </c>
      <c r="H66" s="8"/>
      <c r="I66" s="8"/>
      <c r="J66" s="8" t="s">
        <v>50</v>
      </c>
      <c r="K66" s="8"/>
      <c r="L66" s="8"/>
      <c r="M66" s="4" t="s">
        <v>71</v>
      </c>
    </row>
    <row r="67" spans="6:13" x14ac:dyDescent="0.35">
      <c r="F67" s="4" t="s">
        <v>41</v>
      </c>
      <c r="G67" s="4">
        <v>11.53</v>
      </c>
      <c r="H67" s="4" t="s">
        <v>54</v>
      </c>
      <c r="I67" s="4" t="s">
        <v>73</v>
      </c>
      <c r="J67" s="4">
        <v>12</v>
      </c>
      <c r="K67" s="4" t="s">
        <v>52</v>
      </c>
      <c r="L67" s="4" t="s">
        <v>73</v>
      </c>
      <c r="M67" s="8">
        <v>0.86</v>
      </c>
    </row>
    <row r="68" spans="6:13" x14ac:dyDescent="0.35">
      <c r="F68" s="4" t="s">
        <v>42</v>
      </c>
      <c r="G68" s="4">
        <v>10.58</v>
      </c>
      <c r="H68" s="4" t="s">
        <v>52</v>
      </c>
      <c r="I68" s="4" t="s">
        <v>73</v>
      </c>
      <c r="J68" s="4">
        <v>11.95</v>
      </c>
      <c r="K68" s="4" t="s">
        <v>52</v>
      </c>
      <c r="L68" s="4" t="s">
        <v>74</v>
      </c>
      <c r="M68" s="8"/>
    </row>
    <row r="69" spans="6:13" x14ac:dyDescent="0.35">
      <c r="F69" s="4" t="s">
        <v>43</v>
      </c>
      <c r="G69" s="4">
        <v>12.35</v>
      </c>
      <c r="H69" s="4" t="s">
        <v>58</v>
      </c>
      <c r="I69" s="4" t="s">
        <v>73</v>
      </c>
      <c r="J69" s="4">
        <v>12.22</v>
      </c>
      <c r="K69" s="4" t="s">
        <v>52</v>
      </c>
      <c r="L69" s="4" t="s">
        <v>73</v>
      </c>
      <c r="M69" s="8"/>
    </row>
    <row r="70" spans="6:13" x14ac:dyDescent="0.35">
      <c r="F70" s="4" t="s">
        <v>44</v>
      </c>
      <c r="G70" s="4">
        <v>12.47</v>
      </c>
      <c r="H70" s="4" t="s">
        <v>58</v>
      </c>
      <c r="I70" s="4" t="s">
        <v>73</v>
      </c>
      <c r="J70" s="4">
        <v>12.22</v>
      </c>
      <c r="K70" s="4" t="s">
        <v>52</v>
      </c>
      <c r="L70" s="4" t="s">
        <v>73</v>
      </c>
      <c r="M70" s="8"/>
    </row>
    <row r="71" spans="6:13" x14ac:dyDescent="0.35">
      <c r="F71" s="4" t="s">
        <v>45</v>
      </c>
      <c r="G71" s="4">
        <v>12.27</v>
      </c>
      <c r="H71" s="4" t="s">
        <v>58</v>
      </c>
      <c r="I71" s="4" t="s">
        <v>73</v>
      </c>
      <c r="J71" s="4">
        <v>12.45</v>
      </c>
      <c r="K71" s="4" t="s">
        <v>52</v>
      </c>
      <c r="L71" s="4" t="s">
        <v>73</v>
      </c>
      <c r="M71" s="8"/>
    </row>
    <row r="72" spans="6:13" x14ac:dyDescent="0.35">
      <c r="F72" s="4" t="s">
        <v>46</v>
      </c>
      <c r="G72" s="4">
        <v>12.2</v>
      </c>
      <c r="H72" s="4" t="s">
        <v>58</v>
      </c>
      <c r="I72" s="4" t="s">
        <v>74</v>
      </c>
      <c r="J72" s="4">
        <v>12.02</v>
      </c>
      <c r="K72" s="4" t="s">
        <v>52</v>
      </c>
      <c r="L72" s="4" t="s">
        <v>73</v>
      </c>
      <c r="M72" s="8"/>
    </row>
    <row r="73" spans="6:13" x14ac:dyDescent="0.35">
      <c r="F73" s="4" t="s">
        <v>71</v>
      </c>
      <c r="G73" s="8">
        <v>1.583</v>
      </c>
      <c r="H73" s="8"/>
      <c r="I73" s="8"/>
      <c r="J73" s="8"/>
      <c r="K73" s="8"/>
      <c r="L73" s="8"/>
      <c r="M73" s="8"/>
    </row>
  </sheetData>
  <mergeCells count="6">
    <mergeCell ref="G56:J56"/>
    <mergeCell ref="G62:R62"/>
    <mergeCell ref="G66:I66"/>
    <mergeCell ref="J66:L66"/>
    <mergeCell ref="M67:M73"/>
    <mergeCell ref="G73:L7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49"/>
  <sheetViews>
    <sheetView topLeftCell="A18" zoomScale="61" workbookViewId="0">
      <selection activeCell="S48" sqref="S48"/>
    </sheetView>
  </sheetViews>
  <sheetFormatPr defaultRowHeight="14.5" x14ac:dyDescent="0.35"/>
  <sheetData>
    <row r="3" spans="2:20" x14ac:dyDescent="0.35">
      <c r="B3" t="s">
        <v>1</v>
      </c>
      <c r="I3" t="s">
        <v>2</v>
      </c>
      <c r="P3" t="s">
        <v>3</v>
      </c>
    </row>
    <row r="4" spans="2:20" x14ac:dyDescent="0.35">
      <c r="B4" s="1" t="s">
        <v>4</v>
      </c>
      <c r="C4" s="1"/>
      <c r="D4" s="1" t="s">
        <v>5</v>
      </c>
      <c r="E4" s="1" t="s">
        <v>63</v>
      </c>
      <c r="F4" s="1" t="s">
        <v>8</v>
      </c>
      <c r="I4" s="1" t="s">
        <v>4</v>
      </c>
      <c r="J4" s="1"/>
      <c r="K4" s="1" t="s">
        <v>5</v>
      </c>
      <c r="L4" s="1" t="s">
        <v>63</v>
      </c>
      <c r="M4" s="1" t="s">
        <v>8</v>
      </c>
      <c r="P4" s="1" t="s">
        <v>4</v>
      </c>
      <c r="Q4" s="1"/>
      <c r="R4" s="1" t="s">
        <v>5</v>
      </c>
      <c r="S4" s="1" t="s">
        <v>63</v>
      </c>
      <c r="T4" s="1" t="s">
        <v>8</v>
      </c>
    </row>
    <row r="5" spans="2:20" x14ac:dyDescent="0.35">
      <c r="B5" s="1" t="s">
        <v>9</v>
      </c>
      <c r="C5" s="1"/>
      <c r="D5" s="1">
        <v>11</v>
      </c>
      <c r="E5" s="1">
        <v>15.3</v>
      </c>
      <c r="F5" s="1">
        <f>AVERAGE(D5:E5)</f>
        <v>13.15</v>
      </c>
      <c r="I5" s="1" t="s">
        <v>9</v>
      </c>
      <c r="J5" s="1"/>
      <c r="K5" s="1">
        <v>16.5</v>
      </c>
      <c r="L5" s="1">
        <v>15</v>
      </c>
      <c r="M5" s="1">
        <f>AVERAGE(K5:L5)</f>
        <v>15.75</v>
      </c>
      <c r="P5" s="1" t="s">
        <v>9</v>
      </c>
      <c r="Q5" s="1"/>
      <c r="R5" s="1">
        <v>12.5</v>
      </c>
      <c r="S5" s="1">
        <v>17.2</v>
      </c>
      <c r="T5" s="1">
        <f>AVERAGE(R5:S5)</f>
        <v>14.85</v>
      </c>
    </row>
    <row r="6" spans="2:20" x14ac:dyDescent="0.35">
      <c r="B6" s="1" t="s">
        <v>10</v>
      </c>
      <c r="C6" s="1"/>
      <c r="D6" s="1">
        <v>16</v>
      </c>
      <c r="E6" s="1">
        <v>11</v>
      </c>
      <c r="F6" s="1">
        <f t="shared" ref="F6:F16" si="0">AVERAGE(D6:E6)</f>
        <v>13.5</v>
      </c>
      <c r="I6" s="1" t="s">
        <v>10</v>
      </c>
      <c r="J6" s="1"/>
      <c r="K6" s="1">
        <v>12</v>
      </c>
      <c r="L6" s="1">
        <v>17</v>
      </c>
      <c r="M6" s="1">
        <f t="shared" ref="M6:M16" si="1">AVERAGE(K6:L6)</f>
        <v>14.5</v>
      </c>
      <c r="P6" s="1" t="s">
        <v>10</v>
      </c>
      <c r="Q6" s="1"/>
      <c r="R6" s="1">
        <v>15.5</v>
      </c>
      <c r="S6" s="1">
        <v>15</v>
      </c>
      <c r="T6" s="1">
        <f t="shared" ref="T6:T16" si="2">AVERAGE(R6:S6)</f>
        <v>15.25</v>
      </c>
    </row>
    <row r="7" spans="2:20" x14ac:dyDescent="0.35">
      <c r="B7" s="1" t="s">
        <v>11</v>
      </c>
      <c r="C7" s="1"/>
      <c r="D7" s="1">
        <v>15</v>
      </c>
      <c r="E7" s="1">
        <v>14</v>
      </c>
      <c r="F7" s="1">
        <f t="shared" si="0"/>
        <v>14.5</v>
      </c>
      <c r="I7" s="1" t="s">
        <v>11</v>
      </c>
      <c r="J7" s="1"/>
      <c r="K7" s="1">
        <v>15.5</v>
      </c>
      <c r="L7" s="1">
        <v>13</v>
      </c>
      <c r="M7" s="1">
        <f t="shared" si="1"/>
        <v>14.25</v>
      </c>
      <c r="P7" s="1" t="s">
        <v>11</v>
      </c>
      <c r="Q7" s="1"/>
      <c r="R7" s="1">
        <v>15</v>
      </c>
      <c r="S7" s="1">
        <v>12</v>
      </c>
      <c r="T7" s="1">
        <f t="shared" si="2"/>
        <v>13.5</v>
      </c>
    </row>
    <row r="8" spans="2:20" x14ac:dyDescent="0.35">
      <c r="B8" s="1" t="s">
        <v>12</v>
      </c>
      <c r="C8" s="1"/>
      <c r="D8" s="1">
        <v>16</v>
      </c>
      <c r="E8" s="1">
        <v>17.2</v>
      </c>
      <c r="F8" s="1">
        <f t="shared" si="0"/>
        <v>16.600000000000001</v>
      </c>
      <c r="I8" s="1" t="s">
        <v>12</v>
      </c>
      <c r="J8" s="1"/>
      <c r="K8" s="1">
        <v>15</v>
      </c>
      <c r="L8" s="1">
        <v>12.5</v>
      </c>
      <c r="M8" s="1">
        <f t="shared" si="1"/>
        <v>13.75</v>
      </c>
      <c r="P8" s="1" t="s">
        <v>12</v>
      </c>
      <c r="Q8" s="1"/>
      <c r="R8" s="1">
        <v>17</v>
      </c>
      <c r="S8" s="1">
        <v>12.5</v>
      </c>
      <c r="T8" s="1">
        <f t="shared" si="2"/>
        <v>14.75</v>
      </c>
    </row>
    <row r="9" spans="2:20" x14ac:dyDescent="0.35">
      <c r="B9" s="1" t="s">
        <v>13</v>
      </c>
      <c r="C9" s="1"/>
      <c r="D9" s="1">
        <v>18</v>
      </c>
      <c r="E9" s="1">
        <v>16</v>
      </c>
      <c r="F9" s="1">
        <f t="shared" si="0"/>
        <v>17</v>
      </c>
      <c r="I9" s="1" t="s">
        <v>13</v>
      </c>
      <c r="J9" s="1"/>
      <c r="K9" s="1">
        <v>13</v>
      </c>
      <c r="L9" s="1">
        <v>17</v>
      </c>
      <c r="M9" s="1">
        <f t="shared" si="1"/>
        <v>15</v>
      </c>
      <c r="P9" s="1" t="s">
        <v>13</v>
      </c>
      <c r="Q9" s="1"/>
      <c r="R9" s="1">
        <v>15.5</v>
      </c>
      <c r="S9" s="1">
        <v>13</v>
      </c>
      <c r="T9" s="1">
        <f t="shared" si="2"/>
        <v>14.25</v>
      </c>
    </row>
    <row r="10" spans="2:20" x14ac:dyDescent="0.35">
      <c r="B10" s="1" t="s">
        <v>14</v>
      </c>
      <c r="C10" s="1"/>
      <c r="D10" s="1">
        <v>21.1</v>
      </c>
      <c r="E10" s="1">
        <v>13.5</v>
      </c>
      <c r="F10" s="1">
        <f t="shared" si="0"/>
        <v>17.3</v>
      </c>
      <c r="I10" s="1" t="s">
        <v>14</v>
      </c>
      <c r="J10" s="1"/>
      <c r="K10" s="1">
        <v>15.3</v>
      </c>
      <c r="L10" s="1">
        <v>14</v>
      </c>
      <c r="M10" s="1">
        <f t="shared" si="1"/>
        <v>14.65</v>
      </c>
      <c r="P10" s="1" t="s">
        <v>14</v>
      </c>
      <c r="Q10" s="1"/>
      <c r="R10" s="1">
        <v>16</v>
      </c>
      <c r="S10" s="1"/>
      <c r="T10" s="1">
        <f t="shared" si="2"/>
        <v>16</v>
      </c>
    </row>
    <row r="11" spans="2:20" x14ac:dyDescent="0.35">
      <c r="B11" s="1" t="s">
        <v>15</v>
      </c>
      <c r="C11" s="1"/>
      <c r="D11" s="1">
        <v>16</v>
      </c>
      <c r="E11" s="1">
        <v>18.2</v>
      </c>
      <c r="F11" s="1">
        <f t="shared" si="0"/>
        <v>17.100000000000001</v>
      </c>
      <c r="I11" s="1" t="s">
        <v>15</v>
      </c>
      <c r="J11" s="1"/>
      <c r="K11" s="1">
        <v>15</v>
      </c>
      <c r="L11" s="1">
        <v>15</v>
      </c>
      <c r="M11" s="1">
        <f t="shared" si="1"/>
        <v>15</v>
      </c>
      <c r="P11" s="1" t="s">
        <v>15</v>
      </c>
      <c r="Q11" s="1"/>
      <c r="R11" s="1">
        <v>20</v>
      </c>
      <c r="S11" s="1">
        <v>12.5</v>
      </c>
      <c r="T11" s="1">
        <f t="shared" si="2"/>
        <v>16.25</v>
      </c>
    </row>
    <row r="12" spans="2:20" x14ac:dyDescent="0.35">
      <c r="B12" s="1" t="s">
        <v>16</v>
      </c>
      <c r="C12" s="1"/>
      <c r="D12" s="1">
        <v>16.100000000000001</v>
      </c>
      <c r="E12" s="1">
        <v>17</v>
      </c>
      <c r="F12" s="1">
        <f t="shared" si="0"/>
        <v>16.55</v>
      </c>
      <c r="I12" s="1" t="s">
        <v>16</v>
      </c>
      <c r="J12" s="1"/>
      <c r="K12" s="1">
        <v>16.5</v>
      </c>
      <c r="L12" s="1">
        <v>15.7</v>
      </c>
      <c r="M12" s="1">
        <f t="shared" si="1"/>
        <v>16.100000000000001</v>
      </c>
      <c r="P12" s="1" t="s">
        <v>16</v>
      </c>
      <c r="Q12" s="1"/>
      <c r="R12" s="1">
        <v>15.5</v>
      </c>
      <c r="S12" s="1">
        <v>15</v>
      </c>
      <c r="T12" s="1">
        <f t="shared" si="2"/>
        <v>15.25</v>
      </c>
    </row>
    <row r="13" spans="2:20" x14ac:dyDescent="0.35">
      <c r="B13" s="1" t="s">
        <v>17</v>
      </c>
      <c r="C13" s="1"/>
      <c r="D13" s="1">
        <v>15.6</v>
      </c>
      <c r="E13" s="1">
        <v>16.8</v>
      </c>
      <c r="F13" s="1">
        <f t="shared" si="0"/>
        <v>16.2</v>
      </c>
      <c r="I13" s="1" t="s">
        <v>17</v>
      </c>
      <c r="J13" s="1"/>
      <c r="K13" s="1">
        <v>15</v>
      </c>
      <c r="L13" s="1">
        <v>12.5</v>
      </c>
      <c r="M13" s="1">
        <f t="shared" si="1"/>
        <v>13.75</v>
      </c>
      <c r="P13" s="1" t="s">
        <v>17</v>
      </c>
      <c r="Q13" s="1"/>
      <c r="R13" s="1">
        <v>14.5</v>
      </c>
      <c r="S13" s="1">
        <v>13.5</v>
      </c>
      <c r="T13" s="1">
        <f t="shared" si="2"/>
        <v>14</v>
      </c>
    </row>
    <row r="14" spans="2:20" x14ac:dyDescent="0.35">
      <c r="B14" s="1" t="s">
        <v>18</v>
      </c>
      <c r="C14" s="1"/>
      <c r="D14" s="1">
        <v>13.5</v>
      </c>
      <c r="E14" s="1">
        <v>16.8</v>
      </c>
      <c r="F14" s="1">
        <f t="shared" si="0"/>
        <v>15.15</v>
      </c>
      <c r="I14" s="1" t="s">
        <v>18</v>
      </c>
      <c r="J14" s="1"/>
      <c r="K14" s="1">
        <v>15</v>
      </c>
      <c r="L14" s="1">
        <v>15.5</v>
      </c>
      <c r="M14" s="1">
        <f t="shared" si="1"/>
        <v>15.25</v>
      </c>
      <c r="P14" s="1" t="s">
        <v>18</v>
      </c>
      <c r="Q14" s="1"/>
      <c r="R14" s="1">
        <v>14</v>
      </c>
      <c r="S14" s="1">
        <v>15</v>
      </c>
      <c r="T14" s="1">
        <f t="shared" si="2"/>
        <v>14.5</v>
      </c>
    </row>
    <row r="15" spans="2:20" x14ac:dyDescent="0.35">
      <c r="B15" s="1" t="s">
        <v>19</v>
      </c>
      <c r="C15" s="1"/>
      <c r="D15" s="1">
        <v>14</v>
      </c>
      <c r="E15" s="1">
        <v>15</v>
      </c>
      <c r="F15" s="1">
        <f t="shared" si="0"/>
        <v>14.5</v>
      </c>
      <c r="I15" s="1" t="s">
        <v>19</v>
      </c>
      <c r="J15" s="1"/>
      <c r="K15" s="1">
        <v>16</v>
      </c>
      <c r="L15" s="1">
        <v>12.5</v>
      </c>
      <c r="M15" s="1">
        <f t="shared" si="1"/>
        <v>14.25</v>
      </c>
      <c r="P15" s="1" t="s">
        <v>19</v>
      </c>
      <c r="Q15" s="1"/>
      <c r="R15" s="1">
        <v>15.5</v>
      </c>
      <c r="S15" s="1">
        <v>12</v>
      </c>
      <c r="T15" s="1">
        <f t="shared" si="2"/>
        <v>13.75</v>
      </c>
    </row>
    <row r="16" spans="2:20" x14ac:dyDescent="0.35">
      <c r="B16" s="1" t="s">
        <v>20</v>
      </c>
      <c r="C16" s="1"/>
      <c r="D16" s="1">
        <v>13</v>
      </c>
      <c r="E16" s="1">
        <v>15</v>
      </c>
      <c r="F16" s="1">
        <f t="shared" si="0"/>
        <v>14</v>
      </c>
      <c r="I16" s="1" t="s">
        <v>20</v>
      </c>
      <c r="J16" s="1"/>
      <c r="K16" s="1">
        <v>14</v>
      </c>
      <c r="L16" s="1">
        <v>12</v>
      </c>
      <c r="M16" s="1">
        <f t="shared" si="1"/>
        <v>13</v>
      </c>
      <c r="P16" s="1" t="s">
        <v>20</v>
      </c>
      <c r="Q16" s="1"/>
      <c r="R16" s="1">
        <v>12.2</v>
      </c>
      <c r="S16" s="1">
        <v>14.5</v>
      </c>
      <c r="T16" s="1">
        <f t="shared" si="2"/>
        <v>13.35</v>
      </c>
    </row>
    <row r="19" spans="2:21" x14ac:dyDescent="0.35">
      <c r="B19" s="1" t="s">
        <v>4</v>
      </c>
      <c r="C19" s="1"/>
      <c r="D19" s="1" t="s">
        <v>21</v>
      </c>
      <c r="E19" s="1" t="s">
        <v>22</v>
      </c>
      <c r="F19" s="1" t="s">
        <v>23</v>
      </c>
      <c r="G19" s="1" t="s">
        <v>24</v>
      </c>
      <c r="H19" s="1" t="s">
        <v>8</v>
      </c>
    </row>
    <row r="20" spans="2:21" x14ac:dyDescent="0.35">
      <c r="B20" s="1" t="s">
        <v>9</v>
      </c>
      <c r="C20" s="1"/>
      <c r="D20" s="1">
        <f>F5</f>
        <v>13.15</v>
      </c>
      <c r="E20" s="1">
        <f>M5</f>
        <v>15.75</v>
      </c>
      <c r="F20" s="1">
        <f>T5</f>
        <v>14.85</v>
      </c>
      <c r="G20" s="1">
        <f>SUM(D20:F20)</f>
        <v>43.75</v>
      </c>
      <c r="H20" s="2">
        <f>AVERAGE(D20:F20)</f>
        <v>14.583333333333334</v>
      </c>
    </row>
    <row r="21" spans="2:21" x14ac:dyDescent="0.35">
      <c r="B21" s="1" t="s">
        <v>10</v>
      </c>
      <c r="C21" s="1"/>
      <c r="D21" s="1">
        <f t="shared" ref="D21:D31" si="3">F6</f>
        <v>13.5</v>
      </c>
      <c r="E21" s="1">
        <f t="shared" ref="E21:E31" si="4">M6</f>
        <v>14.5</v>
      </c>
      <c r="F21" s="1">
        <f t="shared" ref="F21:F31" si="5">T6</f>
        <v>15.25</v>
      </c>
      <c r="G21" s="1">
        <f t="shared" ref="G21:G31" si="6">SUM(D21:F21)</f>
        <v>43.25</v>
      </c>
      <c r="H21" s="2">
        <f t="shared" ref="H21:H31" si="7">AVERAGE(D21:F21)</f>
        <v>14.416666666666666</v>
      </c>
    </row>
    <row r="22" spans="2:21" x14ac:dyDescent="0.35">
      <c r="B22" s="1" t="s">
        <v>11</v>
      </c>
      <c r="C22" s="1"/>
      <c r="D22" s="1">
        <f t="shared" si="3"/>
        <v>14.5</v>
      </c>
      <c r="E22" s="1">
        <f t="shared" si="4"/>
        <v>14.25</v>
      </c>
      <c r="F22" s="1">
        <f t="shared" si="5"/>
        <v>13.5</v>
      </c>
      <c r="G22" s="1">
        <f t="shared" si="6"/>
        <v>42.25</v>
      </c>
      <c r="H22" s="2">
        <f t="shared" si="7"/>
        <v>14.083333333333334</v>
      </c>
    </row>
    <row r="23" spans="2:21" x14ac:dyDescent="0.35">
      <c r="B23" s="1" t="s">
        <v>12</v>
      </c>
      <c r="C23" s="1"/>
      <c r="D23" s="1">
        <f t="shared" si="3"/>
        <v>16.600000000000001</v>
      </c>
      <c r="E23" s="1">
        <f t="shared" si="4"/>
        <v>13.75</v>
      </c>
      <c r="F23" s="1">
        <f t="shared" si="5"/>
        <v>14.75</v>
      </c>
      <c r="G23" s="1">
        <f t="shared" si="6"/>
        <v>45.1</v>
      </c>
      <c r="H23" s="2">
        <f t="shared" si="7"/>
        <v>15.033333333333333</v>
      </c>
    </row>
    <row r="24" spans="2:21" x14ac:dyDescent="0.35">
      <c r="B24" s="1" t="s">
        <v>13</v>
      </c>
      <c r="C24" s="1"/>
      <c r="D24" s="1">
        <f t="shared" si="3"/>
        <v>17</v>
      </c>
      <c r="E24" s="1">
        <f t="shared" si="4"/>
        <v>15</v>
      </c>
      <c r="F24" s="1">
        <f t="shared" si="5"/>
        <v>14.25</v>
      </c>
      <c r="G24" s="1">
        <f t="shared" si="6"/>
        <v>46.25</v>
      </c>
      <c r="H24" s="2">
        <f t="shared" si="7"/>
        <v>15.416666666666666</v>
      </c>
    </row>
    <row r="25" spans="2:21" x14ac:dyDescent="0.35">
      <c r="B25" s="1" t="s">
        <v>14</v>
      </c>
      <c r="C25" s="1"/>
      <c r="D25" s="1">
        <f t="shared" si="3"/>
        <v>17.3</v>
      </c>
      <c r="E25" s="1">
        <f t="shared" si="4"/>
        <v>14.65</v>
      </c>
      <c r="F25" s="1">
        <f t="shared" si="5"/>
        <v>16</v>
      </c>
      <c r="G25" s="1">
        <f t="shared" si="6"/>
        <v>47.95</v>
      </c>
      <c r="H25" s="2">
        <f t="shared" si="7"/>
        <v>15.983333333333334</v>
      </c>
    </row>
    <row r="26" spans="2:21" x14ac:dyDescent="0.35">
      <c r="B26" s="1" t="s">
        <v>15</v>
      </c>
      <c r="C26" s="1"/>
      <c r="D26" s="1">
        <f t="shared" si="3"/>
        <v>17.100000000000001</v>
      </c>
      <c r="E26" s="1">
        <f t="shared" si="4"/>
        <v>15</v>
      </c>
      <c r="F26" s="1">
        <f t="shared" si="5"/>
        <v>16.25</v>
      </c>
      <c r="G26" s="1">
        <f t="shared" si="6"/>
        <v>48.35</v>
      </c>
      <c r="H26" s="2">
        <f t="shared" si="7"/>
        <v>16.116666666666667</v>
      </c>
      <c r="J26" t="s">
        <v>25</v>
      </c>
      <c r="L26">
        <v>6</v>
      </c>
    </row>
    <row r="27" spans="2:21" x14ac:dyDescent="0.35">
      <c r="B27" s="1" t="s">
        <v>16</v>
      </c>
      <c r="C27" s="1"/>
      <c r="D27" s="1">
        <f t="shared" si="3"/>
        <v>16.55</v>
      </c>
      <c r="E27" s="1">
        <f t="shared" si="4"/>
        <v>16.100000000000001</v>
      </c>
      <c r="F27" s="1">
        <f t="shared" si="5"/>
        <v>15.25</v>
      </c>
      <c r="G27" s="1">
        <f t="shared" si="6"/>
        <v>47.900000000000006</v>
      </c>
      <c r="H27" s="2">
        <f t="shared" si="7"/>
        <v>15.966666666666669</v>
      </c>
      <c r="J27" t="s">
        <v>26</v>
      </c>
      <c r="L27">
        <v>2</v>
      </c>
    </row>
    <row r="28" spans="2:21" x14ac:dyDescent="0.35">
      <c r="B28" s="1" t="s">
        <v>17</v>
      </c>
      <c r="C28" s="1"/>
      <c r="D28" s="1">
        <f t="shared" si="3"/>
        <v>16.2</v>
      </c>
      <c r="E28" s="1">
        <f t="shared" si="4"/>
        <v>13.75</v>
      </c>
      <c r="F28" s="1">
        <f t="shared" si="5"/>
        <v>14</v>
      </c>
      <c r="G28" s="1">
        <f t="shared" si="6"/>
        <v>43.95</v>
      </c>
      <c r="H28" s="2">
        <f t="shared" si="7"/>
        <v>14.65</v>
      </c>
      <c r="J28" t="s">
        <v>27</v>
      </c>
      <c r="L28">
        <v>3</v>
      </c>
    </row>
    <row r="29" spans="2:21" x14ac:dyDescent="0.35">
      <c r="B29" s="1" t="s">
        <v>18</v>
      </c>
      <c r="C29" s="1"/>
      <c r="D29" s="1">
        <f t="shared" si="3"/>
        <v>15.15</v>
      </c>
      <c r="E29" s="1">
        <f t="shared" si="4"/>
        <v>15.25</v>
      </c>
      <c r="F29" s="1">
        <f t="shared" si="5"/>
        <v>14.5</v>
      </c>
      <c r="G29" s="1">
        <f t="shared" si="6"/>
        <v>44.9</v>
      </c>
      <c r="H29" s="2">
        <f t="shared" si="7"/>
        <v>14.966666666666667</v>
      </c>
      <c r="J29" t="s">
        <v>28</v>
      </c>
      <c r="L29">
        <f>G32^2/(12*3)</f>
        <v>7995.3402777777774</v>
      </c>
    </row>
    <row r="30" spans="2:21" x14ac:dyDescent="0.35">
      <c r="B30" s="1" t="s">
        <v>19</v>
      </c>
      <c r="C30" s="1"/>
      <c r="D30" s="1">
        <f t="shared" si="3"/>
        <v>14.5</v>
      </c>
      <c r="E30" s="1">
        <f t="shared" si="4"/>
        <v>14.25</v>
      </c>
      <c r="F30" s="1">
        <f t="shared" si="5"/>
        <v>13.75</v>
      </c>
      <c r="G30" s="1">
        <f t="shared" si="6"/>
        <v>42.5</v>
      </c>
      <c r="H30" s="2">
        <f t="shared" si="7"/>
        <v>14.166666666666666</v>
      </c>
    </row>
    <row r="31" spans="2:21" x14ac:dyDescent="0.35">
      <c r="B31" s="1" t="s">
        <v>20</v>
      </c>
      <c r="C31" s="1"/>
      <c r="D31" s="1">
        <f t="shared" si="3"/>
        <v>14</v>
      </c>
      <c r="E31" s="1">
        <f t="shared" si="4"/>
        <v>13</v>
      </c>
      <c r="F31" s="1">
        <f t="shared" si="5"/>
        <v>13.35</v>
      </c>
      <c r="G31" s="1">
        <f t="shared" si="6"/>
        <v>40.35</v>
      </c>
      <c r="H31" s="2">
        <f t="shared" si="7"/>
        <v>13.450000000000001</v>
      </c>
      <c r="N31" t="s">
        <v>29</v>
      </c>
      <c r="O31" t="s">
        <v>30</v>
      </c>
      <c r="P31" t="s">
        <v>31</v>
      </c>
      <c r="Q31" t="s">
        <v>32</v>
      </c>
      <c r="R31" t="s">
        <v>33</v>
      </c>
      <c r="S31" t="s">
        <v>65</v>
      </c>
      <c r="T31" t="s">
        <v>35</v>
      </c>
      <c r="U31" t="s">
        <v>36</v>
      </c>
    </row>
    <row r="32" spans="2:21" x14ac:dyDescent="0.35">
      <c r="B32" s="1" t="s">
        <v>24</v>
      </c>
      <c r="C32" s="1"/>
      <c r="D32" s="1">
        <f>SUM(D20:D31)</f>
        <v>185.55</v>
      </c>
      <c r="E32" s="1">
        <f t="shared" ref="E32:G32" si="8">SUM(E20:E31)</f>
        <v>175.25</v>
      </c>
      <c r="F32" s="1">
        <f t="shared" si="8"/>
        <v>175.7</v>
      </c>
      <c r="G32" s="1">
        <f t="shared" si="8"/>
        <v>536.5</v>
      </c>
      <c r="H32" s="1"/>
      <c r="I32" s="6">
        <f>SUM(D32:F32)</f>
        <v>536.5</v>
      </c>
      <c r="N32" s="1" t="s">
        <v>37</v>
      </c>
      <c r="O32" s="1">
        <v>2</v>
      </c>
      <c r="P32" s="2">
        <f>SUMSQ(D32:F32)/12-L29</f>
        <v>5.6476388888886504</v>
      </c>
      <c r="Q32" s="2">
        <f>P32/O32</f>
        <v>2.8238194444443252</v>
      </c>
      <c r="R32" s="2">
        <f>Q32/Q37</f>
        <v>3.1802979131855524</v>
      </c>
      <c r="S32" s="1" t="str">
        <f>IF(R32&lt;T32,"tn",IF(R32&lt;U32,"*","**"))</f>
        <v>tn</v>
      </c>
      <c r="T32" s="1">
        <v>3.4430000000000001</v>
      </c>
      <c r="U32" s="1">
        <v>5.7190000000000003</v>
      </c>
    </row>
    <row r="33" spans="2:21" x14ac:dyDescent="0.35">
      <c r="B33" s="1" t="s">
        <v>8</v>
      </c>
      <c r="C33" s="1"/>
      <c r="D33" s="2">
        <f>AVERAGE(D20:D31)</f>
        <v>15.4625</v>
      </c>
      <c r="E33" s="2">
        <f t="shared" ref="E33:F33" si="9">AVERAGE(E20:E31)</f>
        <v>14.604166666666666</v>
      </c>
      <c r="F33" s="2">
        <f t="shared" si="9"/>
        <v>14.641666666666666</v>
      </c>
      <c r="G33" s="1"/>
      <c r="H33" s="1"/>
      <c r="N33" s="1" t="s">
        <v>38</v>
      </c>
      <c r="O33" s="1">
        <f>12-1</f>
        <v>11</v>
      </c>
      <c r="P33" s="2">
        <f>SUMSQ(G20:G31)/3-L29</f>
        <v>23.353055555556239</v>
      </c>
      <c r="Q33" s="2">
        <f>P33/O33</f>
        <v>2.1230050505051126</v>
      </c>
      <c r="R33" s="2">
        <f>Q33/Q37</f>
        <v>2.3910128337303886</v>
      </c>
      <c r="S33" s="1" t="str">
        <f t="shared" ref="S33:S36" si="10">IF(R33&lt;T33,"tn",IF(R33&lt;U33,"*","**"))</f>
        <v>*</v>
      </c>
      <c r="T33" s="1">
        <v>2.2589999999999999</v>
      </c>
      <c r="U33" s="1">
        <v>3.1840000000000002</v>
      </c>
    </row>
    <row r="34" spans="2:21" x14ac:dyDescent="0.35">
      <c r="N34" s="1" t="s">
        <v>25</v>
      </c>
      <c r="O34" s="1">
        <f>6-1</f>
        <v>5</v>
      </c>
      <c r="P34" s="2">
        <f>SUMSQ(D40:I40)/6-L29</f>
        <v>20.521388888889305</v>
      </c>
      <c r="Q34" s="2">
        <f t="shared" ref="Q34:Q38" si="11">P34/O34</f>
        <v>4.1042777777778614</v>
      </c>
      <c r="R34" s="2">
        <f>Q34/Q37</f>
        <v>4.6224010807352878</v>
      </c>
      <c r="S34" s="1" t="str">
        <f t="shared" si="10"/>
        <v>**</v>
      </c>
      <c r="T34" s="1">
        <v>2.661</v>
      </c>
      <c r="U34" s="1">
        <v>3.988</v>
      </c>
    </row>
    <row r="35" spans="2:21" x14ac:dyDescent="0.35">
      <c r="N35" s="1" t="s">
        <v>26</v>
      </c>
      <c r="O35" s="1">
        <f>2-1</f>
        <v>1</v>
      </c>
      <c r="P35" s="2">
        <f>SUMSQ(J38:J39)/18-L29</f>
        <v>0.16000000000076398</v>
      </c>
      <c r="Q35" s="2">
        <f t="shared" si="11"/>
        <v>0.16000000000076398</v>
      </c>
      <c r="R35" s="2">
        <f>Q35/Q37</f>
        <v>0.1801983717879844</v>
      </c>
      <c r="S35" s="1" t="str">
        <f t="shared" si="10"/>
        <v>tn</v>
      </c>
      <c r="T35" s="1">
        <v>4.3010000000000002</v>
      </c>
      <c r="U35" s="1">
        <v>7.9450000000000003</v>
      </c>
    </row>
    <row r="36" spans="2:21" x14ac:dyDescent="0.35">
      <c r="B36" t="s">
        <v>77</v>
      </c>
      <c r="N36" s="1" t="s">
        <v>40</v>
      </c>
      <c r="O36" s="1">
        <f>O34*O35</f>
        <v>5</v>
      </c>
      <c r="P36" s="2">
        <f>P33-P34-P35</f>
        <v>2.6716666666661695</v>
      </c>
      <c r="Q36" s="2">
        <f t="shared" si="11"/>
        <v>0.53433333333323385</v>
      </c>
      <c r="R36" s="2">
        <f>Q36/Q37</f>
        <v>0.60178747911397068</v>
      </c>
      <c r="S36" s="1" t="str">
        <f t="shared" si="10"/>
        <v>tn</v>
      </c>
      <c r="T36" s="1">
        <v>2.661</v>
      </c>
      <c r="U36" s="1">
        <v>3.988</v>
      </c>
    </row>
    <row r="37" spans="2:21" x14ac:dyDescent="0.35">
      <c r="B37" s="1" t="s">
        <v>4</v>
      </c>
      <c r="C37" s="1"/>
      <c r="D37" s="1" t="s">
        <v>41</v>
      </c>
      <c r="E37" s="1" t="s">
        <v>42</v>
      </c>
      <c r="F37" s="1" t="s">
        <v>43</v>
      </c>
      <c r="G37" s="1" t="s">
        <v>44</v>
      </c>
      <c r="H37" s="1" t="s">
        <v>45</v>
      </c>
      <c r="I37" s="1" t="s">
        <v>46</v>
      </c>
      <c r="J37" s="1" t="s">
        <v>24</v>
      </c>
      <c r="K37" s="1" t="s">
        <v>8</v>
      </c>
      <c r="M37" t="s">
        <v>69</v>
      </c>
      <c r="N37" s="1" t="s">
        <v>47</v>
      </c>
      <c r="O37" s="1">
        <f>O38-O32-O33</f>
        <v>22</v>
      </c>
      <c r="P37" s="2">
        <f>P38-P32-P33</f>
        <v>19.534027777777737</v>
      </c>
      <c r="Q37" s="2">
        <f t="shared" si="11"/>
        <v>0.88791035353535175</v>
      </c>
      <c r="R37" s="2"/>
      <c r="S37" s="1"/>
      <c r="T37" s="1"/>
      <c r="U37" s="1"/>
    </row>
    <row r="38" spans="2:21" x14ac:dyDescent="0.35">
      <c r="B38" s="1" t="s">
        <v>48</v>
      </c>
      <c r="C38" s="1"/>
      <c r="D38" s="1">
        <f>SUM(D20:F20)</f>
        <v>43.75</v>
      </c>
      <c r="E38" s="1">
        <f>SUM(D22:F22)</f>
        <v>42.25</v>
      </c>
      <c r="F38" s="1">
        <f>SUM(D24:F24)</f>
        <v>46.25</v>
      </c>
      <c r="G38" s="1">
        <f>SUM(D26:F26)</f>
        <v>48.35</v>
      </c>
      <c r="H38" s="1">
        <f>SUM(D28:F28)</f>
        <v>43.95</v>
      </c>
      <c r="I38" s="1">
        <f>SUM(D30:F30)</f>
        <v>42.5</v>
      </c>
      <c r="J38" s="1">
        <f>SUM(D38:I38)</f>
        <v>267.05</v>
      </c>
      <c r="K38" s="2">
        <f>J38/18</f>
        <v>14.836111111111112</v>
      </c>
      <c r="N38" s="1" t="s">
        <v>49</v>
      </c>
      <c r="O38" s="1">
        <f>6*2*3-1</f>
        <v>35</v>
      </c>
      <c r="P38" s="2">
        <f>SUMSQ(D20:F31)-L29</f>
        <v>48.534722222222626</v>
      </c>
      <c r="Q38" s="2">
        <f t="shared" si="11"/>
        <v>1.3867063492063607</v>
      </c>
      <c r="R38" s="2"/>
      <c r="S38" s="1"/>
      <c r="T38" s="1"/>
      <c r="U38" s="1"/>
    </row>
    <row r="39" spans="2:21" x14ac:dyDescent="0.35">
      <c r="B39" s="1" t="s">
        <v>50</v>
      </c>
      <c r="C39" s="1"/>
      <c r="D39" s="1">
        <f>SUM(D21:F21)</f>
        <v>43.25</v>
      </c>
      <c r="E39" s="1">
        <f>SUM(D23:F23)</f>
        <v>45.1</v>
      </c>
      <c r="F39" s="1">
        <f>SUM(D25:F25)</f>
        <v>47.95</v>
      </c>
      <c r="G39" s="1">
        <f>SUM(D27:F27)</f>
        <v>47.900000000000006</v>
      </c>
      <c r="H39" s="1">
        <f>SUM(D29:F29)</f>
        <v>44.9</v>
      </c>
      <c r="I39" s="1">
        <f>SUM(D31:F31)</f>
        <v>40.35</v>
      </c>
      <c r="J39" s="1">
        <f>SUM(D39:I39)</f>
        <v>269.45000000000005</v>
      </c>
      <c r="K39" s="2">
        <f>J39/18</f>
        <v>14.969444444444447</v>
      </c>
    </row>
    <row r="40" spans="2:21" x14ac:dyDescent="0.35">
      <c r="B40" s="1" t="s">
        <v>24</v>
      </c>
      <c r="C40" s="1"/>
      <c r="D40" s="1">
        <f>SUM(D38:D39)</f>
        <v>87</v>
      </c>
      <c r="E40" s="1">
        <f>SUM(E38:E39)</f>
        <v>87.35</v>
      </c>
      <c r="F40" s="1">
        <f t="shared" ref="F40:I40" si="12">SUM(F38:F39)</f>
        <v>94.2</v>
      </c>
      <c r="G40" s="1">
        <f t="shared" si="12"/>
        <v>96.25</v>
      </c>
      <c r="H40" s="1">
        <f t="shared" si="12"/>
        <v>88.85</v>
      </c>
      <c r="I40" s="1">
        <f t="shared" si="12"/>
        <v>82.85</v>
      </c>
      <c r="J40" s="1"/>
      <c r="K40" s="1"/>
    </row>
    <row r="41" spans="2:21" x14ac:dyDescent="0.35">
      <c r="B41" s="1" t="s">
        <v>8</v>
      </c>
      <c r="C41" s="1"/>
      <c r="D41" s="2">
        <f>D40/6</f>
        <v>14.5</v>
      </c>
      <c r="E41" s="2">
        <f>E40/6</f>
        <v>14.558333333333332</v>
      </c>
      <c r="F41" s="2">
        <f t="shared" ref="F41:I41" si="13">F40/6</f>
        <v>15.700000000000001</v>
      </c>
      <c r="G41" s="2">
        <f>G40/6</f>
        <v>16.041666666666668</v>
      </c>
      <c r="H41" s="2">
        <f t="shared" si="13"/>
        <v>14.808333333333332</v>
      </c>
      <c r="I41" s="2">
        <f t="shared" si="13"/>
        <v>13.808333333333332</v>
      </c>
      <c r="J41" s="1"/>
      <c r="K41" s="1"/>
      <c r="N41" t="s">
        <v>66</v>
      </c>
    </row>
    <row r="42" spans="2:21" x14ac:dyDescent="0.35">
      <c r="N42" t="s">
        <v>25</v>
      </c>
    </row>
    <row r="43" spans="2:21" x14ac:dyDescent="0.35">
      <c r="N43" t="s">
        <v>46</v>
      </c>
      <c r="O43">
        <v>13.81</v>
      </c>
      <c r="P43" t="s">
        <v>52</v>
      </c>
      <c r="Q43" s="3">
        <f>O43+O49</f>
        <v>15.506475235431338</v>
      </c>
    </row>
    <row r="44" spans="2:21" x14ac:dyDescent="0.35">
      <c r="N44" t="s">
        <v>41</v>
      </c>
      <c r="O44">
        <v>14.5</v>
      </c>
      <c r="P44" t="s">
        <v>54</v>
      </c>
      <c r="Q44" s="3">
        <f>O44+O49</f>
        <v>16.196475235431336</v>
      </c>
    </row>
    <row r="45" spans="2:21" x14ac:dyDescent="0.35">
      <c r="N45" t="s">
        <v>42</v>
      </c>
      <c r="O45">
        <v>14.56</v>
      </c>
      <c r="P45" t="s">
        <v>54</v>
      </c>
    </row>
    <row r="46" spans="2:21" x14ac:dyDescent="0.35">
      <c r="N46" t="s">
        <v>45</v>
      </c>
      <c r="O46">
        <v>14.81</v>
      </c>
      <c r="P46" t="s">
        <v>54</v>
      </c>
    </row>
    <row r="47" spans="2:21" x14ac:dyDescent="0.35">
      <c r="N47" t="s">
        <v>43</v>
      </c>
      <c r="O47">
        <v>15.7</v>
      </c>
      <c r="P47" t="s">
        <v>58</v>
      </c>
    </row>
    <row r="48" spans="2:21" x14ac:dyDescent="0.35">
      <c r="N48" t="s">
        <v>44</v>
      </c>
      <c r="O48">
        <v>16.04</v>
      </c>
      <c r="P48" t="s">
        <v>58</v>
      </c>
    </row>
    <row r="49" spans="12:15" x14ac:dyDescent="0.35">
      <c r="L49" t="s">
        <v>60</v>
      </c>
      <c r="M49">
        <v>4.41</v>
      </c>
      <c r="N49" t="s">
        <v>61</v>
      </c>
      <c r="O49" s="3">
        <f>M49*(Q37/(L28*L27))^0.5</f>
        <v>1.6964752354313377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0" sqref="H10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7</vt:lpstr>
      <vt:lpstr>14</vt:lpstr>
      <vt:lpstr>21</vt:lpstr>
      <vt:lpstr>28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2023-06-12T04:10:34Z</dcterms:created>
  <dcterms:modified xsi:type="dcterms:W3CDTF">2023-06-13T07:20:33Z</dcterms:modified>
</cp:coreProperties>
</file>