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cuments\skripsi\PERHITUNGAN\"/>
    </mc:Choice>
  </mc:AlternateContent>
  <bookViews>
    <workbookView xWindow="0" yWindow="0" windowWidth="19200" windowHeight="8150"/>
  </bookViews>
  <sheets>
    <sheet name="BERAT BASA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O46" i="1" l="1"/>
  <c r="O45" i="1"/>
  <c r="M51" i="1"/>
  <c r="R45" i="1" l="1"/>
  <c r="E31" i="1" l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M39" i="1" l="1"/>
  <c r="M38" i="1" s="1"/>
  <c r="M36" i="1"/>
  <c r="M35" i="1"/>
  <c r="M37" i="1" s="1"/>
  <c r="M34" i="1"/>
  <c r="S16" i="1"/>
  <c r="L16" i="1"/>
  <c r="E16" i="1"/>
  <c r="S15" i="1"/>
  <c r="L15" i="1"/>
  <c r="E15" i="1"/>
  <c r="S14" i="1"/>
  <c r="L14" i="1"/>
  <c r="E14" i="1"/>
  <c r="S13" i="1"/>
  <c r="L13" i="1"/>
  <c r="E13" i="1"/>
  <c r="S12" i="1"/>
  <c r="L12" i="1"/>
  <c r="E12" i="1"/>
  <c r="S11" i="1"/>
  <c r="L11" i="1"/>
  <c r="E11" i="1"/>
  <c r="S10" i="1"/>
  <c r="L10" i="1"/>
  <c r="E10" i="1"/>
  <c r="S9" i="1"/>
  <c r="L9" i="1"/>
  <c r="E9" i="1"/>
  <c r="S8" i="1"/>
  <c r="L8" i="1"/>
  <c r="F23" i="1" s="1"/>
  <c r="E8" i="1"/>
  <c r="S7" i="1"/>
  <c r="L7" i="1"/>
  <c r="E7" i="1"/>
  <c r="S6" i="1"/>
  <c r="C39" i="1" s="1"/>
  <c r="L6" i="1"/>
  <c r="E6" i="1"/>
  <c r="S5" i="1"/>
  <c r="L5" i="1"/>
  <c r="E5" i="1"/>
  <c r="G28" i="1" l="1"/>
  <c r="G29" i="1"/>
  <c r="G22" i="1"/>
  <c r="E39" i="1"/>
  <c r="F39" i="1"/>
  <c r="G26" i="1"/>
  <c r="G24" i="1"/>
  <c r="F31" i="1"/>
  <c r="F27" i="1"/>
  <c r="G25" i="1"/>
  <c r="D33" i="1"/>
  <c r="F30" i="1"/>
  <c r="G30" i="1"/>
  <c r="H38" i="1"/>
  <c r="F22" i="1"/>
  <c r="E33" i="1"/>
  <c r="F20" i="1"/>
  <c r="C38" i="1"/>
  <c r="C40" i="1" s="1"/>
  <c r="C41" i="1" s="1"/>
  <c r="G38" i="1"/>
  <c r="E38" i="1"/>
  <c r="D39" i="1"/>
  <c r="H39" i="1"/>
  <c r="H40" i="1" s="1"/>
  <c r="H41" i="1" s="1"/>
  <c r="G39" i="1"/>
  <c r="F26" i="1"/>
  <c r="F38" i="1"/>
  <c r="D38" i="1"/>
  <c r="G21" i="1"/>
  <c r="C33" i="1"/>
  <c r="C32" i="1"/>
  <c r="G23" i="1"/>
  <c r="F24" i="1"/>
  <c r="G27" i="1"/>
  <c r="F28" i="1"/>
  <c r="G31" i="1"/>
  <c r="G20" i="1"/>
  <c r="F21" i="1"/>
  <c r="F25" i="1"/>
  <c r="F29" i="1"/>
  <c r="D32" i="1"/>
  <c r="E32" i="1"/>
  <c r="G40" i="1" l="1"/>
  <c r="G41" i="1" s="1"/>
  <c r="E40" i="1"/>
  <c r="E41" i="1" s="1"/>
  <c r="F40" i="1"/>
  <c r="F41" i="1" s="1"/>
  <c r="I39" i="1"/>
  <c r="J39" i="1" s="1"/>
  <c r="D40" i="1"/>
  <c r="D41" i="1" s="1"/>
  <c r="I38" i="1"/>
  <c r="F32" i="1"/>
  <c r="K29" i="1" s="1"/>
  <c r="N34" i="1" s="1"/>
  <c r="O34" i="1" s="1"/>
  <c r="N35" i="1" l="1"/>
  <c r="O35" i="1" s="1"/>
  <c r="N39" i="1"/>
  <c r="N33" i="1"/>
  <c r="O33" i="1" s="1"/>
  <c r="N36" i="1"/>
  <c r="O36" i="1" s="1"/>
  <c r="N37" i="1" l="1"/>
  <c r="O37" i="1" s="1"/>
  <c r="N38" i="1"/>
  <c r="O38" i="1" s="1"/>
  <c r="P33" i="1" l="1"/>
  <c r="Q33" i="1" s="1"/>
  <c r="P34" i="1"/>
  <c r="Q34" i="1" s="1"/>
  <c r="P35" i="1"/>
  <c r="Q35" i="1" s="1"/>
  <c r="P36" i="1"/>
  <c r="Q36" i="1" s="1"/>
  <c r="P37" i="1"/>
  <c r="Q37" i="1" s="1"/>
</calcChain>
</file>

<file path=xl/sharedStrings.xml><?xml version="1.0" encoding="utf-8"?>
<sst xmlns="http://schemas.openxmlformats.org/spreadsheetml/2006/main" count="133" uniqueCount="63">
  <si>
    <t>ULANGAN 1</t>
  </si>
  <si>
    <t>ULANGAN 2</t>
  </si>
  <si>
    <t>ULANGAN 3</t>
  </si>
  <si>
    <t xml:space="preserve">PERLAKUAN </t>
  </si>
  <si>
    <t>TANAM 1</t>
  </si>
  <si>
    <t>TANAM 2</t>
  </si>
  <si>
    <t xml:space="preserve">RERATA </t>
  </si>
  <si>
    <t>P1Z0</t>
  </si>
  <si>
    <t>P1Z1</t>
  </si>
  <si>
    <t>P2Z0</t>
  </si>
  <si>
    <t>P2Z1</t>
  </si>
  <si>
    <t>P3Z0</t>
  </si>
  <si>
    <t>P3Z1</t>
  </si>
  <si>
    <t>P4Z0</t>
  </si>
  <si>
    <t>P4Z1</t>
  </si>
  <si>
    <t>P5Z0</t>
  </si>
  <si>
    <t>P5Z1</t>
  </si>
  <si>
    <t>P6Z0</t>
  </si>
  <si>
    <t>P6Z1</t>
  </si>
  <si>
    <t>I</t>
  </si>
  <si>
    <t>II</t>
  </si>
  <si>
    <t>III</t>
  </si>
  <si>
    <t>JUMLAH</t>
  </si>
  <si>
    <t>RERATA</t>
  </si>
  <si>
    <t>P</t>
  </si>
  <si>
    <t>Z</t>
  </si>
  <si>
    <t>R</t>
  </si>
  <si>
    <t>FK</t>
  </si>
  <si>
    <t>tabel 2 arah</t>
  </si>
  <si>
    <t>P1</t>
  </si>
  <si>
    <t>P2</t>
  </si>
  <si>
    <t>P3</t>
  </si>
  <si>
    <t>P4</t>
  </si>
  <si>
    <t>P5</t>
  </si>
  <si>
    <t>P6</t>
  </si>
  <si>
    <t>Z0</t>
  </si>
  <si>
    <t>Z1</t>
  </si>
  <si>
    <t>SK</t>
  </si>
  <si>
    <t>db</t>
  </si>
  <si>
    <t>JK</t>
  </si>
  <si>
    <t>KT</t>
  </si>
  <si>
    <t>Fhitung</t>
  </si>
  <si>
    <t>notasi</t>
  </si>
  <si>
    <t>F5%</t>
  </si>
  <si>
    <t>F1%</t>
  </si>
  <si>
    <t>Kelompok</t>
  </si>
  <si>
    <t>Perlakuan</t>
  </si>
  <si>
    <t>PZ</t>
  </si>
  <si>
    <t>Galat</t>
  </si>
  <si>
    <t>Total</t>
  </si>
  <si>
    <t xml:space="preserve">perlakuan </t>
  </si>
  <si>
    <t>6,22</t>
  </si>
  <si>
    <t>a</t>
  </si>
  <si>
    <t>BERAT BASAH</t>
  </si>
  <si>
    <t>45.91  a</t>
  </si>
  <si>
    <t>43.54  a</t>
  </si>
  <si>
    <t>54.35  a</t>
  </si>
  <si>
    <t>53.04  a</t>
  </si>
  <si>
    <t>49.03  a</t>
  </si>
  <si>
    <t>49.91  a</t>
  </si>
  <si>
    <t>BNJ 5%</t>
  </si>
  <si>
    <t>b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</si>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</sst>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Border="1"/>
    <xf numFmtId="0" fontId="1" fillId="0" borderId="1" xfId="0" applyFont="1" applyBorder="1"/>
    <xf numFmtId="0" fontId="0" fillId="2" borderId="1" xfId="0" applyFill="1" applyBorder="1"/>
    <xf numFmtId="2" fontId="0" fillId="3" borderId="1" xfId="0" applyNumberFormat="1" applyFill="1" applyBorder="1"/>
    <xf numFmtId="0" fontId="0" fillId="3" borderId="1" xfId="0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53"/>
  <sheetViews>
    <sheetView tabSelected="1" topLeftCell="B39" zoomScale="96" workbookViewId="0">
      <selection activeCell="J39" sqref="J39"/>
    </sheetView>
  </sheetViews>
  <sheetFormatPr defaultRowHeight="14.5" x14ac:dyDescent="0.35"/>
  <cols>
    <col min="11" max="11" width="8.36328125" customWidth="1"/>
  </cols>
  <sheetData>
    <row r="3" spans="1:19" x14ac:dyDescent="0.35">
      <c r="A3" t="s">
        <v>0</v>
      </c>
      <c r="H3" t="s">
        <v>1</v>
      </c>
      <c r="O3" t="s">
        <v>2</v>
      </c>
    </row>
    <row r="4" spans="1:19" x14ac:dyDescent="0.35">
      <c r="A4" s="1" t="s">
        <v>3</v>
      </c>
      <c r="B4" s="1"/>
      <c r="C4" s="1" t="s">
        <v>4</v>
      </c>
      <c r="D4" s="1" t="s">
        <v>5</v>
      </c>
      <c r="E4" s="1" t="s">
        <v>6</v>
      </c>
      <c r="H4" s="1" t="s">
        <v>3</v>
      </c>
      <c r="I4" s="1"/>
      <c r="J4" s="1" t="s">
        <v>4</v>
      </c>
      <c r="K4" s="1" t="s">
        <v>5</v>
      </c>
      <c r="L4" s="1" t="s">
        <v>6</v>
      </c>
      <c r="O4" s="1" t="s">
        <v>3</v>
      </c>
      <c r="P4" s="1"/>
      <c r="Q4" s="1" t="s">
        <v>4</v>
      </c>
      <c r="R4" s="1" t="s">
        <v>5</v>
      </c>
      <c r="S4" s="1" t="s">
        <v>6</v>
      </c>
    </row>
    <row r="5" spans="1:19" x14ac:dyDescent="0.35">
      <c r="A5" s="1" t="s">
        <v>7</v>
      </c>
      <c r="B5" s="1"/>
      <c r="C5" s="1">
        <v>49.1</v>
      </c>
      <c r="D5" s="1">
        <v>44.5</v>
      </c>
      <c r="E5" s="1">
        <f>AVERAGE(C5:D5)</f>
        <v>46.8</v>
      </c>
      <c r="H5" s="1" t="s">
        <v>7</v>
      </c>
      <c r="I5" s="1"/>
      <c r="J5" s="1">
        <v>40.200000000000003</v>
      </c>
      <c r="K5" s="1"/>
      <c r="L5" s="1">
        <f>AVERAGE(J5:K5)</f>
        <v>40.200000000000003</v>
      </c>
      <c r="O5" s="1" t="s">
        <v>7</v>
      </c>
      <c r="P5" s="1"/>
      <c r="Q5" s="1"/>
      <c r="R5" s="1">
        <v>48.8</v>
      </c>
      <c r="S5" s="1">
        <f>AVERAGE(Q5:R5)</f>
        <v>48.8</v>
      </c>
    </row>
    <row r="6" spans="1:19" x14ac:dyDescent="0.35">
      <c r="A6" s="1" t="s">
        <v>8</v>
      </c>
      <c r="B6" s="1"/>
      <c r="C6" s="1">
        <v>45</v>
      </c>
      <c r="D6" s="1">
        <v>48.5</v>
      </c>
      <c r="E6" s="1">
        <f t="shared" ref="E6:E16" si="0">AVERAGE(C6:D6)</f>
        <v>46.75</v>
      </c>
      <c r="H6" s="1" t="s">
        <v>8</v>
      </c>
      <c r="I6" s="1"/>
      <c r="J6" s="1">
        <v>58.1</v>
      </c>
      <c r="K6" s="1">
        <v>42.9</v>
      </c>
      <c r="L6" s="1">
        <f t="shared" ref="L6:L16" si="1">AVERAGE(J6:K6)</f>
        <v>50.5</v>
      </c>
      <c r="O6" s="1" t="s">
        <v>8</v>
      </c>
      <c r="P6" s="1"/>
      <c r="Q6" s="1">
        <v>42.4</v>
      </c>
      <c r="R6" s="1"/>
      <c r="S6" s="1">
        <f t="shared" ref="S6:S16" si="2">AVERAGE(Q6:R6)</f>
        <v>42.4</v>
      </c>
    </row>
    <row r="7" spans="1:19" x14ac:dyDescent="0.35">
      <c r="A7" s="1" t="s">
        <v>9</v>
      </c>
      <c r="B7" s="1"/>
      <c r="C7" s="1">
        <v>50.2</v>
      </c>
      <c r="D7" s="1">
        <v>44</v>
      </c>
      <c r="E7" s="1">
        <f t="shared" si="0"/>
        <v>47.1</v>
      </c>
      <c r="H7" s="1" t="s">
        <v>9</v>
      </c>
      <c r="I7" s="1"/>
      <c r="J7" s="1">
        <v>37.700000000000003</v>
      </c>
      <c r="K7" s="1"/>
      <c r="L7" s="1">
        <f t="shared" si="1"/>
        <v>37.700000000000003</v>
      </c>
      <c r="O7" s="1" t="s">
        <v>9</v>
      </c>
      <c r="P7" s="1"/>
      <c r="Q7" s="1">
        <v>38.4</v>
      </c>
      <c r="R7" s="1">
        <v>42.4</v>
      </c>
      <c r="S7" s="1">
        <f t="shared" si="2"/>
        <v>40.4</v>
      </c>
    </row>
    <row r="8" spans="1:19" x14ac:dyDescent="0.35">
      <c r="A8" s="1" t="s">
        <v>10</v>
      </c>
      <c r="B8" s="1"/>
      <c r="C8" s="1">
        <v>51.1</v>
      </c>
      <c r="D8" s="1">
        <v>44.8</v>
      </c>
      <c r="E8" s="1">
        <f t="shared" si="0"/>
        <v>47.95</v>
      </c>
      <c r="H8" s="1" t="s">
        <v>10</v>
      </c>
      <c r="I8" s="1"/>
      <c r="J8" s="1"/>
      <c r="K8" s="1">
        <v>44.2</v>
      </c>
      <c r="L8" s="1">
        <f t="shared" si="1"/>
        <v>44.2</v>
      </c>
      <c r="O8" s="1" t="s">
        <v>10</v>
      </c>
      <c r="P8" s="1"/>
      <c r="Q8" s="1">
        <v>40.9</v>
      </c>
      <c r="R8" s="1">
        <v>46.9</v>
      </c>
      <c r="S8" s="1">
        <f t="shared" si="2"/>
        <v>43.9</v>
      </c>
    </row>
    <row r="9" spans="1:19" x14ac:dyDescent="0.35">
      <c r="A9" s="1" t="s">
        <v>11</v>
      </c>
      <c r="B9" s="1"/>
      <c r="C9" s="1">
        <v>53.6</v>
      </c>
      <c r="D9" s="1"/>
      <c r="E9" s="1">
        <f t="shared" si="0"/>
        <v>53.6</v>
      </c>
      <c r="H9" s="1" t="s">
        <v>11</v>
      </c>
      <c r="I9" s="1"/>
      <c r="J9" s="1"/>
      <c r="K9" s="1">
        <v>42.5</v>
      </c>
      <c r="L9" s="1">
        <f t="shared" si="1"/>
        <v>42.5</v>
      </c>
      <c r="O9" s="1" t="s">
        <v>11</v>
      </c>
      <c r="P9" s="1"/>
      <c r="Q9" s="1">
        <v>60.2</v>
      </c>
      <c r="R9" s="1"/>
      <c r="S9" s="1">
        <f t="shared" si="2"/>
        <v>60.2</v>
      </c>
    </row>
    <row r="10" spans="1:19" x14ac:dyDescent="0.35">
      <c r="A10" s="1" t="s">
        <v>12</v>
      </c>
      <c r="B10" s="1"/>
      <c r="C10" s="1"/>
      <c r="D10" s="1">
        <v>44</v>
      </c>
      <c r="E10" s="1">
        <f t="shared" si="0"/>
        <v>44</v>
      </c>
      <c r="H10" s="1" t="s">
        <v>12</v>
      </c>
      <c r="I10" s="1"/>
      <c r="J10" s="1">
        <v>54.2</v>
      </c>
      <c r="K10" s="1">
        <v>56.7</v>
      </c>
      <c r="L10" s="1">
        <f t="shared" si="1"/>
        <v>55.45</v>
      </c>
      <c r="O10" s="1" t="s">
        <v>12</v>
      </c>
      <c r="P10" s="1"/>
      <c r="Q10" s="1">
        <v>36.299999999999997</v>
      </c>
      <c r="R10" s="1">
        <v>51.1</v>
      </c>
      <c r="S10" s="1">
        <f t="shared" si="2"/>
        <v>43.7</v>
      </c>
    </row>
    <row r="11" spans="1:19" x14ac:dyDescent="0.35">
      <c r="A11" s="1" t="s">
        <v>13</v>
      </c>
      <c r="B11" s="1"/>
      <c r="C11" s="1">
        <v>42.1</v>
      </c>
      <c r="D11" s="1">
        <v>50.5</v>
      </c>
      <c r="E11" s="1">
        <f t="shared" si="0"/>
        <v>46.3</v>
      </c>
      <c r="H11" s="1" t="s">
        <v>13</v>
      </c>
      <c r="I11" s="1"/>
      <c r="J11" s="1">
        <v>56.1</v>
      </c>
      <c r="K11" s="1">
        <v>55.6</v>
      </c>
      <c r="L11" s="1">
        <f t="shared" si="1"/>
        <v>55.85</v>
      </c>
      <c r="O11" s="1" t="s">
        <v>13</v>
      </c>
      <c r="P11" s="1"/>
      <c r="Q11" s="1">
        <v>59.1</v>
      </c>
      <c r="R11" s="1">
        <v>57.2</v>
      </c>
      <c r="S11" s="1">
        <f t="shared" si="2"/>
        <v>58.150000000000006</v>
      </c>
    </row>
    <row r="12" spans="1:19" x14ac:dyDescent="0.35">
      <c r="A12" s="1" t="s">
        <v>14</v>
      </c>
      <c r="B12" s="1"/>
      <c r="C12" s="1"/>
      <c r="D12" s="1">
        <v>55.2</v>
      </c>
      <c r="E12" s="1">
        <f t="shared" si="0"/>
        <v>55.2</v>
      </c>
      <c r="H12" s="1" t="s">
        <v>14</v>
      </c>
      <c r="I12" s="1"/>
      <c r="J12" s="1">
        <v>55.2</v>
      </c>
      <c r="K12" s="5"/>
      <c r="L12" s="1">
        <f t="shared" si="1"/>
        <v>55.2</v>
      </c>
      <c r="O12" s="1" t="s">
        <v>14</v>
      </c>
      <c r="P12" s="1"/>
      <c r="Q12" s="1"/>
      <c r="R12" s="1">
        <v>55.4</v>
      </c>
      <c r="S12" s="1">
        <f t="shared" si="2"/>
        <v>55.4</v>
      </c>
    </row>
    <row r="13" spans="1:19" x14ac:dyDescent="0.35">
      <c r="A13" s="1" t="s">
        <v>15</v>
      </c>
      <c r="B13" s="1"/>
      <c r="C13" s="1">
        <v>50.3</v>
      </c>
      <c r="D13" s="1">
        <v>48.9</v>
      </c>
      <c r="E13" s="1">
        <f t="shared" si="0"/>
        <v>49.599999999999994</v>
      </c>
      <c r="H13" s="1" t="s">
        <v>15</v>
      </c>
      <c r="I13" s="1"/>
      <c r="J13" s="1">
        <v>41.6</v>
      </c>
      <c r="K13" s="1">
        <v>61.4</v>
      </c>
      <c r="L13" s="1">
        <f t="shared" si="1"/>
        <v>51.5</v>
      </c>
      <c r="O13" s="1" t="s">
        <v>15</v>
      </c>
      <c r="P13" s="1"/>
      <c r="Q13" s="1">
        <v>65.5</v>
      </c>
      <c r="R13" s="1">
        <v>54.2</v>
      </c>
      <c r="S13" s="1">
        <f t="shared" si="2"/>
        <v>59.85</v>
      </c>
    </row>
    <row r="14" spans="1:19" x14ac:dyDescent="0.35">
      <c r="A14" s="1" t="s">
        <v>16</v>
      </c>
      <c r="B14" s="1"/>
      <c r="C14" s="1">
        <v>56</v>
      </c>
      <c r="D14" s="1">
        <v>45.6</v>
      </c>
      <c r="E14" s="1">
        <f t="shared" si="0"/>
        <v>50.8</v>
      </c>
      <c r="H14" s="1" t="s">
        <v>16</v>
      </c>
      <c r="I14" s="1"/>
      <c r="J14" s="1">
        <v>55</v>
      </c>
      <c r="K14" s="1">
        <v>50.1</v>
      </c>
      <c r="L14" s="1">
        <f t="shared" si="1"/>
        <v>52.55</v>
      </c>
      <c r="O14" s="1" t="s">
        <v>16</v>
      </c>
      <c r="P14" s="1"/>
      <c r="Q14" s="1">
        <v>68.8</v>
      </c>
      <c r="R14" s="1">
        <v>39.1</v>
      </c>
      <c r="S14" s="1">
        <f t="shared" si="2"/>
        <v>53.95</v>
      </c>
    </row>
    <row r="15" spans="1:19" x14ac:dyDescent="0.35">
      <c r="A15" s="1" t="s">
        <v>17</v>
      </c>
      <c r="B15" s="1"/>
      <c r="C15" s="1">
        <v>48.2</v>
      </c>
      <c r="D15" s="1"/>
      <c r="E15" s="1">
        <f t="shared" si="0"/>
        <v>48.2</v>
      </c>
      <c r="H15" s="1" t="s">
        <v>17</v>
      </c>
      <c r="I15" s="1"/>
      <c r="J15" s="1">
        <v>45.5</v>
      </c>
      <c r="K15" s="1">
        <v>44.3</v>
      </c>
      <c r="L15" s="1">
        <f t="shared" si="1"/>
        <v>44.9</v>
      </c>
      <c r="O15" s="1" t="s">
        <v>17</v>
      </c>
      <c r="P15" s="1"/>
      <c r="Q15" s="1">
        <v>49.4</v>
      </c>
      <c r="R15" s="1"/>
      <c r="S15" s="1">
        <f t="shared" si="2"/>
        <v>49.4</v>
      </c>
    </row>
    <row r="16" spans="1:19" x14ac:dyDescent="0.35">
      <c r="A16" s="1" t="s">
        <v>18</v>
      </c>
      <c r="B16" s="1"/>
      <c r="C16" s="1">
        <v>48.4</v>
      </c>
      <c r="D16" s="1">
        <v>56.3</v>
      </c>
      <c r="E16" s="1">
        <f t="shared" si="0"/>
        <v>52.349999999999994</v>
      </c>
      <c r="H16" s="1" t="s">
        <v>18</v>
      </c>
      <c r="I16" s="1"/>
      <c r="J16" s="1">
        <v>54.9</v>
      </c>
      <c r="K16" s="1">
        <v>40.5</v>
      </c>
      <c r="L16" s="1">
        <f t="shared" si="1"/>
        <v>47.7</v>
      </c>
      <c r="O16" s="1" t="s">
        <v>18</v>
      </c>
      <c r="P16" s="1"/>
      <c r="Q16" s="1">
        <v>52.3</v>
      </c>
      <c r="R16" s="1">
        <v>51</v>
      </c>
      <c r="S16" s="1">
        <f t="shared" si="2"/>
        <v>51.65</v>
      </c>
    </row>
    <row r="19" spans="1:29" x14ac:dyDescent="0.35">
      <c r="A19" s="1" t="s">
        <v>3</v>
      </c>
      <c r="B19" s="1"/>
      <c r="C19" s="1" t="s">
        <v>19</v>
      </c>
      <c r="D19" s="1" t="s">
        <v>20</v>
      </c>
      <c r="E19" s="1" t="s">
        <v>21</v>
      </c>
      <c r="F19" s="1" t="s">
        <v>22</v>
      </c>
      <c r="G19" s="1" t="s">
        <v>23</v>
      </c>
      <c r="X19" s="1">
        <v>46.8</v>
      </c>
      <c r="Y19" s="1">
        <v>40.200000000000003</v>
      </c>
      <c r="Z19" s="1">
        <v>48.8</v>
      </c>
      <c r="AA19">
        <v>6</v>
      </c>
      <c r="AB19">
        <v>6</v>
      </c>
      <c r="AC19">
        <v>4.8</v>
      </c>
    </row>
    <row r="20" spans="1:29" x14ac:dyDescent="0.35">
      <c r="A20" s="1" t="s">
        <v>7</v>
      </c>
      <c r="B20" s="1"/>
      <c r="C20" s="1">
        <f>AVERAGE(C5:D5)</f>
        <v>46.8</v>
      </c>
      <c r="D20" s="1">
        <f>AVERAGE(J5:K5)</f>
        <v>40.200000000000003</v>
      </c>
      <c r="E20" s="1">
        <f>AVERAGE(Q5:R5)</f>
        <v>48.8</v>
      </c>
      <c r="F20" s="1">
        <f>SUM(C20:E20)</f>
        <v>135.80000000000001</v>
      </c>
      <c r="G20" s="1">
        <f>AVERAGE(C20:E20)</f>
        <v>45.266666666666673</v>
      </c>
      <c r="X20" s="1">
        <v>46.75</v>
      </c>
      <c r="Y20" s="1">
        <v>50.5</v>
      </c>
      <c r="Z20" s="1">
        <v>42.4</v>
      </c>
      <c r="AA20">
        <v>3.8</v>
      </c>
      <c r="AB20">
        <v>4.95</v>
      </c>
      <c r="AC20">
        <v>4.9000000000000004</v>
      </c>
    </row>
    <row r="21" spans="1:29" x14ac:dyDescent="0.35">
      <c r="A21" s="1" t="s">
        <v>8</v>
      </c>
      <c r="B21" s="1"/>
      <c r="C21" s="1">
        <f>AVERAGE(C6:D6)</f>
        <v>46.75</v>
      </c>
      <c r="D21" s="1">
        <f t="shared" ref="D21:D31" si="3">AVERAGE(J6:K6)</f>
        <v>50.5</v>
      </c>
      <c r="E21" s="1">
        <f t="shared" ref="E21:E31" si="4">AVERAGE(Q6:R6)</f>
        <v>42.4</v>
      </c>
      <c r="F21" s="1">
        <f>SUM(C21:E21)</f>
        <v>139.65</v>
      </c>
      <c r="G21" s="1">
        <f>AVERAGE(C21:E21)</f>
        <v>46.550000000000004</v>
      </c>
      <c r="X21" s="1">
        <v>47.1</v>
      </c>
      <c r="Y21" s="1">
        <v>37.700000000000003</v>
      </c>
      <c r="Z21" s="1">
        <v>40.4</v>
      </c>
      <c r="AA21">
        <v>6</v>
      </c>
      <c r="AB21">
        <v>4.6500000000000004</v>
      </c>
      <c r="AC21">
        <v>5.5</v>
      </c>
    </row>
    <row r="22" spans="1:29" x14ac:dyDescent="0.35">
      <c r="A22" s="1" t="s">
        <v>9</v>
      </c>
      <c r="B22" s="1"/>
      <c r="C22" s="1">
        <f t="shared" ref="C22:C31" si="5">AVERAGE(C7:D7)</f>
        <v>47.1</v>
      </c>
      <c r="D22" s="1">
        <f t="shared" si="3"/>
        <v>37.700000000000003</v>
      </c>
      <c r="E22" s="1">
        <f t="shared" si="4"/>
        <v>40.4</v>
      </c>
      <c r="F22" s="1">
        <f>SUM(C22:E22)</f>
        <v>125.20000000000002</v>
      </c>
      <c r="G22" s="1">
        <f t="shared" ref="G22:G30" si="6">AVERAGE(C22:E22)</f>
        <v>41.733333333333341</v>
      </c>
      <c r="X22" s="1">
        <v>47.95</v>
      </c>
      <c r="Y22" s="1">
        <v>44.2</v>
      </c>
      <c r="Z22" s="1">
        <v>43.9</v>
      </c>
      <c r="AA22">
        <v>6.4</v>
      </c>
      <c r="AB22">
        <v>5</v>
      </c>
      <c r="AC22">
        <v>4.55</v>
      </c>
    </row>
    <row r="23" spans="1:29" x14ac:dyDescent="0.35">
      <c r="A23" s="1" t="s">
        <v>10</v>
      </c>
      <c r="B23" s="1"/>
      <c r="C23" s="1">
        <f t="shared" si="5"/>
        <v>47.95</v>
      </c>
      <c r="D23" s="1">
        <f t="shared" si="3"/>
        <v>44.2</v>
      </c>
      <c r="E23" s="1">
        <f t="shared" si="4"/>
        <v>43.9</v>
      </c>
      <c r="F23" s="1">
        <f t="shared" ref="F23:F28" si="7">SUM(C23:E23)</f>
        <v>136.05000000000001</v>
      </c>
      <c r="G23" s="1">
        <f t="shared" si="6"/>
        <v>45.35</v>
      </c>
      <c r="X23" s="1">
        <v>53.6</v>
      </c>
      <c r="Y23" s="1">
        <v>42.5</v>
      </c>
      <c r="Z23" s="1">
        <v>60.2</v>
      </c>
      <c r="AA23">
        <v>6.5</v>
      </c>
      <c r="AB23">
        <v>5.3000000000000007</v>
      </c>
      <c r="AC23">
        <v>6.1</v>
      </c>
    </row>
    <row r="24" spans="1:29" x14ac:dyDescent="0.35">
      <c r="A24" s="1" t="s">
        <v>11</v>
      </c>
      <c r="B24" s="1"/>
      <c r="C24" s="1">
        <f t="shared" si="5"/>
        <v>53.6</v>
      </c>
      <c r="D24" s="1">
        <f t="shared" si="3"/>
        <v>42.5</v>
      </c>
      <c r="E24" s="1">
        <f t="shared" si="4"/>
        <v>60.2</v>
      </c>
      <c r="F24" s="1">
        <f t="shared" si="7"/>
        <v>156.30000000000001</v>
      </c>
      <c r="G24" s="1">
        <f t="shared" si="6"/>
        <v>52.1</v>
      </c>
      <c r="X24" s="1">
        <v>44</v>
      </c>
      <c r="Y24" s="1">
        <v>55.45</v>
      </c>
      <c r="Z24" s="1">
        <v>43.7</v>
      </c>
      <c r="AA24">
        <v>4.5999999999999996</v>
      </c>
      <c r="AB24">
        <v>4.5999999999999996</v>
      </c>
      <c r="AC24">
        <v>4.5</v>
      </c>
    </row>
    <row r="25" spans="1:29" x14ac:dyDescent="0.35">
      <c r="A25" s="1" t="s">
        <v>12</v>
      </c>
      <c r="B25" s="1"/>
      <c r="C25" s="1">
        <f t="shared" si="5"/>
        <v>44</v>
      </c>
      <c r="D25" s="1">
        <f t="shared" si="3"/>
        <v>55.45</v>
      </c>
      <c r="E25" s="1">
        <f t="shared" si="4"/>
        <v>43.7</v>
      </c>
      <c r="F25" s="1">
        <f t="shared" si="7"/>
        <v>143.15</v>
      </c>
      <c r="G25" s="1">
        <f t="shared" si="6"/>
        <v>47.716666666666669</v>
      </c>
      <c r="X25" s="1">
        <v>46.3</v>
      </c>
      <c r="Y25" s="1">
        <v>55.85</v>
      </c>
      <c r="Z25" s="1">
        <v>58.150000000000006</v>
      </c>
      <c r="AA25">
        <v>5.3000000000000007</v>
      </c>
      <c r="AB25">
        <v>6.2</v>
      </c>
      <c r="AC25">
        <v>6.6</v>
      </c>
    </row>
    <row r="26" spans="1:29" x14ac:dyDescent="0.35">
      <c r="A26" s="1" t="s">
        <v>13</v>
      </c>
      <c r="B26" s="1"/>
      <c r="C26" s="1">
        <f t="shared" si="5"/>
        <v>46.3</v>
      </c>
      <c r="D26" s="1">
        <f t="shared" si="3"/>
        <v>55.85</v>
      </c>
      <c r="E26" s="1">
        <f t="shared" si="4"/>
        <v>58.150000000000006</v>
      </c>
      <c r="F26" s="1">
        <f t="shared" si="7"/>
        <v>160.30000000000001</v>
      </c>
      <c r="G26" s="1">
        <f t="shared" si="6"/>
        <v>53.433333333333337</v>
      </c>
      <c r="I26" t="s">
        <v>24</v>
      </c>
      <c r="K26">
        <v>6</v>
      </c>
      <c r="X26" s="1">
        <v>55.2</v>
      </c>
      <c r="Y26" s="1">
        <v>55.2</v>
      </c>
      <c r="Z26" s="1">
        <v>55.4</v>
      </c>
      <c r="AA26">
        <v>4.4000000000000004</v>
      </c>
      <c r="AB26">
        <v>6.6</v>
      </c>
      <c r="AC26">
        <v>5.9</v>
      </c>
    </row>
    <row r="27" spans="1:29" x14ac:dyDescent="0.35">
      <c r="A27" s="1" t="s">
        <v>14</v>
      </c>
      <c r="B27" s="1"/>
      <c r="C27" s="1">
        <f t="shared" si="5"/>
        <v>55.2</v>
      </c>
      <c r="D27" s="1">
        <f t="shared" si="3"/>
        <v>55.2</v>
      </c>
      <c r="E27" s="1">
        <f t="shared" si="4"/>
        <v>55.4</v>
      </c>
      <c r="F27" s="1">
        <f t="shared" si="7"/>
        <v>165.8</v>
      </c>
      <c r="G27" s="1">
        <f t="shared" si="6"/>
        <v>55.266666666666673</v>
      </c>
      <c r="I27" t="s">
        <v>25</v>
      </c>
      <c r="K27">
        <v>2</v>
      </c>
      <c r="X27" s="1">
        <v>49.599999999999994</v>
      </c>
      <c r="Y27" s="1">
        <v>51.5</v>
      </c>
      <c r="Z27" s="1">
        <v>59.85</v>
      </c>
      <c r="AA27">
        <v>5.55</v>
      </c>
      <c r="AB27">
        <v>5.15</v>
      </c>
      <c r="AC27">
        <v>6.3</v>
      </c>
    </row>
    <row r="28" spans="1:29" x14ac:dyDescent="0.35">
      <c r="A28" s="1" t="s">
        <v>15</v>
      </c>
      <c r="B28" s="1"/>
      <c r="C28" s="1">
        <f t="shared" si="5"/>
        <v>49.599999999999994</v>
      </c>
      <c r="D28" s="1">
        <f t="shared" si="3"/>
        <v>51.5</v>
      </c>
      <c r="E28" s="1">
        <f t="shared" si="4"/>
        <v>59.85</v>
      </c>
      <c r="F28" s="1">
        <f t="shared" si="7"/>
        <v>160.94999999999999</v>
      </c>
      <c r="G28" s="1">
        <f t="shared" si="6"/>
        <v>53.65</v>
      </c>
      <c r="I28" t="s">
        <v>26</v>
      </c>
      <c r="K28">
        <v>3</v>
      </c>
      <c r="X28" s="1">
        <v>50.8</v>
      </c>
      <c r="Y28" s="1">
        <v>52.55</v>
      </c>
      <c r="Z28" s="1">
        <v>53.95</v>
      </c>
      <c r="AA28">
        <v>5.4</v>
      </c>
      <c r="AB28">
        <v>6.2</v>
      </c>
      <c r="AC28">
        <v>6.1</v>
      </c>
    </row>
    <row r="29" spans="1:29" x14ac:dyDescent="0.35">
      <c r="A29" s="1" t="s">
        <v>16</v>
      </c>
      <c r="B29" s="1"/>
      <c r="C29" s="1">
        <f t="shared" si="5"/>
        <v>50.8</v>
      </c>
      <c r="D29" s="1">
        <f t="shared" si="3"/>
        <v>52.55</v>
      </c>
      <c r="E29" s="1">
        <f t="shared" si="4"/>
        <v>53.95</v>
      </c>
      <c r="F29" s="1">
        <f>SUM(C29:E29)</f>
        <v>157.30000000000001</v>
      </c>
      <c r="G29" s="1">
        <f t="shared" si="6"/>
        <v>52.433333333333337</v>
      </c>
      <c r="I29" t="s">
        <v>27</v>
      </c>
      <c r="K29">
        <f>F32^2/(12*3)</f>
        <v>87487.780277777783</v>
      </c>
      <c r="X29" s="1">
        <v>48.2</v>
      </c>
      <c r="Y29" s="1">
        <v>44.9</v>
      </c>
      <c r="Z29" s="1">
        <v>49.4</v>
      </c>
      <c r="AA29">
        <v>4.5999999999999996</v>
      </c>
      <c r="AB29">
        <v>5</v>
      </c>
      <c r="AC29">
        <v>6.1</v>
      </c>
    </row>
    <row r="30" spans="1:29" x14ac:dyDescent="0.35">
      <c r="A30" s="1" t="s">
        <v>17</v>
      </c>
      <c r="B30" s="1"/>
      <c r="C30" s="1">
        <f t="shared" si="5"/>
        <v>48.2</v>
      </c>
      <c r="D30" s="1">
        <f t="shared" si="3"/>
        <v>44.9</v>
      </c>
      <c r="E30" s="1">
        <f t="shared" si="4"/>
        <v>49.4</v>
      </c>
      <c r="F30" s="1">
        <f>SUM(C30:E30)</f>
        <v>142.5</v>
      </c>
      <c r="G30" s="1">
        <f t="shared" si="6"/>
        <v>47.5</v>
      </c>
      <c r="X30" s="1">
        <v>52.349999999999994</v>
      </c>
      <c r="Y30" s="1">
        <v>47.7</v>
      </c>
      <c r="Z30" s="1">
        <v>51.65</v>
      </c>
      <c r="AA30">
        <v>5.3</v>
      </c>
      <c r="AB30">
        <v>5.5</v>
      </c>
      <c r="AC30">
        <v>5.15</v>
      </c>
    </row>
    <row r="31" spans="1:29" x14ac:dyDescent="0.35">
      <c r="A31" s="1" t="s">
        <v>18</v>
      </c>
      <c r="B31" s="1"/>
      <c r="C31" s="1">
        <f t="shared" si="5"/>
        <v>52.349999999999994</v>
      </c>
      <c r="D31" s="1">
        <f t="shared" si="3"/>
        <v>47.7</v>
      </c>
      <c r="E31" s="1">
        <f t="shared" si="4"/>
        <v>51.65</v>
      </c>
      <c r="F31" s="1">
        <f>SUM(C31:E31)</f>
        <v>151.69999999999999</v>
      </c>
      <c r="G31" s="1">
        <f>AVERAGE(C31:E31)</f>
        <v>50.566666666666663</v>
      </c>
    </row>
    <row r="32" spans="1:29" x14ac:dyDescent="0.35">
      <c r="A32" s="2" t="s">
        <v>22</v>
      </c>
      <c r="B32" s="1"/>
      <c r="C32" s="2">
        <f>SUM(C20:C31)</f>
        <v>588.65000000000009</v>
      </c>
      <c r="D32" s="2">
        <f>SUM(D20:D31)</f>
        <v>578.25000000000011</v>
      </c>
      <c r="E32" s="2">
        <f>SUM(E20:E31)</f>
        <v>607.79999999999995</v>
      </c>
      <c r="F32" s="2">
        <f>SUM(F20:F31)</f>
        <v>1774.7</v>
      </c>
      <c r="G32" s="1"/>
      <c r="L32" s="1" t="s">
        <v>37</v>
      </c>
      <c r="M32" s="1" t="s">
        <v>38</v>
      </c>
      <c r="N32" s="1" t="s">
        <v>39</v>
      </c>
      <c r="O32" s="1" t="s">
        <v>40</v>
      </c>
      <c r="P32" s="1" t="s">
        <v>41</v>
      </c>
      <c r="Q32" s="1" t="s">
        <v>42</v>
      </c>
      <c r="R32" s="1" t="s">
        <v>43</v>
      </c>
      <c r="S32" s="1" t="s">
        <v>44</v>
      </c>
    </row>
    <row r="33" spans="1:25" x14ac:dyDescent="0.35">
      <c r="A33" s="2" t="s">
        <v>23</v>
      </c>
      <c r="B33" s="1"/>
      <c r="C33" s="3">
        <f>AVERAGE(C20:C31)</f>
        <v>49.054166666666674</v>
      </c>
      <c r="D33" s="3">
        <f>AVERAGE(D20:D31)</f>
        <v>48.187500000000007</v>
      </c>
      <c r="E33" s="3">
        <f>AVERAGE(E20:E31)</f>
        <v>50.65</v>
      </c>
      <c r="F33" s="3"/>
      <c r="G33" s="1"/>
      <c r="L33" s="1" t="s">
        <v>45</v>
      </c>
      <c r="M33" s="1">
        <v>2</v>
      </c>
      <c r="N33" s="4">
        <f>SUMSQ(C32:E32)/12-K29</f>
        <v>37.446805555562605</v>
      </c>
      <c r="O33" s="4">
        <f t="shared" ref="O33:O38" si="8">N33/M33</f>
        <v>18.723402777781303</v>
      </c>
      <c r="P33" s="4">
        <f>O33/O38</f>
        <v>0.80830245656032573</v>
      </c>
      <c r="Q33" s="1" t="str">
        <f>IF(P33&lt;R33,"tn",IF(P33&lt;S33,"*","**"))</f>
        <v>tn</v>
      </c>
      <c r="R33" s="1">
        <v>3.4430000000000001</v>
      </c>
      <c r="S33" s="1">
        <v>5.7190000000000003</v>
      </c>
    </row>
    <row r="34" spans="1:25" x14ac:dyDescent="0.35">
      <c r="L34" s="1" t="s">
        <v>46</v>
      </c>
      <c r="M34" s="1">
        <f>12-1</f>
        <v>11</v>
      </c>
      <c r="N34" s="4">
        <f>SUMSQ(F20:F31)/3-K29</f>
        <v>579.91305555556028</v>
      </c>
      <c r="O34" s="4">
        <f t="shared" si="8"/>
        <v>52.719368686869117</v>
      </c>
      <c r="P34" s="4">
        <f>O34/O38</f>
        <v>2.2759321969227768</v>
      </c>
      <c r="Q34" s="6" t="str">
        <f>IF(P34&lt;R34,"tn",IF(P34&lt;S34,"*","**"))</f>
        <v>*</v>
      </c>
      <c r="R34" s="1">
        <v>2.2589999999999999</v>
      </c>
      <c r="S34" s="1">
        <v>3.1840000000000002</v>
      </c>
    </row>
    <row r="35" spans="1:25" x14ac:dyDescent="0.35">
      <c r="L35" s="1" t="s">
        <v>24</v>
      </c>
      <c r="M35" s="1">
        <f>6-1</f>
        <v>5</v>
      </c>
      <c r="N35" s="4">
        <f>SUMSQ(C40:H40)/6-K29</f>
        <v>507.63305555556144</v>
      </c>
      <c r="O35" s="4">
        <f t="shared" si="8"/>
        <v>101.52661111111229</v>
      </c>
      <c r="P35" s="4">
        <f>O35/O38</f>
        <v>4.3829751536799133</v>
      </c>
      <c r="Q35" s="6" t="str">
        <f>IF(P35&lt;R35,"tn",IF(P35&lt;S35,"*","**"))</f>
        <v>**</v>
      </c>
      <c r="R35" s="1">
        <v>2.661</v>
      </c>
      <c r="S35" s="1">
        <v>3.988</v>
      </c>
    </row>
    <row r="36" spans="1:25" x14ac:dyDescent="0.35">
      <c r="A36" t="s">
        <v>28</v>
      </c>
      <c r="L36" s="1" t="s">
        <v>25</v>
      </c>
      <c r="M36" s="1">
        <f>2-1</f>
        <v>1</v>
      </c>
      <c r="N36" s="4">
        <f>SUMSQ(I38:I39)/18-K29</f>
        <v>4.4100000000034925</v>
      </c>
      <c r="O36" s="4">
        <f t="shared" si="8"/>
        <v>4.4100000000034925</v>
      </c>
      <c r="P36" s="4">
        <f>O36/O38</f>
        <v>0.19038279930953134</v>
      </c>
      <c r="Q36" s="1" t="str">
        <f>IF(P36&lt;R36,"tn",IF(P36&lt;S36,"*","**"))</f>
        <v>tn</v>
      </c>
      <c r="R36" s="1">
        <v>4.3010000000000002</v>
      </c>
      <c r="S36" s="1">
        <v>7.9450000000000003</v>
      </c>
    </row>
    <row r="37" spans="1:25" x14ac:dyDescent="0.35">
      <c r="A37" s="1" t="s">
        <v>3</v>
      </c>
      <c r="B37" s="1"/>
      <c r="C37" s="1" t="s">
        <v>29</v>
      </c>
      <c r="D37" s="1" t="s">
        <v>30</v>
      </c>
      <c r="E37" s="1" t="s">
        <v>31</v>
      </c>
      <c r="F37" s="1" t="s">
        <v>32</v>
      </c>
      <c r="G37" s="1" t="s">
        <v>33</v>
      </c>
      <c r="H37" s="1" t="s">
        <v>34</v>
      </c>
      <c r="I37" s="1" t="s">
        <v>22</v>
      </c>
      <c r="J37" s="1" t="s">
        <v>23</v>
      </c>
      <c r="L37" s="1" t="s">
        <v>47</v>
      </c>
      <c r="M37" s="1">
        <f>M35*M36</f>
        <v>5</v>
      </c>
      <c r="N37" s="4">
        <f>N34-N35-N36</f>
        <v>67.869999999995343</v>
      </c>
      <c r="O37" s="4">
        <f t="shared" si="8"/>
        <v>13.573999999999069</v>
      </c>
      <c r="P37" s="4">
        <f>O37/O38</f>
        <v>0.58599911968828899</v>
      </c>
      <c r="Q37" s="1" t="str">
        <f>IF(P37&lt;R37,"tn",IF(P37&lt;S37,"*","**"))</f>
        <v>tn</v>
      </c>
      <c r="R37" s="1">
        <v>2.661</v>
      </c>
      <c r="S37" s="1">
        <v>3.988</v>
      </c>
    </row>
    <row r="38" spans="1:25" x14ac:dyDescent="0.35">
      <c r="A38" s="1" t="s">
        <v>35</v>
      </c>
      <c r="B38" s="1"/>
      <c r="C38" s="1">
        <f>SUM(C20:E20)</f>
        <v>135.80000000000001</v>
      </c>
      <c r="D38" s="1">
        <f>SUM(C22:E22)</f>
        <v>125.20000000000002</v>
      </c>
      <c r="E38" s="1">
        <f>SUM(C24:E24)</f>
        <v>156.30000000000001</v>
      </c>
      <c r="F38" s="1">
        <f>SUM(C26:E26)</f>
        <v>160.30000000000001</v>
      </c>
      <c r="G38" s="1">
        <f>SUM(C28:E28)</f>
        <v>160.94999999999999</v>
      </c>
      <c r="H38" s="1">
        <f>SUM(C30:E30)</f>
        <v>142.5</v>
      </c>
      <c r="I38" s="1">
        <f>SUM(C38:H38)</f>
        <v>881.05</v>
      </c>
      <c r="J38" s="4">
        <f>I38/18</f>
        <v>48.947222222222223</v>
      </c>
      <c r="L38" s="1" t="s">
        <v>48</v>
      </c>
      <c r="M38" s="1">
        <f>M39-M33-M34</f>
        <v>22</v>
      </c>
      <c r="N38" s="4">
        <f>N39-N33-N34</f>
        <v>509.60486111110367</v>
      </c>
      <c r="O38" s="4">
        <f t="shared" si="8"/>
        <v>23.163857323231984</v>
      </c>
      <c r="P38" s="7"/>
      <c r="Q38" s="8"/>
      <c r="R38" s="8"/>
      <c r="S38" s="8"/>
    </row>
    <row r="39" spans="1:25" x14ac:dyDescent="0.35">
      <c r="A39" s="1" t="s">
        <v>36</v>
      </c>
      <c r="B39" s="1"/>
      <c r="C39" s="1">
        <f>SUM(C21:E21)</f>
        <v>139.65</v>
      </c>
      <c r="D39" s="1">
        <f>SUM(C23:E23)</f>
        <v>136.05000000000001</v>
      </c>
      <c r="E39" s="1">
        <f>SUM(C25:E25)</f>
        <v>143.15</v>
      </c>
      <c r="F39" s="1">
        <f>SUM(C27:E27)</f>
        <v>165.8</v>
      </c>
      <c r="G39" s="1">
        <f>SUM(C29:E29)</f>
        <v>157.30000000000001</v>
      </c>
      <c r="H39" s="1">
        <f>SUM(C31:E31)</f>
        <v>151.69999999999999</v>
      </c>
      <c r="I39" s="1">
        <f>SUM(C39:H39)</f>
        <v>893.65000000000009</v>
      </c>
      <c r="J39" s="4">
        <f>I39/18</f>
        <v>49.647222222222226</v>
      </c>
      <c r="L39" s="1" t="s">
        <v>49</v>
      </c>
      <c r="M39" s="1">
        <f>6*2*3-1</f>
        <v>35</v>
      </c>
      <c r="N39" s="4">
        <f>SUMSQ(C20:E31)-K29</f>
        <v>1126.9647222222266</v>
      </c>
      <c r="O39" s="7"/>
      <c r="P39" s="7"/>
      <c r="Q39" s="8"/>
      <c r="R39" s="8"/>
      <c r="S39" s="8"/>
    </row>
    <row r="40" spans="1:25" x14ac:dyDescent="0.35">
      <c r="A40" s="1" t="s">
        <v>22</v>
      </c>
      <c r="B40" s="1"/>
      <c r="C40" s="1">
        <f t="shared" ref="C40:H40" si="9">SUM(C38:C39)</f>
        <v>275.45000000000005</v>
      </c>
      <c r="D40" s="1">
        <f t="shared" si="9"/>
        <v>261.25</v>
      </c>
      <c r="E40" s="1">
        <f t="shared" si="9"/>
        <v>299.45000000000005</v>
      </c>
      <c r="F40" s="1">
        <f t="shared" si="9"/>
        <v>326.10000000000002</v>
      </c>
      <c r="G40" s="1">
        <f t="shared" si="9"/>
        <v>318.25</v>
      </c>
      <c r="H40" s="1">
        <f t="shared" si="9"/>
        <v>294.2</v>
      </c>
      <c r="I40" s="1"/>
      <c r="J40" s="1"/>
    </row>
    <row r="41" spans="1:25" x14ac:dyDescent="0.35">
      <c r="A41" s="1" t="s">
        <v>23</v>
      </c>
      <c r="B41" s="1"/>
      <c r="C41" s="4">
        <f t="shared" ref="C41:H41" si="10">C40/6</f>
        <v>45.908333333333339</v>
      </c>
      <c r="D41" s="4">
        <f t="shared" si="10"/>
        <v>43.541666666666664</v>
      </c>
      <c r="E41" s="4">
        <f t="shared" si="10"/>
        <v>49.908333333333339</v>
      </c>
      <c r="F41" s="4">
        <f t="shared" si="10"/>
        <v>54.35</v>
      </c>
      <c r="G41" s="4">
        <f t="shared" si="10"/>
        <v>53.041666666666664</v>
      </c>
      <c r="H41" s="4">
        <f t="shared" si="10"/>
        <v>49.033333333333331</v>
      </c>
      <c r="I41" s="1"/>
      <c r="J41" s="1"/>
    </row>
    <row r="44" spans="1:25" x14ac:dyDescent="0.35">
      <c r="L44" t="s">
        <v>50</v>
      </c>
    </row>
    <row r="45" spans="1:25" x14ac:dyDescent="0.35">
      <c r="L45" t="s">
        <v>29</v>
      </c>
      <c r="M45">
        <v>45.91</v>
      </c>
      <c r="N45" t="s">
        <v>62</v>
      </c>
      <c r="O45">
        <f>M46+M51</f>
        <v>52.204996764838285</v>
      </c>
      <c r="R45">
        <f>M46+M51</f>
        <v>52.204996764838285</v>
      </c>
    </row>
    <row r="46" spans="1:25" x14ac:dyDescent="0.35">
      <c r="L46" t="s">
        <v>30</v>
      </c>
      <c r="M46">
        <v>43.54</v>
      </c>
      <c r="N46" t="s">
        <v>52</v>
      </c>
      <c r="O46">
        <f>M45+M51</f>
        <v>54.574996764838282</v>
      </c>
      <c r="V46" s="1" t="s">
        <v>3</v>
      </c>
      <c r="W46" s="1"/>
      <c r="X46" s="1" t="s">
        <v>53</v>
      </c>
      <c r="Y46" s="1"/>
    </row>
    <row r="47" spans="1:25" x14ac:dyDescent="0.35">
      <c r="L47" t="s">
        <v>31</v>
      </c>
      <c r="M47">
        <v>49.91</v>
      </c>
      <c r="N47" t="s">
        <v>62</v>
      </c>
      <c r="V47" s="9" t="s">
        <v>29</v>
      </c>
      <c r="W47" s="9"/>
      <c r="X47" s="9" t="s">
        <v>54</v>
      </c>
      <c r="Y47" s="9"/>
    </row>
    <row r="48" spans="1:25" x14ac:dyDescent="0.35">
      <c r="L48" t="s">
        <v>32</v>
      </c>
      <c r="M48">
        <v>54.35</v>
      </c>
      <c r="N48" t="s">
        <v>61</v>
      </c>
      <c r="V48" s="9" t="s">
        <v>30</v>
      </c>
      <c r="W48" s="9"/>
      <c r="X48" s="9" t="s">
        <v>55</v>
      </c>
      <c r="Y48" s="9"/>
    </row>
    <row r="49" spans="9:25" x14ac:dyDescent="0.35">
      <c r="L49" t="s">
        <v>33</v>
      </c>
      <c r="M49">
        <v>53.04</v>
      </c>
      <c r="N49" t="s">
        <v>61</v>
      </c>
      <c r="V49" s="9" t="s">
        <v>31</v>
      </c>
      <c r="W49" s="9"/>
      <c r="X49" s="9" t="s">
        <v>59</v>
      </c>
      <c r="Y49" s="9"/>
    </row>
    <row r="50" spans="9:25" x14ac:dyDescent="0.35">
      <c r="I50" t="s">
        <v>51</v>
      </c>
      <c r="J50">
        <v>4.41</v>
      </c>
      <c r="L50" t="s">
        <v>34</v>
      </c>
      <c r="M50">
        <v>49.03</v>
      </c>
      <c r="N50" t="s">
        <v>62</v>
      </c>
      <c r="V50" s="9" t="s">
        <v>32</v>
      </c>
      <c r="W50" s="9"/>
      <c r="X50" s="9" t="s">
        <v>56</v>
      </c>
      <c r="Y50" s="9"/>
    </row>
    <row r="51" spans="9:25" x14ac:dyDescent="0.35">
      <c r="M51">
        <f>J50*(O38/(K28*K27))^0.5</f>
        <v>8.6649967648382873</v>
      </c>
      <c r="V51" s="9" t="s">
        <v>33</v>
      </c>
      <c r="W51" s="9"/>
      <c r="X51" s="9" t="s">
        <v>57</v>
      </c>
      <c r="Y51" s="9"/>
    </row>
    <row r="52" spans="9:25" x14ac:dyDescent="0.35">
      <c r="V52" s="9" t="s">
        <v>34</v>
      </c>
      <c r="W52" s="9"/>
      <c r="X52" s="9" t="s">
        <v>58</v>
      </c>
      <c r="Y52" s="9"/>
    </row>
    <row r="53" spans="9:25" x14ac:dyDescent="0.35">
      <c r="V53" s="9" t="s">
        <v>60</v>
      </c>
      <c r="W53" s="9"/>
      <c r="X53" s="9">
        <v>15.11</v>
      </c>
      <c r="Y53" s="9"/>
    </row>
  </sheetData>
  <mergeCells count="14">
    <mergeCell ref="V53:W53"/>
    <mergeCell ref="X53:Y53"/>
    <mergeCell ref="X47:Y47"/>
    <mergeCell ref="X48:Y48"/>
    <mergeCell ref="X49:Y49"/>
    <mergeCell ref="X50:Y50"/>
    <mergeCell ref="X51:Y51"/>
    <mergeCell ref="X52:Y52"/>
    <mergeCell ref="V47:W47"/>
    <mergeCell ref="V48:W48"/>
    <mergeCell ref="V49:W49"/>
    <mergeCell ref="V50:W50"/>
    <mergeCell ref="V51:W51"/>
    <mergeCell ref="V52:W5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BERAT BASAH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2023-03-01T06:26:13Z</dcterms:created>
  <dcterms:modified xsi:type="dcterms:W3CDTF">2023-06-13T07:20:37Z</dcterms:modified>
</cp:coreProperties>
</file>