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ecb7d9e75f817a5/Documents/Reyke/Artikel skripsi/Analisis Data/analisis data fix/"/>
    </mc:Choice>
  </mc:AlternateContent>
  <xr:revisionPtr revIDLastSave="5" documentId="11_7C4DEEA77AE89E07BD825BF01158409CDBBB87DF" xr6:coauthVersionLast="47" xr6:coauthVersionMax="47" xr10:uidLastSave="{3F40210C-0BA2-49B4-9C93-6AC51FAB3750}"/>
  <bookViews>
    <workbookView xWindow="-108" yWindow="-108" windowWidth="23256" windowHeight="13176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6" i="1" l="1"/>
  <c r="AR8" i="1"/>
  <c r="I10" i="1" l="1"/>
  <c r="I9" i="1"/>
  <c r="I8" i="1"/>
  <c r="AX6" i="1"/>
  <c r="AX7" i="1"/>
  <c r="AX8" i="1"/>
  <c r="AX9" i="1"/>
  <c r="AX10" i="1"/>
  <c r="AX11" i="1"/>
  <c r="AX12" i="1"/>
  <c r="AX13" i="1"/>
  <c r="AX14" i="1"/>
  <c r="AX15" i="1"/>
  <c r="AX16" i="1"/>
  <c r="AX5" i="1"/>
  <c r="AS6" i="1"/>
  <c r="AS7" i="1"/>
  <c r="AS8" i="1"/>
  <c r="AS9" i="1"/>
  <c r="AS10" i="1"/>
  <c r="AS11" i="1"/>
  <c r="AS12" i="1"/>
  <c r="AS13" i="1"/>
  <c r="AS14" i="1"/>
  <c r="AS15" i="1"/>
  <c r="AS16" i="1"/>
  <c r="AS5" i="1"/>
  <c r="AN6" i="1"/>
  <c r="AN7" i="1"/>
  <c r="AN8" i="1"/>
  <c r="AN9" i="1"/>
  <c r="AN10" i="1"/>
  <c r="AN11" i="1"/>
  <c r="AN12" i="1"/>
  <c r="AN13" i="1"/>
  <c r="AN14" i="1"/>
  <c r="AN15" i="1"/>
  <c r="AN16" i="1"/>
  <c r="AN5" i="1"/>
  <c r="AW16" i="1" l="1"/>
  <c r="D14" i="1" s="1"/>
  <c r="AR16" i="1"/>
  <c r="C14" i="1" s="1"/>
  <c r="AM16" i="1"/>
  <c r="B14" i="1" s="1"/>
  <c r="I13" i="1"/>
  <c r="I12" i="1" s="1"/>
  <c r="N8" i="1" s="1"/>
  <c r="AW15" i="1"/>
  <c r="D13" i="1" s="1"/>
  <c r="AR15" i="1"/>
  <c r="C13" i="1" s="1"/>
  <c r="AM15" i="1"/>
  <c r="B13" i="1" s="1"/>
  <c r="AW14" i="1"/>
  <c r="D12" i="1" s="1"/>
  <c r="AR14" i="1"/>
  <c r="C12" i="1" s="1"/>
  <c r="AM14" i="1"/>
  <c r="B12" i="1" s="1"/>
  <c r="AW13" i="1"/>
  <c r="D11" i="1" s="1"/>
  <c r="AR13" i="1"/>
  <c r="C11" i="1" s="1"/>
  <c r="AM13" i="1"/>
  <c r="B11" i="1" s="1"/>
  <c r="AW12" i="1"/>
  <c r="D10" i="1" s="1"/>
  <c r="AR12" i="1"/>
  <c r="C10" i="1" s="1"/>
  <c r="AM12" i="1"/>
  <c r="B10" i="1" s="1"/>
  <c r="AW11" i="1"/>
  <c r="D9" i="1" s="1"/>
  <c r="AR11" i="1"/>
  <c r="C9" i="1" s="1"/>
  <c r="AM11" i="1"/>
  <c r="B9" i="1" s="1"/>
  <c r="AW10" i="1"/>
  <c r="D8" i="1" s="1"/>
  <c r="AR10" i="1"/>
  <c r="C8" i="1" s="1"/>
  <c r="AM10" i="1"/>
  <c r="B8" i="1" s="1"/>
  <c r="AW9" i="1"/>
  <c r="D7" i="1" s="1"/>
  <c r="AR9" i="1"/>
  <c r="C7" i="1" s="1"/>
  <c r="AM9" i="1"/>
  <c r="B7" i="1" s="1"/>
  <c r="AW8" i="1"/>
  <c r="D6" i="1" s="1"/>
  <c r="C6" i="1"/>
  <c r="AM8" i="1"/>
  <c r="B6" i="1" s="1"/>
  <c r="AW7" i="1"/>
  <c r="D5" i="1" s="1"/>
  <c r="AR7" i="1"/>
  <c r="C5" i="1" s="1"/>
  <c r="B5" i="1"/>
  <c r="AM7" i="1"/>
  <c r="AW6" i="1"/>
  <c r="D4" i="1" s="1"/>
  <c r="C4" i="1"/>
  <c r="AM6" i="1"/>
  <c r="B4" i="1" s="1"/>
  <c r="AW5" i="1"/>
  <c r="D3" i="1" s="1"/>
  <c r="AR5" i="1"/>
  <c r="C3" i="1" s="1"/>
  <c r="AM5" i="1"/>
  <c r="B3" i="1" s="1"/>
  <c r="F6" i="1" l="1"/>
  <c r="F10" i="1"/>
  <c r="F4" i="1"/>
  <c r="F5" i="1"/>
  <c r="F9" i="1"/>
  <c r="F13" i="1"/>
  <c r="F14" i="1"/>
  <c r="F3" i="1"/>
  <c r="F8" i="1"/>
  <c r="F12" i="1"/>
  <c r="F7" i="1"/>
  <c r="F11" i="1"/>
  <c r="O9" i="1"/>
  <c r="N10" i="1"/>
  <c r="E9" i="1"/>
  <c r="E11" i="1"/>
  <c r="D20" i="1" s="1"/>
  <c r="E12" i="1"/>
  <c r="D21" i="1" s="1"/>
  <c r="E14" i="1"/>
  <c r="D15" i="1"/>
  <c r="E3" i="1"/>
  <c r="B15" i="1"/>
  <c r="E4" i="1"/>
  <c r="E8" i="1"/>
  <c r="O7" i="1"/>
  <c r="N7" i="1"/>
  <c r="O8" i="1"/>
  <c r="C15" i="1"/>
  <c r="E5" i="1"/>
  <c r="E6" i="1"/>
  <c r="E7" i="1"/>
  <c r="E10" i="1"/>
  <c r="E13" i="1"/>
  <c r="N9" i="1"/>
  <c r="O10" i="1"/>
  <c r="I11" i="1"/>
  <c r="C22" i="1" l="1"/>
  <c r="D23" i="1"/>
  <c r="B23" i="1"/>
  <c r="C21" i="1"/>
  <c r="C20" i="1"/>
  <c r="B20" i="1"/>
  <c r="E15" i="1"/>
  <c r="I4" i="1" s="1"/>
  <c r="J8" i="1" s="1"/>
  <c r="D22" i="1"/>
  <c r="B22" i="1"/>
  <c r="B21" i="1"/>
  <c r="O11" i="1"/>
  <c r="N11" i="1"/>
  <c r="C23" i="1"/>
  <c r="D24" i="1" l="1"/>
  <c r="D25" i="1" s="1"/>
  <c r="E22" i="1"/>
  <c r="F22" i="1" s="1"/>
  <c r="K22" i="1" s="1"/>
  <c r="E21" i="1"/>
  <c r="F21" i="1" s="1"/>
  <c r="K21" i="1" s="1"/>
  <c r="E20" i="1"/>
  <c r="F20" i="1" s="1"/>
  <c r="K20" i="1" s="1"/>
  <c r="B24" i="1"/>
  <c r="C24" i="1"/>
  <c r="C25" i="1" s="1"/>
  <c r="E23" i="1"/>
  <c r="F23" i="1" s="1"/>
  <c r="K23" i="1" s="1"/>
  <c r="J7" i="1"/>
  <c r="K7" i="1" s="1"/>
  <c r="J13" i="1"/>
  <c r="J12" i="1" l="1"/>
  <c r="K12" i="1" s="1"/>
  <c r="K8" i="1"/>
  <c r="J10" i="1"/>
  <c r="K10" i="1" s="1"/>
  <c r="B25" i="1"/>
  <c r="E24" i="1"/>
  <c r="J9" i="1"/>
  <c r="K9" i="1" s="1"/>
  <c r="L7" i="1" l="1"/>
  <c r="M7" i="1" s="1"/>
  <c r="K24" i="1"/>
  <c r="L20" i="1" s="1"/>
  <c r="L10" i="1"/>
  <c r="M10" i="1" s="1"/>
  <c r="L9" i="1"/>
  <c r="M9" i="1" s="1"/>
  <c r="L8" i="1"/>
  <c r="M8" i="1" s="1"/>
  <c r="J11" i="1"/>
  <c r="K11" i="1" s="1"/>
  <c r="L11" i="1" s="1"/>
  <c r="M11" i="1" s="1"/>
</calcChain>
</file>

<file path=xl/sharedStrings.xml><?xml version="1.0" encoding="utf-8"?>
<sst xmlns="http://schemas.openxmlformats.org/spreadsheetml/2006/main" count="94" uniqueCount="59">
  <si>
    <t>p</t>
  </si>
  <si>
    <t>w</t>
  </si>
  <si>
    <t>r</t>
  </si>
  <si>
    <t>Perlakuan</t>
  </si>
  <si>
    <t>Ulangan I</t>
  </si>
  <si>
    <t>Jumlah</t>
  </si>
  <si>
    <t>Rata2</t>
  </si>
  <si>
    <t>Ulangan II</t>
  </si>
  <si>
    <t>Ulangan III</t>
  </si>
  <si>
    <t xml:space="preserve">Jumlah </t>
  </si>
  <si>
    <t>FK</t>
  </si>
  <si>
    <t>Tanaman 1</t>
  </si>
  <si>
    <t>Tanaman 2</t>
  </si>
  <si>
    <t>P1W1</t>
  </si>
  <si>
    <t>P2W1</t>
  </si>
  <si>
    <t>Ulangan</t>
  </si>
  <si>
    <t>Rata²</t>
  </si>
  <si>
    <t>P3W1</t>
  </si>
  <si>
    <t>I</t>
  </si>
  <si>
    <t>II</t>
  </si>
  <si>
    <t>III</t>
  </si>
  <si>
    <t>P4W1</t>
  </si>
  <si>
    <t>SK</t>
  </si>
  <si>
    <t>db</t>
  </si>
  <si>
    <t>JK</t>
  </si>
  <si>
    <t>KT</t>
  </si>
  <si>
    <t>Fhitung</t>
  </si>
  <si>
    <t>F 5%</t>
  </si>
  <si>
    <t>F 1%</t>
  </si>
  <si>
    <t>P1W2</t>
  </si>
  <si>
    <t>Kelompok</t>
  </si>
  <si>
    <t>P2W2</t>
  </si>
  <si>
    <t>P3W2</t>
  </si>
  <si>
    <t>P</t>
  </si>
  <si>
    <t>P4W2</t>
  </si>
  <si>
    <t>W</t>
  </si>
  <si>
    <t>P1W3</t>
  </si>
  <si>
    <t>PW</t>
  </si>
  <si>
    <t>P2W3</t>
  </si>
  <si>
    <t>Galat</t>
  </si>
  <si>
    <t>P3W3</t>
  </si>
  <si>
    <t>Total</t>
  </si>
  <si>
    <t>P4W3</t>
  </si>
  <si>
    <t>Tabel 2 Arah</t>
  </si>
  <si>
    <t>Rata</t>
  </si>
  <si>
    <t>W1</t>
  </si>
  <si>
    <t>W2</t>
  </si>
  <si>
    <t>W3</t>
  </si>
  <si>
    <t>P1</t>
  </si>
  <si>
    <t>P2</t>
  </si>
  <si>
    <t>P3</t>
  </si>
  <si>
    <t>P4</t>
  </si>
  <si>
    <t>Analisis Ragam Berat Basah</t>
  </si>
  <si>
    <t>Data Berat Basah tiap Tanaman</t>
  </si>
  <si>
    <t>BNJ 5%</t>
  </si>
  <si>
    <t>a</t>
  </si>
  <si>
    <t>b</t>
  </si>
  <si>
    <t>ab</t>
  </si>
  <si>
    <t>4,22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</si>
</sst>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0" xfId="0" applyFont="1" applyFill="1"/>
    <xf numFmtId="0" fontId="3" fillId="0" borderId="1" xfId="0" applyFont="1" applyBorder="1" applyAlignment="1">
      <alignment horizontal="center"/>
    </xf>
    <xf numFmtId="0" fontId="4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" fontId="3" fillId="0" borderId="0" xfId="0" applyNumberFormat="1" applyFont="1"/>
    <xf numFmtId="165" fontId="3" fillId="0" borderId="0" xfId="0" applyNumberFormat="1" applyFont="1"/>
    <xf numFmtId="0" fontId="3" fillId="0" borderId="5" xfId="0" applyFont="1" applyBorder="1"/>
    <xf numFmtId="1" fontId="3" fillId="0" borderId="5" xfId="0" applyNumberFormat="1" applyFont="1" applyBorder="1"/>
    <xf numFmtId="165" fontId="3" fillId="0" borderId="5" xfId="0" applyNumberFormat="1" applyFont="1" applyBorder="1"/>
    <xf numFmtId="164" fontId="1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2" fontId="1" fillId="0" borderId="1" xfId="0" applyNumberFormat="1" applyFon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/>
    <xf numFmtId="2" fontId="3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2" fontId="1" fillId="0" borderId="0" xfId="0" applyNumberFormat="1" applyFont="1"/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3" borderId="0" xfId="0" applyFont="1" applyFill="1"/>
    <xf numFmtId="0" fontId="1" fillId="3" borderId="0" xfId="0" applyFont="1" applyFill="1"/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38"/>
  <sheetViews>
    <sheetView tabSelected="1" zoomScale="70" zoomScaleNormal="70" workbookViewId="0">
      <selection activeCell="P26" sqref="P26"/>
    </sheetView>
  </sheetViews>
  <sheetFormatPr defaultColWidth="9" defaultRowHeight="13.8" x14ac:dyDescent="0.25"/>
  <cols>
    <col min="1" max="1" width="11" style="1" customWidth="1"/>
    <col min="2" max="6" width="9" style="1"/>
    <col min="7" max="7" width="3.33203125" style="1" customWidth="1"/>
    <col min="8" max="8" width="11.88671875" style="1" customWidth="1"/>
    <col min="9" max="16" width="9" style="1"/>
    <col min="17" max="17" width="11.5546875" style="1" customWidth="1"/>
    <col min="18" max="21" width="10.109375" style="1" customWidth="1"/>
    <col min="22" max="22" width="3.5546875" style="1" customWidth="1"/>
    <col min="23" max="26" width="10.109375" style="1" customWidth="1"/>
    <col min="27" max="27" width="4.109375" style="1" customWidth="1"/>
    <col min="28" max="29" width="10.109375" style="1" customWidth="1"/>
    <col min="30" max="16384" width="9" style="1"/>
  </cols>
  <sheetData>
    <row r="1" spans="1:50" x14ac:dyDescent="0.25">
      <c r="A1" s="32" t="s">
        <v>3</v>
      </c>
      <c r="B1" s="33" t="s">
        <v>15</v>
      </c>
      <c r="C1" s="33"/>
      <c r="D1" s="33"/>
      <c r="E1" s="34" t="s">
        <v>5</v>
      </c>
      <c r="F1" s="34" t="s">
        <v>16</v>
      </c>
      <c r="H1" s="1" t="s">
        <v>0</v>
      </c>
      <c r="I1" s="1">
        <v>4</v>
      </c>
    </row>
    <row r="2" spans="1:50" x14ac:dyDescent="0.25">
      <c r="A2" s="32"/>
      <c r="B2" s="26" t="s">
        <v>18</v>
      </c>
      <c r="C2" s="26" t="s">
        <v>19</v>
      </c>
      <c r="D2" s="26" t="s">
        <v>20</v>
      </c>
      <c r="E2" s="35"/>
      <c r="F2" s="35"/>
      <c r="H2" s="1" t="s">
        <v>1</v>
      </c>
      <c r="I2" s="1">
        <v>3</v>
      </c>
      <c r="AJ2" s="41" t="s">
        <v>53</v>
      </c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</row>
    <row r="3" spans="1:50" x14ac:dyDescent="0.25">
      <c r="A3" s="26" t="s">
        <v>13</v>
      </c>
      <c r="B3" s="27">
        <f>AN5</f>
        <v>11</v>
      </c>
      <c r="C3" s="27">
        <f>AS5</f>
        <v>11</v>
      </c>
      <c r="D3" s="27">
        <f>AX5</f>
        <v>9</v>
      </c>
      <c r="E3" s="26">
        <f t="shared" ref="E3:E14" si="0">SUM(B3:D3)</f>
        <v>31</v>
      </c>
      <c r="F3" s="28">
        <f>AVERAGE(B3:D3)</f>
        <v>10.333333333333334</v>
      </c>
      <c r="H3" s="1" t="s">
        <v>2</v>
      </c>
      <c r="I3" s="1">
        <v>3</v>
      </c>
      <c r="AJ3" s="32" t="s">
        <v>3</v>
      </c>
      <c r="AK3" s="43" t="s">
        <v>4</v>
      </c>
      <c r="AL3" s="43"/>
      <c r="AM3" s="43" t="s">
        <v>5</v>
      </c>
      <c r="AN3" s="43" t="s">
        <v>6</v>
      </c>
      <c r="AO3" s="44"/>
      <c r="AP3" s="43" t="s">
        <v>7</v>
      </c>
      <c r="AQ3" s="43"/>
      <c r="AR3" s="43" t="s">
        <v>5</v>
      </c>
      <c r="AS3" s="43" t="s">
        <v>6</v>
      </c>
      <c r="AT3" s="44"/>
      <c r="AU3" s="43" t="s">
        <v>8</v>
      </c>
      <c r="AV3" s="43"/>
      <c r="AW3" s="43" t="s">
        <v>9</v>
      </c>
      <c r="AX3" s="43" t="s">
        <v>6</v>
      </c>
    </row>
    <row r="4" spans="1:50" x14ac:dyDescent="0.25">
      <c r="A4" s="26" t="s">
        <v>14</v>
      </c>
      <c r="B4" s="27">
        <f>AN6</f>
        <v>12.5</v>
      </c>
      <c r="C4" s="27">
        <f>AS6</f>
        <v>12.5</v>
      </c>
      <c r="D4" s="27">
        <f>AX6</f>
        <v>18.5</v>
      </c>
      <c r="E4" s="26">
        <f t="shared" si="0"/>
        <v>43.5</v>
      </c>
      <c r="F4" s="28">
        <f t="shared" ref="F4:F14" si="1">AVERAGE(B4:D4)</f>
        <v>14.5</v>
      </c>
      <c r="H4" s="1" t="s">
        <v>10</v>
      </c>
      <c r="I4" s="3">
        <f>E15^2/36</f>
        <v>6267.3611111111113</v>
      </c>
      <c r="AJ4" s="32"/>
      <c r="AK4" s="45" t="s">
        <v>11</v>
      </c>
      <c r="AL4" s="45" t="s">
        <v>12</v>
      </c>
      <c r="AM4" s="43"/>
      <c r="AN4" s="43"/>
      <c r="AO4" s="46"/>
      <c r="AP4" s="45" t="s">
        <v>11</v>
      </c>
      <c r="AQ4" s="45" t="s">
        <v>12</v>
      </c>
      <c r="AR4" s="43"/>
      <c r="AS4" s="43"/>
      <c r="AT4" s="46"/>
      <c r="AU4" s="45" t="s">
        <v>11</v>
      </c>
      <c r="AV4" s="45" t="s">
        <v>12</v>
      </c>
      <c r="AW4" s="43"/>
      <c r="AX4" s="43"/>
    </row>
    <row r="5" spans="1:50" x14ac:dyDescent="0.25">
      <c r="A5" s="26" t="s">
        <v>17</v>
      </c>
      <c r="B5" s="27">
        <f>AN7</f>
        <v>15</v>
      </c>
      <c r="C5" s="27">
        <f>AS7</f>
        <v>22</v>
      </c>
      <c r="D5" s="27">
        <f>AX7</f>
        <v>11</v>
      </c>
      <c r="E5" s="26">
        <f t="shared" si="0"/>
        <v>48</v>
      </c>
      <c r="F5" s="28">
        <f t="shared" si="1"/>
        <v>16</v>
      </c>
      <c r="H5" s="5" t="s">
        <v>52</v>
      </c>
      <c r="I5" s="6"/>
      <c r="J5" s="6"/>
      <c r="K5" s="6"/>
      <c r="L5" s="6"/>
      <c r="M5" s="6"/>
      <c r="N5" s="6"/>
      <c r="O5" s="6"/>
      <c r="AJ5" s="25" t="s">
        <v>13</v>
      </c>
      <c r="AK5" s="45"/>
      <c r="AL5" s="47">
        <v>11</v>
      </c>
      <c r="AM5" s="45">
        <f t="shared" ref="AM5:AM16" si="2">SUM(AK5:AL5)</f>
        <v>11</v>
      </c>
      <c r="AN5" s="45">
        <f>AVERAGE(AK5:AL5)</f>
        <v>11</v>
      </c>
      <c r="AO5" s="46"/>
      <c r="AP5" s="47">
        <v>11</v>
      </c>
      <c r="AQ5" s="45"/>
      <c r="AR5" s="45">
        <f t="shared" ref="AR5:AR16" si="3">SUM(AP5:AQ5)</f>
        <v>11</v>
      </c>
      <c r="AS5" s="45">
        <f>AVERAGE(AP5:AQ5)</f>
        <v>11</v>
      </c>
      <c r="AT5" s="46"/>
      <c r="AU5" s="47">
        <v>9</v>
      </c>
      <c r="AV5" s="45"/>
      <c r="AW5" s="45">
        <f t="shared" ref="AW5:AW16" si="4">SUM(AU5:AV5)</f>
        <v>9</v>
      </c>
      <c r="AX5" s="45">
        <f>AVERAGE(AU5:AV5)</f>
        <v>9</v>
      </c>
    </row>
    <row r="6" spans="1:50" x14ac:dyDescent="0.25">
      <c r="A6" s="26" t="s">
        <v>21</v>
      </c>
      <c r="B6" s="27">
        <f>AN8</f>
        <v>10</v>
      </c>
      <c r="C6" s="27">
        <f>AS8</f>
        <v>13</v>
      </c>
      <c r="D6" s="27">
        <f>AX8</f>
        <v>19</v>
      </c>
      <c r="E6" s="26">
        <f t="shared" si="0"/>
        <v>42</v>
      </c>
      <c r="F6" s="28">
        <f t="shared" si="1"/>
        <v>14</v>
      </c>
      <c r="H6" s="9" t="s">
        <v>22</v>
      </c>
      <c r="I6" s="9" t="s">
        <v>23</v>
      </c>
      <c r="J6" s="9" t="s">
        <v>24</v>
      </c>
      <c r="K6" s="9" t="s">
        <v>25</v>
      </c>
      <c r="L6" s="9" t="s">
        <v>26</v>
      </c>
      <c r="M6" s="9"/>
      <c r="N6" s="9" t="s">
        <v>27</v>
      </c>
      <c r="O6" s="9" t="s">
        <v>28</v>
      </c>
      <c r="AJ6" s="25" t="s">
        <v>14</v>
      </c>
      <c r="AK6" s="45">
        <v>12</v>
      </c>
      <c r="AL6" s="45">
        <v>13</v>
      </c>
      <c r="AM6" s="45">
        <f t="shared" si="2"/>
        <v>25</v>
      </c>
      <c r="AN6" s="45">
        <f t="shared" ref="AN6:AN16" si="5">AVERAGE(AK6:AL6)</f>
        <v>12.5</v>
      </c>
      <c r="AO6" s="46"/>
      <c r="AP6" s="45">
        <v>12</v>
      </c>
      <c r="AQ6" s="45">
        <v>13</v>
      </c>
      <c r="AR6" s="45">
        <f t="shared" si="3"/>
        <v>25</v>
      </c>
      <c r="AS6" s="45">
        <f t="shared" ref="AS6:AS16" si="6">AVERAGE(AP6:AQ6)</f>
        <v>12.5</v>
      </c>
      <c r="AT6" s="46"/>
      <c r="AU6" s="45">
        <v>18</v>
      </c>
      <c r="AV6" s="45">
        <v>19</v>
      </c>
      <c r="AW6" s="45">
        <f t="shared" si="4"/>
        <v>37</v>
      </c>
      <c r="AX6" s="45">
        <f t="shared" ref="AX6:AX16" si="7">AVERAGE(AU6:AV6)</f>
        <v>18.5</v>
      </c>
    </row>
    <row r="7" spans="1:50" ht="14.4" x14ac:dyDescent="0.3">
      <c r="A7" s="26" t="s">
        <v>29</v>
      </c>
      <c r="B7" s="27">
        <f>AN9</f>
        <v>6</v>
      </c>
      <c r="C7" s="27">
        <f>AS9</f>
        <v>8</v>
      </c>
      <c r="D7" s="27">
        <f>AX9</f>
        <v>8</v>
      </c>
      <c r="E7" s="26">
        <f t="shared" si="0"/>
        <v>22</v>
      </c>
      <c r="F7" s="28">
        <f t="shared" si="1"/>
        <v>7.333333333333333</v>
      </c>
      <c r="H7" s="6" t="s">
        <v>30</v>
      </c>
      <c r="I7" s="10">
        <v>2</v>
      </c>
      <c r="J7" s="11">
        <f>SUMSQ(B15:D15)/12-I4</f>
        <v>24.388888888888687</v>
      </c>
      <c r="K7" s="11">
        <f t="shared" ref="K7:K12" si="8">J7/I7</f>
        <v>12.194444444444343</v>
      </c>
      <c r="L7" s="11">
        <f>K7/K$12</f>
        <v>0.69332376166546461</v>
      </c>
      <c r="M7" t="str">
        <f>IF(L7&lt;N7,"tn",IF(L7&lt;O7,"*","**"))</f>
        <v>tn</v>
      </c>
      <c r="N7" s="11">
        <f t="shared" ref="N7:N11" si="9">FINV(0.05,I7,I$12)</f>
        <v>3.4433567793667246</v>
      </c>
      <c r="O7" s="11">
        <f t="shared" ref="O7:O11" si="10">FINV(0.01,I7,I$12)</f>
        <v>5.7190219124822725</v>
      </c>
      <c r="AJ7" s="25" t="s">
        <v>17</v>
      </c>
      <c r="AK7" s="45">
        <v>15</v>
      </c>
      <c r="AL7" s="45"/>
      <c r="AM7" s="45">
        <f t="shared" si="2"/>
        <v>15</v>
      </c>
      <c r="AN7" s="45">
        <f t="shared" si="5"/>
        <v>15</v>
      </c>
      <c r="AO7" s="46"/>
      <c r="AP7" s="45">
        <v>22</v>
      </c>
      <c r="AQ7" s="45"/>
      <c r="AR7" s="45">
        <f t="shared" si="3"/>
        <v>22</v>
      </c>
      <c r="AS7" s="45">
        <f t="shared" si="6"/>
        <v>22</v>
      </c>
      <c r="AT7" s="46"/>
      <c r="AU7" s="45"/>
      <c r="AV7" s="45">
        <v>11</v>
      </c>
      <c r="AW7" s="45">
        <f t="shared" si="4"/>
        <v>11</v>
      </c>
      <c r="AX7" s="45">
        <f t="shared" si="7"/>
        <v>11</v>
      </c>
    </row>
    <row r="8" spans="1:50" ht="14.4" x14ac:dyDescent="0.3">
      <c r="A8" s="26" t="s">
        <v>31</v>
      </c>
      <c r="B8" s="27">
        <f>AN10</f>
        <v>10</v>
      </c>
      <c r="C8" s="27">
        <f>AS10</f>
        <v>14</v>
      </c>
      <c r="D8" s="27">
        <f>AX10</f>
        <v>10.5</v>
      </c>
      <c r="E8" s="26">
        <f t="shared" si="0"/>
        <v>34.5</v>
      </c>
      <c r="F8" s="28">
        <f t="shared" si="1"/>
        <v>11.5</v>
      </c>
      <c r="H8" s="6" t="s">
        <v>3</v>
      </c>
      <c r="I8" s="10">
        <f>I1*I2-1</f>
        <v>11</v>
      </c>
      <c r="J8" s="11">
        <f>SUMSQ(E3:E14)/3-I4</f>
        <v>303.30555555555566</v>
      </c>
      <c r="K8" s="11">
        <f t="shared" si="8"/>
        <v>27.573232323232332</v>
      </c>
      <c r="L8" s="11">
        <f>K8/K$12</f>
        <v>1.5676956209619535</v>
      </c>
      <c r="M8" t="str">
        <f t="shared" ref="M8:M11" si="11">IF(L8&lt;N8,"tn",IF(L8&lt;O8,"*","**"))</f>
        <v>tn</v>
      </c>
      <c r="N8" s="11">
        <f t="shared" si="9"/>
        <v>2.2585183566229916</v>
      </c>
      <c r="O8" s="11">
        <f t="shared" si="10"/>
        <v>3.1837421959607717</v>
      </c>
      <c r="AJ8" s="25" t="s">
        <v>21</v>
      </c>
      <c r="AK8" s="45"/>
      <c r="AL8" s="45">
        <v>10</v>
      </c>
      <c r="AM8" s="45">
        <f t="shared" si="2"/>
        <v>10</v>
      </c>
      <c r="AN8" s="45">
        <f t="shared" si="5"/>
        <v>10</v>
      </c>
      <c r="AO8" s="46"/>
      <c r="AP8" s="47">
        <v>13</v>
      </c>
      <c r="AQ8" s="45"/>
      <c r="AR8" s="45">
        <f t="shared" si="3"/>
        <v>13</v>
      </c>
      <c r="AS8" s="45">
        <f t="shared" si="6"/>
        <v>13</v>
      </c>
      <c r="AT8" s="46"/>
      <c r="AU8" s="45"/>
      <c r="AV8" s="45">
        <v>19</v>
      </c>
      <c r="AW8" s="45">
        <f t="shared" si="4"/>
        <v>19</v>
      </c>
      <c r="AX8" s="45">
        <f t="shared" si="7"/>
        <v>19</v>
      </c>
    </row>
    <row r="9" spans="1:50" ht="14.4" x14ac:dyDescent="0.3">
      <c r="A9" s="26" t="s">
        <v>32</v>
      </c>
      <c r="B9" s="27">
        <f>AN11</f>
        <v>19.5</v>
      </c>
      <c r="C9" s="27">
        <f>AS11</f>
        <v>14</v>
      </c>
      <c r="D9" s="27">
        <f>AX11</f>
        <v>22</v>
      </c>
      <c r="E9" s="26">
        <f t="shared" si="0"/>
        <v>55.5</v>
      </c>
      <c r="F9" s="28">
        <f t="shared" si="1"/>
        <v>18.5</v>
      </c>
      <c r="H9" s="6" t="s">
        <v>33</v>
      </c>
      <c r="I9" s="10">
        <f>I1-1</f>
        <v>3</v>
      </c>
      <c r="J9" s="11">
        <f>SUMSQ(E20:E23)/9-I4</f>
        <v>191.47222222222172</v>
      </c>
      <c r="K9" s="11">
        <f t="shared" si="8"/>
        <v>63.824074074073906</v>
      </c>
      <c r="L9" s="11">
        <f t="shared" ref="L9:L11" si="12">K9/K$12</f>
        <v>3.6287628619286822</v>
      </c>
      <c r="M9" t="str">
        <f t="shared" si="11"/>
        <v>*</v>
      </c>
      <c r="N9" s="11">
        <f t="shared" si="9"/>
        <v>3.0491249886524128</v>
      </c>
      <c r="O9" s="11">
        <f t="shared" si="10"/>
        <v>4.8166057778160596</v>
      </c>
      <c r="AJ9" s="25" t="s">
        <v>29</v>
      </c>
      <c r="AK9" s="47">
        <v>6</v>
      </c>
      <c r="AL9" s="45"/>
      <c r="AM9" s="45">
        <f t="shared" si="2"/>
        <v>6</v>
      </c>
      <c r="AN9" s="45">
        <f t="shared" si="5"/>
        <v>6</v>
      </c>
      <c r="AO9" s="46"/>
      <c r="AP9" s="47">
        <v>8</v>
      </c>
      <c r="AQ9" s="45"/>
      <c r="AR9" s="45">
        <f t="shared" si="3"/>
        <v>8</v>
      </c>
      <c r="AS9" s="45">
        <f t="shared" si="6"/>
        <v>8</v>
      </c>
      <c r="AT9" s="46"/>
      <c r="AU9" s="47">
        <v>8</v>
      </c>
      <c r="AV9" s="45"/>
      <c r="AW9" s="45">
        <f t="shared" si="4"/>
        <v>8</v>
      </c>
      <c r="AX9" s="45">
        <f t="shared" si="7"/>
        <v>8</v>
      </c>
    </row>
    <row r="10" spans="1:50" ht="14.4" x14ac:dyDescent="0.3">
      <c r="A10" s="26" t="s">
        <v>34</v>
      </c>
      <c r="B10" s="27">
        <f>AN12</f>
        <v>12.5</v>
      </c>
      <c r="C10" s="27">
        <f>AS12</f>
        <v>6.5</v>
      </c>
      <c r="D10" s="27">
        <f>AX12</f>
        <v>11</v>
      </c>
      <c r="E10" s="26">
        <f t="shared" si="0"/>
        <v>30</v>
      </c>
      <c r="F10" s="28">
        <f t="shared" si="1"/>
        <v>10</v>
      </c>
      <c r="H10" s="6" t="s">
        <v>35</v>
      </c>
      <c r="I10" s="10">
        <f>I2-1</f>
        <v>2</v>
      </c>
      <c r="J10" s="11">
        <f>SUMSQ(B24:D24)/12-I4</f>
        <v>34.013888888888687</v>
      </c>
      <c r="K10" s="11">
        <f t="shared" si="8"/>
        <v>17.006944444444343</v>
      </c>
      <c r="L10" s="11">
        <f t="shared" si="12"/>
        <v>0.96694185211772599</v>
      </c>
      <c r="M10" t="str">
        <f t="shared" si="11"/>
        <v>tn</v>
      </c>
      <c r="N10" s="11">
        <f t="shared" si="9"/>
        <v>3.4433567793667246</v>
      </c>
      <c r="O10" s="11">
        <f t="shared" si="10"/>
        <v>5.7190219124822725</v>
      </c>
      <c r="AJ10" s="25" t="s">
        <v>31</v>
      </c>
      <c r="AK10" s="45">
        <v>10</v>
      </c>
      <c r="AL10" s="45"/>
      <c r="AM10" s="45">
        <f t="shared" si="2"/>
        <v>10</v>
      </c>
      <c r="AN10" s="45">
        <f t="shared" si="5"/>
        <v>10</v>
      </c>
      <c r="AO10" s="46"/>
      <c r="AP10" s="45">
        <v>14</v>
      </c>
      <c r="AQ10" s="45"/>
      <c r="AR10" s="45">
        <f t="shared" si="3"/>
        <v>14</v>
      </c>
      <c r="AS10" s="45">
        <f t="shared" si="6"/>
        <v>14</v>
      </c>
      <c r="AT10" s="46"/>
      <c r="AU10" s="45">
        <v>11</v>
      </c>
      <c r="AV10" s="45">
        <v>10</v>
      </c>
      <c r="AW10" s="45">
        <f t="shared" si="4"/>
        <v>21</v>
      </c>
      <c r="AX10" s="45">
        <f t="shared" si="7"/>
        <v>10.5</v>
      </c>
    </row>
    <row r="11" spans="1:50" ht="14.4" x14ac:dyDescent="0.3">
      <c r="A11" s="26" t="s">
        <v>36</v>
      </c>
      <c r="B11" s="27">
        <f>AN13</f>
        <v>7.5</v>
      </c>
      <c r="C11" s="27">
        <f>AS13</f>
        <v>22</v>
      </c>
      <c r="D11" s="27">
        <f>AX13</f>
        <v>8.5</v>
      </c>
      <c r="E11" s="26">
        <f t="shared" si="0"/>
        <v>38</v>
      </c>
      <c r="F11" s="28">
        <f t="shared" si="1"/>
        <v>12.666666666666666</v>
      </c>
      <c r="H11" s="6" t="s">
        <v>37</v>
      </c>
      <c r="I11" s="10">
        <f>I9*I10</f>
        <v>6</v>
      </c>
      <c r="J11" s="11">
        <f>J8-J9-J10</f>
        <v>77.819444444445253</v>
      </c>
      <c r="K11" s="11">
        <f t="shared" si="8"/>
        <v>12.969907407407542</v>
      </c>
      <c r="L11" s="11">
        <f t="shared" si="12"/>
        <v>0.73741325675999825</v>
      </c>
      <c r="M11" t="str">
        <f t="shared" si="11"/>
        <v>tn</v>
      </c>
      <c r="N11" s="11">
        <f t="shared" si="9"/>
        <v>2.5490614138436585</v>
      </c>
      <c r="O11" s="11">
        <f t="shared" si="10"/>
        <v>3.7583014350037565</v>
      </c>
      <c r="AJ11" s="25" t="s">
        <v>32</v>
      </c>
      <c r="AK11" s="45">
        <v>19</v>
      </c>
      <c r="AL11" s="45">
        <v>20</v>
      </c>
      <c r="AM11" s="45">
        <f t="shared" si="2"/>
        <v>39</v>
      </c>
      <c r="AN11" s="45">
        <f t="shared" si="5"/>
        <v>19.5</v>
      </c>
      <c r="AO11" s="46"/>
      <c r="AP11" s="45"/>
      <c r="AQ11" s="45">
        <v>14</v>
      </c>
      <c r="AR11" s="45">
        <f t="shared" si="3"/>
        <v>14</v>
      </c>
      <c r="AS11" s="45">
        <f t="shared" si="6"/>
        <v>14</v>
      </c>
      <c r="AT11" s="46"/>
      <c r="AU11" s="45"/>
      <c r="AV11" s="45">
        <v>22</v>
      </c>
      <c r="AW11" s="45">
        <f t="shared" si="4"/>
        <v>22</v>
      </c>
      <c r="AX11" s="45">
        <f t="shared" si="7"/>
        <v>22</v>
      </c>
    </row>
    <row r="12" spans="1:50" x14ac:dyDescent="0.25">
      <c r="A12" s="26" t="s">
        <v>38</v>
      </c>
      <c r="B12" s="27">
        <f>AN14</f>
        <v>14</v>
      </c>
      <c r="C12" s="27">
        <f>AS14</f>
        <v>16.5</v>
      </c>
      <c r="D12" s="27">
        <f>AX14</f>
        <v>10</v>
      </c>
      <c r="E12" s="26">
        <f t="shared" si="0"/>
        <v>40.5</v>
      </c>
      <c r="F12" s="28">
        <f t="shared" si="1"/>
        <v>13.5</v>
      </c>
      <c r="H12" s="6" t="s">
        <v>39</v>
      </c>
      <c r="I12" s="10">
        <f>I13-I7-I8</f>
        <v>22</v>
      </c>
      <c r="J12" s="11">
        <f>J13-J7-J8</f>
        <v>386.94444444444434</v>
      </c>
      <c r="K12" s="11">
        <f t="shared" si="8"/>
        <v>17.588383838383834</v>
      </c>
      <c r="L12" s="11"/>
      <c r="M12" s="6"/>
      <c r="N12" s="6"/>
      <c r="O12" s="6"/>
      <c r="AJ12" s="25" t="s">
        <v>34</v>
      </c>
      <c r="AK12" s="45">
        <v>13</v>
      </c>
      <c r="AL12" s="45">
        <v>12</v>
      </c>
      <c r="AM12" s="45">
        <f t="shared" si="2"/>
        <v>25</v>
      </c>
      <c r="AN12" s="45">
        <f t="shared" si="5"/>
        <v>12.5</v>
      </c>
      <c r="AO12" s="46"/>
      <c r="AP12" s="45">
        <v>7</v>
      </c>
      <c r="AQ12" s="45">
        <v>6</v>
      </c>
      <c r="AR12" s="45">
        <f t="shared" si="3"/>
        <v>13</v>
      </c>
      <c r="AS12" s="45">
        <f t="shared" si="6"/>
        <v>6.5</v>
      </c>
      <c r="AT12" s="46"/>
      <c r="AU12" s="45">
        <v>11</v>
      </c>
      <c r="AV12" s="45"/>
      <c r="AW12" s="45">
        <f t="shared" si="4"/>
        <v>11</v>
      </c>
      <c r="AX12" s="45">
        <f t="shared" si="7"/>
        <v>11</v>
      </c>
    </row>
    <row r="13" spans="1:50" x14ac:dyDescent="0.25">
      <c r="A13" s="26" t="s">
        <v>40</v>
      </c>
      <c r="B13" s="27">
        <f>AN15</f>
        <v>12</v>
      </c>
      <c r="C13" s="27">
        <f>AS15</f>
        <v>17</v>
      </c>
      <c r="D13" s="27">
        <f>AX15</f>
        <v>17</v>
      </c>
      <c r="E13" s="26">
        <f t="shared" si="0"/>
        <v>46</v>
      </c>
      <c r="F13" s="28">
        <f t="shared" si="1"/>
        <v>15.333333333333334</v>
      </c>
      <c r="H13" s="12" t="s">
        <v>41</v>
      </c>
      <c r="I13" s="13">
        <f>4*3*3-1</f>
        <v>35</v>
      </c>
      <c r="J13" s="14">
        <f>SUMSQ(B3:D14)-I4</f>
        <v>714.63888888888869</v>
      </c>
      <c r="K13" s="12"/>
      <c r="L13" s="12"/>
      <c r="M13" s="12"/>
      <c r="N13" s="12"/>
      <c r="O13" s="12"/>
      <c r="AJ13" s="25" t="s">
        <v>36</v>
      </c>
      <c r="AK13" s="45">
        <v>9</v>
      </c>
      <c r="AL13" s="45">
        <v>6</v>
      </c>
      <c r="AM13" s="45">
        <f t="shared" si="2"/>
        <v>15</v>
      </c>
      <c r="AN13" s="45">
        <f t="shared" si="5"/>
        <v>7.5</v>
      </c>
      <c r="AO13" s="46"/>
      <c r="AP13" s="45">
        <v>22</v>
      </c>
      <c r="AQ13" s="45"/>
      <c r="AR13" s="45">
        <f t="shared" si="3"/>
        <v>22</v>
      </c>
      <c r="AS13" s="45">
        <f t="shared" si="6"/>
        <v>22</v>
      </c>
      <c r="AT13" s="46"/>
      <c r="AU13" s="45">
        <v>8</v>
      </c>
      <c r="AV13" s="45">
        <v>9</v>
      </c>
      <c r="AW13" s="45">
        <f t="shared" si="4"/>
        <v>17</v>
      </c>
      <c r="AX13" s="45">
        <f t="shared" si="7"/>
        <v>8.5</v>
      </c>
    </row>
    <row r="14" spans="1:50" x14ac:dyDescent="0.25">
      <c r="A14" s="26" t="s">
        <v>42</v>
      </c>
      <c r="B14" s="27">
        <f>AN16</f>
        <v>19</v>
      </c>
      <c r="C14" s="27">
        <f>AS16</f>
        <v>15.5</v>
      </c>
      <c r="D14" s="27">
        <f>AX16</f>
        <v>9.5</v>
      </c>
      <c r="E14" s="26">
        <f t="shared" si="0"/>
        <v>44</v>
      </c>
      <c r="F14" s="28">
        <f t="shared" si="1"/>
        <v>14.666666666666666</v>
      </c>
      <c r="AJ14" s="25" t="s">
        <v>38</v>
      </c>
      <c r="AK14" s="45"/>
      <c r="AL14" s="45">
        <v>14</v>
      </c>
      <c r="AM14" s="45">
        <f t="shared" si="2"/>
        <v>14</v>
      </c>
      <c r="AN14" s="45">
        <f t="shared" si="5"/>
        <v>14</v>
      </c>
      <c r="AO14" s="46"/>
      <c r="AP14" s="45">
        <v>26</v>
      </c>
      <c r="AQ14" s="45">
        <v>7</v>
      </c>
      <c r="AR14" s="45">
        <f t="shared" si="3"/>
        <v>33</v>
      </c>
      <c r="AS14" s="45">
        <f t="shared" si="6"/>
        <v>16.5</v>
      </c>
      <c r="AT14" s="46"/>
      <c r="AU14" s="45">
        <v>12</v>
      </c>
      <c r="AV14" s="45">
        <v>8</v>
      </c>
      <c r="AW14" s="45">
        <f t="shared" si="4"/>
        <v>20</v>
      </c>
      <c r="AX14" s="45">
        <f t="shared" si="7"/>
        <v>10</v>
      </c>
    </row>
    <row r="15" spans="1:50" x14ac:dyDescent="0.25">
      <c r="A15" s="26" t="s">
        <v>41</v>
      </c>
      <c r="B15" s="26">
        <f>SUM(B3:B14)</f>
        <v>149</v>
      </c>
      <c r="C15" s="26">
        <f>SUM(C3:C14)</f>
        <v>172</v>
      </c>
      <c r="D15" s="26">
        <f>SUM(D3:D14)</f>
        <v>154</v>
      </c>
      <c r="E15" s="26">
        <f>SUM(E3:E14)</f>
        <v>475</v>
      </c>
      <c r="F15" s="26"/>
      <c r="J15" s="2"/>
      <c r="AJ15" s="25" t="s">
        <v>40</v>
      </c>
      <c r="AK15" s="45">
        <v>12</v>
      </c>
      <c r="AL15" s="45"/>
      <c r="AM15" s="45">
        <f t="shared" si="2"/>
        <v>12</v>
      </c>
      <c r="AN15" s="45">
        <f t="shared" si="5"/>
        <v>12</v>
      </c>
      <c r="AO15" s="46"/>
      <c r="AP15" s="45">
        <v>17</v>
      </c>
      <c r="AQ15" s="45"/>
      <c r="AR15" s="45">
        <f t="shared" si="3"/>
        <v>17</v>
      </c>
      <c r="AS15" s="45">
        <f t="shared" si="6"/>
        <v>17</v>
      </c>
      <c r="AT15" s="46"/>
      <c r="AU15" s="45">
        <v>17</v>
      </c>
      <c r="AV15" s="45"/>
      <c r="AW15" s="45">
        <f t="shared" si="4"/>
        <v>17</v>
      </c>
      <c r="AX15" s="45">
        <f t="shared" si="7"/>
        <v>17</v>
      </c>
    </row>
    <row r="16" spans="1:50" x14ac:dyDescent="0.25">
      <c r="I16" s="16"/>
      <c r="J16" s="16"/>
      <c r="K16" s="24"/>
      <c r="AJ16" s="25" t="s">
        <v>42</v>
      </c>
      <c r="AK16" s="45">
        <v>17</v>
      </c>
      <c r="AL16" s="45">
        <v>21</v>
      </c>
      <c r="AM16" s="45">
        <f t="shared" si="2"/>
        <v>38</v>
      </c>
      <c r="AN16" s="45">
        <f t="shared" si="5"/>
        <v>19</v>
      </c>
      <c r="AO16" s="48"/>
      <c r="AP16" s="45">
        <v>17</v>
      </c>
      <c r="AQ16" s="45">
        <v>14</v>
      </c>
      <c r="AR16" s="45">
        <f t="shared" si="3"/>
        <v>31</v>
      </c>
      <c r="AS16" s="45">
        <f t="shared" si="6"/>
        <v>15.5</v>
      </c>
      <c r="AT16" s="48"/>
      <c r="AU16" s="45">
        <v>12</v>
      </c>
      <c r="AV16" s="45">
        <v>7</v>
      </c>
      <c r="AW16" s="45">
        <f t="shared" si="4"/>
        <v>19</v>
      </c>
      <c r="AX16" s="45">
        <f t="shared" si="7"/>
        <v>9.5</v>
      </c>
    </row>
    <row r="17" spans="1:14" x14ac:dyDescent="0.25">
      <c r="A17" s="6" t="s">
        <v>43</v>
      </c>
      <c r="B17" s="6"/>
      <c r="C17" s="6"/>
      <c r="D17" s="6"/>
      <c r="E17" s="6"/>
      <c r="F17" s="6"/>
      <c r="I17" s="16"/>
      <c r="J17" s="16"/>
      <c r="K17" s="24"/>
      <c r="M17" s="24"/>
    </row>
    <row r="18" spans="1:14" x14ac:dyDescent="0.25">
      <c r="A18" s="31" t="s">
        <v>33</v>
      </c>
      <c r="B18" s="36" t="s">
        <v>35</v>
      </c>
      <c r="C18" s="37"/>
      <c r="D18" s="38"/>
      <c r="E18" s="39" t="s">
        <v>5</v>
      </c>
      <c r="F18" s="39" t="s">
        <v>44</v>
      </c>
      <c r="J18" s="2" t="s">
        <v>3</v>
      </c>
    </row>
    <row r="19" spans="1:14" x14ac:dyDescent="0.25">
      <c r="A19" s="31"/>
      <c r="B19" s="4" t="s">
        <v>45</v>
      </c>
      <c r="C19" s="4" t="s">
        <v>46</v>
      </c>
      <c r="D19" s="4" t="s">
        <v>47</v>
      </c>
      <c r="E19" s="40"/>
      <c r="F19" s="40"/>
      <c r="J19" s="2" t="s">
        <v>33</v>
      </c>
    </row>
    <row r="20" spans="1:14" x14ac:dyDescent="0.25">
      <c r="A20" s="4" t="s">
        <v>48</v>
      </c>
      <c r="B20" s="8">
        <f>E3</f>
        <v>31</v>
      </c>
      <c r="C20" s="8">
        <f>E7</f>
        <v>22</v>
      </c>
      <c r="D20" s="8">
        <f>E11</f>
        <v>38</v>
      </c>
      <c r="E20" s="8">
        <f t="shared" ref="E20:E24" si="13">SUM(B20:D20)</f>
        <v>91</v>
      </c>
      <c r="F20" s="21">
        <f t="shared" ref="F20:F23" si="14">E20/9</f>
        <v>10.111111111111111</v>
      </c>
      <c r="I20" s="16"/>
      <c r="J20" s="4" t="s">
        <v>48</v>
      </c>
      <c r="K20" s="17">
        <f>F20</f>
        <v>10.111111111111111</v>
      </c>
      <c r="L20" s="24">
        <f>K20+K24</f>
        <v>15.605055550678234</v>
      </c>
      <c r="M20" s="1" t="s">
        <v>55</v>
      </c>
    </row>
    <row r="21" spans="1:14" x14ac:dyDescent="0.25">
      <c r="A21" s="4" t="s">
        <v>49</v>
      </c>
      <c r="B21" s="8">
        <f>E4</f>
        <v>43.5</v>
      </c>
      <c r="C21" s="8">
        <f>E8</f>
        <v>34.5</v>
      </c>
      <c r="D21" s="8">
        <f>E12</f>
        <v>40.5</v>
      </c>
      <c r="E21" s="8">
        <f t="shared" si="13"/>
        <v>118.5</v>
      </c>
      <c r="F21" s="21">
        <f t="shared" si="14"/>
        <v>13.166666666666666</v>
      </c>
      <c r="I21" s="16"/>
      <c r="J21" s="4" t="s">
        <v>49</v>
      </c>
      <c r="K21" s="17">
        <f t="shared" ref="K21:K23" si="15">F21</f>
        <v>13.166666666666666</v>
      </c>
      <c r="M21" s="1" t="s">
        <v>57</v>
      </c>
    </row>
    <row r="22" spans="1:14" x14ac:dyDescent="0.25">
      <c r="A22" s="7" t="s">
        <v>50</v>
      </c>
      <c r="B22" s="15">
        <f>E5</f>
        <v>48</v>
      </c>
      <c r="C22" s="15">
        <f>E9</f>
        <v>55.5</v>
      </c>
      <c r="D22" s="15">
        <f>E13</f>
        <v>46</v>
      </c>
      <c r="E22" s="8">
        <f t="shared" si="13"/>
        <v>149.5</v>
      </c>
      <c r="F22" s="21">
        <f t="shared" si="14"/>
        <v>16.611111111111111</v>
      </c>
      <c r="I22" s="18"/>
      <c r="J22" s="7" t="s">
        <v>50</v>
      </c>
      <c r="K22" s="17">
        <f t="shared" si="15"/>
        <v>16.611111111111111</v>
      </c>
      <c r="M22" s="1" t="s">
        <v>56</v>
      </c>
    </row>
    <row r="23" spans="1:14" x14ac:dyDescent="0.25">
      <c r="A23" s="7" t="s">
        <v>51</v>
      </c>
      <c r="B23" s="15">
        <f>E6</f>
        <v>42</v>
      </c>
      <c r="C23" s="15">
        <f>E10</f>
        <v>30</v>
      </c>
      <c r="D23" s="15">
        <f>E14</f>
        <v>44</v>
      </c>
      <c r="E23" s="8">
        <f t="shared" si="13"/>
        <v>116</v>
      </c>
      <c r="F23" s="21">
        <f t="shared" si="14"/>
        <v>12.888888888888889</v>
      </c>
      <c r="I23" s="18"/>
      <c r="J23" s="7" t="s">
        <v>51</v>
      </c>
      <c r="K23" s="17">
        <f t="shared" si="15"/>
        <v>12.888888888888889</v>
      </c>
      <c r="L23" s="24"/>
      <c r="M23" s="1" t="s">
        <v>57</v>
      </c>
    </row>
    <row r="24" spans="1:14" ht="15" customHeight="1" x14ac:dyDescent="0.25">
      <c r="A24" s="4" t="s">
        <v>5</v>
      </c>
      <c r="B24" s="8">
        <f>SUM(B20:B23)</f>
        <v>164.5</v>
      </c>
      <c r="C24" s="8">
        <f>SUM(C20:C23)</f>
        <v>142</v>
      </c>
      <c r="D24" s="8">
        <f>SUM(D20:D23)</f>
        <v>168.5</v>
      </c>
      <c r="E24" s="8">
        <f t="shared" si="13"/>
        <v>475</v>
      </c>
      <c r="F24" s="8"/>
      <c r="H24" s="19" t="s">
        <v>58</v>
      </c>
      <c r="I24" s="19">
        <v>3.93</v>
      </c>
      <c r="J24" s="20" t="s">
        <v>54</v>
      </c>
      <c r="K24" s="17">
        <f>3.93*(K12/(I3*I2))^0.5</f>
        <v>5.4939444395671222</v>
      </c>
      <c r="L24" s="23"/>
      <c r="M24" s="23"/>
      <c r="N24" s="23"/>
    </row>
    <row r="25" spans="1:14" x14ac:dyDescent="0.25">
      <c r="A25" s="4" t="s">
        <v>44</v>
      </c>
      <c r="B25" s="21">
        <f>B24/12</f>
        <v>13.708333333333334</v>
      </c>
      <c r="C25" s="21">
        <f>C24/12</f>
        <v>11.833333333333334</v>
      </c>
      <c r="D25" s="21">
        <f>D24/12</f>
        <v>14.041666666666666</v>
      </c>
      <c r="E25" s="8"/>
      <c r="F25" s="8"/>
      <c r="G25" s="6"/>
      <c r="H25" s="23"/>
      <c r="I25" s="22"/>
      <c r="J25" s="22"/>
      <c r="K25" s="22"/>
      <c r="L25" s="22"/>
      <c r="M25" s="22"/>
      <c r="N25" s="22"/>
    </row>
    <row r="26" spans="1:14" x14ac:dyDescent="0.25">
      <c r="H26" s="22"/>
      <c r="I26" s="22"/>
      <c r="J26" s="22"/>
      <c r="K26" s="22"/>
      <c r="L26" s="22"/>
      <c r="M26" s="22"/>
      <c r="N26" s="22"/>
    </row>
    <row r="27" spans="1:14" x14ac:dyDescent="0.25">
      <c r="H27" s="22"/>
      <c r="I27" s="22"/>
      <c r="J27" s="22"/>
      <c r="K27" s="22"/>
      <c r="L27" s="22"/>
      <c r="M27" s="22"/>
      <c r="N27" s="22"/>
    </row>
    <row r="28" spans="1:14" x14ac:dyDescent="0.25">
      <c r="H28" s="22"/>
      <c r="I28" s="22"/>
      <c r="J28" s="22"/>
      <c r="K28" s="22"/>
      <c r="L28" s="22"/>
      <c r="M28" s="22"/>
      <c r="N28" s="22"/>
    </row>
    <row r="29" spans="1:14" x14ac:dyDescent="0.25">
      <c r="H29" s="22"/>
      <c r="I29" s="22"/>
      <c r="J29" s="22"/>
      <c r="K29" s="22"/>
      <c r="L29" s="22"/>
      <c r="M29" s="22"/>
      <c r="N29" s="22"/>
    </row>
    <row r="30" spans="1:14" x14ac:dyDescent="0.25">
      <c r="H30" s="23"/>
      <c r="I30" s="29"/>
      <c r="J30" s="29"/>
      <c r="K30" s="29"/>
      <c r="L30" s="29"/>
      <c r="M30" s="29"/>
      <c r="N30" s="29"/>
    </row>
    <row r="33" spans="8:16" x14ac:dyDescent="0.25">
      <c r="H33" s="30"/>
      <c r="I33" s="30"/>
      <c r="J33" s="30"/>
      <c r="K33" s="30"/>
      <c r="L33" s="30"/>
      <c r="M33" s="30"/>
      <c r="N33" s="30"/>
      <c r="O33" s="30"/>
      <c r="P33" s="30"/>
    </row>
    <row r="34" spans="8:16" x14ac:dyDescent="0.25">
      <c r="H34" s="30"/>
      <c r="I34" s="22"/>
      <c r="J34" s="22"/>
      <c r="K34" s="22"/>
      <c r="L34" s="22"/>
      <c r="M34" s="22"/>
      <c r="N34" s="22"/>
      <c r="O34" s="22"/>
      <c r="P34" s="22"/>
    </row>
    <row r="35" spans="8:16" x14ac:dyDescent="0.25">
      <c r="H35" s="22"/>
      <c r="I35" s="22"/>
      <c r="J35" s="22"/>
      <c r="K35" s="22"/>
      <c r="L35" s="22"/>
      <c r="M35" s="22"/>
      <c r="N35" s="22"/>
      <c r="O35" s="22"/>
      <c r="P35" s="22"/>
    </row>
    <row r="36" spans="8:16" x14ac:dyDescent="0.25">
      <c r="H36" s="22"/>
      <c r="I36" s="22"/>
      <c r="J36" s="22"/>
      <c r="K36" s="22"/>
      <c r="L36" s="22"/>
      <c r="M36" s="22"/>
      <c r="N36" s="22"/>
      <c r="O36" s="22"/>
      <c r="P36" s="22"/>
    </row>
    <row r="37" spans="8:16" x14ac:dyDescent="0.25">
      <c r="H37" s="22"/>
      <c r="I37" s="22"/>
      <c r="J37" s="22"/>
      <c r="K37" s="22"/>
      <c r="L37" s="22"/>
      <c r="M37" s="22"/>
      <c r="N37" s="22"/>
      <c r="O37" s="22"/>
      <c r="P37" s="22"/>
    </row>
    <row r="38" spans="8:16" x14ac:dyDescent="0.25">
      <c r="H38" s="22"/>
      <c r="I38" s="29"/>
      <c r="J38" s="29"/>
      <c r="K38" s="29"/>
      <c r="L38" s="29"/>
      <c r="M38" s="29"/>
      <c r="N38" s="29"/>
      <c r="O38" s="29"/>
      <c r="P38" s="22"/>
    </row>
  </sheetData>
  <mergeCells count="24">
    <mergeCell ref="A1:A2"/>
    <mergeCell ref="B1:D1"/>
    <mergeCell ref="E1:E2"/>
    <mergeCell ref="F1:F2"/>
    <mergeCell ref="A18:A19"/>
    <mergeCell ref="B18:D18"/>
    <mergeCell ref="E18:E19"/>
    <mergeCell ref="F18:F19"/>
    <mergeCell ref="I38:O38"/>
    <mergeCell ref="I30:N30"/>
    <mergeCell ref="H33:H34"/>
    <mergeCell ref="I33:P33"/>
    <mergeCell ref="AX3:AX4"/>
    <mergeCell ref="AJ3:AJ4"/>
    <mergeCell ref="AK3:AL3"/>
    <mergeCell ref="AM3:AM4"/>
    <mergeCell ref="AN3:AN4"/>
    <mergeCell ref="AO3:AO16"/>
    <mergeCell ref="AP3:AQ3"/>
    <mergeCell ref="AR3:AR4"/>
    <mergeCell ref="AS3:AS4"/>
    <mergeCell ref="AT3:AT16"/>
    <mergeCell ref="AU3:AV3"/>
    <mergeCell ref="AW3:AW4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mochaziz06@gmail.com</cp:lastModifiedBy>
  <dcterms:created xsi:type="dcterms:W3CDTF">2023-04-12T06:19:14Z</dcterms:created>
  <dcterms:modified xsi:type="dcterms:W3CDTF">2023-05-20T12:31:27Z</dcterms:modified>
</cp:coreProperties>
</file>