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cb7d9e75f817a5/Documents/Reyke/Artikel skripsi/Analisis Data/analisis data fix/"/>
    </mc:Choice>
  </mc:AlternateContent>
  <xr:revisionPtr revIDLastSave="9" documentId="11_A05BC81CDF4C49E762141F00D382C10733151C78" xr6:coauthVersionLast="47" xr6:coauthVersionMax="47" xr10:uidLastSave="{5A36F153-A2D4-4E83-A4C1-13D9A1E79AD5}"/>
  <bookViews>
    <workbookView xWindow="-108" yWindow="-108" windowWidth="23256" windowHeight="13176" activeTab="2" xr2:uid="{00000000-000D-0000-FFFF-FFFF00000000}"/>
  </bookViews>
  <sheets>
    <sheet name="7 HST" sheetId="1" r:id="rId1"/>
    <sheet name="14 HST" sheetId="2" r:id="rId2"/>
    <sheet name="21 HST" sheetId="3" r:id="rId3"/>
    <sheet name="28 HST" sheetId="4" r:id="rId4"/>
    <sheet name="PANEN" sheetId="5" r:id="rId5"/>
  </sheets>
  <calcPr calcId="181029"/>
</workbook>
</file>

<file path=xl/calcChain.xml><?xml version="1.0" encoding="utf-8"?>
<calcChain xmlns="http://schemas.openxmlformats.org/spreadsheetml/2006/main">
  <c r="O58" i="5" l="1"/>
  <c r="O59" i="5"/>
  <c r="O60" i="5"/>
  <c r="O61" i="5"/>
  <c r="O62" i="5"/>
  <c r="O63" i="5"/>
  <c r="O64" i="5"/>
  <c r="O65" i="5"/>
  <c r="O66" i="5"/>
  <c r="O67" i="5"/>
  <c r="O68" i="5"/>
  <c r="O57" i="5"/>
  <c r="J58" i="5"/>
  <c r="J59" i="5"/>
  <c r="J60" i="5"/>
  <c r="J61" i="5"/>
  <c r="J62" i="5"/>
  <c r="J63" i="5"/>
  <c r="J64" i="5"/>
  <c r="J65" i="5"/>
  <c r="J66" i="5"/>
  <c r="J67" i="5"/>
  <c r="J68" i="5"/>
  <c r="J57" i="5"/>
  <c r="E58" i="5"/>
  <c r="E59" i="5"/>
  <c r="E60" i="5"/>
  <c r="E61" i="5"/>
  <c r="E62" i="5"/>
  <c r="E63" i="5"/>
  <c r="E64" i="5"/>
  <c r="E65" i="5"/>
  <c r="E66" i="5"/>
  <c r="E67" i="5"/>
  <c r="E68" i="5"/>
  <c r="E57" i="5"/>
  <c r="O54" i="4"/>
  <c r="O55" i="4"/>
  <c r="O56" i="4"/>
  <c r="O57" i="4"/>
  <c r="O58" i="4"/>
  <c r="O59" i="4"/>
  <c r="O60" i="4"/>
  <c r="O61" i="4"/>
  <c r="O62" i="4"/>
  <c r="O63" i="4"/>
  <c r="O64" i="4"/>
  <c r="O53" i="4"/>
  <c r="J54" i="4"/>
  <c r="J55" i="4"/>
  <c r="J56" i="4"/>
  <c r="J57" i="4"/>
  <c r="J58" i="4"/>
  <c r="J59" i="4"/>
  <c r="J60" i="4"/>
  <c r="J61" i="4"/>
  <c r="J62" i="4"/>
  <c r="C12" i="4" s="1"/>
  <c r="J63" i="4"/>
  <c r="C13" i="4" s="1"/>
  <c r="J64" i="4"/>
  <c r="J53" i="4"/>
  <c r="E54" i="4"/>
  <c r="E55" i="4"/>
  <c r="E56" i="4"/>
  <c r="E57" i="4"/>
  <c r="E58" i="4"/>
  <c r="E59" i="4"/>
  <c r="E60" i="4"/>
  <c r="E61" i="4"/>
  <c r="E62" i="4"/>
  <c r="E63" i="4"/>
  <c r="B13" i="4" s="1"/>
  <c r="E64" i="4"/>
  <c r="E53" i="4"/>
  <c r="O54" i="3"/>
  <c r="O55" i="3"/>
  <c r="O56" i="3"/>
  <c r="O57" i="3"/>
  <c r="O58" i="3"/>
  <c r="O59" i="3"/>
  <c r="O60" i="3"/>
  <c r="O61" i="3"/>
  <c r="O62" i="3"/>
  <c r="O63" i="3"/>
  <c r="O64" i="3"/>
  <c r="O53" i="3"/>
  <c r="J54" i="3"/>
  <c r="J55" i="3"/>
  <c r="J56" i="3"/>
  <c r="J57" i="3"/>
  <c r="C7" i="3" s="1"/>
  <c r="J58" i="3"/>
  <c r="C8" i="3" s="1"/>
  <c r="J59" i="3"/>
  <c r="J60" i="3"/>
  <c r="J61" i="3"/>
  <c r="J62" i="3"/>
  <c r="J63" i="3"/>
  <c r="J64" i="3"/>
  <c r="J53" i="3"/>
  <c r="E54" i="3"/>
  <c r="E55" i="3"/>
  <c r="E56" i="3"/>
  <c r="E57" i="3"/>
  <c r="E58" i="3"/>
  <c r="E59" i="3"/>
  <c r="E60" i="3"/>
  <c r="E61" i="3"/>
  <c r="E62" i="3"/>
  <c r="E63" i="3"/>
  <c r="E64" i="3"/>
  <c r="E53" i="3"/>
  <c r="AX6" i="2"/>
  <c r="D4" i="2" s="1"/>
  <c r="AX7" i="2"/>
  <c r="D5" i="2" s="1"/>
  <c r="AX8" i="2"/>
  <c r="D6" i="2" s="1"/>
  <c r="AX9" i="2"/>
  <c r="D7" i="2" s="1"/>
  <c r="AX10" i="2"/>
  <c r="AX11" i="2"/>
  <c r="AX12" i="2"/>
  <c r="D10" i="2" s="1"/>
  <c r="AX13" i="2"/>
  <c r="D11" i="2" s="1"/>
  <c r="AX14" i="2"/>
  <c r="D12" i="2" s="1"/>
  <c r="AX15" i="2"/>
  <c r="D13" i="2" s="1"/>
  <c r="AX16" i="2"/>
  <c r="D14" i="2" s="1"/>
  <c r="AX5" i="2"/>
  <c r="D3" i="2" s="1"/>
  <c r="AS6" i="2"/>
  <c r="AS7" i="2"/>
  <c r="AS8" i="2"/>
  <c r="C6" i="2" s="1"/>
  <c r="AS9" i="2"/>
  <c r="C7" i="2" s="1"/>
  <c r="AS10" i="2"/>
  <c r="C8" i="2" s="1"/>
  <c r="AS11" i="2"/>
  <c r="C9" i="2" s="1"/>
  <c r="AS12" i="2"/>
  <c r="C10" i="2" s="1"/>
  <c r="AS13" i="2"/>
  <c r="C11" i="2" s="1"/>
  <c r="AS14" i="2"/>
  <c r="AS15" i="2"/>
  <c r="AS16" i="2"/>
  <c r="C14" i="2" s="1"/>
  <c r="AS5" i="2"/>
  <c r="C3" i="2" s="1"/>
  <c r="AN6" i="2"/>
  <c r="B4" i="2" s="1"/>
  <c r="AN7" i="2"/>
  <c r="B5" i="2" s="1"/>
  <c r="AN8" i="2"/>
  <c r="B6" i="2" s="1"/>
  <c r="F6" i="2" s="1"/>
  <c r="AN9" i="2"/>
  <c r="B7" i="2" s="1"/>
  <c r="AN10" i="2"/>
  <c r="AN11" i="2"/>
  <c r="AN12" i="2"/>
  <c r="B10" i="2" s="1"/>
  <c r="F10" i="2" s="1"/>
  <c r="AN13" i="2"/>
  <c r="B11" i="2" s="1"/>
  <c r="F11" i="2" s="1"/>
  <c r="AN14" i="2"/>
  <c r="B12" i="2" s="1"/>
  <c r="AN15" i="2"/>
  <c r="B13" i="2" s="1"/>
  <c r="AN16" i="2"/>
  <c r="B14" i="2" s="1"/>
  <c r="AN5" i="2"/>
  <c r="B3" i="2" s="1"/>
  <c r="I10" i="5"/>
  <c r="I9" i="5"/>
  <c r="I11" i="5" s="1"/>
  <c r="I8" i="5"/>
  <c r="I10" i="4"/>
  <c r="I9" i="4"/>
  <c r="I8" i="4"/>
  <c r="I10" i="3"/>
  <c r="I9" i="3"/>
  <c r="I11" i="3" s="1"/>
  <c r="I8" i="3"/>
  <c r="I10" i="2"/>
  <c r="I9" i="2"/>
  <c r="I8" i="2"/>
  <c r="F4" i="1"/>
  <c r="F5" i="1"/>
  <c r="F6" i="1"/>
  <c r="F7" i="1"/>
  <c r="F8" i="1"/>
  <c r="F9" i="1"/>
  <c r="F10" i="1"/>
  <c r="F11" i="1"/>
  <c r="F12" i="1"/>
  <c r="F13" i="1"/>
  <c r="F14" i="1"/>
  <c r="F3" i="1"/>
  <c r="AX6" i="1"/>
  <c r="AX7" i="1"/>
  <c r="AX8" i="1"/>
  <c r="AX9" i="1"/>
  <c r="AX10" i="1"/>
  <c r="AX11" i="1"/>
  <c r="AX12" i="1"/>
  <c r="AX13" i="1"/>
  <c r="AX14" i="1"/>
  <c r="AX15" i="1"/>
  <c r="AX16" i="1"/>
  <c r="AX5" i="1"/>
  <c r="AS6" i="1"/>
  <c r="AS7" i="1"/>
  <c r="AS8" i="1"/>
  <c r="AS9" i="1"/>
  <c r="AS10" i="1"/>
  <c r="AS11" i="1"/>
  <c r="AS12" i="1"/>
  <c r="AS13" i="1"/>
  <c r="AS14" i="1"/>
  <c r="AS15" i="1"/>
  <c r="AS16" i="1"/>
  <c r="AS5" i="1"/>
  <c r="AN6" i="1"/>
  <c r="AN7" i="1"/>
  <c r="AN8" i="1"/>
  <c r="AN9" i="1"/>
  <c r="AN10" i="1"/>
  <c r="AN11" i="1"/>
  <c r="AN12" i="1"/>
  <c r="AN13" i="1"/>
  <c r="AN14" i="1"/>
  <c r="AN15" i="1"/>
  <c r="AN16" i="1"/>
  <c r="AN5" i="1"/>
  <c r="I10" i="1"/>
  <c r="I9" i="1"/>
  <c r="I11" i="1" s="1"/>
  <c r="I8" i="1"/>
  <c r="D14" i="5"/>
  <c r="N68" i="5"/>
  <c r="I68" i="5"/>
  <c r="D68" i="5"/>
  <c r="B14" i="5" s="1"/>
  <c r="I13" i="5"/>
  <c r="I12" i="5" s="1"/>
  <c r="N67" i="5"/>
  <c r="I67" i="5"/>
  <c r="C13" i="5" s="1"/>
  <c r="D67" i="5"/>
  <c r="N66" i="5"/>
  <c r="C12" i="5"/>
  <c r="I66" i="5"/>
  <c r="D66" i="5"/>
  <c r="N65" i="5"/>
  <c r="D11" i="5" s="1"/>
  <c r="I65" i="5"/>
  <c r="D65" i="5"/>
  <c r="D10" i="5"/>
  <c r="N64" i="5"/>
  <c r="I64" i="5"/>
  <c r="D64" i="5"/>
  <c r="N63" i="5"/>
  <c r="I63" i="5"/>
  <c r="D63" i="5"/>
  <c r="B9" i="5" s="1"/>
  <c r="N62" i="5"/>
  <c r="I62" i="5"/>
  <c r="D62" i="5"/>
  <c r="B8" i="5" s="1"/>
  <c r="N61" i="5"/>
  <c r="I61" i="5"/>
  <c r="D61" i="5"/>
  <c r="B7" i="5" s="1"/>
  <c r="N60" i="5"/>
  <c r="I60" i="5"/>
  <c r="D60" i="5"/>
  <c r="B6" i="5" s="1"/>
  <c r="N59" i="5"/>
  <c r="I59" i="5"/>
  <c r="D59" i="5"/>
  <c r="B5" i="5" s="1"/>
  <c r="N58" i="5"/>
  <c r="I58" i="5"/>
  <c r="D58" i="5"/>
  <c r="B4" i="5" s="1"/>
  <c r="N57" i="5"/>
  <c r="I57" i="5"/>
  <c r="D57" i="5"/>
  <c r="B3" i="5" s="1"/>
  <c r="N64" i="4"/>
  <c r="I64" i="4"/>
  <c r="D64" i="4"/>
  <c r="B14" i="4" s="1"/>
  <c r="I13" i="4"/>
  <c r="N63" i="4"/>
  <c r="D13" i="4" s="1"/>
  <c r="I63" i="4"/>
  <c r="D63" i="4"/>
  <c r="D12" i="4"/>
  <c r="N62" i="4"/>
  <c r="I62" i="4"/>
  <c r="D62" i="4"/>
  <c r="B12" i="4" s="1"/>
  <c r="N61" i="4"/>
  <c r="I61" i="4"/>
  <c r="C11" i="4" s="1"/>
  <c r="D61" i="4"/>
  <c r="N60" i="4"/>
  <c r="I60" i="4"/>
  <c r="B10" i="4"/>
  <c r="D60" i="4"/>
  <c r="N59" i="4"/>
  <c r="D9" i="4" s="1"/>
  <c r="I59" i="4"/>
  <c r="D59" i="4"/>
  <c r="N58" i="4"/>
  <c r="I58" i="4"/>
  <c r="C8" i="4" s="1"/>
  <c r="D58" i="4"/>
  <c r="N57" i="4"/>
  <c r="I57" i="4"/>
  <c r="D57" i="4"/>
  <c r="N56" i="4"/>
  <c r="I56" i="4"/>
  <c r="D56" i="4"/>
  <c r="N55" i="4"/>
  <c r="D5" i="4" s="1"/>
  <c r="I55" i="4"/>
  <c r="D55" i="4"/>
  <c r="N54" i="4"/>
  <c r="I54" i="4"/>
  <c r="C4" i="4" s="1"/>
  <c r="D54" i="4"/>
  <c r="B4" i="4" s="1"/>
  <c r="N53" i="4"/>
  <c r="I53" i="4"/>
  <c r="D53" i="4"/>
  <c r="N64" i="3"/>
  <c r="I64" i="3"/>
  <c r="D64" i="3"/>
  <c r="I13" i="3"/>
  <c r="N63" i="3"/>
  <c r="I63" i="3"/>
  <c r="D63" i="3"/>
  <c r="N62" i="3"/>
  <c r="D12" i="3" s="1"/>
  <c r="I62" i="3"/>
  <c r="D62" i="3"/>
  <c r="N61" i="3"/>
  <c r="I61" i="3"/>
  <c r="D61" i="3"/>
  <c r="N60" i="3"/>
  <c r="I60" i="3"/>
  <c r="D60" i="3"/>
  <c r="N59" i="3"/>
  <c r="I59" i="3"/>
  <c r="D59" i="3"/>
  <c r="N58" i="3"/>
  <c r="D8" i="3" s="1"/>
  <c r="I58" i="3"/>
  <c r="D58" i="3"/>
  <c r="N57" i="3"/>
  <c r="I57" i="3"/>
  <c r="D57" i="3"/>
  <c r="N56" i="3"/>
  <c r="I56" i="3"/>
  <c r="D56" i="3"/>
  <c r="N55" i="3"/>
  <c r="I55" i="3"/>
  <c r="D55" i="3"/>
  <c r="N54" i="3"/>
  <c r="D4" i="3" s="1"/>
  <c r="I54" i="3"/>
  <c r="D54" i="3"/>
  <c r="N53" i="3"/>
  <c r="I53" i="3"/>
  <c r="D53" i="3"/>
  <c r="D8" i="2"/>
  <c r="D9" i="2"/>
  <c r="C4" i="2"/>
  <c r="C5" i="2"/>
  <c r="C12" i="2"/>
  <c r="C13" i="2"/>
  <c r="B8" i="2"/>
  <c r="B9" i="2"/>
  <c r="AW16" i="2"/>
  <c r="AR16" i="2"/>
  <c r="AM16" i="2"/>
  <c r="I13" i="2"/>
  <c r="AW15" i="2"/>
  <c r="AR15" i="2"/>
  <c r="AM15" i="2"/>
  <c r="AW14" i="2"/>
  <c r="AR14" i="2"/>
  <c r="AM14" i="2"/>
  <c r="AW13" i="2"/>
  <c r="AR13" i="2"/>
  <c r="AM13" i="2"/>
  <c r="AW12" i="2"/>
  <c r="AR12" i="2"/>
  <c r="AM12" i="2"/>
  <c r="AW11" i="2"/>
  <c r="AR11" i="2"/>
  <c r="AM11" i="2"/>
  <c r="AW10" i="2"/>
  <c r="AR10" i="2"/>
  <c r="AM10" i="2"/>
  <c r="AW9" i="2"/>
  <c r="AR9" i="2"/>
  <c r="AM9" i="2"/>
  <c r="AW8" i="2"/>
  <c r="AR8" i="2"/>
  <c r="AM8" i="2"/>
  <c r="AW7" i="2"/>
  <c r="AR7" i="2"/>
  <c r="AM7" i="2"/>
  <c r="AW6" i="2"/>
  <c r="AR6" i="2"/>
  <c r="AM6" i="2"/>
  <c r="AW5" i="2"/>
  <c r="AR5" i="2"/>
  <c r="AM5" i="2"/>
  <c r="AW16" i="1"/>
  <c r="AR16" i="1"/>
  <c r="AM16" i="1"/>
  <c r="AW15" i="1"/>
  <c r="AR15" i="1"/>
  <c r="AM15" i="1"/>
  <c r="AW14" i="1"/>
  <c r="AR14" i="1"/>
  <c r="AM14" i="1"/>
  <c r="AW13" i="1"/>
  <c r="AR13" i="1"/>
  <c r="AM13" i="1"/>
  <c r="AW12" i="1"/>
  <c r="AR12" i="1"/>
  <c r="AM12" i="1"/>
  <c r="AW11" i="1"/>
  <c r="AR11" i="1"/>
  <c r="AM11" i="1"/>
  <c r="AW10" i="1"/>
  <c r="AR10" i="1"/>
  <c r="AM10" i="1"/>
  <c r="AW9" i="1"/>
  <c r="AR9" i="1"/>
  <c r="AM9" i="1"/>
  <c r="AW8" i="1"/>
  <c r="AR8" i="1"/>
  <c r="AM8" i="1"/>
  <c r="AW7" i="1"/>
  <c r="AR7" i="1"/>
  <c r="AM7" i="1"/>
  <c r="AW6" i="1"/>
  <c r="AR6" i="1"/>
  <c r="AM6" i="1"/>
  <c r="AW5" i="1"/>
  <c r="AR5" i="1"/>
  <c r="AM5" i="1"/>
  <c r="I13" i="1"/>
  <c r="D9" i="3" l="1"/>
  <c r="D13" i="3"/>
  <c r="E13" i="2"/>
  <c r="B9" i="3"/>
  <c r="D4" i="4"/>
  <c r="D8" i="4"/>
  <c r="I12" i="4"/>
  <c r="C4" i="5"/>
  <c r="D12" i="5"/>
  <c r="O10" i="5"/>
  <c r="E5" i="2"/>
  <c r="B22" i="2" s="1"/>
  <c r="F8" i="2"/>
  <c r="B12" i="3"/>
  <c r="B5" i="4"/>
  <c r="I11" i="2"/>
  <c r="F9" i="2"/>
  <c r="F4" i="4"/>
  <c r="C12" i="3"/>
  <c r="B5" i="3"/>
  <c r="C13" i="3"/>
  <c r="B13" i="3"/>
  <c r="F12" i="3"/>
  <c r="C9" i="3"/>
  <c r="B8" i="3"/>
  <c r="E8" i="3" s="1"/>
  <c r="C21" i="3" s="1"/>
  <c r="D5" i="3"/>
  <c r="C5" i="3"/>
  <c r="C4" i="3"/>
  <c r="B4" i="3"/>
  <c r="E4" i="3" s="1"/>
  <c r="C10" i="4"/>
  <c r="F13" i="4"/>
  <c r="C9" i="4"/>
  <c r="B8" i="4"/>
  <c r="C5" i="4"/>
  <c r="B12" i="5"/>
  <c r="F12" i="5" s="1"/>
  <c r="C8" i="5"/>
  <c r="D13" i="5"/>
  <c r="D9" i="5"/>
  <c r="D8" i="5"/>
  <c r="D5" i="5"/>
  <c r="D4" i="5"/>
  <c r="E4" i="5" s="1"/>
  <c r="B13" i="5"/>
  <c r="E9" i="2"/>
  <c r="F14" i="2"/>
  <c r="F13" i="2"/>
  <c r="F5" i="2"/>
  <c r="B10" i="3"/>
  <c r="C11" i="3"/>
  <c r="B3" i="4"/>
  <c r="B7" i="4"/>
  <c r="F12" i="4"/>
  <c r="D15" i="2"/>
  <c r="F12" i="2"/>
  <c r="F4" i="2"/>
  <c r="D6" i="3"/>
  <c r="C10" i="3"/>
  <c r="B14" i="3"/>
  <c r="B6" i="4"/>
  <c r="I11" i="4"/>
  <c r="E3" i="2"/>
  <c r="B20" i="2" s="1"/>
  <c r="F3" i="2"/>
  <c r="E7" i="2"/>
  <c r="C20" i="2" s="1"/>
  <c r="F7" i="2"/>
  <c r="E12" i="2"/>
  <c r="D21" i="2" s="1"/>
  <c r="E8" i="2"/>
  <c r="C21" i="2" s="1"/>
  <c r="E4" i="2"/>
  <c r="B21" i="2" s="1"/>
  <c r="B3" i="3"/>
  <c r="B7" i="3"/>
  <c r="C3" i="4"/>
  <c r="C3" i="5"/>
  <c r="C3" i="3"/>
  <c r="B6" i="3"/>
  <c r="D3" i="4"/>
  <c r="C6" i="4"/>
  <c r="C14" i="4"/>
  <c r="D3" i="5"/>
  <c r="C6" i="5"/>
  <c r="C14" i="5"/>
  <c r="F14" i="5" s="1"/>
  <c r="I12" i="2"/>
  <c r="N11" i="2" s="1"/>
  <c r="D3" i="3"/>
  <c r="D6" i="5"/>
  <c r="D7" i="5"/>
  <c r="C7" i="5"/>
  <c r="C5" i="5"/>
  <c r="C9" i="5"/>
  <c r="C10" i="5"/>
  <c r="C11" i="5"/>
  <c r="B10" i="5"/>
  <c r="B11" i="5"/>
  <c r="D10" i="4"/>
  <c r="D11" i="4"/>
  <c r="D7" i="4"/>
  <c r="D6" i="4"/>
  <c r="D14" i="4"/>
  <c r="C7" i="4"/>
  <c r="B9" i="4"/>
  <c r="B11" i="4"/>
  <c r="D10" i="3"/>
  <c r="D11" i="3"/>
  <c r="D7" i="3"/>
  <c r="D14" i="3"/>
  <c r="C6" i="3"/>
  <c r="C14" i="3"/>
  <c r="B11" i="3"/>
  <c r="C15" i="2"/>
  <c r="E11" i="2"/>
  <c r="D20" i="2" s="1"/>
  <c r="B15" i="2"/>
  <c r="E10" i="2"/>
  <c r="C23" i="2" s="1"/>
  <c r="E14" i="2"/>
  <c r="D23" i="2" s="1"/>
  <c r="N8" i="5"/>
  <c r="O7" i="5"/>
  <c r="O8" i="5"/>
  <c r="N7" i="5"/>
  <c r="N9" i="5"/>
  <c r="O11" i="5"/>
  <c r="N11" i="5"/>
  <c r="O9" i="5"/>
  <c r="N10" i="5"/>
  <c r="E12" i="4"/>
  <c r="D21" i="4" s="1"/>
  <c r="E4" i="4"/>
  <c r="O10" i="4"/>
  <c r="O7" i="4"/>
  <c r="N7" i="4"/>
  <c r="O9" i="4"/>
  <c r="O11" i="4"/>
  <c r="N11" i="4"/>
  <c r="E13" i="4"/>
  <c r="O8" i="4"/>
  <c r="N9" i="4"/>
  <c r="N10" i="4"/>
  <c r="N8" i="4"/>
  <c r="E12" i="3"/>
  <c r="I12" i="3"/>
  <c r="O8" i="3" s="1"/>
  <c r="E6" i="2"/>
  <c r="B23" i="2" s="1"/>
  <c r="O11" i="2"/>
  <c r="O10" i="2"/>
  <c r="N7" i="2"/>
  <c r="N9" i="2"/>
  <c r="C22" i="2"/>
  <c r="O9" i="2"/>
  <c r="D22" i="2"/>
  <c r="I12" i="1"/>
  <c r="E14" i="1"/>
  <c r="E4" i="1"/>
  <c r="B21" i="1" s="1"/>
  <c r="E5" i="1"/>
  <c r="B22" i="1" s="1"/>
  <c r="E6" i="1"/>
  <c r="B23" i="1" s="1"/>
  <c r="E7" i="1"/>
  <c r="C20" i="1" s="1"/>
  <c r="E8" i="1"/>
  <c r="C21" i="1" s="1"/>
  <c r="E9" i="1"/>
  <c r="C22" i="1" s="1"/>
  <c r="E10" i="1"/>
  <c r="C23" i="1" s="1"/>
  <c r="E11" i="1"/>
  <c r="D20" i="1" s="1"/>
  <c r="E12" i="1"/>
  <c r="D21" i="1" s="1"/>
  <c r="E13" i="1"/>
  <c r="D22" i="1" s="1"/>
  <c r="E3" i="1"/>
  <c r="B20" i="1" s="1"/>
  <c r="D15" i="1"/>
  <c r="C15" i="1"/>
  <c r="B15" i="1"/>
  <c r="E20" i="2" l="1"/>
  <c r="F20" i="2" s="1"/>
  <c r="F9" i="3"/>
  <c r="E9" i="4"/>
  <c r="F4" i="5"/>
  <c r="E11" i="4"/>
  <c r="D20" i="4" s="1"/>
  <c r="E5" i="4"/>
  <c r="B22" i="4" s="1"/>
  <c r="F8" i="4"/>
  <c r="F4" i="3"/>
  <c r="E7" i="3"/>
  <c r="C20" i="3" s="1"/>
  <c r="F5" i="3"/>
  <c r="F8" i="3"/>
  <c r="E5" i="3"/>
  <c r="B22" i="3" s="1"/>
  <c r="E6" i="3"/>
  <c r="B23" i="3" s="1"/>
  <c r="F10" i="3"/>
  <c r="E13" i="3"/>
  <c r="D22" i="3" s="1"/>
  <c r="F13" i="3"/>
  <c r="B15" i="3"/>
  <c r="E11" i="3"/>
  <c r="D20" i="3" s="1"/>
  <c r="E9" i="3"/>
  <c r="C22" i="3" s="1"/>
  <c r="F10" i="4"/>
  <c r="F9" i="4"/>
  <c r="E8" i="4"/>
  <c r="C21" i="4" s="1"/>
  <c r="E7" i="4"/>
  <c r="C20" i="4" s="1"/>
  <c r="F6" i="4"/>
  <c r="F5" i="4"/>
  <c r="E3" i="4"/>
  <c r="B20" i="4" s="1"/>
  <c r="E12" i="5"/>
  <c r="D21" i="5" s="1"/>
  <c r="F3" i="5"/>
  <c r="E5" i="5"/>
  <c r="B22" i="5" s="1"/>
  <c r="E10" i="5"/>
  <c r="C23" i="5" s="1"/>
  <c r="E8" i="5"/>
  <c r="C21" i="5" s="1"/>
  <c r="F5" i="5"/>
  <c r="F13" i="5"/>
  <c r="E9" i="5"/>
  <c r="C22" i="5" s="1"/>
  <c r="F8" i="5"/>
  <c r="E13" i="5"/>
  <c r="D22" i="5" s="1"/>
  <c r="E10" i="3"/>
  <c r="C23" i="3" s="1"/>
  <c r="E21" i="1"/>
  <c r="F21" i="1" s="1"/>
  <c r="E3" i="5"/>
  <c r="B20" i="5" s="1"/>
  <c r="E6" i="5"/>
  <c r="B23" i="5" s="1"/>
  <c r="F3" i="4"/>
  <c r="E21" i="2"/>
  <c r="F21" i="2" s="1"/>
  <c r="F6" i="5"/>
  <c r="E14" i="5"/>
  <c r="D23" i="5" s="1"/>
  <c r="B24" i="2"/>
  <c r="B25" i="2" s="1"/>
  <c r="E10" i="4"/>
  <c r="C23" i="4" s="1"/>
  <c r="F14" i="3"/>
  <c r="F7" i="5"/>
  <c r="F14" i="4"/>
  <c r="C15" i="3"/>
  <c r="E22" i="1"/>
  <c r="F22" i="1" s="1"/>
  <c r="C24" i="1"/>
  <c r="C25" i="1" s="1"/>
  <c r="E20" i="1"/>
  <c r="B24" i="1"/>
  <c r="C15" i="4"/>
  <c r="E14" i="4"/>
  <c r="D23" i="4" s="1"/>
  <c r="D15" i="3"/>
  <c r="F11" i="4"/>
  <c r="D15" i="4"/>
  <c r="E11" i="5"/>
  <c r="D20" i="5" s="1"/>
  <c r="F11" i="5"/>
  <c r="F9" i="5"/>
  <c r="N8" i="2"/>
  <c r="D24" i="2"/>
  <c r="D25" i="2" s="1"/>
  <c r="N10" i="2"/>
  <c r="O8" i="2"/>
  <c r="C15" i="5"/>
  <c r="F11" i="3"/>
  <c r="B15" i="5"/>
  <c r="F10" i="5"/>
  <c r="F6" i="3"/>
  <c r="F7" i="3"/>
  <c r="E15" i="1"/>
  <c r="I4" i="1" s="1"/>
  <c r="F3" i="3"/>
  <c r="F7" i="4"/>
  <c r="D23" i="1"/>
  <c r="E23" i="1" s="1"/>
  <c r="F23" i="1" s="1"/>
  <c r="O7" i="2"/>
  <c r="E3" i="3"/>
  <c r="B15" i="4"/>
  <c r="E7" i="5"/>
  <c r="D15" i="5"/>
  <c r="E6" i="4"/>
  <c r="B23" i="4" s="1"/>
  <c r="E14" i="3"/>
  <c r="D23" i="3" s="1"/>
  <c r="E23" i="2"/>
  <c r="F23" i="2" s="1"/>
  <c r="E15" i="2"/>
  <c r="I4" i="2" s="1"/>
  <c r="J8" i="2" s="1"/>
  <c r="N10" i="3"/>
  <c r="O9" i="3"/>
  <c r="N11" i="3"/>
  <c r="N9" i="3"/>
  <c r="O10" i="3"/>
  <c r="N8" i="3"/>
  <c r="O9" i="1"/>
  <c r="N8" i="1"/>
  <c r="N7" i="1"/>
  <c r="O7" i="1"/>
  <c r="O10" i="1"/>
  <c r="N9" i="1"/>
  <c r="O11" i="1"/>
  <c r="N10" i="1"/>
  <c r="O8" i="1"/>
  <c r="N11" i="1"/>
  <c r="B21" i="5"/>
  <c r="D22" i="4"/>
  <c r="C22" i="4"/>
  <c r="B21" i="4"/>
  <c r="D21" i="3"/>
  <c r="N7" i="3"/>
  <c r="O7" i="3"/>
  <c r="B20" i="3"/>
  <c r="B21" i="3"/>
  <c r="O11" i="3"/>
  <c r="E22" i="2"/>
  <c r="F22" i="2" s="1"/>
  <c r="C24" i="2"/>
  <c r="C25" i="2" s="1"/>
  <c r="E15" i="5" l="1"/>
  <c r="I4" i="5" s="1"/>
  <c r="J13" i="5" s="1"/>
  <c r="E21" i="4"/>
  <c r="F21" i="4" s="1"/>
  <c r="E23" i="4"/>
  <c r="F23" i="4" s="1"/>
  <c r="C20" i="5"/>
  <c r="E20" i="5" s="1"/>
  <c r="F20" i="5" s="1"/>
  <c r="E15" i="4"/>
  <c r="I4" i="4" s="1"/>
  <c r="J8" i="4" s="1"/>
  <c r="E15" i="3"/>
  <c r="I4" i="3" s="1"/>
  <c r="J8" i="3" s="1"/>
  <c r="D24" i="1"/>
  <c r="D25" i="1" s="1"/>
  <c r="B25" i="1"/>
  <c r="D24" i="4"/>
  <c r="D25" i="4" s="1"/>
  <c r="K19" i="4" s="1"/>
  <c r="J13" i="1"/>
  <c r="J7" i="1"/>
  <c r="K7" i="1" s="1"/>
  <c r="J8" i="1"/>
  <c r="J9" i="1"/>
  <c r="K9" i="1" s="1"/>
  <c r="F20" i="1"/>
  <c r="D24" i="5"/>
  <c r="D25" i="5" s="1"/>
  <c r="K19" i="5" s="1"/>
  <c r="D24" i="3"/>
  <c r="D25" i="3" s="1"/>
  <c r="E21" i="3"/>
  <c r="F21" i="3" s="1"/>
  <c r="J13" i="2"/>
  <c r="J7" i="2"/>
  <c r="K7" i="2" s="1"/>
  <c r="C24" i="5"/>
  <c r="C25" i="5" s="1"/>
  <c r="K18" i="5" s="1"/>
  <c r="B24" i="5"/>
  <c r="E22" i="5"/>
  <c r="F22" i="5" s="1"/>
  <c r="E23" i="5"/>
  <c r="F23" i="5" s="1"/>
  <c r="E21" i="5"/>
  <c r="F21" i="5" s="1"/>
  <c r="C24" i="4"/>
  <c r="C25" i="4" s="1"/>
  <c r="K18" i="4" s="1"/>
  <c r="E22" i="4"/>
  <c r="F22" i="4" s="1"/>
  <c r="B24" i="4"/>
  <c r="E20" i="4"/>
  <c r="F20" i="4" s="1"/>
  <c r="E23" i="3"/>
  <c r="F23" i="3" s="1"/>
  <c r="C24" i="3"/>
  <c r="C25" i="3" s="1"/>
  <c r="B24" i="3"/>
  <c r="E20" i="3"/>
  <c r="F20" i="3" s="1"/>
  <c r="E22" i="3"/>
  <c r="F22" i="3" s="1"/>
  <c r="J9" i="2"/>
  <c r="K9" i="2" s="1"/>
  <c r="E24" i="2"/>
  <c r="K8" i="2"/>
  <c r="J10" i="2"/>
  <c r="K10" i="2" s="1"/>
  <c r="J7" i="4" l="1"/>
  <c r="K7" i="4" s="1"/>
  <c r="J13" i="4"/>
  <c r="J7" i="5"/>
  <c r="K7" i="5" s="1"/>
  <c r="J8" i="5"/>
  <c r="J13" i="3"/>
  <c r="J12" i="2"/>
  <c r="K12" i="2" s="1"/>
  <c r="L7" i="2" s="1"/>
  <c r="M7" i="2" s="1"/>
  <c r="J7" i="3"/>
  <c r="K7" i="3" s="1"/>
  <c r="J12" i="1"/>
  <c r="K12" i="1" s="1"/>
  <c r="L7" i="1" s="1"/>
  <c r="M7" i="1" s="1"/>
  <c r="K8" i="1"/>
  <c r="E24" i="1"/>
  <c r="J10" i="1"/>
  <c r="K10" i="1" s="1"/>
  <c r="L10" i="1" s="1"/>
  <c r="M10" i="1" s="1"/>
  <c r="J10" i="5"/>
  <c r="K10" i="5" s="1"/>
  <c r="J9" i="5"/>
  <c r="K9" i="5" s="1"/>
  <c r="E24" i="5"/>
  <c r="B25" i="5"/>
  <c r="K17" i="5" s="1"/>
  <c r="K8" i="4"/>
  <c r="J9" i="4"/>
  <c r="K9" i="4" s="1"/>
  <c r="B25" i="4"/>
  <c r="K17" i="4" s="1"/>
  <c r="E24" i="4"/>
  <c r="J10" i="4"/>
  <c r="K10" i="4" s="1"/>
  <c r="J10" i="3"/>
  <c r="K10" i="3" s="1"/>
  <c r="K8" i="3"/>
  <c r="J9" i="3"/>
  <c r="K9" i="3" s="1"/>
  <c r="E24" i="3"/>
  <c r="B25" i="3"/>
  <c r="J11" i="2"/>
  <c r="K11" i="2" s="1"/>
  <c r="L9" i="1" l="1"/>
  <c r="M9" i="1" s="1"/>
  <c r="J12" i="3"/>
  <c r="K12" i="3" s="1"/>
  <c r="L7" i="3" s="1"/>
  <c r="M7" i="3" s="1"/>
  <c r="J12" i="4"/>
  <c r="K12" i="4" s="1"/>
  <c r="J12" i="5"/>
  <c r="K12" i="5" s="1"/>
  <c r="K8" i="5"/>
  <c r="L11" i="2"/>
  <c r="M11" i="2" s="1"/>
  <c r="L8" i="2"/>
  <c r="M8" i="2" s="1"/>
  <c r="L10" i="2"/>
  <c r="M10" i="2" s="1"/>
  <c r="L9" i="2"/>
  <c r="M9" i="2" s="1"/>
  <c r="L8" i="1"/>
  <c r="M8" i="1" s="1"/>
  <c r="J11" i="1"/>
  <c r="K11" i="1" s="1"/>
  <c r="L11" i="1" s="1"/>
  <c r="M11" i="1" s="1"/>
  <c r="J11" i="5"/>
  <c r="K11" i="5" s="1"/>
  <c r="J11" i="4"/>
  <c r="K11" i="4" s="1"/>
  <c r="L9" i="3"/>
  <c r="M9" i="3" s="1"/>
  <c r="J11" i="3"/>
  <c r="K11" i="3" s="1"/>
  <c r="L7" i="4" l="1"/>
  <c r="M7" i="4" s="1"/>
  <c r="K21" i="4"/>
  <c r="L7" i="5"/>
  <c r="M7" i="5" s="1"/>
  <c r="K21" i="5"/>
  <c r="L19" i="5" s="1"/>
  <c r="L10" i="3"/>
  <c r="M10" i="3" s="1"/>
  <c r="L11" i="3"/>
  <c r="M11" i="3" s="1"/>
  <c r="L8" i="3"/>
  <c r="M8" i="3" s="1"/>
  <c r="L8" i="4"/>
  <c r="M8" i="4" s="1"/>
  <c r="L10" i="4"/>
  <c r="M10" i="4" s="1"/>
  <c r="L9" i="4"/>
  <c r="M9" i="4" s="1"/>
  <c r="L11" i="4"/>
  <c r="M11" i="4" s="1"/>
  <c r="L9" i="5"/>
  <c r="M9" i="5" s="1"/>
  <c r="L11" i="5"/>
  <c r="M11" i="5" s="1"/>
  <c r="L10" i="5"/>
  <c r="M10" i="5" s="1"/>
  <c r="L8" i="5"/>
  <c r="M8" i="5" s="1"/>
  <c r="L19" i="4" l="1"/>
  <c r="L17" i="4"/>
</calcChain>
</file>

<file path=xl/sharedStrings.xml><?xml version="1.0" encoding="utf-8"?>
<sst xmlns="http://schemas.openxmlformats.org/spreadsheetml/2006/main" count="428" uniqueCount="63">
  <si>
    <t>Perlakuan</t>
  </si>
  <si>
    <t>Ulangan</t>
  </si>
  <si>
    <t>Jumlah</t>
  </si>
  <si>
    <t>Rata²</t>
  </si>
  <si>
    <t>I</t>
  </si>
  <si>
    <t>II</t>
  </si>
  <si>
    <t>III</t>
  </si>
  <si>
    <t>Total</t>
  </si>
  <si>
    <t>P1W1</t>
  </si>
  <si>
    <t>P2W1</t>
  </si>
  <si>
    <t>P3W1</t>
  </si>
  <si>
    <t>P4W1</t>
  </si>
  <si>
    <t>P1W2</t>
  </si>
  <si>
    <t>P2W2</t>
  </si>
  <si>
    <t>P3W2</t>
  </si>
  <si>
    <t>P4W2</t>
  </si>
  <si>
    <t>P1W3</t>
  </si>
  <si>
    <t>P2W3</t>
  </si>
  <si>
    <t>P3W3</t>
  </si>
  <si>
    <t>P4W3</t>
  </si>
  <si>
    <t>p</t>
  </si>
  <si>
    <t>w</t>
  </si>
  <si>
    <t>r</t>
  </si>
  <si>
    <t>FK</t>
  </si>
  <si>
    <t>Tabel 2 Arah</t>
  </si>
  <si>
    <t>P</t>
  </si>
  <si>
    <t>Rata</t>
  </si>
  <si>
    <t>P1</t>
  </si>
  <si>
    <t>P2</t>
  </si>
  <si>
    <t>P3</t>
  </si>
  <si>
    <t>W</t>
  </si>
  <si>
    <t>W1</t>
  </si>
  <si>
    <t>P4</t>
  </si>
  <si>
    <t>W2</t>
  </si>
  <si>
    <t>W3</t>
  </si>
  <si>
    <t>SK</t>
  </si>
  <si>
    <t>db</t>
  </si>
  <si>
    <t>JK</t>
  </si>
  <si>
    <t>KT</t>
  </si>
  <si>
    <t>Fhitung</t>
  </si>
  <si>
    <t>F 5%</t>
  </si>
  <si>
    <t>F 1%</t>
  </si>
  <si>
    <t>Kelompok</t>
  </si>
  <si>
    <t>Galat</t>
  </si>
  <si>
    <t>Analisis Ragam Tinggi Tanaman Umur 7 HST</t>
  </si>
  <si>
    <t>PW</t>
  </si>
  <si>
    <t>Ulangan I</t>
  </si>
  <si>
    <t>Rata2</t>
  </si>
  <si>
    <t>Ulangan II</t>
  </si>
  <si>
    <t>Ulangan III</t>
  </si>
  <si>
    <t xml:space="preserve">Jumlah </t>
  </si>
  <si>
    <t>Tanaman 1</t>
  </si>
  <si>
    <t>Tanaman 2</t>
  </si>
  <si>
    <t>Data Tinggi Tanaman tiap Tanaman</t>
  </si>
  <si>
    <t>Analisis Ragam Tinggi Tanaman Umur 14 HST</t>
  </si>
  <si>
    <t>Analisis Ragam Tinggi Tanaman Umur 21 HST</t>
  </si>
  <si>
    <t>t</t>
  </si>
  <si>
    <t>Analisis Ragam Tinggi Tanaman Umur 28 HST</t>
  </si>
  <si>
    <t>3,22</t>
  </si>
  <si>
    <t>BNJ 5%</t>
  </si>
  <si>
    <t>a</t>
  </si>
  <si>
    <t>ab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</si>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</sst>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/>
    <xf numFmtId="0" fontId="3" fillId="0" borderId="1" xfId="0" applyFont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1" fontId="3" fillId="0" borderId="0" xfId="0" applyNumberFormat="1" applyFont="1"/>
    <xf numFmtId="165" fontId="3" fillId="0" borderId="0" xfId="0" applyNumberFormat="1" applyFont="1"/>
    <xf numFmtId="0" fontId="3" fillId="0" borderId="6" xfId="0" applyFont="1" applyBorder="1"/>
    <xf numFmtId="1" fontId="3" fillId="0" borderId="6" xfId="0" applyNumberFormat="1" applyFont="1" applyBorder="1"/>
    <xf numFmtId="165" fontId="3" fillId="0" borderId="6" xfId="0" applyNumberFormat="1" applyFont="1" applyBorder="1"/>
    <xf numFmtId="0" fontId="3" fillId="2" borderId="1" xfId="0" applyFont="1" applyFill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2" fontId="1" fillId="0" borderId="1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/>
    <xf numFmtId="2" fontId="1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10/relationships/person" Target="persons/pers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10/relationships/person" Target="persons/person0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25"/>
  <sheetViews>
    <sheetView zoomScaleNormal="100" workbookViewId="0">
      <selection activeCell="AJ2" sqref="AJ2:AX16"/>
    </sheetView>
  </sheetViews>
  <sheetFormatPr defaultColWidth="8.88671875" defaultRowHeight="13.8" x14ac:dyDescent="0.25"/>
  <cols>
    <col min="1" max="1" width="10.6640625" style="1" bestFit="1" customWidth="1"/>
    <col min="2" max="6" width="8.88671875" style="1"/>
    <col min="7" max="7" width="2" style="1" customWidth="1"/>
    <col min="8" max="12" width="8.88671875" style="1"/>
    <col min="13" max="13" width="2.88671875" style="1" bestFit="1" customWidth="1"/>
    <col min="14" max="15" width="8.88671875" style="1"/>
    <col min="16" max="16" width="1.5546875" style="1" customWidth="1"/>
    <col min="17" max="17" width="9.88671875" style="1" customWidth="1"/>
    <col min="18" max="19" width="10.5546875" style="1" bestFit="1" customWidth="1"/>
    <col min="20" max="21" width="8.88671875" style="1"/>
    <col min="22" max="22" width="3.33203125" style="1" customWidth="1"/>
    <col min="23" max="24" width="10.5546875" style="1" bestFit="1" customWidth="1"/>
    <col min="25" max="26" width="8.88671875" style="1"/>
    <col min="27" max="27" width="3" style="1" customWidth="1"/>
    <col min="28" max="29" width="10.5546875" style="1" bestFit="1" customWidth="1"/>
    <col min="30" max="16384" width="8.88671875" style="1"/>
  </cols>
  <sheetData>
    <row r="1" spans="1:50" x14ac:dyDescent="0.25">
      <c r="A1" s="32" t="s">
        <v>0</v>
      </c>
      <c r="B1" s="33" t="s">
        <v>1</v>
      </c>
      <c r="C1" s="33"/>
      <c r="D1" s="33"/>
      <c r="E1" s="34" t="s">
        <v>2</v>
      </c>
      <c r="F1" s="34" t="s">
        <v>3</v>
      </c>
      <c r="H1" s="1" t="s">
        <v>20</v>
      </c>
      <c r="I1" s="1">
        <v>4</v>
      </c>
    </row>
    <row r="2" spans="1:50" x14ac:dyDescent="0.25">
      <c r="A2" s="32"/>
      <c r="B2" s="6" t="s">
        <v>4</v>
      </c>
      <c r="C2" s="6" t="s">
        <v>5</v>
      </c>
      <c r="D2" s="6" t="s">
        <v>6</v>
      </c>
      <c r="E2" s="35"/>
      <c r="F2" s="35"/>
      <c r="H2" s="1" t="s">
        <v>21</v>
      </c>
      <c r="I2" s="1">
        <v>3</v>
      </c>
      <c r="AJ2" s="2" t="s">
        <v>53</v>
      </c>
    </row>
    <row r="3" spans="1:50" x14ac:dyDescent="0.25">
      <c r="A3" s="6" t="s">
        <v>8</v>
      </c>
      <c r="B3" s="9">
        <v>4.5</v>
      </c>
      <c r="C3" s="9">
        <v>5.75</v>
      </c>
      <c r="D3" s="9">
        <v>6.1</v>
      </c>
      <c r="E3" s="6">
        <f>SUM(B3:D3)</f>
        <v>16.350000000000001</v>
      </c>
      <c r="F3" s="10">
        <f>AVERAGE(B3:D3)</f>
        <v>5.45</v>
      </c>
      <c r="H3" s="1" t="s">
        <v>22</v>
      </c>
      <c r="I3" s="1">
        <v>3</v>
      </c>
      <c r="AJ3" s="32" t="s">
        <v>0</v>
      </c>
      <c r="AK3" s="28" t="s">
        <v>46</v>
      </c>
      <c r="AL3" s="28"/>
      <c r="AM3" s="28" t="s">
        <v>2</v>
      </c>
      <c r="AN3" s="28" t="s">
        <v>47</v>
      </c>
      <c r="AO3" s="29"/>
      <c r="AP3" s="28" t="s">
        <v>48</v>
      </c>
      <c r="AQ3" s="28"/>
      <c r="AR3" s="28" t="s">
        <v>2</v>
      </c>
      <c r="AS3" s="28" t="s">
        <v>47</v>
      </c>
      <c r="AT3" s="29"/>
      <c r="AU3" s="28" t="s">
        <v>49</v>
      </c>
      <c r="AV3" s="28"/>
      <c r="AW3" s="28" t="s">
        <v>50</v>
      </c>
      <c r="AX3" s="28" t="s">
        <v>47</v>
      </c>
    </row>
    <row r="4" spans="1:50" x14ac:dyDescent="0.25">
      <c r="A4" s="6" t="s">
        <v>9</v>
      </c>
      <c r="B4" s="9">
        <v>5.9</v>
      </c>
      <c r="C4" s="9">
        <v>5.55</v>
      </c>
      <c r="D4" s="9">
        <v>5.05</v>
      </c>
      <c r="E4" s="6">
        <f t="shared" ref="E4:E13" si="0">SUM(B4:D4)</f>
        <v>16.5</v>
      </c>
      <c r="F4" s="10">
        <f t="shared" ref="F4:F14" si="1">AVERAGE(B4:D4)</f>
        <v>5.5</v>
      </c>
      <c r="H4" s="1" t="s">
        <v>23</v>
      </c>
      <c r="I4" s="5">
        <f>E15^2/36</f>
        <v>939.42250000000001</v>
      </c>
      <c r="AJ4" s="32"/>
      <c r="AK4" s="4" t="s">
        <v>51</v>
      </c>
      <c r="AL4" s="4" t="s">
        <v>52</v>
      </c>
      <c r="AM4" s="28"/>
      <c r="AN4" s="28"/>
      <c r="AO4" s="30"/>
      <c r="AP4" s="4" t="s">
        <v>51</v>
      </c>
      <c r="AQ4" s="4" t="s">
        <v>52</v>
      </c>
      <c r="AR4" s="28"/>
      <c r="AS4" s="28"/>
      <c r="AT4" s="30"/>
      <c r="AU4" s="4" t="s">
        <v>51</v>
      </c>
      <c r="AV4" s="4" t="s">
        <v>52</v>
      </c>
      <c r="AW4" s="28"/>
      <c r="AX4" s="28"/>
    </row>
    <row r="5" spans="1:50" x14ac:dyDescent="0.25">
      <c r="A5" s="6" t="s">
        <v>10</v>
      </c>
      <c r="B5" s="6">
        <v>4.8499999999999996</v>
      </c>
      <c r="C5" s="6">
        <v>5.0999999999999996</v>
      </c>
      <c r="D5" s="6">
        <v>5.55</v>
      </c>
      <c r="E5" s="6">
        <f t="shared" si="0"/>
        <v>15.5</v>
      </c>
      <c r="F5" s="10">
        <f t="shared" si="1"/>
        <v>5.166666666666667</v>
      </c>
      <c r="H5" s="7" t="s">
        <v>44</v>
      </c>
      <c r="I5" s="8"/>
      <c r="J5" s="8"/>
      <c r="K5" s="8"/>
      <c r="L5" s="8"/>
      <c r="M5" s="8"/>
      <c r="N5" s="8"/>
      <c r="O5" s="8"/>
      <c r="AJ5" s="3" t="s">
        <v>8</v>
      </c>
      <c r="AK5" s="4">
        <v>4.0999999999999996</v>
      </c>
      <c r="AL5" s="4">
        <v>4.9000000000000004</v>
      </c>
      <c r="AM5" s="4">
        <f>SUM(AK5:AL5)</f>
        <v>9</v>
      </c>
      <c r="AN5" s="4">
        <f>AVERAGE(AK5:AL5)</f>
        <v>4.5</v>
      </c>
      <c r="AO5" s="30"/>
      <c r="AP5" s="4">
        <v>6.5</v>
      </c>
      <c r="AQ5" s="4">
        <v>5</v>
      </c>
      <c r="AR5" s="4">
        <f>SUM(AP5:AQ5)</f>
        <v>11.5</v>
      </c>
      <c r="AS5" s="4">
        <f>AVERAGE(AP5:AQ5)</f>
        <v>5.75</v>
      </c>
      <c r="AT5" s="30"/>
      <c r="AU5" s="4">
        <v>6.1</v>
      </c>
      <c r="AV5" s="4">
        <v>6.1</v>
      </c>
      <c r="AW5" s="4">
        <f>SUM(AU5:AV5)</f>
        <v>12.2</v>
      </c>
      <c r="AX5" s="4">
        <f>AVERAGE(AU5:AV5)</f>
        <v>6.1</v>
      </c>
    </row>
    <row r="6" spans="1:50" x14ac:dyDescent="0.25">
      <c r="A6" s="6" t="s">
        <v>11</v>
      </c>
      <c r="B6" s="6">
        <v>4.5</v>
      </c>
      <c r="C6" s="6">
        <v>5.7</v>
      </c>
      <c r="D6" s="6">
        <v>4.75</v>
      </c>
      <c r="E6" s="6">
        <f t="shared" si="0"/>
        <v>14.95</v>
      </c>
      <c r="F6" s="10">
        <f t="shared" si="1"/>
        <v>4.9833333333333334</v>
      </c>
      <c r="H6" s="11" t="s">
        <v>35</v>
      </c>
      <c r="I6" s="11" t="s">
        <v>36</v>
      </c>
      <c r="J6" s="11" t="s">
        <v>37</v>
      </c>
      <c r="K6" s="11" t="s">
        <v>38</v>
      </c>
      <c r="L6" s="11" t="s">
        <v>39</v>
      </c>
      <c r="M6" s="11"/>
      <c r="N6" s="11" t="s">
        <v>40</v>
      </c>
      <c r="O6" s="11" t="s">
        <v>41</v>
      </c>
      <c r="AJ6" s="3" t="s">
        <v>9</v>
      </c>
      <c r="AK6" s="4">
        <v>6.4</v>
      </c>
      <c r="AL6" s="4">
        <v>5.4</v>
      </c>
      <c r="AM6" s="4">
        <f t="shared" ref="AM6:AM16" si="2">SUM(AK6:AL6)</f>
        <v>11.8</v>
      </c>
      <c r="AN6" s="4">
        <f t="shared" ref="AN6:AN16" si="3">AVERAGE(AK6:AL6)</f>
        <v>5.9</v>
      </c>
      <c r="AO6" s="30"/>
      <c r="AP6" s="4">
        <v>6</v>
      </c>
      <c r="AQ6" s="4">
        <v>5.0999999999999996</v>
      </c>
      <c r="AR6" s="4">
        <f t="shared" ref="AR6:AR16" si="4">SUM(AP6:AQ6)</f>
        <v>11.1</v>
      </c>
      <c r="AS6" s="4">
        <f t="shared" ref="AS6:AS16" si="5">AVERAGE(AP6:AQ6)</f>
        <v>5.55</v>
      </c>
      <c r="AT6" s="30"/>
      <c r="AU6" s="4">
        <v>4.5</v>
      </c>
      <c r="AV6" s="4">
        <v>5.6</v>
      </c>
      <c r="AW6" s="4">
        <f t="shared" ref="AW6:AW16" si="6">SUM(AU6:AV6)</f>
        <v>10.1</v>
      </c>
      <c r="AX6" s="4">
        <f t="shared" ref="AX6:AX16" si="7">AVERAGE(AU6:AV6)</f>
        <v>5.05</v>
      </c>
    </row>
    <row r="7" spans="1:50" ht="14.4" x14ac:dyDescent="0.3">
      <c r="A7" s="6" t="s">
        <v>12</v>
      </c>
      <c r="B7" s="6">
        <v>5</v>
      </c>
      <c r="C7" s="6">
        <v>4.8499999999999996</v>
      </c>
      <c r="D7" s="6">
        <v>5.75</v>
      </c>
      <c r="E7" s="6">
        <f t="shared" si="0"/>
        <v>15.6</v>
      </c>
      <c r="F7" s="10">
        <f t="shared" si="1"/>
        <v>5.2</v>
      </c>
      <c r="H7" s="8" t="s">
        <v>42</v>
      </c>
      <c r="I7" s="12">
        <v>2</v>
      </c>
      <c r="J7" s="13">
        <f>SUMSQ(B15:D15)/12-I4</f>
        <v>0.35541666666654237</v>
      </c>
      <c r="K7" s="13">
        <f>J7/I7</f>
        <v>0.17770833333327118</v>
      </c>
      <c r="L7" s="13">
        <f>K7/K$12</f>
        <v>0.61459356782578911</v>
      </c>
      <c r="M7" t="str">
        <f>IF(L7&lt;N7,"tn",IF(L7&lt;O7,"*","**"))</f>
        <v>tn</v>
      </c>
      <c r="N7" s="13">
        <f>FINV(0.05,I7,I$12)</f>
        <v>3.4433567793667246</v>
      </c>
      <c r="O7" s="13">
        <f>FINV(0.01,I7,I$12)</f>
        <v>5.7190219124822725</v>
      </c>
      <c r="AJ7" s="3" t="s">
        <v>10</v>
      </c>
      <c r="AK7" s="4">
        <v>4.5999999999999996</v>
      </c>
      <c r="AL7" s="4">
        <v>5.0999999999999996</v>
      </c>
      <c r="AM7" s="4">
        <f t="shared" si="2"/>
        <v>9.6999999999999993</v>
      </c>
      <c r="AN7" s="4">
        <f t="shared" si="3"/>
        <v>4.8499999999999996</v>
      </c>
      <c r="AO7" s="30"/>
      <c r="AP7" s="4">
        <v>4.5</v>
      </c>
      <c r="AQ7" s="4">
        <v>5.7</v>
      </c>
      <c r="AR7" s="4">
        <f t="shared" si="4"/>
        <v>10.199999999999999</v>
      </c>
      <c r="AS7" s="4">
        <f t="shared" si="5"/>
        <v>5.0999999999999996</v>
      </c>
      <c r="AT7" s="30"/>
      <c r="AU7" s="4">
        <v>5.6</v>
      </c>
      <c r="AV7" s="4">
        <v>5.5</v>
      </c>
      <c r="AW7" s="4">
        <f t="shared" si="6"/>
        <v>11.1</v>
      </c>
      <c r="AX7" s="4">
        <f t="shared" si="7"/>
        <v>5.55</v>
      </c>
    </row>
    <row r="8" spans="1:50" ht="14.4" x14ac:dyDescent="0.3">
      <c r="A8" s="6" t="s">
        <v>13</v>
      </c>
      <c r="B8" s="6">
        <v>5.05</v>
      </c>
      <c r="C8" s="6">
        <v>5.25</v>
      </c>
      <c r="D8" s="6">
        <v>4.1500000000000004</v>
      </c>
      <c r="E8" s="6">
        <f t="shared" si="0"/>
        <v>14.450000000000001</v>
      </c>
      <c r="F8" s="10">
        <f t="shared" si="1"/>
        <v>4.8166666666666673</v>
      </c>
      <c r="H8" s="8" t="s">
        <v>0</v>
      </c>
      <c r="I8" s="12">
        <f>I1*I2-1</f>
        <v>11</v>
      </c>
      <c r="J8" s="13">
        <f>SUMSQ(E3:E14)/3-I4</f>
        <v>2.0058333333332712</v>
      </c>
      <c r="K8" s="13">
        <f t="shared" ref="K8:K12" si="8">J8/I8</f>
        <v>0.18234848484847921</v>
      </c>
      <c r="L8" s="13">
        <f>K8/K$12</f>
        <v>0.6306412523743562</v>
      </c>
      <c r="M8" t="str">
        <f>IF(L8&lt;N8,"tn",IF(L8&lt;O8,"*","**"))</f>
        <v>tn</v>
      </c>
      <c r="N8" s="13">
        <f t="shared" ref="N8:N11" si="9">FINV(0.05,I8,I$12)</f>
        <v>2.2585183566229916</v>
      </c>
      <c r="O8" s="13">
        <f t="shared" ref="O8:O11" si="10">FINV(0.01,I8,I$12)</f>
        <v>3.1837421959607717</v>
      </c>
      <c r="AJ8" s="3" t="s">
        <v>11</v>
      </c>
      <c r="AK8" s="4">
        <v>5</v>
      </c>
      <c r="AL8" s="4">
        <v>4</v>
      </c>
      <c r="AM8" s="4">
        <f t="shared" si="2"/>
        <v>9</v>
      </c>
      <c r="AN8" s="4">
        <f t="shared" si="3"/>
        <v>4.5</v>
      </c>
      <c r="AO8" s="30"/>
      <c r="AP8" s="4">
        <v>6.4</v>
      </c>
      <c r="AQ8" s="4">
        <v>5</v>
      </c>
      <c r="AR8" s="4">
        <f t="shared" si="4"/>
        <v>11.4</v>
      </c>
      <c r="AS8" s="4">
        <f t="shared" si="5"/>
        <v>5.7</v>
      </c>
      <c r="AT8" s="30"/>
      <c r="AU8" s="4">
        <v>5.5</v>
      </c>
      <c r="AV8" s="4">
        <v>4</v>
      </c>
      <c r="AW8" s="4">
        <f t="shared" si="6"/>
        <v>9.5</v>
      </c>
      <c r="AX8" s="4">
        <f t="shared" si="7"/>
        <v>4.75</v>
      </c>
    </row>
    <row r="9" spans="1:50" ht="14.4" x14ac:dyDescent="0.3">
      <c r="A9" s="6" t="s">
        <v>14</v>
      </c>
      <c r="B9" s="6">
        <v>5.25</v>
      </c>
      <c r="C9" s="6">
        <v>5</v>
      </c>
      <c r="D9" s="6">
        <v>5.45</v>
      </c>
      <c r="E9" s="6">
        <f t="shared" si="0"/>
        <v>15.7</v>
      </c>
      <c r="F9" s="10">
        <f t="shared" si="1"/>
        <v>5.2333333333333334</v>
      </c>
      <c r="H9" s="8" t="s">
        <v>25</v>
      </c>
      <c r="I9" s="12">
        <f>I1-1</f>
        <v>3</v>
      </c>
      <c r="J9" s="13">
        <f>SUMSQ(E20:E23)/9-I4</f>
        <v>0.41916666666656965</v>
      </c>
      <c r="K9" s="13">
        <f t="shared" si="8"/>
        <v>0.13972222222218988</v>
      </c>
      <c r="L9" s="13">
        <f t="shared" ref="L9:L11" si="11">K9/K$12</f>
        <v>0.4832208903734404</v>
      </c>
      <c r="M9" t="str">
        <f>IF(L9&lt;N9,"tn",IF(L9&lt;O9,"*","**"))</f>
        <v>tn</v>
      </c>
      <c r="N9" s="13">
        <f t="shared" si="9"/>
        <v>3.0491249886524128</v>
      </c>
      <c r="O9" s="13">
        <f t="shared" si="10"/>
        <v>4.8166057778160596</v>
      </c>
      <c r="AJ9" s="3" t="s">
        <v>12</v>
      </c>
      <c r="AK9" s="4">
        <v>4.8</v>
      </c>
      <c r="AL9" s="4">
        <v>5.2</v>
      </c>
      <c r="AM9" s="4">
        <f t="shared" si="2"/>
        <v>10</v>
      </c>
      <c r="AN9" s="4">
        <f t="shared" si="3"/>
        <v>5</v>
      </c>
      <c r="AO9" s="30"/>
      <c r="AP9" s="4">
        <v>5</v>
      </c>
      <c r="AQ9" s="4">
        <v>4.7</v>
      </c>
      <c r="AR9" s="4">
        <f t="shared" si="4"/>
        <v>9.6999999999999993</v>
      </c>
      <c r="AS9" s="4">
        <f t="shared" si="5"/>
        <v>4.8499999999999996</v>
      </c>
      <c r="AT9" s="30"/>
      <c r="AU9" s="4">
        <v>6</v>
      </c>
      <c r="AV9" s="4">
        <v>5.5</v>
      </c>
      <c r="AW9" s="4">
        <f t="shared" si="6"/>
        <v>11.5</v>
      </c>
      <c r="AX9" s="4">
        <f t="shared" si="7"/>
        <v>5.75</v>
      </c>
    </row>
    <row r="10" spans="1:50" ht="14.4" x14ac:dyDescent="0.3">
      <c r="A10" s="6" t="s">
        <v>15</v>
      </c>
      <c r="B10" s="6">
        <v>4.9000000000000004</v>
      </c>
      <c r="C10" s="6">
        <v>4.75</v>
      </c>
      <c r="D10" s="6">
        <v>5.2</v>
      </c>
      <c r="E10" s="6">
        <f t="shared" si="0"/>
        <v>14.850000000000001</v>
      </c>
      <c r="F10" s="10">
        <f t="shared" si="1"/>
        <v>4.95</v>
      </c>
      <c r="H10" s="8" t="s">
        <v>30</v>
      </c>
      <c r="I10" s="12">
        <f>I2-1</f>
        <v>2</v>
      </c>
      <c r="J10" s="13">
        <f>SUMSQ(B24:D24)/12-I4</f>
        <v>0.51499999999998636</v>
      </c>
      <c r="K10" s="13">
        <f t="shared" si="8"/>
        <v>0.25749999999999318</v>
      </c>
      <c r="L10" s="13">
        <f t="shared" si="11"/>
        <v>0.89054824130471388</v>
      </c>
      <c r="M10" t="str">
        <f>IF(L10&lt;N10,"tn",IF(L10&lt;O10,"*","**"))</f>
        <v>tn</v>
      </c>
      <c r="N10" s="13">
        <f t="shared" si="9"/>
        <v>3.4433567793667246</v>
      </c>
      <c r="O10" s="13">
        <f t="shared" si="10"/>
        <v>5.7190219124822725</v>
      </c>
      <c r="AJ10" s="3" t="s">
        <v>13</v>
      </c>
      <c r="AK10" s="4">
        <v>5</v>
      </c>
      <c r="AL10" s="4">
        <v>5.0999999999999996</v>
      </c>
      <c r="AM10" s="4">
        <f t="shared" si="2"/>
        <v>10.1</v>
      </c>
      <c r="AN10" s="4">
        <f t="shared" si="3"/>
        <v>5.05</v>
      </c>
      <c r="AO10" s="30"/>
      <c r="AP10" s="4">
        <v>4.9000000000000004</v>
      </c>
      <c r="AQ10" s="4">
        <v>5.6</v>
      </c>
      <c r="AR10" s="4">
        <f t="shared" si="4"/>
        <v>10.5</v>
      </c>
      <c r="AS10" s="4">
        <f t="shared" si="5"/>
        <v>5.25</v>
      </c>
      <c r="AT10" s="30"/>
      <c r="AU10" s="4">
        <v>4.2</v>
      </c>
      <c r="AV10" s="4">
        <v>4.0999999999999996</v>
      </c>
      <c r="AW10" s="4">
        <f t="shared" si="6"/>
        <v>8.3000000000000007</v>
      </c>
      <c r="AX10" s="4">
        <f t="shared" si="7"/>
        <v>4.1500000000000004</v>
      </c>
    </row>
    <row r="11" spans="1:50" ht="14.4" x14ac:dyDescent="0.3">
      <c r="A11" s="6" t="s">
        <v>16</v>
      </c>
      <c r="B11" s="6">
        <v>4.5</v>
      </c>
      <c r="C11" s="9">
        <v>5.6</v>
      </c>
      <c r="D11" s="9">
        <v>5.15</v>
      </c>
      <c r="E11" s="6">
        <f t="shared" si="0"/>
        <v>15.25</v>
      </c>
      <c r="F11" s="10">
        <f t="shared" si="1"/>
        <v>5.083333333333333</v>
      </c>
      <c r="H11" s="8" t="s">
        <v>45</v>
      </c>
      <c r="I11" s="12">
        <f>I9*I10</f>
        <v>6</v>
      </c>
      <c r="J11" s="13">
        <f>J8-J9-J10</f>
        <v>1.0716666666667152</v>
      </c>
      <c r="K11" s="13">
        <f t="shared" si="8"/>
        <v>0.17861111111111919</v>
      </c>
      <c r="L11" s="13">
        <f t="shared" si="11"/>
        <v>0.61771577039802816</v>
      </c>
      <c r="M11" t="str">
        <f>IF(L11&lt;N11,"tn",IF(L11&lt;O11,"*","**"))</f>
        <v>tn</v>
      </c>
      <c r="N11" s="13">
        <f t="shared" si="9"/>
        <v>2.5490614138436585</v>
      </c>
      <c r="O11" s="13">
        <f t="shared" si="10"/>
        <v>3.7583014350037565</v>
      </c>
      <c r="AJ11" s="3" t="s">
        <v>14</v>
      </c>
      <c r="AK11" s="4">
        <v>5.7</v>
      </c>
      <c r="AL11" s="4">
        <v>5.0999999999999996</v>
      </c>
      <c r="AM11" s="4">
        <f t="shared" si="2"/>
        <v>10.8</v>
      </c>
      <c r="AN11" s="4">
        <f t="shared" si="3"/>
        <v>5.4</v>
      </c>
      <c r="AO11" s="30"/>
      <c r="AP11" s="4">
        <v>4.5</v>
      </c>
      <c r="AQ11" s="4">
        <v>5.5</v>
      </c>
      <c r="AR11" s="4">
        <f t="shared" si="4"/>
        <v>10</v>
      </c>
      <c r="AS11" s="4">
        <f t="shared" si="5"/>
        <v>5</v>
      </c>
      <c r="AT11" s="30"/>
      <c r="AU11" s="4">
        <v>6.9</v>
      </c>
      <c r="AV11" s="4">
        <v>4</v>
      </c>
      <c r="AW11" s="4">
        <f t="shared" si="6"/>
        <v>10.9</v>
      </c>
      <c r="AX11" s="4">
        <f t="shared" si="7"/>
        <v>5.45</v>
      </c>
    </row>
    <row r="12" spans="1:50" x14ac:dyDescent="0.25">
      <c r="A12" s="6" t="s">
        <v>17</v>
      </c>
      <c r="B12" s="6">
        <v>5</v>
      </c>
      <c r="C12" s="9">
        <v>4.75</v>
      </c>
      <c r="D12" s="9">
        <v>5.95</v>
      </c>
      <c r="E12" s="6">
        <f t="shared" si="0"/>
        <v>15.7</v>
      </c>
      <c r="F12" s="10">
        <f t="shared" si="1"/>
        <v>5.2333333333333334</v>
      </c>
      <c r="H12" s="8" t="s">
        <v>43</v>
      </c>
      <c r="I12" s="12">
        <f>I13-I7-I8</f>
        <v>22</v>
      </c>
      <c r="J12" s="13">
        <f>J13-J7-J8</f>
        <v>6.3612500000002683</v>
      </c>
      <c r="K12" s="13">
        <f t="shared" si="8"/>
        <v>0.28914772727273946</v>
      </c>
      <c r="L12" s="13"/>
      <c r="M12" s="8"/>
      <c r="N12" s="8"/>
      <c r="O12" s="8"/>
      <c r="AJ12" s="3" t="s">
        <v>15</v>
      </c>
      <c r="AK12" s="4">
        <v>5</v>
      </c>
      <c r="AL12" s="4">
        <v>4.8</v>
      </c>
      <c r="AM12" s="4">
        <f t="shared" si="2"/>
        <v>9.8000000000000007</v>
      </c>
      <c r="AN12" s="4">
        <f t="shared" si="3"/>
        <v>4.9000000000000004</v>
      </c>
      <c r="AO12" s="30"/>
      <c r="AP12" s="4">
        <v>4.5</v>
      </c>
      <c r="AQ12" s="4">
        <v>5</v>
      </c>
      <c r="AR12" s="4">
        <f t="shared" si="4"/>
        <v>9.5</v>
      </c>
      <c r="AS12" s="4">
        <f t="shared" si="5"/>
        <v>4.75</v>
      </c>
      <c r="AT12" s="30"/>
      <c r="AU12" s="4">
        <v>5</v>
      </c>
      <c r="AV12" s="4">
        <v>5.4</v>
      </c>
      <c r="AW12" s="4">
        <f t="shared" si="6"/>
        <v>10.4</v>
      </c>
      <c r="AX12" s="4">
        <f t="shared" si="7"/>
        <v>5.2</v>
      </c>
    </row>
    <row r="13" spans="1:50" x14ac:dyDescent="0.25">
      <c r="A13" s="6" t="s">
        <v>18</v>
      </c>
      <c r="B13" s="6">
        <v>4.8499999999999996</v>
      </c>
      <c r="C13" s="6">
        <v>4.55</v>
      </c>
      <c r="D13" s="6">
        <v>4.5</v>
      </c>
      <c r="E13" s="6">
        <f t="shared" si="0"/>
        <v>13.899999999999999</v>
      </c>
      <c r="F13" s="10">
        <f t="shared" si="1"/>
        <v>4.6333333333333329</v>
      </c>
      <c r="H13" s="14" t="s">
        <v>7</v>
      </c>
      <c r="I13" s="15">
        <f>4*3*3-1</f>
        <v>35</v>
      </c>
      <c r="J13" s="16">
        <f>SUMSQ(B3:D14)-I4</f>
        <v>8.7225000000000819</v>
      </c>
      <c r="K13" s="14"/>
      <c r="L13" s="14"/>
      <c r="M13" s="14"/>
      <c r="N13" s="14"/>
      <c r="O13" s="14"/>
      <c r="AJ13" s="3" t="s">
        <v>16</v>
      </c>
      <c r="AK13" s="4">
        <v>5</v>
      </c>
      <c r="AL13" s="4">
        <v>4</v>
      </c>
      <c r="AM13" s="4">
        <f t="shared" si="2"/>
        <v>9</v>
      </c>
      <c r="AN13" s="4">
        <f t="shared" si="3"/>
        <v>4.5</v>
      </c>
      <c r="AO13" s="30"/>
      <c r="AP13" s="4">
        <v>5.2</v>
      </c>
      <c r="AQ13" s="4">
        <v>6</v>
      </c>
      <c r="AR13" s="4">
        <f t="shared" si="4"/>
        <v>11.2</v>
      </c>
      <c r="AS13" s="4">
        <f t="shared" si="5"/>
        <v>5.6</v>
      </c>
      <c r="AT13" s="30"/>
      <c r="AU13" s="4">
        <v>5.5</v>
      </c>
      <c r="AV13" s="4">
        <v>4.8</v>
      </c>
      <c r="AW13" s="4">
        <f t="shared" si="6"/>
        <v>10.3</v>
      </c>
      <c r="AX13" s="4">
        <f t="shared" si="7"/>
        <v>5.15</v>
      </c>
    </row>
    <row r="14" spans="1:50" x14ac:dyDescent="0.25">
      <c r="A14" s="6" t="s">
        <v>19</v>
      </c>
      <c r="B14" s="9">
        <v>5.65</v>
      </c>
      <c r="C14" s="9">
        <v>4.25</v>
      </c>
      <c r="D14" s="9">
        <v>5.25</v>
      </c>
      <c r="E14" s="6">
        <f>SUM(B14:D14)</f>
        <v>15.15</v>
      </c>
      <c r="F14" s="10">
        <f t="shared" si="1"/>
        <v>5.05</v>
      </c>
      <c r="AJ14" s="3" t="s">
        <v>17</v>
      </c>
      <c r="AK14" s="4">
        <v>5</v>
      </c>
      <c r="AL14" s="4">
        <v>5</v>
      </c>
      <c r="AM14" s="4">
        <f t="shared" si="2"/>
        <v>10</v>
      </c>
      <c r="AN14" s="4">
        <f t="shared" si="3"/>
        <v>5</v>
      </c>
      <c r="AO14" s="30"/>
      <c r="AP14" s="4">
        <v>5.4</v>
      </c>
      <c r="AQ14" s="4">
        <v>4.0999999999999996</v>
      </c>
      <c r="AR14" s="4">
        <f t="shared" si="4"/>
        <v>9.5</v>
      </c>
      <c r="AS14" s="4">
        <f t="shared" si="5"/>
        <v>4.75</v>
      </c>
      <c r="AT14" s="30"/>
      <c r="AU14" s="4">
        <v>5.3</v>
      </c>
      <c r="AV14" s="4">
        <v>6.3</v>
      </c>
      <c r="AW14" s="4">
        <f t="shared" si="6"/>
        <v>11.6</v>
      </c>
      <c r="AX14" s="4">
        <f t="shared" si="7"/>
        <v>5.8</v>
      </c>
    </row>
    <row r="15" spans="1:50" x14ac:dyDescent="0.25">
      <c r="A15" s="6" t="s">
        <v>7</v>
      </c>
      <c r="B15" s="6">
        <f>SUM(B3:B14)</f>
        <v>59.949999999999996</v>
      </c>
      <c r="C15" s="6">
        <f>SUM(C3:C14)</f>
        <v>61.099999999999994</v>
      </c>
      <c r="D15" s="6">
        <f>SUM(D3:D14)</f>
        <v>62.850000000000009</v>
      </c>
      <c r="E15" s="17">
        <f>SUM(E3:E14)</f>
        <v>183.9</v>
      </c>
      <c r="F15" s="6"/>
      <c r="AJ15" s="3" t="s">
        <v>18</v>
      </c>
      <c r="AK15" s="4">
        <v>4.2</v>
      </c>
      <c r="AL15" s="4">
        <v>5.5</v>
      </c>
      <c r="AM15" s="4">
        <f t="shared" si="2"/>
        <v>9.6999999999999993</v>
      </c>
      <c r="AN15" s="4">
        <f t="shared" si="3"/>
        <v>4.8499999999999996</v>
      </c>
      <c r="AO15" s="30"/>
      <c r="AP15" s="4">
        <v>4.2</v>
      </c>
      <c r="AQ15" s="4">
        <v>4.9000000000000004</v>
      </c>
      <c r="AR15" s="4">
        <f t="shared" si="4"/>
        <v>9.1000000000000014</v>
      </c>
      <c r="AS15" s="4">
        <f t="shared" si="5"/>
        <v>4.5500000000000007</v>
      </c>
      <c r="AT15" s="30"/>
      <c r="AU15" s="4">
        <v>4.4000000000000004</v>
      </c>
      <c r="AV15" s="4">
        <v>4.5999999999999996</v>
      </c>
      <c r="AW15" s="4">
        <f t="shared" si="6"/>
        <v>9</v>
      </c>
      <c r="AX15" s="4">
        <f t="shared" si="7"/>
        <v>4.5</v>
      </c>
    </row>
    <row r="16" spans="1:50" x14ac:dyDescent="0.25">
      <c r="J16" s="2"/>
      <c r="AJ16" s="3" t="s">
        <v>19</v>
      </c>
      <c r="AK16" s="4">
        <v>5.8</v>
      </c>
      <c r="AL16" s="4">
        <v>5.5</v>
      </c>
      <c r="AM16" s="4">
        <f t="shared" si="2"/>
        <v>11.3</v>
      </c>
      <c r="AN16" s="4">
        <f t="shared" si="3"/>
        <v>5.65</v>
      </c>
      <c r="AO16" s="31"/>
      <c r="AP16" s="4">
        <v>4</v>
      </c>
      <c r="AQ16" s="4">
        <v>4.5</v>
      </c>
      <c r="AR16" s="4">
        <f t="shared" si="4"/>
        <v>8.5</v>
      </c>
      <c r="AS16" s="4">
        <f t="shared" si="5"/>
        <v>4.25</v>
      </c>
      <c r="AT16" s="31"/>
      <c r="AU16" s="4">
        <v>5.3</v>
      </c>
      <c r="AV16" s="4">
        <v>5.2</v>
      </c>
      <c r="AW16" s="4">
        <f t="shared" si="6"/>
        <v>10.5</v>
      </c>
      <c r="AX16" s="4">
        <f t="shared" si="7"/>
        <v>5.25</v>
      </c>
    </row>
    <row r="17" spans="1:12" x14ac:dyDescent="0.25">
      <c r="A17" s="8" t="s">
        <v>24</v>
      </c>
      <c r="B17" s="8"/>
      <c r="C17" s="8"/>
      <c r="D17" s="8"/>
      <c r="E17" s="8"/>
      <c r="F17" s="8"/>
      <c r="I17" s="22"/>
      <c r="J17" s="22"/>
      <c r="K17" s="27"/>
    </row>
    <row r="18" spans="1:12" x14ac:dyDescent="0.25">
      <c r="A18" s="32" t="s">
        <v>25</v>
      </c>
      <c r="B18" s="36" t="s">
        <v>30</v>
      </c>
      <c r="C18" s="37"/>
      <c r="D18" s="38"/>
      <c r="E18" s="3" t="s">
        <v>2</v>
      </c>
      <c r="F18" s="18" t="s">
        <v>26</v>
      </c>
      <c r="I18" s="22"/>
      <c r="J18" s="22"/>
      <c r="K18" s="27"/>
    </row>
    <row r="19" spans="1:12" x14ac:dyDescent="0.25">
      <c r="A19" s="32"/>
      <c r="B19" s="6" t="s">
        <v>31</v>
      </c>
      <c r="C19" s="6" t="s">
        <v>33</v>
      </c>
      <c r="D19" s="6" t="s">
        <v>34</v>
      </c>
      <c r="E19" s="3"/>
      <c r="F19" s="18"/>
      <c r="I19" s="24"/>
      <c r="J19" s="24"/>
      <c r="K19" s="27"/>
      <c r="L19" s="27"/>
    </row>
    <row r="20" spans="1:12" x14ac:dyDescent="0.25">
      <c r="A20" s="6" t="s">
        <v>27</v>
      </c>
      <c r="B20" s="19">
        <f>E3</f>
        <v>16.350000000000001</v>
      </c>
      <c r="C20" s="19">
        <f>E7</f>
        <v>15.6</v>
      </c>
      <c r="D20" s="19">
        <f>E11</f>
        <v>15.25</v>
      </c>
      <c r="E20" s="19">
        <f>SUM(B20:D20)</f>
        <v>47.2</v>
      </c>
      <c r="F20" s="10">
        <f>E20/9</f>
        <v>5.2444444444444445</v>
      </c>
      <c r="I20" s="24"/>
      <c r="J20" s="24"/>
      <c r="K20" s="27"/>
    </row>
    <row r="21" spans="1:12" x14ac:dyDescent="0.25">
      <c r="A21" s="6" t="s">
        <v>28</v>
      </c>
      <c r="B21" s="19">
        <f>E4</f>
        <v>16.5</v>
      </c>
      <c r="C21" s="19">
        <f>E8</f>
        <v>14.450000000000001</v>
      </c>
      <c r="D21" s="19">
        <f>E12</f>
        <v>15.7</v>
      </c>
      <c r="E21" s="6">
        <f>SUM(B21:D21)</f>
        <v>46.650000000000006</v>
      </c>
      <c r="F21" s="10">
        <f>E21/9</f>
        <v>5.1833333333333336</v>
      </c>
      <c r="H21" s="25"/>
      <c r="I21" s="25"/>
      <c r="K21" s="27"/>
    </row>
    <row r="22" spans="1:12" x14ac:dyDescent="0.25">
      <c r="A22" s="9" t="s">
        <v>29</v>
      </c>
      <c r="B22" s="20">
        <f>E5</f>
        <v>15.5</v>
      </c>
      <c r="C22" s="20">
        <f>E9</f>
        <v>15.7</v>
      </c>
      <c r="D22" s="20">
        <f>E13</f>
        <v>13.899999999999999</v>
      </c>
      <c r="E22" s="19">
        <f>SUM(B22:D22)</f>
        <v>45.099999999999994</v>
      </c>
      <c r="F22" s="10">
        <f t="shared" ref="F22:F23" si="12">E22/9</f>
        <v>5.0111111111111102</v>
      </c>
    </row>
    <row r="23" spans="1:12" x14ac:dyDescent="0.25">
      <c r="A23" s="9" t="s">
        <v>32</v>
      </c>
      <c r="B23" s="20">
        <f>E6</f>
        <v>14.95</v>
      </c>
      <c r="C23" s="20">
        <f>E10</f>
        <v>14.850000000000001</v>
      </c>
      <c r="D23" s="20">
        <f>E14</f>
        <v>15.15</v>
      </c>
      <c r="E23" s="6">
        <f t="shared" ref="E23" si="13">SUM(B23:D23)</f>
        <v>44.95</v>
      </c>
      <c r="F23" s="10">
        <f t="shared" si="12"/>
        <v>4.9944444444444445</v>
      </c>
    </row>
    <row r="24" spans="1:12" x14ac:dyDescent="0.25">
      <c r="A24" s="6" t="s">
        <v>2</v>
      </c>
      <c r="B24" s="19">
        <f>SUM(B20:B23)</f>
        <v>63.3</v>
      </c>
      <c r="C24" s="19">
        <f>SUM(C20:C23)</f>
        <v>60.6</v>
      </c>
      <c r="D24" s="19">
        <f>SUM(D20:D23)</f>
        <v>59.999999999999993</v>
      </c>
      <c r="E24" s="10">
        <f>SUM(B24:D24)</f>
        <v>183.9</v>
      </c>
      <c r="F24" s="6"/>
    </row>
    <row r="25" spans="1:12" x14ac:dyDescent="0.25">
      <c r="A25" s="6" t="s">
        <v>26</v>
      </c>
      <c r="B25" s="10">
        <f>B24/12</f>
        <v>5.2749999999999995</v>
      </c>
      <c r="C25" s="10">
        <f t="shared" ref="C25:D25" si="14">C24/12</f>
        <v>5.05</v>
      </c>
      <c r="D25" s="10">
        <f t="shared" si="14"/>
        <v>4.9999999999999991</v>
      </c>
      <c r="E25" s="6"/>
      <c r="F25" s="6"/>
      <c r="G25" s="8"/>
    </row>
  </sheetData>
  <mergeCells count="18">
    <mergeCell ref="A1:A2"/>
    <mergeCell ref="B1:D1"/>
    <mergeCell ref="E1:E2"/>
    <mergeCell ref="F1:F2"/>
    <mergeCell ref="A18:A19"/>
    <mergeCell ref="B18:D18"/>
    <mergeCell ref="AJ3:AJ4"/>
    <mergeCell ref="AK3:AL3"/>
    <mergeCell ref="AM3:AM4"/>
    <mergeCell ref="AN3:AN4"/>
    <mergeCell ref="AO3:AO16"/>
    <mergeCell ref="AW3:AW4"/>
    <mergeCell ref="AX3:AX4"/>
    <mergeCell ref="AP3:AQ3"/>
    <mergeCell ref="AR3:AR4"/>
    <mergeCell ref="AS3:AS4"/>
    <mergeCell ref="AT3:AT16"/>
    <mergeCell ref="AU3:AV3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37"/>
  <sheetViews>
    <sheetView zoomScaleNormal="100" workbookViewId="0">
      <selection activeCell="AJ2" sqref="AJ2:AX16"/>
    </sheetView>
  </sheetViews>
  <sheetFormatPr defaultColWidth="8.88671875" defaultRowHeight="13.8" x14ac:dyDescent="0.25"/>
  <cols>
    <col min="1" max="1" width="10.6640625" style="1" bestFit="1" customWidth="1"/>
    <col min="2" max="6" width="8.88671875" style="1"/>
    <col min="7" max="7" width="2.5546875" style="1" customWidth="1"/>
    <col min="8" max="12" width="8.88671875" style="1"/>
    <col min="13" max="13" width="3.109375" style="1" bestFit="1" customWidth="1"/>
    <col min="14" max="15" width="8.88671875" style="1"/>
    <col min="16" max="16" width="1.88671875" style="1" customWidth="1"/>
    <col min="17" max="17" width="9.88671875" style="1" customWidth="1"/>
    <col min="18" max="19" width="10.5546875" style="1" bestFit="1" customWidth="1"/>
    <col min="20" max="21" width="8.88671875" style="1"/>
    <col min="22" max="22" width="3.33203125" style="1" customWidth="1"/>
    <col min="23" max="24" width="10.5546875" style="1" bestFit="1" customWidth="1"/>
    <col min="25" max="26" width="8.88671875" style="1"/>
    <col min="27" max="27" width="3" style="1" customWidth="1"/>
    <col min="28" max="29" width="10.5546875" style="1" bestFit="1" customWidth="1"/>
    <col min="30" max="16384" width="8.88671875" style="1"/>
  </cols>
  <sheetData>
    <row r="1" spans="1:50" x14ac:dyDescent="0.25">
      <c r="A1" s="32" t="s">
        <v>0</v>
      </c>
      <c r="B1" s="33" t="s">
        <v>1</v>
      </c>
      <c r="C1" s="33"/>
      <c r="D1" s="33"/>
      <c r="E1" s="34" t="s">
        <v>2</v>
      </c>
      <c r="F1" s="34" t="s">
        <v>3</v>
      </c>
      <c r="H1" s="1" t="s">
        <v>20</v>
      </c>
      <c r="I1" s="1">
        <v>4</v>
      </c>
    </row>
    <row r="2" spans="1:50" x14ac:dyDescent="0.25">
      <c r="A2" s="32"/>
      <c r="B2" s="6" t="s">
        <v>4</v>
      </c>
      <c r="C2" s="6" t="s">
        <v>5</v>
      </c>
      <c r="D2" s="6" t="s">
        <v>6</v>
      </c>
      <c r="E2" s="35"/>
      <c r="F2" s="35"/>
      <c r="H2" s="1" t="s">
        <v>21</v>
      </c>
      <c r="I2" s="1">
        <v>3</v>
      </c>
      <c r="AJ2" s="2" t="s">
        <v>53</v>
      </c>
    </row>
    <row r="3" spans="1:50" x14ac:dyDescent="0.25">
      <c r="A3" s="6" t="s">
        <v>8</v>
      </c>
      <c r="B3" s="9">
        <f t="shared" ref="B3:B14" si="0">AN5</f>
        <v>7.8</v>
      </c>
      <c r="C3" s="9">
        <f t="shared" ref="C3:C14" si="1">AS5</f>
        <v>9.5</v>
      </c>
      <c r="D3" s="9">
        <f t="shared" ref="D3:D14" si="2">AX5</f>
        <v>9.3000000000000007</v>
      </c>
      <c r="E3" s="6">
        <f>SUM(B3:D3)</f>
        <v>26.6</v>
      </c>
      <c r="F3" s="10">
        <f>AVERAGE(B3:D3)</f>
        <v>8.8666666666666671</v>
      </c>
      <c r="H3" s="1" t="s">
        <v>22</v>
      </c>
      <c r="I3" s="1">
        <v>3</v>
      </c>
      <c r="AJ3" s="32" t="s">
        <v>0</v>
      </c>
      <c r="AK3" s="28" t="s">
        <v>46</v>
      </c>
      <c r="AL3" s="28"/>
      <c r="AM3" s="28" t="s">
        <v>2</v>
      </c>
      <c r="AN3" s="28" t="s">
        <v>47</v>
      </c>
      <c r="AO3" s="29"/>
      <c r="AP3" s="28" t="s">
        <v>48</v>
      </c>
      <c r="AQ3" s="28"/>
      <c r="AR3" s="28" t="s">
        <v>2</v>
      </c>
      <c r="AS3" s="28" t="s">
        <v>47</v>
      </c>
      <c r="AT3" s="29"/>
      <c r="AU3" s="28" t="s">
        <v>49</v>
      </c>
      <c r="AV3" s="28"/>
      <c r="AW3" s="28" t="s">
        <v>50</v>
      </c>
      <c r="AX3" s="28" t="s">
        <v>47</v>
      </c>
    </row>
    <row r="4" spans="1:50" x14ac:dyDescent="0.25">
      <c r="A4" s="6" t="s">
        <v>9</v>
      </c>
      <c r="B4" s="9">
        <f t="shared" si="0"/>
        <v>7.6</v>
      </c>
      <c r="C4" s="9">
        <f t="shared" si="1"/>
        <v>8.5</v>
      </c>
      <c r="D4" s="9">
        <f t="shared" si="2"/>
        <v>8.4499999999999993</v>
      </c>
      <c r="E4" s="6">
        <f t="shared" ref="E4:E13" si="3">SUM(B4:D4)</f>
        <v>24.55</v>
      </c>
      <c r="F4" s="10">
        <f t="shared" ref="F4:F14" si="4">AVERAGE(B4:D4)</f>
        <v>8.1833333333333336</v>
      </c>
      <c r="H4" s="1" t="s">
        <v>23</v>
      </c>
      <c r="I4" s="5">
        <f>E15^2/36</f>
        <v>2215.2711111111107</v>
      </c>
      <c r="AJ4" s="32"/>
      <c r="AK4" s="4" t="s">
        <v>51</v>
      </c>
      <c r="AL4" s="4" t="s">
        <v>52</v>
      </c>
      <c r="AM4" s="28"/>
      <c r="AN4" s="28"/>
      <c r="AO4" s="30"/>
      <c r="AP4" s="4" t="s">
        <v>51</v>
      </c>
      <c r="AQ4" s="4" t="s">
        <v>52</v>
      </c>
      <c r="AR4" s="28"/>
      <c r="AS4" s="28"/>
      <c r="AT4" s="30"/>
      <c r="AU4" s="4" t="s">
        <v>51</v>
      </c>
      <c r="AV4" s="4" t="s">
        <v>52</v>
      </c>
      <c r="AW4" s="28"/>
      <c r="AX4" s="28"/>
    </row>
    <row r="5" spans="1:50" x14ac:dyDescent="0.25">
      <c r="A5" s="6" t="s">
        <v>10</v>
      </c>
      <c r="B5" s="9">
        <f t="shared" si="0"/>
        <v>7.55</v>
      </c>
      <c r="C5" s="9">
        <f t="shared" si="1"/>
        <v>8.3000000000000007</v>
      </c>
      <c r="D5" s="9">
        <f t="shared" si="2"/>
        <v>9.1999999999999993</v>
      </c>
      <c r="E5" s="6">
        <f t="shared" si="3"/>
        <v>25.05</v>
      </c>
      <c r="F5" s="10">
        <f t="shared" si="4"/>
        <v>8.35</v>
      </c>
      <c r="H5" s="7" t="s">
        <v>54</v>
      </c>
      <c r="I5" s="8"/>
      <c r="J5" s="8"/>
      <c r="K5" s="8"/>
      <c r="L5" s="8"/>
      <c r="M5" s="8"/>
      <c r="N5" s="8"/>
      <c r="O5" s="8"/>
      <c r="AJ5" s="3" t="s">
        <v>8</v>
      </c>
      <c r="AK5" s="4">
        <v>7.5</v>
      </c>
      <c r="AL5" s="4">
        <v>8.1</v>
      </c>
      <c r="AM5" s="4">
        <f>SUM(AK5:AL5)</f>
        <v>15.6</v>
      </c>
      <c r="AN5" s="4">
        <f>AVERAGE(AK5:AL5)</f>
        <v>7.8</v>
      </c>
      <c r="AO5" s="30"/>
      <c r="AP5" s="4">
        <v>10</v>
      </c>
      <c r="AQ5" s="4">
        <v>9</v>
      </c>
      <c r="AR5" s="4">
        <f>SUM(AP5:AQ5)</f>
        <v>19</v>
      </c>
      <c r="AS5" s="4">
        <f>AVERAGE(AP5:AQ5)</f>
        <v>9.5</v>
      </c>
      <c r="AT5" s="30"/>
      <c r="AU5" s="4">
        <v>10.1</v>
      </c>
      <c r="AV5" s="4">
        <v>8.5</v>
      </c>
      <c r="AW5" s="4">
        <f>SUM(AU5:AV5)</f>
        <v>18.600000000000001</v>
      </c>
      <c r="AX5" s="4">
        <f>AVERAGE(AU5:AV5)</f>
        <v>9.3000000000000007</v>
      </c>
    </row>
    <row r="6" spans="1:50" x14ac:dyDescent="0.25">
      <c r="A6" s="6" t="s">
        <v>11</v>
      </c>
      <c r="B6" s="9">
        <f t="shared" si="0"/>
        <v>6.25</v>
      </c>
      <c r="C6" s="9">
        <f t="shared" si="1"/>
        <v>9.1000000000000014</v>
      </c>
      <c r="D6" s="9">
        <f t="shared" si="2"/>
        <v>7.4499999999999993</v>
      </c>
      <c r="E6" s="6">
        <f t="shared" si="3"/>
        <v>22.8</v>
      </c>
      <c r="F6" s="10">
        <f t="shared" si="4"/>
        <v>7.6000000000000005</v>
      </c>
      <c r="H6" s="11" t="s">
        <v>35</v>
      </c>
      <c r="I6" s="11" t="s">
        <v>36</v>
      </c>
      <c r="J6" s="11" t="s">
        <v>37</v>
      </c>
      <c r="K6" s="11" t="s">
        <v>38</v>
      </c>
      <c r="L6" s="11" t="s">
        <v>39</v>
      </c>
      <c r="M6" s="11"/>
      <c r="N6" s="11" t="s">
        <v>40</v>
      </c>
      <c r="O6" s="11" t="s">
        <v>41</v>
      </c>
      <c r="AJ6" s="3" t="s">
        <v>9</v>
      </c>
      <c r="AK6" s="4">
        <v>9.1999999999999993</v>
      </c>
      <c r="AL6" s="4">
        <v>6</v>
      </c>
      <c r="AM6" s="4">
        <f t="shared" ref="AM6:AM16" si="5">SUM(AK6:AL6)</f>
        <v>15.2</v>
      </c>
      <c r="AN6" s="4">
        <f t="shared" ref="AN6:AN16" si="6">AVERAGE(AK6:AL6)</f>
        <v>7.6</v>
      </c>
      <c r="AO6" s="30"/>
      <c r="AP6" s="4">
        <v>9.1999999999999993</v>
      </c>
      <c r="AQ6" s="4">
        <v>7.8</v>
      </c>
      <c r="AR6" s="4">
        <f t="shared" ref="AR6:AR16" si="7">SUM(AP6:AQ6)</f>
        <v>17</v>
      </c>
      <c r="AS6" s="4">
        <f t="shared" ref="AS6:AS16" si="8">AVERAGE(AP6:AQ6)</f>
        <v>8.5</v>
      </c>
      <c r="AT6" s="30"/>
      <c r="AU6" s="4">
        <v>7.9</v>
      </c>
      <c r="AV6" s="4">
        <v>9</v>
      </c>
      <c r="AW6" s="4">
        <f t="shared" ref="AW6:AW16" si="9">SUM(AU6:AV6)</f>
        <v>16.899999999999999</v>
      </c>
      <c r="AX6" s="4">
        <f t="shared" ref="AX6:AX16" si="10">AVERAGE(AU6:AV6)</f>
        <v>8.4499999999999993</v>
      </c>
    </row>
    <row r="7" spans="1:50" ht="14.4" x14ac:dyDescent="0.3">
      <c r="A7" s="6" t="s">
        <v>12</v>
      </c>
      <c r="B7" s="9">
        <f t="shared" si="0"/>
        <v>7.5</v>
      </c>
      <c r="C7" s="9">
        <f t="shared" si="1"/>
        <v>7.3000000000000007</v>
      </c>
      <c r="D7" s="9">
        <f t="shared" si="2"/>
        <v>9.5500000000000007</v>
      </c>
      <c r="E7" s="6">
        <f t="shared" si="3"/>
        <v>24.35</v>
      </c>
      <c r="F7" s="10">
        <f t="shared" si="4"/>
        <v>8.1166666666666671</v>
      </c>
      <c r="H7" s="8" t="s">
        <v>42</v>
      </c>
      <c r="I7" s="12">
        <v>2</v>
      </c>
      <c r="J7" s="13">
        <f>SUMSQ(B15:D15)/12-I4</f>
        <v>5.855138888889087</v>
      </c>
      <c r="K7" s="13">
        <f>J7/I7</f>
        <v>2.9275694444445435</v>
      </c>
      <c r="L7" s="13">
        <f>K7/K$12</f>
        <v>2.903610987621239</v>
      </c>
      <c r="M7" t="str">
        <f>IF(L7&lt;N7,"tn",IF(L7&lt;O7,"*","**"))</f>
        <v>tn</v>
      </c>
      <c r="N7" s="13">
        <f>FINV(0.05,I7,I$12)</f>
        <v>3.4433567793667246</v>
      </c>
      <c r="O7" s="13">
        <f>FINV(0.01,I7,I$12)</f>
        <v>5.7190219124822725</v>
      </c>
      <c r="AJ7" s="3" t="s">
        <v>10</v>
      </c>
      <c r="AK7" s="4">
        <v>7.1</v>
      </c>
      <c r="AL7" s="4">
        <v>8</v>
      </c>
      <c r="AM7" s="4">
        <f t="shared" si="5"/>
        <v>15.1</v>
      </c>
      <c r="AN7" s="4">
        <f t="shared" si="6"/>
        <v>7.55</v>
      </c>
      <c r="AO7" s="30"/>
      <c r="AP7" s="4">
        <v>7.1</v>
      </c>
      <c r="AQ7" s="4">
        <v>9.5</v>
      </c>
      <c r="AR7" s="4">
        <f t="shared" si="7"/>
        <v>16.600000000000001</v>
      </c>
      <c r="AS7" s="4">
        <f t="shared" si="8"/>
        <v>8.3000000000000007</v>
      </c>
      <c r="AT7" s="30"/>
      <c r="AU7" s="4">
        <v>8.9</v>
      </c>
      <c r="AV7" s="4">
        <v>9.5</v>
      </c>
      <c r="AW7" s="4">
        <f t="shared" si="9"/>
        <v>18.399999999999999</v>
      </c>
      <c r="AX7" s="4">
        <f t="shared" si="10"/>
        <v>9.1999999999999993</v>
      </c>
    </row>
    <row r="8" spans="1:50" ht="14.4" x14ac:dyDescent="0.3">
      <c r="A8" s="6" t="s">
        <v>13</v>
      </c>
      <c r="B8" s="9">
        <f t="shared" si="0"/>
        <v>6.55</v>
      </c>
      <c r="C8" s="9">
        <f t="shared" si="1"/>
        <v>7.65</v>
      </c>
      <c r="D8" s="9">
        <f t="shared" si="2"/>
        <v>7.1</v>
      </c>
      <c r="E8" s="6">
        <f t="shared" si="3"/>
        <v>21.299999999999997</v>
      </c>
      <c r="F8" s="10">
        <f t="shared" si="4"/>
        <v>7.0999999999999988</v>
      </c>
      <c r="H8" s="8" t="s">
        <v>0</v>
      </c>
      <c r="I8" s="12">
        <f>I1*I2-1</f>
        <v>11</v>
      </c>
      <c r="J8" s="13">
        <f>SUMSQ(E3:E14)/3-I4</f>
        <v>11.757222222222936</v>
      </c>
      <c r="K8" s="13">
        <f t="shared" ref="K8:K12" si="11">J8/I8</f>
        <v>1.0688383838384488</v>
      </c>
      <c r="L8" s="13">
        <f>K8/K$12</f>
        <v>1.0600912921788885</v>
      </c>
      <c r="M8" t="str">
        <f>IF(L8&lt;N8,"tn",IF(L8&lt;O8,"*","**"))</f>
        <v>tn</v>
      </c>
      <c r="N8" s="13">
        <f t="shared" ref="N8:N11" si="12">FINV(0.05,I8,I$12)</f>
        <v>2.2585183566229916</v>
      </c>
      <c r="O8" s="13">
        <f t="shared" ref="O8:O11" si="13">FINV(0.01,I8,I$12)</f>
        <v>3.1837421959607717</v>
      </c>
      <c r="AJ8" s="3" t="s">
        <v>11</v>
      </c>
      <c r="AK8" s="4">
        <v>7.8</v>
      </c>
      <c r="AL8" s="4">
        <v>4.7</v>
      </c>
      <c r="AM8" s="4">
        <f t="shared" si="5"/>
        <v>12.5</v>
      </c>
      <c r="AN8" s="4">
        <f t="shared" si="6"/>
        <v>6.25</v>
      </c>
      <c r="AO8" s="30"/>
      <c r="AP8" s="4">
        <v>8.9</v>
      </c>
      <c r="AQ8" s="4">
        <v>9.3000000000000007</v>
      </c>
      <c r="AR8" s="4">
        <f t="shared" si="7"/>
        <v>18.200000000000003</v>
      </c>
      <c r="AS8" s="4">
        <f t="shared" si="8"/>
        <v>9.1000000000000014</v>
      </c>
      <c r="AT8" s="30"/>
      <c r="AU8" s="4">
        <v>8.6</v>
      </c>
      <c r="AV8" s="4">
        <v>6.3</v>
      </c>
      <c r="AW8" s="4">
        <f t="shared" si="9"/>
        <v>14.899999999999999</v>
      </c>
      <c r="AX8" s="4">
        <f t="shared" si="10"/>
        <v>7.4499999999999993</v>
      </c>
    </row>
    <row r="9" spans="1:50" ht="14.4" x14ac:dyDescent="0.3">
      <c r="A9" s="6" t="s">
        <v>14</v>
      </c>
      <c r="B9" s="9">
        <f t="shared" si="0"/>
        <v>8.5500000000000007</v>
      </c>
      <c r="C9" s="9">
        <f t="shared" si="1"/>
        <v>7.1999999999999993</v>
      </c>
      <c r="D9" s="9">
        <f t="shared" si="2"/>
        <v>10.1</v>
      </c>
      <c r="E9" s="6">
        <f t="shared" si="3"/>
        <v>25.85</v>
      </c>
      <c r="F9" s="10">
        <f t="shared" si="4"/>
        <v>8.6166666666666671</v>
      </c>
      <c r="H9" s="8" t="s">
        <v>25</v>
      </c>
      <c r="I9" s="12">
        <f>I1-1</f>
        <v>3</v>
      </c>
      <c r="J9" s="13">
        <f>SUMSQ(E20:E23)/9-I4</f>
        <v>2.0416666666674246</v>
      </c>
      <c r="K9" s="13">
        <f t="shared" si="11"/>
        <v>0.68055555555580816</v>
      </c>
      <c r="L9" s="13">
        <f t="shared" ref="L9:L11" si="14">K9/K$12</f>
        <v>0.67498606823772422</v>
      </c>
      <c r="M9" t="str">
        <f>IF(L9&lt;N9,"tn",IF(L9&lt;O9,"*","**"))</f>
        <v>tn</v>
      </c>
      <c r="N9" s="13">
        <f t="shared" si="12"/>
        <v>3.0491249886524128</v>
      </c>
      <c r="O9" s="13">
        <f t="shared" si="13"/>
        <v>4.8166057778160596</v>
      </c>
      <c r="AJ9" s="3" t="s">
        <v>12</v>
      </c>
      <c r="AK9" s="4">
        <v>6.5</v>
      </c>
      <c r="AL9" s="4">
        <v>8.5</v>
      </c>
      <c r="AM9" s="4">
        <f t="shared" si="5"/>
        <v>15</v>
      </c>
      <c r="AN9" s="4">
        <f t="shared" si="6"/>
        <v>7.5</v>
      </c>
      <c r="AO9" s="30"/>
      <c r="AP9" s="4">
        <v>7.7</v>
      </c>
      <c r="AQ9" s="4">
        <v>6.9</v>
      </c>
      <c r="AR9" s="4">
        <f t="shared" si="7"/>
        <v>14.600000000000001</v>
      </c>
      <c r="AS9" s="4">
        <f t="shared" si="8"/>
        <v>7.3000000000000007</v>
      </c>
      <c r="AT9" s="30"/>
      <c r="AU9" s="4">
        <v>9.5</v>
      </c>
      <c r="AV9" s="4">
        <v>9.6</v>
      </c>
      <c r="AW9" s="4">
        <f t="shared" si="9"/>
        <v>19.100000000000001</v>
      </c>
      <c r="AX9" s="4">
        <f t="shared" si="10"/>
        <v>9.5500000000000007</v>
      </c>
    </row>
    <row r="10" spans="1:50" ht="14.4" x14ac:dyDescent="0.3">
      <c r="A10" s="6" t="s">
        <v>15</v>
      </c>
      <c r="B10" s="9">
        <f t="shared" si="0"/>
        <v>7.4</v>
      </c>
      <c r="C10" s="9">
        <f t="shared" si="1"/>
        <v>5.6</v>
      </c>
      <c r="D10" s="9">
        <f t="shared" si="2"/>
        <v>8.6000000000000014</v>
      </c>
      <c r="E10" s="6">
        <f t="shared" si="3"/>
        <v>21.6</v>
      </c>
      <c r="F10" s="10">
        <f t="shared" si="4"/>
        <v>7.2</v>
      </c>
      <c r="H10" s="8" t="s">
        <v>30</v>
      </c>
      <c r="I10" s="12">
        <f>I2-1</f>
        <v>2</v>
      </c>
      <c r="J10" s="13">
        <f>SUMSQ(B24:D24)/12-I4</f>
        <v>3.287222222222681</v>
      </c>
      <c r="K10" s="13">
        <f t="shared" si="11"/>
        <v>1.6436111111113405</v>
      </c>
      <c r="L10" s="13">
        <f t="shared" si="14"/>
        <v>1.6301602309231387</v>
      </c>
      <c r="M10" t="str">
        <f>IF(L10&lt;N10,"tn",IF(L10&lt;O10,"*","**"))</f>
        <v>tn</v>
      </c>
      <c r="N10" s="13">
        <f t="shared" si="12"/>
        <v>3.4433567793667246</v>
      </c>
      <c r="O10" s="13">
        <f t="shared" si="13"/>
        <v>5.7190219124822725</v>
      </c>
      <c r="AJ10" s="3" t="s">
        <v>13</v>
      </c>
      <c r="AK10" s="4">
        <v>6</v>
      </c>
      <c r="AL10" s="4">
        <v>7.1</v>
      </c>
      <c r="AM10" s="4">
        <f t="shared" si="5"/>
        <v>13.1</v>
      </c>
      <c r="AN10" s="4">
        <f t="shared" si="6"/>
        <v>6.55</v>
      </c>
      <c r="AO10" s="30"/>
      <c r="AP10" s="4">
        <v>6</v>
      </c>
      <c r="AQ10" s="4">
        <v>9.3000000000000007</v>
      </c>
      <c r="AR10" s="4">
        <f t="shared" si="7"/>
        <v>15.3</v>
      </c>
      <c r="AS10" s="4">
        <f t="shared" si="8"/>
        <v>7.65</v>
      </c>
      <c r="AT10" s="30"/>
      <c r="AU10" s="4">
        <v>7.5</v>
      </c>
      <c r="AV10" s="4">
        <v>6.7</v>
      </c>
      <c r="AW10" s="4">
        <f t="shared" si="9"/>
        <v>14.2</v>
      </c>
      <c r="AX10" s="4">
        <f t="shared" si="10"/>
        <v>7.1</v>
      </c>
    </row>
    <row r="11" spans="1:50" ht="14.4" x14ac:dyDescent="0.3">
      <c r="A11" s="6" t="s">
        <v>16</v>
      </c>
      <c r="B11" s="9">
        <f t="shared" si="0"/>
        <v>6.2</v>
      </c>
      <c r="C11" s="9">
        <f t="shared" si="1"/>
        <v>9</v>
      </c>
      <c r="D11" s="9">
        <f t="shared" si="2"/>
        <v>7.1</v>
      </c>
      <c r="E11" s="6">
        <f t="shared" si="3"/>
        <v>22.299999999999997</v>
      </c>
      <c r="F11" s="10">
        <f t="shared" si="4"/>
        <v>7.4333333333333327</v>
      </c>
      <c r="H11" s="8" t="s">
        <v>45</v>
      </c>
      <c r="I11" s="12">
        <f>I9*I10</f>
        <v>6</v>
      </c>
      <c r="J11" s="13">
        <f>J8-J9-J10</f>
        <v>6.4283333333328301</v>
      </c>
      <c r="K11" s="13">
        <f t="shared" si="11"/>
        <v>1.071388888888805</v>
      </c>
      <c r="L11" s="13">
        <f t="shared" si="14"/>
        <v>1.062620924568054</v>
      </c>
      <c r="M11" t="str">
        <f>IF(L11&lt;N11,"tn",IF(L11&lt;O11,"*","**"))</f>
        <v>tn</v>
      </c>
      <c r="N11" s="13">
        <f t="shared" si="12"/>
        <v>2.5490614138436585</v>
      </c>
      <c r="O11" s="13">
        <f t="shared" si="13"/>
        <v>3.7583014350037565</v>
      </c>
      <c r="AJ11" s="3" t="s">
        <v>14</v>
      </c>
      <c r="AK11" s="4">
        <v>8.5</v>
      </c>
      <c r="AL11" s="4">
        <v>8.6</v>
      </c>
      <c r="AM11" s="4">
        <f t="shared" si="5"/>
        <v>17.100000000000001</v>
      </c>
      <c r="AN11" s="4">
        <f t="shared" si="6"/>
        <v>8.5500000000000007</v>
      </c>
      <c r="AO11" s="30"/>
      <c r="AP11" s="4">
        <v>6.6</v>
      </c>
      <c r="AQ11" s="4">
        <v>7.8</v>
      </c>
      <c r="AR11" s="4">
        <f t="shared" si="7"/>
        <v>14.399999999999999</v>
      </c>
      <c r="AS11" s="4">
        <f t="shared" si="8"/>
        <v>7.1999999999999993</v>
      </c>
      <c r="AT11" s="30"/>
      <c r="AU11" s="4">
        <v>12</v>
      </c>
      <c r="AV11" s="4">
        <v>8.1999999999999993</v>
      </c>
      <c r="AW11" s="4">
        <f t="shared" si="9"/>
        <v>20.2</v>
      </c>
      <c r="AX11" s="4">
        <f t="shared" si="10"/>
        <v>10.1</v>
      </c>
    </row>
    <row r="12" spans="1:50" x14ac:dyDescent="0.25">
      <c r="A12" s="6" t="s">
        <v>17</v>
      </c>
      <c r="B12" s="9">
        <f t="shared" si="0"/>
        <v>8.15</v>
      </c>
      <c r="C12" s="9">
        <f t="shared" si="1"/>
        <v>6.75</v>
      </c>
      <c r="D12" s="9">
        <f t="shared" si="2"/>
        <v>8.4499999999999993</v>
      </c>
      <c r="E12" s="6">
        <f t="shared" si="3"/>
        <v>23.35</v>
      </c>
      <c r="F12" s="10">
        <f t="shared" si="4"/>
        <v>7.7833333333333341</v>
      </c>
      <c r="H12" s="8" t="s">
        <v>43</v>
      </c>
      <c r="I12" s="12">
        <f>I13-I7-I8</f>
        <v>22</v>
      </c>
      <c r="J12" s="13">
        <f>J13-J7-J8</f>
        <v>22.181527777777319</v>
      </c>
      <c r="K12" s="13">
        <f t="shared" si="11"/>
        <v>1.0082512626262419</v>
      </c>
      <c r="L12" s="13"/>
      <c r="M12" s="8"/>
      <c r="N12" s="8"/>
      <c r="O12" s="8"/>
      <c r="AJ12" s="3" t="s">
        <v>15</v>
      </c>
      <c r="AK12" s="4">
        <v>7.5</v>
      </c>
      <c r="AL12" s="4">
        <v>7.3</v>
      </c>
      <c r="AM12" s="4">
        <f t="shared" si="5"/>
        <v>14.8</v>
      </c>
      <c r="AN12" s="4">
        <f t="shared" si="6"/>
        <v>7.4</v>
      </c>
      <c r="AO12" s="30"/>
      <c r="AP12" s="4">
        <v>4</v>
      </c>
      <c r="AQ12" s="4">
        <v>7.2</v>
      </c>
      <c r="AR12" s="4">
        <f t="shared" si="7"/>
        <v>11.2</v>
      </c>
      <c r="AS12" s="4">
        <f t="shared" si="8"/>
        <v>5.6</v>
      </c>
      <c r="AT12" s="30"/>
      <c r="AU12" s="4">
        <v>9.3000000000000007</v>
      </c>
      <c r="AV12" s="4">
        <v>7.9</v>
      </c>
      <c r="AW12" s="4">
        <f t="shared" si="9"/>
        <v>17.200000000000003</v>
      </c>
      <c r="AX12" s="4">
        <f t="shared" si="10"/>
        <v>8.6000000000000014</v>
      </c>
    </row>
    <row r="13" spans="1:50" x14ac:dyDescent="0.25">
      <c r="A13" s="6" t="s">
        <v>18</v>
      </c>
      <c r="B13" s="9">
        <f t="shared" si="0"/>
        <v>6.25</v>
      </c>
      <c r="C13" s="9">
        <f t="shared" si="1"/>
        <v>7.85</v>
      </c>
      <c r="D13" s="9">
        <f t="shared" si="2"/>
        <v>7.05</v>
      </c>
      <c r="E13" s="6">
        <f t="shared" si="3"/>
        <v>21.15</v>
      </c>
      <c r="F13" s="10">
        <f t="shared" si="4"/>
        <v>7.05</v>
      </c>
      <c r="H13" s="14" t="s">
        <v>7</v>
      </c>
      <c r="I13" s="15">
        <f>4*3*3-1</f>
        <v>35</v>
      </c>
      <c r="J13" s="16">
        <f>SUMSQ(B3:D14)-I4</f>
        <v>39.793888888889342</v>
      </c>
      <c r="K13" s="14"/>
      <c r="L13" s="14"/>
      <c r="M13" s="14"/>
      <c r="N13" s="14"/>
      <c r="O13" s="14"/>
      <c r="AJ13" s="3" t="s">
        <v>16</v>
      </c>
      <c r="AK13" s="4">
        <v>6.5</v>
      </c>
      <c r="AL13" s="4">
        <v>5.9</v>
      </c>
      <c r="AM13" s="4">
        <f t="shared" si="5"/>
        <v>12.4</v>
      </c>
      <c r="AN13" s="4">
        <f t="shared" si="6"/>
        <v>6.2</v>
      </c>
      <c r="AO13" s="30"/>
      <c r="AP13" s="4">
        <v>8.5</v>
      </c>
      <c r="AQ13" s="4">
        <v>9.5</v>
      </c>
      <c r="AR13" s="4">
        <f t="shared" si="7"/>
        <v>18</v>
      </c>
      <c r="AS13" s="4">
        <f t="shared" si="8"/>
        <v>9</v>
      </c>
      <c r="AT13" s="30"/>
      <c r="AU13" s="4">
        <v>9</v>
      </c>
      <c r="AV13" s="4">
        <v>5.2</v>
      </c>
      <c r="AW13" s="4">
        <f t="shared" si="9"/>
        <v>14.2</v>
      </c>
      <c r="AX13" s="4">
        <f t="shared" si="10"/>
        <v>7.1</v>
      </c>
    </row>
    <row r="14" spans="1:50" x14ac:dyDescent="0.25">
      <c r="A14" s="6" t="s">
        <v>19</v>
      </c>
      <c r="B14" s="9">
        <f t="shared" si="0"/>
        <v>8.5</v>
      </c>
      <c r="C14" s="9">
        <f t="shared" si="1"/>
        <v>7.2</v>
      </c>
      <c r="D14" s="9">
        <f t="shared" si="2"/>
        <v>7.8</v>
      </c>
      <c r="E14" s="6">
        <f>SUM(B14:D14)</f>
        <v>23.5</v>
      </c>
      <c r="F14" s="10">
        <f t="shared" si="4"/>
        <v>7.833333333333333</v>
      </c>
      <c r="AJ14" s="3" t="s">
        <v>17</v>
      </c>
      <c r="AK14" s="4">
        <v>8</v>
      </c>
      <c r="AL14" s="4">
        <v>8.3000000000000007</v>
      </c>
      <c r="AM14" s="4">
        <f t="shared" si="5"/>
        <v>16.3</v>
      </c>
      <c r="AN14" s="4">
        <f t="shared" si="6"/>
        <v>8.15</v>
      </c>
      <c r="AO14" s="30"/>
      <c r="AP14" s="4">
        <v>8.5</v>
      </c>
      <c r="AQ14" s="4">
        <v>5</v>
      </c>
      <c r="AR14" s="4">
        <f t="shared" si="7"/>
        <v>13.5</v>
      </c>
      <c r="AS14" s="4">
        <f t="shared" si="8"/>
        <v>6.75</v>
      </c>
      <c r="AT14" s="30"/>
      <c r="AU14" s="4">
        <v>7.4</v>
      </c>
      <c r="AV14" s="4">
        <v>9.5</v>
      </c>
      <c r="AW14" s="4">
        <f t="shared" si="9"/>
        <v>16.899999999999999</v>
      </c>
      <c r="AX14" s="4">
        <f t="shared" si="10"/>
        <v>8.4499999999999993</v>
      </c>
    </row>
    <row r="15" spans="1:50" x14ac:dyDescent="0.25">
      <c r="A15" s="6" t="s">
        <v>7</v>
      </c>
      <c r="B15" s="6">
        <f>SUM(B3:B14)</f>
        <v>88.3</v>
      </c>
      <c r="C15" s="6">
        <f>SUM(C3:C14)</f>
        <v>93.95</v>
      </c>
      <c r="D15" s="6">
        <f>SUM(D3:D14)</f>
        <v>100.14999999999999</v>
      </c>
      <c r="E15" s="17">
        <f>SUM(E3:E14)</f>
        <v>282.39999999999998</v>
      </c>
      <c r="F15" s="6"/>
      <c r="AJ15" s="3" t="s">
        <v>18</v>
      </c>
      <c r="AK15" s="4">
        <v>5.5</v>
      </c>
      <c r="AL15" s="4">
        <v>7</v>
      </c>
      <c r="AM15" s="4">
        <f t="shared" si="5"/>
        <v>12.5</v>
      </c>
      <c r="AN15" s="4">
        <f t="shared" si="6"/>
        <v>6.25</v>
      </c>
      <c r="AO15" s="30"/>
      <c r="AP15" s="4">
        <v>6.7</v>
      </c>
      <c r="AQ15" s="4">
        <v>9</v>
      </c>
      <c r="AR15" s="4">
        <f t="shared" si="7"/>
        <v>15.7</v>
      </c>
      <c r="AS15" s="4">
        <f t="shared" si="8"/>
        <v>7.85</v>
      </c>
      <c r="AT15" s="30"/>
      <c r="AU15" s="4">
        <v>6.1</v>
      </c>
      <c r="AV15" s="4">
        <v>8</v>
      </c>
      <c r="AW15" s="4">
        <f t="shared" si="9"/>
        <v>14.1</v>
      </c>
      <c r="AX15" s="4">
        <f t="shared" si="10"/>
        <v>7.05</v>
      </c>
    </row>
    <row r="16" spans="1:50" x14ac:dyDescent="0.25">
      <c r="AJ16" s="3" t="s">
        <v>19</v>
      </c>
      <c r="AK16" s="4">
        <v>9</v>
      </c>
      <c r="AL16" s="4">
        <v>8</v>
      </c>
      <c r="AM16" s="4">
        <f t="shared" si="5"/>
        <v>17</v>
      </c>
      <c r="AN16" s="4">
        <f t="shared" si="6"/>
        <v>8.5</v>
      </c>
      <c r="AO16" s="31"/>
      <c r="AP16" s="4">
        <v>7</v>
      </c>
      <c r="AQ16" s="4">
        <v>7.4</v>
      </c>
      <c r="AR16" s="4">
        <f t="shared" si="7"/>
        <v>14.4</v>
      </c>
      <c r="AS16" s="4">
        <f t="shared" si="8"/>
        <v>7.2</v>
      </c>
      <c r="AT16" s="31"/>
      <c r="AU16" s="4">
        <v>7</v>
      </c>
      <c r="AV16" s="4">
        <v>8.6</v>
      </c>
      <c r="AW16" s="4">
        <f t="shared" si="9"/>
        <v>15.6</v>
      </c>
      <c r="AX16" s="4">
        <f t="shared" si="10"/>
        <v>7.8</v>
      </c>
    </row>
    <row r="17" spans="1:7" x14ac:dyDescent="0.25">
      <c r="A17" s="8" t="s">
        <v>24</v>
      </c>
      <c r="B17" s="8"/>
      <c r="C17" s="8"/>
      <c r="D17" s="8"/>
      <c r="E17" s="8"/>
      <c r="F17" s="8"/>
    </row>
    <row r="18" spans="1:7" x14ac:dyDescent="0.25">
      <c r="A18" s="32" t="s">
        <v>25</v>
      </c>
      <c r="B18" s="36" t="s">
        <v>30</v>
      </c>
      <c r="C18" s="37"/>
      <c r="D18" s="38"/>
      <c r="E18" s="3" t="s">
        <v>2</v>
      </c>
      <c r="F18" s="18" t="s">
        <v>26</v>
      </c>
    </row>
    <row r="19" spans="1:7" x14ac:dyDescent="0.25">
      <c r="A19" s="32"/>
      <c r="B19" s="6" t="s">
        <v>31</v>
      </c>
      <c r="C19" s="6" t="s">
        <v>33</v>
      </c>
      <c r="D19" s="6" t="s">
        <v>34</v>
      </c>
      <c r="E19" s="3"/>
      <c r="F19" s="18"/>
    </row>
    <row r="20" spans="1:7" x14ac:dyDescent="0.25">
      <c r="A20" s="6" t="s">
        <v>27</v>
      </c>
      <c r="B20" s="19">
        <f>E3</f>
        <v>26.6</v>
      </c>
      <c r="C20" s="19">
        <f>E7</f>
        <v>24.35</v>
      </c>
      <c r="D20" s="19">
        <f>E11</f>
        <v>22.299999999999997</v>
      </c>
      <c r="E20" s="19">
        <f>SUM(B20:D20)</f>
        <v>73.25</v>
      </c>
      <c r="F20" s="6">
        <f>E20/9</f>
        <v>8.1388888888888893</v>
      </c>
    </row>
    <row r="21" spans="1:7" x14ac:dyDescent="0.25">
      <c r="A21" s="6" t="s">
        <v>28</v>
      </c>
      <c r="B21" s="19">
        <f>E4</f>
        <v>24.55</v>
      </c>
      <c r="C21" s="19">
        <f>E8</f>
        <v>21.299999999999997</v>
      </c>
      <c r="D21" s="19">
        <f>E12</f>
        <v>23.35</v>
      </c>
      <c r="E21" s="6">
        <f>SUM(B21:D21)</f>
        <v>69.199999999999989</v>
      </c>
      <c r="F21" s="6">
        <f>E21/9</f>
        <v>7.6888888888888873</v>
      </c>
    </row>
    <row r="22" spans="1:7" x14ac:dyDescent="0.25">
      <c r="A22" s="9" t="s">
        <v>29</v>
      </c>
      <c r="B22" s="20">
        <f>E5</f>
        <v>25.05</v>
      </c>
      <c r="C22" s="20">
        <f>E9</f>
        <v>25.85</v>
      </c>
      <c r="D22" s="20">
        <f>E13</f>
        <v>21.15</v>
      </c>
      <c r="E22" s="19">
        <f>SUM(B22:D22)</f>
        <v>72.050000000000011</v>
      </c>
      <c r="F22" s="6">
        <f t="shared" ref="F22:F23" si="15">E22/9</f>
        <v>8.0055555555555564</v>
      </c>
    </row>
    <row r="23" spans="1:7" x14ac:dyDescent="0.25">
      <c r="A23" s="9" t="s">
        <v>32</v>
      </c>
      <c r="B23" s="20">
        <f>E6</f>
        <v>22.8</v>
      </c>
      <c r="C23" s="20">
        <f>E10</f>
        <v>21.6</v>
      </c>
      <c r="D23" s="20">
        <f>E14</f>
        <v>23.5</v>
      </c>
      <c r="E23" s="6">
        <f t="shared" ref="E23" si="16">SUM(B23:D23)</f>
        <v>67.900000000000006</v>
      </c>
      <c r="F23" s="6">
        <f t="shared" si="15"/>
        <v>7.5444444444444452</v>
      </c>
    </row>
    <row r="24" spans="1:7" x14ac:dyDescent="0.25">
      <c r="A24" s="6" t="s">
        <v>2</v>
      </c>
      <c r="B24" s="19">
        <f>SUM(B20:B23)</f>
        <v>99</v>
      </c>
      <c r="C24" s="19">
        <f>SUM(C20:C23)</f>
        <v>93.1</v>
      </c>
      <c r="D24" s="19">
        <f>SUM(D20:D23)</f>
        <v>90.3</v>
      </c>
      <c r="E24" s="10">
        <f>SUM(B24:D24)</f>
        <v>282.39999999999998</v>
      </c>
      <c r="F24" s="6"/>
    </row>
    <row r="25" spans="1:7" x14ac:dyDescent="0.25">
      <c r="A25" s="6" t="s">
        <v>26</v>
      </c>
      <c r="B25" s="10">
        <f>B24/12</f>
        <v>8.25</v>
      </c>
      <c r="C25" s="10">
        <f t="shared" ref="C25:D25" si="17">C24/12</f>
        <v>7.7583333333333329</v>
      </c>
      <c r="D25" s="10">
        <f t="shared" si="17"/>
        <v>7.5249999999999995</v>
      </c>
      <c r="E25" s="6"/>
      <c r="F25" s="6"/>
      <c r="G25" s="8"/>
    </row>
    <row r="37" spans="12:12" x14ac:dyDescent="0.25">
      <c r="L37" s="1" t="s">
        <v>56</v>
      </c>
    </row>
  </sheetData>
  <mergeCells count="18">
    <mergeCell ref="A1:A2"/>
    <mergeCell ref="B1:D1"/>
    <mergeCell ref="E1:E2"/>
    <mergeCell ref="F1:F2"/>
    <mergeCell ref="A18:A19"/>
    <mergeCell ref="B18:D18"/>
    <mergeCell ref="AX3:AX4"/>
    <mergeCell ref="AJ3:AJ4"/>
    <mergeCell ref="AK3:AL3"/>
    <mergeCell ref="AM3:AM4"/>
    <mergeCell ref="AN3:AN4"/>
    <mergeCell ref="AO3:AO16"/>
    <mergeCell ref="AP3:AQ3"/>
    <mergeCell ref="AR3:AR4"/>
    <mergeCell ref="AS3:AS4"/>
    <mergeCell ref="AT3:AT16"/>
    <mergeCell ref="AU3:AV3"/>
    <mergeCell ref="AW3:AW4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4"/>
  <sheetViews>
    <sheetView tabSelected="1" zoomScaleNormal="100" workbookViewId="0">
      <selection activeCell="B3" sqref="B3"/>
    </sheetView>
  </sheetViews>
  <sheetFormatPr defaultColWidth="9.109375" defaultRowHeight="13.8" x14ac:dyDescent="0.25"/>
  <cols>
    <col min="1" max="1" width="10.6640625" style="1" bestFit="1" customWidth="1"/>
    <col min="2" max="6" width="8.88671875" style="1"/>
    <col min="7" max="7" width="2.5546875" style="1" customWidth="1"/>
    <col min="8" max="12" width="8.88671875" style="1"/>
    <col min="13" max="13" width="2.5546875" style="1" bestFit="1" customWidth="1"/>
    <col min="14" max="15" width="8.88671875" style="1"/>
    <col min="16" max="16" width="1.88671875" style="1" customWidth="1"/>
    <col min="17" max="17" width="9.88671875" style="1" customWidth="1"/>
    <col min="18" max="19" width="10.5546875" style="1" bestFit="1" customWidth="1"/>
    <col min="20" max="21" width="8.88671875" style="1"/>
    <col min="22" max="22" width="3.33203125" style="1" customWidth="1"/>
    <col min="23" max="24" width="10.5546875" style="1" bestFit="1" customWidth="1"/>
    <col min="25" max="26" width="8.88671875" style="1"/>
    <col min="27" max="27" width="3" style="1" customWidth="1"/>
    <col min="28" max="29" width="10.5546875" style="1" bestFit="1" customWidth="1"/>
    <col min="30" max="16384" width="9.109375" style="1"/>
  </cols>
  <sheetData>
    <row r="1" spans="1:15" x14ac:dyDescent="0.25">
      <c r="A1" s="32" t="s">
        <v>0</v>
      </c>
      <c r="B1" s="33" t="s">
        <v>1</v>
      </c>
      <c r="C1" s="33"/>
      <c r="D1" s="33"/>
      <c r="E1" s="34" t="s">
        <v>2</v>
      </c>
      <c r="F1" s="34" t="s">
        <v>3</v>
      </c>
      <c r="H1" s="1" t="s">
        <v>20</v>
      </c>
      <c r="I1" s="1">
        <v>4</v>
      </c>
    </row>
    <row r="2" spans="1:15" x14ac:dyDescent="0.25">
      <c r="A2" s="32"/>
      <c r="B2" s="6" t="s">
        <v>4</v>
      </c>
      <c r="C2" s="6" t="s">
        <v>5</v>
      </c>
      <c r="D2" s="6" t="s">
        <v>6</v>
      </c>
      <c r="E2" s="35"/>
      <c r="F2" s="35"/>
      <c r="H2" s="1" t="s">
        <v>21</v>
      </c>
      <c r="I2" s="1">
        <v>3</v>
      </c>
    </row>
    <row r="3" spans="1:15" x14ac:dyDescent="0.25">
      <c r="A3" s="6" t="s">
        <v>8</v>
      </c>
      <c r="B3" s="9">
        <f t="shared" ref="B3:B14" si="0">E53</f>
        <v>11.7</v>
      </c>
      <c r="C3" s="9">
        <f t="shared" ref="C3:C14" si="1">J53</f>
        <v>13.65</v>
      </c>
      <c r="D3" s="9">
        <f t="shared" ref="D3:D14" si="2">O53</f>
        <v>11.1</v>
      </c>
      <c r="E3" s="6">
        <f>SUM(B3:D3)</f>
        <v>36.450000000000003</v>
      </c>
      <c r="F3" s="10">
        <f>AVERAGE(B3:D3)</f>
        <v>12.15</v>
      </c>
      <c r="H3" s="1" t="s">
        <v>22</v>
      </c>
      <c r="I3" s="1">
        <v>3</v>
      </c>
    </row>
    <row r="4" spans="1:15" x14ac:dyDescent="0.25">
      <c r="A4" s="6" t="s">
        <v>9</v>
      </c>
      <c r="B4" s="9">
        <f t="shared" si="0"/>
        <v>8.6999999999999993</v>
      </c>
      <c r="C4" s="9">
        <f t="shared" si="1"/>
        <v>11.2</v>
      </c>
      <c r="D4" s="9">
        <f t="shared" si="2"/>
        <v>10.3</v>
      </c>
      <c r="E4" s="6">
        <f t="shared" ref="E4:E13" si="3">SUM(B4:D4)</f>
        <v>30.2</v>
      </c>
      <c r="F4" s="10">
        <f t="shared" ref="F4:F14" si="4">AVERAGE(B4:D4)</f>
        <v>10.066666666666666</v>
      </c>
      <c r="H4" s="1" t="s">
        <v>23</v>
      </c>
      <c r="I4" s="5">
        <f>E15^2/36</f>
        <v>4711.6784027777785</v>
      </c>
    </row>
    <row r="5" spans="1:15" x14ac:dyDescent="0.25">
      <c r="A5" s="6" t="s">
        <v>10</v>
      </c>
      <c r="B5" s="9">
        <f t="shared" si="0"/>
        <v>11.15</v>
      </c>
      <c r="C5" s="9">
        <f t="shared" si="1"/>
        <v>9.5</v>
      </c>
      <c r="D5" s="9">
        <f t="shared" si="2"/>
        <v>14.7</v>
      </c>
      <c r="E5" s="6">
        <f t="shared" si="3"/>
        <v>35.349999999999994</v>
      </c>
      <c r="F5" s="10">
        <f t="shared" si="4"/>
        <v>11.783333333333331</v>
      </c>
      <c r="H5" s="7" t="s">
        <v>55</v>
      </c>
      <c r="I5" s="8"/>
      <c r="J5" s="8"/>
      <c r="K5" s="8"/>
      <c r="L5" s="8"/>
      <c r="M5" s="8"/>
      <c r="N5" s="8"/>
      <c r="O5" s="8"/>
    </row>
    <row r="6" spans="1:15" x14ac:dyDescent="0.25">
      <c r="A6" s="6" t="s">
        <v>11</v>
      </c>
      <c r="B6" s="9">
        <f t="shared" si="0"/>
        <v>8.5</v>
      </c>
      <c r="C6" s="9">
        <f t="shared" si="1"/>
        <v>13.1</v>
      </c>
      <c r="D6" s="9">
        <f t="shared" si="2"/>
        <v>12.25</v>
      </c>
      <c r="E6" s="6">
        <f t="shared" si="3"/>
        <v>33.85</v>
      </c>
      <c r="F6" s="10">
        <f t="shared" si="4"/>
        <v>11.283333333333333</v>
      </c>
      <c r="H6" s="11" t="s">
        <v>35</v>
      </c>
      <c r="I6" s="11" t="s">
        <v>36</v>
      </c>
      <c r="J6" s="11" t="s">
        <v>37</v>
      </c>
      <c r="K6" s="11" t="s">
        <v>38</v>
      </c>
      <c r="L6" s="11" t="s">
        <v>39</v>
      </c>
      <c r="M6" s="11"/>
      <c r="N6" s="11" t="s">
        <v>40</v>
      </c>
      <c r="O6" s="11" t="s">
        <v>41</v>
      </c>
    </row>
    <row r="7" spans="1:15" ht="14.4" x14ac:dyDescent="0.3">
      <c r="A7" s="6" t="s">
        <v>12</v>
      </c>
      <c r="B7" s="9">
        <f t="shared" si="0"/>
        <v>10.75</v>
      </c>
      <c r="C7" s="9">
        <f t="shared" si="1"/>
        <v>10.1</v>
      </c>
      <c r="D7" s="9">
        <f t="shared" si="2"/>
        <v>15.6</v>
      </c>
      <c r="E7" s="6">
        <f t="shared" si="3"/>
        <v>36.450000000000003</v>
      </c>
      <c r="F7" s="10">
        <f t="shared" si="4"/>
        <v>12.15</v>
      </c>
      <c r="H7" s="8" t="s">
        <v>42</v>
      </c>
      <c r="I7" s="12">
        <v>2</v>
      </c>
      <c r="J7" s="13">
        <f>SUMSQ(B15:D15)/12-I4</f>
        <v>19.853888888887923</v>
      </c>
      <c r="K7" s="13">
        <f>J7/I7</f>
        <v>9.9269444444439614</v>
      </c>
      <c r="L7" s="13">
        <f>K7/K$12</f>
        <v>2.2167854645522302</v>
      </c>
      <c r="M7" t="str">
        <f>IF(L7&lt;N7,"tn",IF(L7&lt;O7,"*","**"))</f>
        <v>tn</v>
      </c>
      <c r="N7" s="13">
        <f>FINV(0.05,I7,I$12)</f>
        <v>3.4433567793667246</v>
      </c>
      <c r="O7" s="13">
        <f>FINV(0.01,I7,I$12)</f>
        <v>5.7190219124822725</v>
      </c>
    </row>
    <row r="8" spans="1:15" ht="14.4" x14ac:dyDescent="0.3">
      <c r="A8" s="6" t="s">
        <v>13</v>
      </c>
      <c r="B8" s="9">
        <f t="shared" si="0"/>
        <v>9.5</v>
      </c>
      <c r="C8" s="9">
        <f t="shared" si="1"/>
        <v>14.1</v>
      </c>
      <c r="D8" s="9">
        <f t="shared" si="2"/>
        <v>11.3</v>
      </c>
      <c r="E8" s="6">
        <f t="shared" si="3"/>
        <v>34.900000000000006</v>
      </c>
      <c r="F8" s="10">
        <f t="shared" si="4"/>
        <v>11.633333333333335</v>
      </c>
      <c r="H8" s="8" t="s">
        <v>0</v>
      </c>
      <c r="I8" s="12">
        <f>I1*I2-1</f>
        <v>11</v>
      </c>
      <c r="J8" s="13">
        <f>SUMSQ(E3:E14)/3-I4</f>
        <v>27.417430555555256</v>
      </c>
      <c r="K8" s="13">
        <f t="shared" ref="K8:K12" si="5">J8/I8</f>
        <v>2.4924936868686598</v>
      </c>
      <c r="L8" s="13">
        <f>K8/K$12</f>
        <v>0.55659863983938451</v>
      </c>
      <c r="M8" t="str">
        <f>IF(L8&lt;N8,"tn",IF(L8&lt;O8,"*","**"))</f>
        <v>tn</v>
      </c>
      <c r="N8" s="13">
        <f t="shared" ref="N8:N11" si="6">FINV(0.05,I8,I$12)</f>
        <v>2.2585183566229916</v>
      </c>
      <c r="O8" s="13">
        <f t="shared" ref="O8:O11" si="7">FINV(0.01,I8,I$12)</f>
        <v>3.1837421959607717</v>
      </c>
    </row>
    <row r="9" spans="1:15" ht="14.4" x14ac:dyDescent="0.3">
      <c r="A9" s="6" t="s">
        <v>14</v>
      </c>
      <c r="B9" s="9">
        <f t="shared" si="0"/>
        <v>12.6</v>
      </c>
      <c r="C9" s="9">
        <f t="shared" si="1"/>
        <v>10</v>
      </c>
      <c r="D9" s="9">
        <f t="shared" si="2"/>
        <v>17.8</v>
      </c>
      <c r="E9" s="6">
        <f t="shared" si="3"/>
        <v>40.400000000000006</v>
      </c>
      <c r="F9" s="10">
        <f t="shared" si="4"/>
        <v>13.466666666666669</v>
      </c>
      <c r="H9" s="8" t="s">
        <v>25</v>
      </c>
      <c r="I9" s="12">
        <f>I1-1</f>
        <v>3</v>
      </c>
      <c r="J9" s="13">
        <f>SUMSQ(E20:E23)/9-I4</f>
        <v>7.956874999998945</v>
      </c>
      <c r="K9" s="13">
        <f t="shared" si="5"/>
        <v>2.652291666666315</v>
      </c>
      <c r="L9" s="13">
        <f t="shared" ref="L9:L11" si="8">K9/K$12</f>
        <v>0.59228311866997951</v>
      </c>
      <c r="M9" t="str">
        <f>IF(L9&lt;N9,"tn",IF(L9&lt;O9,"*","**"))</f>
        <v>tn</v>
      </c>
      <c r="N9" s="13">
        <f t="shared" si="6"/>
        <v>3.0491249886524128</v>
      </c>
      <c r="O9" s="13">
        <f t="shared" si="7"/>
        <v>4.8166057778160596</v>
      </c>
    </row>
    <row r="10" spans="1:15" ht="14.4" x14ac:dyDescent="0.3">
      <c r="A10" s="6" t="s">
        <v>15</v>
      </c>
      <c r="B10" s="9">
        <f t="shared" si="0"/>
        <v>11.8</v>
      </c>
      <c r="C10" s="9">
        <f t="shared" si="1"/>
        <v>8.35</v>
      </c>
      <c r="D10" s="9">
        <f t="shared" si="2"/>
        <v>13.2</v>
      </c>
      <c r="E10" s="6">
        <f t="shared" si="3"/>
        <v>33.349999999999994</v>
      </c>
      <c r="F10" s="10">
        <f t="shared" si="4"/>
        <v>11.116666666666665</v>
      </c>
      <c r="H10" s="8" t="s">
        <v>30</v>
      </c>
      <c r="I10" s="12">
        <f>I2-1</f>
        <v>2</v>
      </c>
      <c r="J10" s="13">
        <f>SUMSQ(B24:D24)/12-I4</f>
        <v>8.6584722222223718</v>
      </c>
      <c r="K10" s="13">
        <f t="shared" si="5"/>
        <v>4.3292361111111859</v>
      </c>
      <c r="L10" s="13">
        <f t="shared" si="8"/>
        <v>0.9667614982067585</v>
      </c>
      <c r="M10" t="str">
        <f>IF(L10&lt;N10,"tn",IF(L10&lt;O10,"*","**"))</f>
        <v>tn</v>
      </c>
      <c r="N10" s="13">
        <f t="shared" si="6"/>
        <v>3.4433567793667246</v>
      </c>
      <c r="O10" s="13">
        <f t="shared" si="7"/>
        <v>5.7190219124822725</v>
      </c>
    </row>
    <row r="11" spans="1:15" ht="14.4" x14ac:dyDescent="0.3">
      <c r="A11" s="6" t="s">
        <v>16</v>
      </c>
      <c r="B11" s="9">
        <f t="shared" si="0"/>
        <v>9.9</v>
      </c>
      <c r="C11" s="9">
        <f t="shared" si="1"/>
        <v>12</v>
      </c>
      <c r="D11" s="9">
        <f t="shared" si="2"/>
        <v>12.5</v>
      </c>
      <c r="E11" s="6">
        <f t="shared" si="3"/>
        <v>34.4</v>
      </c>
      <c r="F11" s="10">
        <f t="shared" si="4"/>
        <v>11.466666666666667</v>
      </c>
      <c r="H11" s="8" t="s">
        <v>45</v>
      </c>
      <c r="I11" s="12">
        <f>I9*I10</f>
        <v>6</v>
      </c>
      <c r="J11" s="13">
        <f>J8-J9-J10</f>
        <v>10.80208333333394</v>
      </c>
      <c r="K11" s="13">
        <f t="shared" si="5"/>
        <v>1.8003472222223234</v>
      </c>
      <c r="L11" s="13">
        <f t="shared" si="8"/>
        <v>0.40203544763496235</v>
      </c>
      <c r="M11" t="str">
        <f>IF(L11&lt;N11,"tn",IF(L11&lt;O11,"*","**"))</f>
        <v>tn</v>
      </c>
      <c r="N11" s="13">
        <f t="shared" si="6"/>
        <v>2.5490614138436585</v>
      </c>
      <c r="O11" s="13">
        <f t="shared" si="7"/>
        <v>3.7583014350037565</v>
      </c>
    </row>
    <row r="12" spans="1:15" x14ac:dyDescent="0.25">
      <c r="A12" s="6" t="s">
        <v>17</v>
      </c>
      <c r="B12" s="9">
        <f t="shared" si="0"/>
        <v>12.45</v>
      </c>
      <c r="C12" s="9">
        <f t="shared" si="1"/>
        <v>8.6999999999999993</v>
      </c>
      <c r="D12" s="9">
        <f t="shared" si="2"/>
        <v>11</v>
      </c>
      <c r="E12" s="6">
        <f t="shared" si="3"/>
        <v>32.15</v>
      </c>
      <c r="F12" s="10">
        <f t="shared" si="4"/>
        <v>10.716666666666667</v>
      </c>
      <c r="H12" s="8" t="s">
        <v>43</v>
      </c>
      <c r="I12" s="12">
        <f>I13-I7-I8</f>
        <v>22</v>
      </c>
      <c r="J12" s="13">
        <f>J13-J7-J8</f>
        <v>98.517777777778974</v>
      </c>
      <c r="K12" s="13">
        <f t="shared" si="5"/>
        <v>4.4780808080808621</v>
      </c>
      <c r="L12" s="13"/>
      <c r="M12" s="8"/>
      <c r="N12" s="8"/>
      <c r="O12" s="8"/>
    </row>
    <row r="13" spans="1:15" x14ac:dyDescent="0.25">
      <c r="A13" s="6" t="s">
        <v>18</v>
      </c>
      <c r="B13" s="9">
        <f t="shared" si="0"/>
        <v>10.9</v>
      </c>
      <c r="C13" s="9">
        <f t="shared" si="1"/>
        <v>10.4</v>
      </c>
      <c r="D13" s="9">
        <f t="shared" si="2"/>
        <v>9.6999999999999993</v>
      </c>
      <c r="E13" s="6">
        <f t="shared" si="3"/>
        <v>31</v>
      </c>
      <c r="F13" s="10">
        <f t="shared" si="4"/>
        <v>10.333333333333334</v>
      </c>
      <c r="H13" s="14" t="s">
        <v>7</v>
      </c>
      <c r="I13" s="15">
        <f>4*3*3-1</f>
        <v>35</v>
      </c>
      <c r="J13" s="16">
        <f>SUMSQ(B3:D14)-I4</f>
        <v>145.78909722222215</v>
      </c>
      <c r="K13" s="14"/>
      <c r="L13" s="14"/>
      <c r="M13" s="14"/>
      <c r="N13" s="14"/>
      <c r="O13" s="14"/>
    </row>
    <row r="14" spans="1:15" x14ac:dyDescent="0.25">
      <c r="A14" s="6" t="s">
        <v>19</v>
      </c>
      <c r="B14" s="9">
        <f t="shared" si="0"/>
        <v>11.5</v>
      </c>
      <c r="C14" s="9">
        <f t="shared" si="1"/>
        <v>11.55</v>
      </c>
      <c r="D14" s="9">
        <f t="shared" si="2"/>
        <v>10.3</v>
      </c>
      <c r="E14" s="6">
        <f>SUM(B14:D14)</f>
        <v>33.35</v>
      </c>
      <c r="F14" s="10">
        <f t="shared" si="4"/>
        <v>11.116666666666667</v>
      </c>
    </row>
    <row r="15" spans="1:15" x14ac:dyDescent="0.25">
      <c r="A15" s="6" t="s">
        <v>7</v>
      </c>
      <c r="B15" s="6">
        <f>SUM(B3:B14)</f>
        <v>129.44999999999999</v>
      </c>
      <c r="C15" s="6">
        <f>SUM(C3:C14)</f>
        <v>132.65</v>
      </c>
      <c r="D15" s="6">
        <f>SUM(D3:D14)</f>
        <v>149.75</v>
      </c>
      <c r="E15" s="17">
        <f>SUM(E3:E14)</f>
        <v>411.85</v>
      </c>
      <c r="F15" s="6"/>
    </row>
    <row r="17" spans="1:7" x14ac:dyDescent="0.25">
      <c r="A17" s="8" t="s">
        <v>24</v>
      </c>
      <c r="B17" s="8"/>
      <c r="C17" s="8"/>
      <c r="D17" s="8"/>
      <c r="E17" s="8"/>
      <c r="F17" s="8"/>
    </row>
    <row r="18" spans="1:7" x14ac:dyDescent="0.25">
      <c r="A18" s="32" t="s">
        <v>25</v>
      </c>
      <c r="B18" s="36" t="s">
        <v>30</v>
      </c>
      <c r="C18" s="37"/>
      <c r="D18" s="38"/>
      <c r="E18" s="3" t="s">
        <v>2</v>
      </c>
      <c r="F18" s="18" t="s">
        <v>26</v>
      </c>
    </row>
    <row r="19" spans="1:7" x14ac:dyDescent="0.25">
      <c r="A19" s="32"/>
      <c r="B19" s="6" t="s">
        <v>31</v>
      </c>
      <c r="C19" s="6" t="s">
        <v>33</v>
      </c>
      <c r="D19" s="6" t="s">
        <v>34</v>
      </c>
      <c r="E19" s="3"/>
      <c r="F19" s="18"/>
    </row>
    <row r="20" spans="1:7" x14ac:dyDescent="0.25">
      <c r="A20" s="6" t="s">
        <v>27</v>
      </c>
      <c r="B20" s="19">
        <f>E3</f>
        <v>36.450000000000003</v>
      </c>
      <c r="C20" s="19">
        <f>E7</f>
        <v>36.450000000000003</v>
      </c>
      <c r="D20" s="19">
        <f>E11</f>
        <v>34.4</v>
      </c>
      <c r="E20" s="19">
        <f>SUM(B20:D20)</f>
        <v>107.30000000000001</v>
      </c>
      <c r="F20" s="6">
        <f>E20/9</f>
        <v>11.922222222222224</v>
      </c>
    </row>
    <row r="21" spans="1:7" x14ac:dyDescent="0.25">
      <c r="A21" s="6" t="s">
        <v>28</v>
      </c>
      <c r="B21" s="19">
        <f>E4</f>
        <v>30.2</v>
      </c>
      <c r="C21" s="19">
        <f>E8</f>
        <v>34.900000000000006</v>
      </c>
      <c r="D21" s="19">
        <f>E12</f>
        <v>32.15</v>
      </c>
      <c r="E21" s="6">
        <f>SUM(B21:D21)</f>
        <v>97.25</v>
      </c>
      <c r="F21" s="6">
        <f>E21/9</f>
        <v>10.805555555555555</v>
      </c>
    </row>
    <row r="22" spans="1:7" x14ac:dyDescent="0.25">
      <c r="A22" s="9" t="s">
        <v>29</v>
      </c>
      <c r="B22" s="20">
        <f>E5</f>
        <v>35.349999999999994</v>
      </c>
      <c r="C22" s="20">
        <f>E9</f>
        <v>40.400000000000006</v>
      </c>
      <c r="D22" s="20">
        <f>E13</f>
        <v>31</v>
      </c>
      <c r="E22" s="19">
        <f>SUM(B22:D22)</f>
        <v>106.75</v>
      </c>
      <c r="F22" s="6">
        <f t="shared" ref="F22:F23" si="9">E22/9</f>
        <v>11.861111111111111</v>
      </c>
    </row>
    <row r="23" spans="1:7" x14ac:dyDescent="0.25">
      <c r="A23" s="9" t="s">
        <v>32</v>
      </c>
      <c r="B23" s="20">
        <f>E6</f>
        <v>33.85</v>
      </c>
      <c r="C23" s="20">
        <f>E10</f>
        <v>33.349999999999994</v>
      </c>
      <c r="D23" s="20">
        <f>E14</f>
        <v>33.35</v>
      </c>
      <c r="E23" s="6">
        <f t="shared" ref="E23" si="10">SUM(B23:D23)</f>
        <v>100.54999999999998</v>
      </c>
      <c r="F23" s="6">
        <f t="shared" si="9"/>
        <v>11.172222222222221</v>
      </c>
    </row>
    <row r="24" spans="1:7" x14ac:dyDescent="0.25">
      <c r="A24" s="6" t="s">
        <v>2</v>
      </c>
      <c r="B24" s="19">
        <f>SUM(B20:B23)</f>
        <v>135.85</v>
      </c>
      <c r="C24" s="19">
        <f>SUM(C20:C23)</f>
        <v>145.10000000000002</v>
      </c>
      <c r="D24" s="19">
        <f>SUM(D20:D23)</f>
        <v>130.9</v>
      </c>
      <c r="E24" s="10">
        <f>SUM(B24:D24)</f>
        <v>411.85</v>
      </c>
      <c r="F24" s="6"/>
    </row>
    <row r="25" spans="1:7" x14ac:dyDescent="0.25">
      <c r="A25" s="6" t="s">
        <v>26</v>
      </c>
      <c r="B25" s="10">
        <f>B24/12</f>
        <v>11.320833333333333</v>
      </c>
      <c r="C25" s="10">
        <f t="shared" ref="C25:D25" si="11">C24/12</f>
        <v>12.091666666666669</v>
      </c>
      <c r="D25" s="10">
        <f t="shared" si="11"/>
        <v>10.908333333333333</v>
      </c>
      <c r="E25" s="6"/>
      <c r="F25" s="6"/>
      <c r="G25" s="8"/>
    </row>
    <row r="50" spans="1:15" x14ac:dyDescent="0.25">
      <c r="A50" s="2" t="s">
        <v>53</v>
      </c>
    </row>
    <row r="51" spans="1:15" x14ac:dyDescent="0.25">
      <c r="A51" s="32" t="s">
        <v>0</v>
      </c>
      <c r="B51" s="28" t="s">
        <v>46</v>
      </c>
      <c r="C51" s="28"/>
      <c r="D51" s="28" t="s">
        <v>2</v>
      </c>
      <c r="E51" s="28" t="s">
        <v>47</v>
      </c>
      <c r="F51" s="29"/>
      <c r="G51" s="28" t="s">
        <v>48</v>
      </c>
      <c r="H51" s="28"/>
      <c r="I51" s="28" t="s">
        <v>2</v>
      </c>
      <c r="J51" s="28" t="s">
        <v>47</v>
      </c>
      <c r="K51" s="29"/>
      <c r="L51" s="28" t="s">
        <v>49</v>
      </c>
      <c r="M51" s="28"/>
      <c r="N51" s="28" t="s">
        <v>50</v>
      </c>
      <c r="O51" s="28" t="s">
        <v>47</v>
      </c>
    </row>
    <row r="52" spans="1:15" x14ac:dyDescent="0.25">
      <c r="A52" s="32"/>
      <c r="B52" s="4" t="s">
        <v>51</v>
      </c>
      <c r="C52" s="4" t="s">
        <v>52</v>
      </c>
      <c r="D52" s="28"/>
      <c r="E52" s="28"/>
      <c r="F52" s="30"/>
      <c r="G52" s="4" t="s">
        <v>51</v>
      </c>
      <c r="H52" s="4" t="s">
        <v>52</v>
      </c>
      <c r="I52" s="28"/>
      <c r="J52" s="28"/>
      <c r="K52" s="30"/>
      <c r="L52" s="4" t="s">
        <v>51</v>
      </c>
      <c r="M52" s="4" t="s">
        <v>52</v>
      </c>
      <c r="N52" s="28"/>
      <c r="O52" s="28"/>
    </row>
    <row r="53" spans="1:15" x14ac:dyDescent="0.25">
      <c r="A53" s="3" t="s">
        <v>8</v>
      </c>
      <c r="B53" s="4">
        <v>11.7</v>
      </c>
      <c r="C53" s="4"/>
      <c r="D53" s="4">
        <f>SUM(B53:C53)</f>
        <v>11.7</v>
      </c>
      <c r="E53" s="4">
        <f>AVERAGE(B53:C53)</f>
        <v>11.7</v>
      </c>
      <c r="F53" s="30"/>
      <c r="G53" s="4">
        <v>13.8</v>
      </c>
      <c r="H53" s="4">
        <v>13.5</v>
      </c>
      <c r="I53" s="4">
        <f>SUM(G53:H53)</f>
        <v>27.3</v>
      </c>
      <c r="J53" s="4">
        <f>AVERAGE(G53:H53)</f>
        <v>13.65</v>
      </c>
      <c r="K53" s="30"/>
      <c r="L53" s="4"/>
      <c r="M53" s="4">
        <v>11.1</v>
      </c>
      <c r="N53" s="4">
        <f>SUM(L53:M53)</f>
        <v>11.1</v>
      </c>
      <c r="O53" s="4">
        <f>AVERAGE(L53:M53)</f>
        <v>11.1</v>
      </c>
    </row>
    <row r="54" spans="1:15" x14ac:dyDescent="0.25">
      <c r="A54" s="3" t="s">
        <v>9</v>
      </c>
      <c r="B54" s="4"/>
      <c r="C54" s="4">
        <v>8.6999999999999993</v>
      </c>
      <c r="D54" s="4">
        <f t="shared" ref="D54:D64" si="12">SUM(B54:C54)</f>
        <v>8.6999999999999993</v>
      </c>
      <c r="E54" s="4">
        <f t="shared" ref="E54:E64" si="13">AVERAGE(B54:C54)</f>
        <v>8.6999999999999993</v>
      </c>
      <c r="F54" s="30"/>
      <c r="G54" s="4">
        <v>12.3</v>
      </c>
      <c r="H54" s="4">
        <v>10.1</v>
      </c>
      <c r="I54" s="4">
        <f t="shared" ref="I54:I64" si="14">SUM(G54:H54)</f>
        <v>22.4</v>
      </c>
      <c r="J54" s="4">
        <f t="shared" ref="J54:J64" si="15">AVERAGE(G54:H54)</f>
        <v>11.2</v>
      </c>
      <c r="K54" s="30"/>
      <c r="L54" s="4">
        <v>10.3</v>
      </c>
      <c r="M54" s="4"/>
      <c r="N54" s="4">
        <f t="shared" ref="N54:N64" si="16">SUM(L54:M54)</f>
        <v>10.3</v>
      </c>
      <c r="O54" s="4">
        <f t="shared" ref="O54:O64" si="17">AVERAGE(L54:M54)</f>
        <v>10.3</v>
      </c>
    </row>
    <row r="55" spans="1:15" x14ac:dyDescent="0.25">
      <c r="A55" s="3" t="s">
        <v>10</v>
      </c>
      <c r="B55" s="4">
        <v>11</v>
      </c>
      <c r="C55" s="4">
        <v>11.3</v>
      </c>
      <c r="D55" s="4">
        <f t="shared" si="12"/>
        <v>22.3</v>
      </c>
      <c r="E55" s="4">
        <f t="shared" si="13"/>
        <v>11.15</v>
      </c>
      <c r="F55" s="30"/>
      <c r="G55" s="4">
        <v>9.5</v>
      </c>
      <c r="H55" s="4"/>
      <c r="I55" s="4">
        <f t="shared" si="14"/>
        <v>9.5</v>
      </c>
      <c r="J55" s="4">
        <f t="shared" si="15"/>
        <v>9.5</v>
      </c>
      <c r="K55" s="30"/>
      <c r="L55" s="4"/>
      <c r="M55" s="4">
        <v>14.7</v>
      </c>
      <c r="N55" s="4">
        <f t="shared" si="16"/>
        <v>14.7</v>
      </c>
      <c r="O55" s="4">
        <f t="shared" si="17"/>
        <v>14.7</v>
      </c>
    </row>
    <row r="56" spans="1:15" x14ac:dyDescent="0.25">
      <c r="A56" s="3" t="s">
        <v>11</v>
      </c>
      <c r="B56" s="4"/>
      <c r="C56" s="4">
        <v>8.5</v>
      </c>
      <c r="D56" s="4">
        <f t="shared" si="12"/>
        <v>8.5</v>
      </c>
      <c r="E56" s="4">
        <f t="shared" si="13"/>
        <v>8.5</v>
      </c>
      <c r="F56" s="30"/>
      <c r="G56" s="4"/>
      <c r="H56" s="4">
        <v>13.1</v>
      </c>
      <c r="I56" s="4">
        <f t="shared" si="14"/>
        <v>13.1</v>
      </c>
      <c r="J56" s="4">
        <f t="shared" si="15"/>
        <v>13.1</v>
      </c>
      <c r="K56" s="30"/>
      <c r="L56" s="4">
        <v>13.7</v>
      </c>
      <c r="M56" s="4">
        <v>10.8</v>
      </c>
      <c r="N56" s="4">
        <f t="shared" si="16"/>
        <v>24.5</v>
      </c>
      <c r="O56" s="4">
        <f t="shared" si="17"/>
        <v>12.25</v>
      </c>
    </row>
    <row r="57" spans="1:15" x14ac:dyDescent="0.25">
      <c r="A57" s="3" t="s">
        <v>12</v>
      </c>
      <c r="B57" s="4">
        <v>10.9</v>
      </c>
      <c r="C57" s="4">
        <v>10.6</v>
      </c>
      <c r="D57" s="4">
        <f t="shared" si="12"/>
        <v>21.5</v>
      </c>
      <c r="E57" s="4">
        <f t="shared" si="13"/>
        <v>10.75</v>
      </c>
      <c r="F57" s="30"/>
      <c r="G57" s="4">
        <v>10.1</v>
      </c>
      <c r="H57" s="4"/>
      <c r="I57" s="4">
        <f t="shared" si="14"/>
        <v>10.1</v>
      </c>
      <c r="J57" s="4">
        <f t="shared" si="15"/>
        <v>10.1</v>
      </c>
      <c r="K57" s="30"/>
      <c r="L57" s="4">
        <v>15.6</v>
      </c>
      <c r="M57" s="4"/>
      <c r="N57" s="4">
        <f t="shared" si="16"/>
        <v>15.6</v>
      </c>
      <c r="O57" s="4">
        <f t="shared" si="17"/>
        <v>15.6</v>
      </c>
    </row>
    <row r="58" spans="1:15" x14ac:dyDescent="0.25">
      <c r="A58" s="3" t="s">
        <v>13</v>
      </c>
      <c r="B58" s="4"/>
      <c r="C58" s="4">
        <v>9.5</v>
      </c>
      <c r="D58" s="4">
        <f t="shared" si="12"/>
        <v>9.5</v>
      </c>
      <c r="E58" s="4">
        <f t="shared" si="13"/>
        <v>9.5</v>
      </c>
      <c r="F58" s="30"/>
      <c r="G58" s="4"/>
      <c r="H58" s="4">
        <v>14.1</v>
      </c>
      <c r="I58" s="4">
        <f t="shared" si="14"/>
        <v>14.1</v>
      </c>
      <c r="J58" s="4">
        <f t="shared" si="15"/>
        <v>14.1</v>
      </c>
      <c r="K58" s="30"/>
      <c r="L58" s="4"/>
      <c r="M58" s="4">
        <v>11.3</v>
      </c>
      <c r="N58" s="4">
        <f t="shared" si="16"/>
        <v>11.3</v>
      </c>
      <c r="O58" s="4">
        <f t="shared" si="17"/>
        <v>11.3</v>
      </c>
    </row>
    <row r="59" spans="1:15" x14ac:dyDescent="0.25">
      <c r="A59" s="3" t="s">
        <v>14</v>
      </c>
      <c r="B59" s="4">
        <v>12.5</v>
      </c>
      <c r="C59" s="4">
        <v>12.7</v>
      </c>
      <c r="D59" s="4">
        <f t="shared" si="12"/>
        <v>25.2</v>
      </c>
      <c r="E59" s="4">
        <f t="shared" si="13"/>
        <v>12.6</v>
      </c>
      <c r="F59" s="30"/>
      <c r="G59" s="4">
        <v>10</v>
      </c>
      <c r="H59" s="4"/>
      <c r="I59" s="4">
        <f t="shared" si="14"/>
        <v>10</v>
      </c>
      <c r="J59" s="4">
        <f t="shared" si="15"/>
        <v>10</v>
      </c>
      <c r="K59" s="30"/>
      <c r="L59" s="4">
        <v>17.8</v>
      </c>
      <c r="M59" s="4"/>
      <c r="N59" s="4">
        <f t="shared" si="16"/>
        <v>17.8</v>
      </c>
      <c r="O59" s="4">
        <f t="shared" si="17"/>
        <v>17.8</v>
      </c>
    </row>
    <row r="60" spans="1:15" x14ac:dyDescent="0.25">
      <c r="A60" s="3" t="s">
        <v>15</v>
      </c>
      <c r="B60" s="4">
        <v>11.8</v>
      </c>
      <c r="C60" s="4"/>
      <c r="D60" s="4">
        <f t="shared" si="12"/>
        <v>11.8</v>
      </c>
      <c r="E60" s="4">
        <f t="shared" si="13"/>
        <v>11.8</v>
      </c>
      <c r="F60" s="30"/>
      <c r="G60" s="4">
        <v>8.6999999999999993</v>
      </c>
      <c r="H60" s="4">
        <v>8</v>
      </c>
      <c r="I60" s="4">
        <f t="shared" si="14"/>
        <v>16.7</v>
      </c>
      <c r="J60" s="4">
        <f t="shared" si="15"/>
        <v>8.35</v>
      </c>
      <c r="K60" s="30"/>
      <c r="L60" s="4">
        <v>13.2</v>
      </c>
      <c r="M60" s="4"/>
      <c r="N60" s="4">
        <f t="shared" si="16"/>
        <v>13.2</v>
      </c>
      <c r="O60" s="4">
        <f t="shared" si="17"/>
        <v>13.2</v>
      </c>
    </row>
    <row r="61" spans="1:15" x14ac:dyDescent="0.25">
      <c r="A61" s="3" t="s">
        <v>16</v>
      </c>
      <c r="B61" s="4">
        <v>9.9</v>
      </c>
      <c r="C61" s="4"/>
      <c r="D61" s="4">
        <f t="shared" si="12"/>
        <v>9.9</v>
      </c>
      <c r="E61" s="4">
        <f t="shared" si="13"/>
        <v>9.9</v>
      </c>
      <c r="F61" s="30"/>
      <c r="G61" s="4">
        <v>12</v>
      </c>
      <c r="H61" s="4"/>
      <c r="I61" s="4">
        <f t="shared" si="14"/>
        <v>12</v>
      </c>
      <c r="J61" s="4">
        <f t="shared" si="15"/>
        <v>12</v>
      </c>
      <c r="K61" s="30"/>
      <c r="L61" s="4">
        <v>12.5</v>
      </c>
      <c r="M61" s="4"/>
      <c r="N61" s="4">
        <f t="shared" si="16"/>
        <v>12.5</v>
      </c>
      <c r="O61" s="4">
        <f t="shared" si="17"/>
        <v>12.5</v>
      </c>
    </row>
    <row r="62" spans="1:15" x14ac:dyDescent="0.25">
      <c r="A62" s="3" t="s">
        <v>17</v>
      </c>
      <c r="B62" s="4">
        <v>12.8</v>
      </c>
      <c r="C62" s="4">
        <v>12.1</v>
      </c>
      <c r="D62" s="4">
        <f t="shared" si="12"/>
        <v>24.9</v>
      </c>
      <c r="E62" s="4">
        <f t="shared" si="13"/>
        <v>12.45</v>
      </c>
      <c r="F62" s="30"/>
      <c r="G62" s="4">
        <v>10.3</v>
      </c>
      <c r="H62" s="4">
        <v>7.1</v>
      </c>
      <c r="I62" s="4">
        <f t="shared" si="14"/>
        <v>17.399999999999999</v>
      </c>
      <c r="J62" s="4">
        <f t="shared" si="15"/>
        <v>8.6999999999999993</v>
      </c>
      <c r="K62" s="30"/>
      <c r="L62" s="4">
        <v>11</v>
      </c>
      <c r="M62" s="4"/>
      <c r="N62" s="4">
        <f t="shared" si="16"/>
        <v>11</v>
      </c>
      <c r="O62" s="4">
        <f t="shared" si="17"/>
        <v>11</v>
      </c>
    </row>
    <row r="63" spans="1:15" x14ac:dyDescent="0.25">
      <c r="A63" s="3" t="s">
        <v>18</v>
      </c>
      <c r="B63" s="4"/>
      <c r="C63" s="4">
        <v>10.9</v>
      </c>
      <c r="D63" s="4">
        <f t="shared" si="12"/>
        <v>10.9</v>
      </c>
      <c r="E63" s="4">
        <f t="shared" si="13"/>
        <v>10.9</v>
      </c>
      <c r="F63" s="30"/>
      <c r="G63" s="4">
        <v>10.4</v>
      </c>
      <c r="H63" s="4"/>
      <c r="I63" s="4">
        <f t="shared" si="14"/>
        <v>10.4</v>
      </c>
      <c r="J63" s="4">
        <f t="shared" si="15"/>
        <v>10.4</v>
      </c>
      <c r="K63" s="30"/>
      <c r="L63" s="4">
        <v>8.4</v>
      </c>
      <c r="M63" s="4">
        <v>11</v>
      </c>
      <c r="N63" s="4">
        <f t="shared" si="16"/>
        <v>19.399999999999999</v>
      </c>
      <c r="O63" s="4">
        <f t="shared" si="17"/>
        <v>9.6999999999999993</v>
      </c>
    </row>
    <row r="64" spans="1:15" x14ac:dyDescent="0.25">
      <c r="A64" s="3" t="s">
        <v>19</v>
      </c>
      <c r="B64" s="4"/>
      <c r="C64" s="4">
        <v>11.5</v>
      </c>
      <c r="D64" s="4">
        <f t="shared" si="12"/>
        <v>11.5</v>
      </c>
      <c r="E64" s="4">
        <f t="shared" si="13"/>
        <v>11.5</v>
      </c>
      <c r="F64" s="31"/>
      <c r="G64" s="4">
        <v>11.4</v>
      </c>
      <c r="H64" s="4">
        <v>11.7</v>
      </c>
      <c r="I64" s="4">
        <f t="shared" si="14"/>
        <v>23.1</v>
      </c>
      <c r="J64" s="4">
        <f t="shared" si="15"/>
        <v>11.55</v>
      </c>
      <c r="K64" s="31"/>
      <c r="L64" s="4">
        <v>10.3</v>
      </c>
      <c r="M64" s="4"/>
      <c r="N64" s="4">
        <f t="shared" si="16"/>
        <v>10.3</v>
      </c>
      <c r="O64" s="4">
        <f t="shared" si="17"/>
        <v>10.3</v>
      </c>
    </row>
  </sheetData>
  <mergeCells count="18">
    <mergeCell ref="O51:O52"/>
    <mergeCell ref="A51:A52"/>
    <mergeCell ref="B51:C51"/>
    <mergeCell ref="D51:D52"/>
    <mergeCell ref="E51:E52"/>
    <mergeCell ref="F51:F64"/>
    <mergeCell ref="G51:H51"/>
    <mergeCell ref="I51:I52"/>
    <mergeCell ref="J51:J52"/>
    <mergeCell ref="K51:K64"/>
    <mergeCell ref="L51:M51"/>
    <mergeCell ref="N51:N52"/>
    <mergeCell ref="A1:A2"/>
    <mergeCell ref="B1:D1"/>
    <mergeCell ref="E1:E2"/>
    <mergeCell ref="F1:F2"/>
    <mergeCell ref="A18:A19"/>
    <mergeCell ref="B18:D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64"/>
  <sheetViews>
    <sheetView zoomScaleNormal="100" workbookViewId="0">
      <selection activeCell="I19" sqref="I19"/>
    </sheetView>
  </sheetViews>
  <sheetFormatPr defaultColWidth="8.88671875" defaultRowHeight="13.8" x14ac:dyDescent="0.25"/>
  <cols>
    <col min="1" max="1" width="10.6640625" style="1" bestFit="1" customWidth="1"/>
    <col min="2" max="6" width="8.88671875" style="1"/>
    <col min="7" max="7" width="2.5546875" style="1" customWidth="1"/>
    <col min="8" max="12" width="8.88671875" style="1"/>
    <col min="13" max="13" width="2.5546875" style="1" bestFit="1" customWidth="1"/>
    <col min="14" max="15" width="8.88671875" style="1"/>
    <col min="16" max="16" width="1.88671875" style="1" customWidth="1"/>
    <col min="17" max="17" width="9.88671875" style="1" customWidth="1"/>
    <col min="18" max="19" width="10.5546875" style="1" bestFit="1" customWidth="1"/>
    <col min="20" max="21" width="8.88671875" style="1"/>
    <col min="22" max="22" width="3.33203125" style="1" customWidth="1"/>
    <col min="23" max="24" width="10.5546875" style="1" bestFit="1" customWidth="1"/>
    <col min="25" max="26" width="8.88671875" style="1"/>
    <col min="27" max="27" width="3" style="1" customWidth="1"/>
    <col min="28" max="29" width="10.5546875" style="1" bestFit="1" customWidth="1"/>
    <col min="30" max="16384" width="8.88671875" style="1"/>
  </cols>
  <sheetData>
    <row r="1" spans="1:15" x14ac:dyDescent="0.25">
      <c r="A1" s="32" t="s">
        <v>0</v>
      </c>
      <c r="B1" s="33" t="s">
        <v>1</v>
      </c>
      <c r="C1" s="33"/>
      <c r="D1" s="33"/>
      <c r="E1" s="34" t="s">
        <v>2</v>
      </c>
      <c r="F1" s="34" t="s">
        <v>3</v>
      </c>
      <c r="H1" s="1" t="s">
        <v>20</v>
      </c>
      <c r="I1" s="1">
        <v>4</v>
      </c>
    </row>
    <row r="2" spans="1:15" x14ac:dyDescent="0.25">
      <c r="A2" s="32"/>
      <c r="B2" s="6" t="s">
        <v>4</v>
      </c>
      <c r="C2" s="6" t="s">
        <v>5</v>
      </c>
      <c r="D2" s="6" t="s">
        <v>6</v>
      </c>
      <c r="E2" s="35"/>
      <c r="F2" s="35"/>
      <c r="H2" s="1" t="s">
        <v>21</v>
      </c>
      <c r="I2" s="1">
        <v>3</v>
      </c>
    </row>
    <row r="3" spans="1:15" x14ac:dyDescent="0.25">
      <c r="A3" s="6" t="s">
        <v>8</v>
      </c>
      <c r="B3" s="9">
        <f t="shared" ref="B3:B14" si="0">E53</f>
        <v>17</v>
      </c>
      <c r="C3" s="9">
        <f t="shared" ref="C3:C14" si="1">J53</f>
        <v>18.5</v>
      </c>
      <c r="D3" s="9">
        <f t="shared" ref="D3:D14" si="2">O53</f>
        <v>15</v>
      </c>
      <c r="E3" s="6">
        <f>SUM(B3:D3)</f>
        <v>50.5</v>
      </c>
      <c r="F3" s="10">
        <f>AVERAGE(B3:D3)</f>
        <v>16.833333333333332</v>
      </c>
      <c r="H3" s="1" t="s">
        <v>22</v>
      </c>
      <c r="I3" s="1">
        <v>3</v>
      </c>
    </row>
    <row r="4" spans="1:15" x14ac:dyDescent="0.25">
      <c r="A4" s="6" t="s">
        <v>9</v>
      </c>
      <c r="B4" s="9">
        <f t="shared" si="0"/>
        <v>11.25</v>
      </c>
      <c r="C4" s="9">
        <f t="shared" si="1"/>
        <v>16.350000000000001</v>
      </c>
      <c r="D4" s="9">
        <f t="shared" si="2"/>
        <v>15.25</v>
      </c>
      <c r="E4" s="6">
        <f t="shared" ref="E4:E13" si="3">SUM(B4:D4)</f>
        <v>42.85</v>
      </c>
      <c r="F4" s="10">
        <f t="shared" ref="F4:F14" si="4">AVERAGE(B4:D4)</f>
        <v>14.283333333333333</v>
      </c>
      <c r="H4" s="1" t="s">
        <v>23</v>
      </c>
      <c r="I4" s="5">
        <f>E15^2/36</f>
        <v>9139.36</v>
      </c>
    </row>
    <row r="5" spans="1:15" x14ac:dyDescent="0.25">
      <c r="A5" s="6" t="s">
        <v>10</v>
      </c>
      <c r="B5" s="9">
        <f t="shared" si="0"/>
        <v>15.25</v>
      </c>
      <c r="C5" s="9">
        <f t="shared" si="1"/>
        <v>14</v>
      </c>
      <c r="D5" s="9">
        <f t="shared" si="2"/>
        <v>16.5</v>
      </c>
      <c r="E5" s="6">
        <f t="shared" si="3"/>
        <v>45.75</v>
      </c>
      <c r="F5" s="10">
        <f t="shared" si="4"/>
        <v>15.25</v>
      </c>
      <c r="H5" s="7" t="s">
        <v>57</v>
      </c>
      <c r="I5" s="8"/>
      <c r="J5" s="8"/>
      <c r="K5" s="8"/>
      <c r="L5" s="8"/>
      <c r="M5" s="8"/>
      <c r="N5" s="8"/>
      <c r="O5" s="8"/>
    </row>
    <row r="6" spans="1:15" x14ac:dyDescent="0.25">
      <c r="A6" s="6" t="s">
        <v>11</v>
      </c>
      <c r="B6" s="9">
        <f t="shared" si="0"/>
        <v>13.1</v>
      </c>
      <c r="C6" s="9">
        <f t="shared" si="1"/>
        <v>13</v>
      </c>
      <c r="D6" s="9">
        <f t="shared" si="2"/>
        <v>18.600000000000001</v>
      </c>
      <c r="E6" s="6">
        <f t="shared" si="3"/>
        <v>44.7</v>
      </c>
      <c r="F6" s="10">
        <f t="shared" si="4"/>
        <v>14.9</v>
      </c>
      <c r="H6" s="11" t="s">
        <v>35</v>
      </c>
      <c r="I6" s="11" t="s">
        <v>36</v>
      </c>
      <c r="J6" s="11" t="s">
        <v>37</v>
      </c>
      <c r="K6" s="11" t="s">
        <v>38</v>
      </c>
      <c r="L6" s="11" t="s">
        <v>39</v>
      </c>
      <c r="M6" s="11"/>
      <c r="N6" s="11" t="s">
        <v>40</v>
      </c>
      <c r="O6" s="11" t="s">
        <v>41</v>
      </c>
    </row>
    <row r="7" spans="1:15" ht="14.4" x14ac:dyDescent="0.3">
      <c r="A7" s="6" t="s">
        <v>12</v>
      </c>
      <c r="B7" s="9">
        <f t="shared" si="0"/>
        <v>16</v>
      </c>
      <c r="C7" s="9">
        <f t="shared" si="1"/>
        <v>15.35</v>
      </c>
      <c r="D7" s="9">
        <f t="shared" si="2"/>
        <v>22.2</v>
      </c>
      <c r="E7" s="6">
        <f t="shared" si="3"/>
        <v>53.55</v>
      </c>
      <c r="F7" s="10">
        <f t="shared" si="4"/>
        <v>17.849999999999998</v>
      </c>
      <c r="H7" s="8" t="s">
        <v>42</v>
      </c>
      <c r="I7" s="12">
        <v>2</v>
      </c>
      <c r="J7" s="13">
        <f>SUMSQ(B15:D15)/12-I4</f>
        <v>8.0179166666657693</v>
      </c>
      <c r="K7" s="13">
        <f>J7/I7</f>
        <v>4.0089583333328846</v>
      </c>
      <c r="L7" s="13">
        <f>K7/K$12</f>
        <v>0.6416336007904806</v>
      </c>
      <c r="M7" t="str">
        <f>IF(L7&lt;N7,"tn",IF(L7&lt;O7,"*","**"))</f>
        <v>tn</v>
      </c>
      <c r="N7" s="13">
        <f>FINV(0.05,I7,I$12)</f>
        <v>3.4433567793667246</v>
      </c>
      <c r="O7" s="13">
        <f>FINV(0.01,I7,I$12)</f>
        <v>5.7190219124822725</v>
      </c>
    </row>
    <row r="8" spans="1:15" ht="14.4" x14ac:dyDescent="0.3">
      <c r="A8" s="6" t="s">
        <v>13</v>
      </c>
      <c r="B8" s="9">
        <f t="shared" si="0"/>
        <v>22</v>
      </c>
      <c r="C8" s="9">
        <f t="shared" si="1"/>
        <v>20.100000000000001</v>
      </c>
      <c r="D8" s="9">
        <f t="shared" si="2"/>
        <v>16.3</v>
      </c>
      <c r="E8" s="6">
        <f t="shared" si="3"/>
        <v>58.400000000000006</v>
      </c>
      <c r="F8" s="10">
        <f t="shared" si="4"/>
        <v>19.466666666666669</v>
      </c>
      <c r="H8" s="8" t="s">
        <v>0</v>
      </c>
      <c r="I8" s="12">
        <f>I1*I2-1</f>
        <v>11</v>
      </c>
      <c r="J8" s="13">
        <f>SUMSQ(E3:E14)/3-I4</f>
        <v>88.680000000000291</v>
      </c>
      <c r="K8" s="13">
        <f t="shared" ref="K8:K12" si="5">J8/I8</f>
        <v>8.0618181818182091</v>
      </c>
      <c r="L8" s="13">
        <f>K8/K$12</f>
        <v>1.2902936371049243</v>
      </c>
      <c r="M8" t="str">
        <f>IF(L8&lt;N8,"tn",IF(L8&lt;O8,"*","**"))</f>
        <v>tn</v>
      </c>
      <c r="N8" s="13">
        <f t="shared" ref="N8:N11" si="6">FINV(0.05,I8,I$12)</f>
        <v>2.2585183566229916</v>
      </c>
      <c r="O8" s="13">
        <f t="shared" ref="O8:O11" si="7">FINV(0.01,I8,I$12)</f>
        <v>3.1837421959607717</v>
      </c>
    </row>
    <row r="9" spans="1:15" ht="14.4" x14ac:dyDescent="0.3">
      <c r="A9" s="6" t="s">
        <v>14</v>
      </c>
      <c r="B9" s="9">
        <f t="shared" si="0"/>
        <v>17.25</v>
      </c>
      <c r="C9" s="9">
        <f t="shared" si="1"/>
        <v>15.3</v>
      </c>
      <c r="D9" s="9">
        <f t="shared" si="2"/>
        <v>20.5</v>
      </c>
      <c r="E9" s="6">
        <f t="shared" si="3"/>
        <v>53.05</v>
      </c>
      <c r="F9" s="10">
        <f t="shared" si="4"/>
        <v>17.683333333333334</v>
      </c>
      <c r="H9" s="8" t="s">
        <v>25</v>
      </c>
      <c r="I9" s="12">
        <f>I1-1</f>
        <v>3</v>
      </c>
      <c r="J9" s="13">
        <f>SUMSQ(E20:E23)/9-I4</f>
        <v>9.6022222222218261</v>
      </c>
      <c r="K9" s="13">
        <f t="shared" si="5"/>
        <v>3.2007407407406085</v>
      </c>
      <c r="L9" s="13">
        <f t="shared" ref="L9:L11" si="8">K9/K$12</f>
        <v>0.5122784114772333</v>
      </c>
      <c r="M9" t="str">
        <f>IF(L9&lt;N9,"tn",IF(L9&lt;O9,"*","**"))</f>
        <v>tn</v>
      </c>
      <c r="N9" s="13">
        <f t="shared" si="6"/>
        <v>3.0491249886524128</v>
      </c>
      <c r="O9" s="13">
        <f t="shared" si="7"/>
        <v>4.8166057778160596</v>
      </c>
    </row>
    <row r="10" spans="1:15" ht="14.4" x14ac:dyDescent="0.3">
      <c r="A10" s="6" t="s">
        <v>15</v>
      </c>
      <c r="B10" s="9">
        <f t="shared" si="0"/>
        <v>14.5</v>
      </c>
      <c r="C10" s="9">
        <f t="shared" si="1"/>
        <v>14.25</v>
      </c>
      <c r="D10" s="9">
        <f t="shared" si="2"/>
        <v>17</v>
      </c>
      <c r="E10" s="6">
        <f t="shared" si="3"/>
        <v>45.75</v>
      </c>
      <c r="F10" s="10">
        <f t="shared" si="4"/>
        <v>15.25</v>
      </c>
      <c r="H10" s="8" t="s">
        <v>30</v>
      </c>
      <c r="I10" s="12">
        <f>I2-1</f>
        <v>2</v>
      </c>
      <c r="J10" s="13">
        <f>SUMSQ(B24:D24)/12-I4</f>
        <v>48.715416666665988</v>
      </c>
      <c r="K10" s="13">
        <f t="shared" si="5"/>
        <v>24.357708333332994</v>
      </c>
      <c r="L10" s="13">
        <f t="shared" si="8"/>
        <v>3.898450122310865</v>
      </c>
      <c r="M10" t="str">
        <f>IF(L10&lt;N10,"tn",IF(L10&lt;O10,"*","**"))</f>
        <v>*</v>
      </c>
      <c r="N10" s="13">
        <f t="shared" si="6"/>
        <v>3.4433567793667246</v>
      </c>
      <c r="O10" s="13">
        <f t="shared" si="7"/>
        <v>5.7190219124822725</v>
      </c>
    </row>
    <row r="11" spans="1:15" ht="14.4" x14ac:dyDescent="0.3">
      <c r="A11" s="6" t="s">
        <v>16</v>
      </c>
      <c r="B11" s="9">
        <f t="shared" si="0"/>
        <v>12.4</v>
      </c>
      <c r="C11" s="9">
        <f t="shared" si="1"/>
        <v>17.5</v>
      </c>
      <c r="D11" s="9">
        <f t="shared" si="2"/>
        <v>13.95</v>
      </c>
      <c r="E11" s="6">
        <f t="shared" si="3"/>
        <v>43.849999999999994</v>
      </c>
      <c r="F11" s="10">
        <f t="shared" si="4"/>
        <v>14.616666666666665</v>
      </c>
      <c r="H11" s="8" t="s">
        <v>45</v>
      </c>
      <c r="I11" s="12">
        <f>I9*I10</f>
        <v>6</v>
      </c>
      <c r="J11" s="13">
        <f>J8-J9-J10</f>
        <v>30.362361111112477</v>
      </c>
      <c r="K11" s="13">
        <f t="shared" si="5"/>
        <v>5.0603935185187465</v>
      </c>
      <c r="L11" s="13">
        <f t="shared" si="8"/>
        <v>0.80991575485012268</v>
      </c>
      <c r="M11" t="str">
        <f>IF(L11&lt;N11,"tn",IF(L11&lt;O11,"*","**"))</f>
        <v>tn</v>
      </c>
      <c r="N11" s="13">
        <f t="shared" si="6"/>
        <v>2.5490614138436585</v>
      </c>
      <c r="O11" s="13">
        <f t="shared" si="7"/>
        <v>3.7583014350037565</v>
      </c>
    </row>
    <row r="12" spans="1:15" x14ac:dyDescent="0.25">
      <c r="A12" s="6" t="s">
        <v>17</v>
      </c>
      <c r="B12" s="9">
        <f t="shared" si="0"/>
        <v>18.100000000000001</v>
      </c>
      <c r="C12" s="9">
        <f t="shared" si="1"/>
        <v>12.4</v>
      </c>
      <c r="D12" s="9">
        <f t="shared" si="2"/>
        <v>15.55</v>
      </c>
      <c r="E12" s="6">
        <f t="shared" si="3"/>
        <v>46.05</v>
      </c>
      <c r="F12" s="10">
        <f t="shared" si="4"/>
        <v>15.35</v>
      </c>
      <c r="H12" s="8" t="s">
        <v>43</v>
      </c>
      <c r="I12" s="12">
        <f>I13-I7-I8</f>
        <v>22</v>
      </c>
      <c r="J12" s="13">
        <f>J13-J7-J8</f>
        <v>137.45708333333278</v>
      </c>
      <c r="K12" s="13">
        <f t="shared" si="5"/>
        <v>6.2480492424242167</v>
      </c>
      <c r="L12" s="13"/>
      <c r="M12" s="8"/>
      <c r="N12" s="8"/>
      <c r="O12" s="8"/>
    </row>
    <row r="13" spans="1:15" x14ac:dyDescent="0.25">
      <c r="A13" s="6" t="s">
        <v>18</v>
      </c>
      <c r="B13" s="9">
        <f t="shared" si="0"/>
        <v>14.3</v>
      </c>
      <c r="C13" s="9">
        <f t="shared" si="1"/>
        <v>14.7</v>
      </c>
      <c r="D13" s="9">
        <f t="shared" si="2"/>
        <v>14.2</v>
      </c>
      <c r="E13" s="6">
        <f t="shared" si="3"/>
        <v>43.2</v>
      </c>
      <c r="F13" s="10">
        <f t="shared" si="4"/>
        <v>14.4</v>
      </c>
      <c r="H13" s="14" t="s">
        <v>7</v>
      </c>
      <c r="I13" s="15">
        <f>4*3*3-1</f>
        <v>35</v>
      </c>
      <c r="J13" s="16">
        <f>SUMSQ(B3:D14)-I4</f>
        <v>234.15499999999884</v>
      </c>
      <c r="K13" s="14"/>
      <c r="L13" s="14"/>
      <c r="M13" s="14"/>
      <c r="N13" s="14"/>
      <c r="O13" s="14"/>
    </row>
    <row r="14" spans="1:15" x14ac:dyDescent="0.25">
      <c r="A14" s="6" t="s">
        <v>19</v>
      </c>
      <c r="B14" s="9">
        <f t="shared" si="0"/>
        <v>17.5</v>
      </c>
      <c r="C14" s="9">
        <f t="shared" si="1"/>
        <v>14.45</v>
      </c>
      <c r="D14" s="9">
        <f t="shared" si="2"/>
        <v>14</v>
      </c>
      <c r="E14" s="6">
        <f>SUM(B14:D14)</f>
        <v>45.95</v>
      </c>
      <c r="F14" s="10">
        <f t="shared" si="4"/>
        <v>15.316666666666668</v>
      </c>
    </row>
    <row r="15" spans="1:15" x14ac:dyDescent="0.25">
      <c r="A15" s="6" t="s">
        <v>7</v>
      </c>
      <c r="B15" s="6">
        <f>SUM(B3:B14)</f>
        <v>188.65</v>
      </c>
      <c r="C15" s="6">
        <f>SUM(C3:C14)</f>
        <v>185.9</v>
      </c>
      <c r="D15" s="6">
        <f>SUM(D3:D14)</f>
        <v>199.04999999999998</v>
      </c>
      <c r="E15" s="17">
        <f>SUM(E3:E14)</f>
        <v>573.6</v>
      </c>
      <c r="F15" s="6"/>
    </row>
    <row r="16" spans="1:15" x14ac:dyDescent="0.25">
      <c r="J16" s="2" t="s">
        <v>30</v>
      </c>
    </row>
    <row r="17" spans="1:13" x14ac:dyDescent="0.25">
      <c r="A17" s="8" t="s">
        <v>24</v>
      </c>
      <c r="B17" s="8"/>
      <c r="C17" s="8"/>
      <c r="D17" s="8"/>
      <c r="E17" s="8"/>
      <c r="F17" s="8"/>
      <c r="I17" s="22"/>
      <c r="J17" s="6" t="s">
        <v>31</v>
      </c>
      <c r="K17" s="23">
        <f>B25</f>
        <v>15.316666666666668</v>
      </c>
      <c r="L17" s="27">
        <f>K17+K21</f>
        <v>17.881866504999415</v>
      </c>
      <c r="M17" s="1" t="s">
        <v>61</v>
      </c>
    </row>
    <row r="18" spans="1:13" x14ac:dyDescent="0.25">
      <c r="A18" s="32" t="s">
        <v>25</v>
      </c>
      <c r="B18" s="36" t="s">
        <v>30</v>
      </c>
      <c r="C18" s="37"/>
      <c r="D18" s="38"/>
      <c r="E18" s="3" t="s">
        <v>2</v>
      </c>
      <c r="F18" s="18" t="s">
        <v>26</v>
      </c>
      <c r="I18" s="22"/>
      <c r="J18" s="6" t="s">
        <v>33</v>
      </c>
      <c r="K18" s="23">
        <f>C25</f>
        <v>17.5625</v>
      </c>
      <c r="M18" s="1" t="s">
        <v>62</v>
      </c>
    </row>
    <row r="19" spans="1:13" x14ac:dyDescent="0.25">
      <c r="A19" s="32"/>
      <c r="B19" s="6" t="s">
        <v>31</v>
      </c>
      <c r="C19" s="6" t="s">
        <v>33</v>
      </c>
      <c r="D19" s="6" t="s">
        <v>34</v>
      </c>
      <c r="E19" s="3"/>
      <c r="F19" s="18"/>
      <c r="I19" s="24"/>
      <c r="J19" s="9" t="s">
        <v>34</v>
      </c>
      <c r="K19" s="23">
        <f>D25</f>
        <v>14.920833333333334</v>
      </c>
      <c r="L19" s="27">
        <f>K19+K21</f>
        <v>17.486033171666083</v>
      </c>
      <c r="M19" s="1" t="s">
        <v>60</v>
      </c>
    </row>
    <row r="20" spans="1:13" x14ac:dyDescent="0.25">
      <c r="A20" s="6" t="s">
        <v>27</v>
      </c>
      <c r="B20" s="19">
        <f>E3</f>
        <v>50.5</v>
      </c>
      <c r="C20" s="19">
        <f>E7</f>
        <v>53.55</v>
      </c>
      <c r="D20" s="19">
        <f>E11</f>
        <v>43.849999999999994</v>
      </c>
      <c r="E20" s="19">
        <f>SUM(B20:D20)</f>
        <v>147.89999999999998</v>
      </c>
      <c r="F20" s="6">
        <f>E20/9</f>
        <v>16.43333333333333</v>
      </c>
      <c r="I20" s="24"/>
      <c r="J20" s="9"/>
      <c r="K20" s="23"/>
    </row>
    <row r="21" spans="1:13" x14ac:dyDescent="0.25">
      <c r="A21" s="6" t="s">
        <v>28</v>
      </c>
      <c r="B21" s="19">
        <f>E4</f>
        <v>42.85</v>
      </c>
      <c r="C21" s="19">
        <f>E8</f>
        <v>58.400000000000006</v>
      </c>
      <c r="D21" s="19">
        <f>E12</f>
        <v>46.05</v>
      </c>
      <c r="E21" s="6">
        <f>SUM(B21:D21)</f>
        <v>147.30000000000001</v>
      </c>
      <c r="F21" s="6">
        <f>E21/9</f>
        <v>16.366666666666667</v>
      </c>
      <c r="H21" s="25" t="s">
        <v>58</v>
      </c>
      <c r="I21" s="25">
        <v>3.5550000000000002</v>
      </c>
      <c r="J21" s="26" t="s">
        <v>59</v>
      </c>
      <c r="K21" s="23">
        <f>3.555*(K12/(I3*I1))^0.5</f>
        <v>2.5651998383327488</v>
      </c>
    </row>
    <row r="22" spans="1:13" x14ac:dyDescent="0.25">
      <c r="A22" s="9" t="s">
        <v>29</v>
      </c>
      <c r="B22" s="20">
        <f>E5</f>
        <v>45.75</v>
      </c>
      <c r="C22" s="20">
        <f>E9</f>
        <v>53.05</v>
      </c>
      <c r="D22" s="20">
        <f>E13</f>
        <v>43.2</v>
      </c>
      <c r="E22" s="19">
        <f>SUM(B22:D22)</f>
        <v>142</v>
      </c>
      <c r="F22" s="6">
        <f t="shared" ref="F22:F23" si="9">E22/9</f>
        <v>15.777777777777779</v>
      </c>
    </row>
    <row r="23" spans="1:13" x14ac:dyDescent="0.25">
      <c r="A23" s="9" t="s">
        <v>32</v>
      </c>
      <c r="B23" s="20">
        <f>E6</f>
        <v>44.7</v>
      </c>
      <c r="C23" s="20">
        <f>E10</f>
        <v>45.75</v>
      </c>
      <c r="D23" s="20">
        <f>E14</f>
        <v>45.95</v>
      </c>
      <c r="E23" s="6">
        <f t="shared" ref="E23" si="10">SUM(B23:D23)</f>
        <v>136.4</v>
      </c>
      <c r="F23" s="6">
        <f t="shared" si="9"/>
        <v>15.155555555555557</v>
      </c>
    </row>
    <row r="24" spans="1:13" x14ac:dyDescent="0.25">
      <c r="A24" s="6" t="s">
        <v>2</v>
      </c>
      <c r="B24" s="19">
        <f>SUM(B20:B23)</f>
        <v>183.8</v>
      </c>
      <c r="C24" s="19">
        <f>SUM(C20:C23)</f>
        <v>210.75</v>
      </c>
      <c r="D24" s="19">
        <f>SUM(D20:D23)</f>
        <v>179.05</v>
      </c>
      <c r="E24" s="10">
        <f>SUM(B24:D24)</f>
        <v>573.6</v>
      </c>
      <c r="F24" s="6"/>
    </row>
    <row r="25" spans="1:13" x14ac:dyDescent="0.25">
      <c r="A25" s="6" t="s">
        <v>26</v>
      </c>
      <c r="B25" s="10">
        <f>B24/12</f>
        <v>15.316666666666668</v>
      </c>
      <c r="C25" s="10">
        <f t="shared" ref="C25:D25" si="11">C24/12</f>
        <v>17.5625</v>
      </c>
      <c r="D25" s="10">
        <f t="shared" si="11"/>
        <v>14.920833333333334</v>
      </c>
      <c r="E25" s="6"/>
      <c r="F25" s="6"/>
      <c r="G25" s="8"/>
    </row>
    <row r="50" spans="1:15" x14ac:dyDescent="0.25">
      <c r="A50" s="2" t="s">
        <v>53</v>
      </c>
    </row>
    <row r="51" spans="1:15" x14ac:dyDescent="0.25">
      <c r="A51" s="32" t="s">
        <v>0</v>
      </c>
      <c r="B51" s="28" t="s">
        <v>46</v>
      </c>
      <c r="C51" s="28"/>
      <c r="D51" s="28" t="s">
        <v>2</v>
      </c>
      <c r="E51" s="28" t="s">
        <v>47</v>
      </c>
      <c r="F51" s="29"/>
      <c r="G51" s="28" t="s">
        <v>48</v>
      </c>
      <c r="H51" s="28"/>
      <c r="I51" s="28" t="s">
        <v>2</v>
      </c>
      <c r="J51" s="28" t="s">
        <v>47</v>
      </c>
      <c r="K51" s="29"/>
      <c r="L51" s="28" t="s">
        <v>49</v>
      </c>
      <c r="M51" s="28"/>
      <c r="N51" s="28" t="s">
        <v>50</v>
      </c>
      <c r="O51" s="28" t="s">
        <v>47</v>
      </c>
    </row>
    <row r="52" spans="1:15" x14ac:dyDescent="0.25">
      <c r="A52" s="32"/>
      <c r="B52" s="4" t="s">
        <v>51</v>
      </c>
      <c r="C52" s="4" t="s">
        <v>52</v>
      </c>
      <c r="D52" s="28"/>
      <c r="E52" s="28"/>
      <c r="F52" s="30"/>
      <c r="G52" s="4" t="s">
        <v>51</v>
      </c>
      <c r="H52" s="4" t="s">
        <v>52</v>
      </c>
      <c r="I52" s="28"/>
      <c r="J52" s="28"/>
      <c r="K52" s="30"/>
      <c r="L52" s="4" t="s">
        <v>51</v>
      </c>
      <c r="M52" s="4" t="s">
        <v>52</v>
      </c>
      <c r="N52" s="28"/>
      <c r="O52" s="28"/>
    </row>
    <row r="53" spans="1:15" x14ac:dyDescent="0.25">
      <c r="A53" s="3" t="s">
        <v>8</v>
      </c>
      <c r="B53" s="4">
        <v>17</v>
      </c>
      <c r="C53" s="4"/>
      <c r="D53" s="4">
        <f>SUM(B53:C53)</f>
        <v>17</v>
      </c>
      <c r="E53" s="4">
        <f>AVERAGE(B53:C53)</f>
        <v>17</v>
      </c>
      <c r="F53" s="30"/>
      <c r="G53" s="4">
        <v>18.5</v>
      </c>
      <c r="H53" s="4"/>
      <c r="I53" s="4">
        <f>SUM(G53:H53)</f>
        <v>18.5</v>
      </c>
      <c r="J53" s="4">
        <f>AVERAGE(G53:H53)</f>
        <v>18.5</v>
      </c>
      <c r="K53" s="30"/>
      <c r="L53" s="4"/>
      <c r="M53" s="4">
        <v>15</v>
      </c>
      <c r="N53" s="4">
        <f>SUM(L53:M53)</f>
        <v>15</v>
      </c>
      <c r="O53" s="4">
        <f>AVERAGE(L53:M53)</f>
        <v>15</v>
      </c>
    </row>
    <row r="54" spans="1:15" x14ac:dyDescent="0.25">
      <c r="A54" s="3" t="s">
        <v>9</v>
      </c>
      <c r="B54" s="4">
        <v>11.5</v>
      </c>
      <c r="C54" s="4">
        <v>11</v>
      </c>
      <c r="D54" s="4">
        <f t="shared" ref="D54:D64" si="12">SUM(B54:C54)</f>
        <v>22.5</v>
      </c>
      <c r="E54" s="4">
        <f t="shared" ref="E54:E64" si="13">AVERAGE(B54:C54)</f>
        <v>11.25</v>
      </c>
      <c r="F54" s="30"/>
      <c r="G54" s="4">
        <v>17.100000000000001</v>
      </c>
      <c r="H54" s="4">
        <v>15.6</v>
      </c>
      <c r="I54" s="4">
        <f t="shared" ref="I54:I64" si="14">SUM(G54:H54)</f>
        <v>32.700000000000003</v>
      </c>
      <c r="J54" s="4">
        <f t="shared" ref="J54:J64" si="15">AVERAGE(G54:H54)</f>
        <v>16.350000000000001</v>
      </c>
      <c r="K54" s="30"/>
      <c r="L54" s="4">
        <v>13.2</v>
      </c>
      <c r="M54" s="4">
        <v>17.3</v>
      </c>
      <c r="N54" s="4">
        <f t="shared" ref="N54:N64" si="16">SUM(L54:M54)</f>
        <v>30.5</v>
      </c>
      <c r="O54" s="4">
        <f t="shared" ref="O54:O64" si="17">AVERAGE(L54:M54)</f>
        <v>15.25</v>
      </c>
    </row>
    <row r="55" spans="1:15" x14ac:dyDescent="0.25">
      <c r="A55" s="3" t="s">
        <v>10</v>
      </c>
      <c r="B55" s="4">
        <v>15.5</v>
      </c>
      <c r="C55" s="4">
        <v>15</v>
      </c>
      <c r="D55" s="4">
        <f t="shared" si="12"/>
        <v>30.5</v>
      </c>
      <c r="E55" s="4">
        <f t="shared" si="13"/>
        <v>15.25</v>
      </c>
      <c r="F55" s="30"/>
      <c r="G55" s="4">
        <v>14</v>
      </c>
      <c r="H55" s="4"/>
      <c r="I55" s="4">
        <f t="shared" si="14"/>
        <v>14</v>
      </c>
      <c r="J55" s="4">
        <f t="shared" si="15"/>
        <v>14</v>
      </c>
      <c r="K55" s="30"/>
      <c r="L55" s="4">
        <v>16.5</v>
      </c>
      <c r="M55" s="4"/>
      <c r="N55" s="4">
        <f t="shared" si="16"/>
        <v>16.5</v>
      </c>
      <c r="O55" s="4">
        <f t="shared" si="17"/>
        <v>16.5</v>
      </c>
    </row>
    <row r="56" spans="1:15" x14ac:dyDescent="0.25">
      <c r="A56" s="3" t="s">
        <v>11</v>
      </c>
      <c r="B56" s="4"/>
      <c r="C56" s="4">
        <v>13.1</v>
      </c>
      <c r="D56" s="4">
        <f t="shared" si="12"/>
        <v>13.1</v>
      </c>
      <c r="E56" s="4">
        <f t="shared" si="13"/>
        <v>13.1</v>
      </c>
      <c r="F56" s="30"/>
      <c r="G56" s="21">
        <v>13</v>
      </c>
      <c r="H56" s="4"/>
      <c r="I56" s="4">
        <f t="shared" si="14"/>
        <v>13</v>
      </c>
      <c r="J56" s="4">
        <f t="shared" si="15"/>
        <v>13</v>
      </c>
      <c r="K56" s="30"/>
      <c r="L56" s="4">
        <v>18.7</v>
      </c>
      <c r="M56" s="4">
        <v>18.5</v>
      </c>
      <c r="N56" s="4">
        <f t="shared" si="16"/>
        <v>37.200000000000003</v>
      </c>
      <c r="O56" s="4">
        <f t="shared" si="17"/>
        <v>18.600000000000001</v>
      </c>
    </row>
    <row r="57" spans="1:15" x14ac:dyDescent="0.25">
      <c r="A57" s="3" t="s">
        <v>12</v>
      </c>
      <c r="B57" s="4"/>
      <c r="C57" s="4">
        <v>16</v>
      </c>
      <c r="D57" s="4">
        <f t="shared" si="12"/>
        <v>16</v>
      </c>
      <c r="E57" s="4">
        <f t="shared" si="13"/>
        <v>16</v>
      </c>
      <c r="F57" s="30"/>
      <c r="G57" s="4">
        <v>15.2</v>
      </c>
      <c r="H57" s="4">
        <v>15.5</v>
      </c>
      <c r="I57" s="4">
        <f t="shared" si="14"/>
        <v>30.7</v>
      </c>
      <c r="J57" s="4">
        <f t="shared" si="15"/>
        <v>15.35</v>
      </c>
      <c r="K57" s="30"/>
      <c r="L57" s="4">
        <v>22.2</v>
      </c>
      <c r="M57" s="4"/>
      <c r="N57" s="4">
        <f t="shared" si="16"/>
        <v>22.2</v>
      </c>
      <c r="O57" s="4">
        <f t="shared" si="17"/>
        <v>22.2</v>
      </c>
    </row>
    <row r="58" spans="1:15" x14ac:dyDescent="0.25">
      <c r="A58" s="3" t="s">
        <v>13</v>
      </c>
      <c r="B58" s="4"/>
      <c r="C58" s="21">
        <v>22</v>
      </c>
      <c r="D58" s="4">
        <f t="shared" si="12"/>
        <v>22</v>
      </c>
      <c r="E58" s="4">
        <f t="shared" si="13"/>
        <v>22</v>
      </c>
      <c r="F58" s="30"/>
      <c r="G58" s="4"/>
      <c r="H58" s="4">
        <v>20.100000000000001</v>
      </c>
      <c r="I58" s="4">
        <f t="shared" si="14"/>
        <v>20.100000000000001</v>
      </c>
      <c r="J58" s="4">
        <f t="shared" si="15"/>
        <v>20.100000000000001</v>
      </c>
      <c r="K58" s="30"/>
      <c r="L58" s="4"/>
      <c r="M58" s="4">
        <v>16.3</v>
      </c>
      <c r="N58" s="4">
        <f t="shared" si="16"/>
        <v>16.3</v>
      </c>
      <c r="O58" s="4">
        <f t="shared" si="17"/>
        <v>16.3</v>
      </c>
    </row>
    <row r="59" spans="1:15" x14ac:dyDescent="0.25">
      <c r="A59" s="3" t="s">
        <v>14</v>
      </c>
      <c r="B59" s="4">
        <v>18</v>
      </c>
      <c r="C59" s="4">
        <v>16.5</v>
      </c>
      <c r="D59" s="4">
        <f t="shared" si="12"/>
        <v>34.5</v>
      </c>
      <c r="E59" s="4">
        <f t="shared" si="13"/>
        <v>17.25</v>
      </c>
      <c r="F59" s="30"/>
      <c r="G59" s="4">
        <v>15.3</v>
      </c>
      <c r="H59" s="4"/>
      <c r="I59" s="4">
        <f t="shared" si="14"/>
        <v>15.3</v>
      </c>
      <c r="J59" s="4">
        <f t="shared" si="15"/>
        <v>15.3</v>
      </c>
      <c r="K59" s="30"/>
      <c r="L59" s="4">
        <v>20.5</v>
      </c>
      <c r="M59" s="4"/>
      <c r="N59" s="4">
        <f t="shared" si="16"/>
        <v>20.5</v>
      </c>
      <c r="O59" s="4">
        <f t="shared" si="17"/>
        <v>20.5</v>
      </c>
    </row>
    <row r="60" spans="1:15" x14ac:dyDescent="0.25">
      <c r="A60" s="3" t="s">
        <v>15</v>
      </c>
      <c r="B60" s="4"/>
      <c r="C60" s="4">
        <v>14.5</v>
      </c>
      <c r="D60" s="4">
        <f t="shared" si="12"/>
        <v>14.5</v>
      </c>
      <c r="E60" s="4">
        <f t="shared" si="13"/>
        <v>14.5</v>
      </c>
      <c r="F60" s="30"/>
      <c r="G60" s="21">
        <v>17</v>
      </c>
      <c r="H60" s="4">
        <v>11.5</v>
      </c>
      <c r="I60" s="4">
        <f t="shared" si="14"/>
        <v>28.5</v>
      </c>
      <c r="J60" s="4">
        <f t="shared" si="15"/>
        <v>14.25</v>
      </c>
      <c r="K60" s="30"/>
      <c r="L60" s="4"/>
      <c r="M60" s="4">
        <v>17</v>
      </c>
      <c r="N60" s="4">
        <f t="shared" si="16"/>
        <v>17</v>
      </c>
      <c r="O60" s="4">
        <f t="shared" si="17"/>
        <v>17</v>
      </c>
    </row>
    <row r="61" spans="1:15" x14ac:dyDescent="0.25">
      <c r="A61" s="3" t="s">
        <v>16</v>
      </c>
      <c r="B61" s="4">
        <v>13.5</v>
      </c>
      <c r="C61" s="4">
        <v>11.3</v>
      </c>
      <c r="D61" s="4">
        <f t="shared" si="12"/>
        <v>24.8</v>
      </c>
      <c r="E61" s="4">
        <f t="shared" si="13"/>
        <v>12.4</v>
      </c>
      <c r="F61" s="30"/>
      <c r="G61" s="4">
        <v>17.5</v>
      </c>
      <c r="H61" s="4"/>
      <c r="I61" s="4">
        <f t="shared" si="14"/>
        <v>17.5</v>
      </c>
      <c r="J61" s="4">
        <f t="shared" si="15"/>
        <v>17.5</v>
      </c>
      <c r="K61" s="30"/>
      <c r="L61" s="4">
        <v>15.9</v>
      </c>
      <c r="M61" s="4">
        <v>12</v>
      </c>
      <c r="N61" s="4">
        <f t="shared" si="16"/>
        <v>27.9</v>
      </c>
      <c r="O61" s="4">
        <f t="shared" si="17"/>
        <v>13.95</v>
      </c>
    </row>
    <row r="62" spans="1:15" x14ac:dyDescent="0.25">
      <c r="A62" s="3" t="s">
        <v>17</v>
      </c>
      <c r="B62" s="4">
        <v>18.2</v>
      </c>
      <c r="C62" s="4">
        <v>18</v>
      </c>
      <c r="D62" s="4">
        <f t="shared" si="12"/>
        <v>36.200000000000003</v>
      </c>
      <c r="E62" s="4">
        <f t="shared" si="13"/>
        <v>18.100000000000001</v>
      </c>
      <c r="F62" s="30"/>
      <c r="G62" s="4">
        <v>12.5</v>
      </c>
      <c r="H62" s="4">
        <v>12.3</v>
      </c>
      <c r="I62" s="4">
        <f t="shared" si="14"/>
        <v>24.8</v>
      </c>
      <c r="J62" s="4">
        <f t="shared" si="15"/>
        <v>12.4</v>
      </c>
      <c r="K62" s="30"/>
      <c r="L62" s="4">
        <v>15</v>
      </c>
      <c r="M62" s="4">
        <v>16.100000000000001</v>
      </c>
      <c r="N62" s="4">
        <f t="shared" si="16"/>
        <v>31.1</v>
      </c>
      <c r="O62" s="4">
        <f t="shared" si="17"/>
        <v>15.55</v>
      </c>
    </row>
    <row r="63" spans="1:15" x14ac:dyDescent="0.25">
      <c r="A63" s="3" t="s">
        <v>18</v>
      </c>
      <c r="B63" s="4">
        <v>12.6</v>
      </c>
      <c r="C63" s="4">
        <v>16</v>
      </c>
      <c r="D63" s="4">
        <f t="shared" si="12"/>
        <v>28.6</v>
      </c>
      <c r="E63" s="4">
        <f t="shared" si="13"/>
        <v>14.3</v>
      </c>
      <c r="F63" s="30"/>
      <c r="G63" s="4">
        <v>14.7</v>
      </c>
      <c r="H63" s="4"/>
      <c r="I63" s="4">
        <f t="shared" si="14"/>
        <v>14.7</v>
      </c>
      <c r="J63" s="4">
        <f t="shared" si="15"/>
        <v>14.7</v>
      </c>
      <c r="K63" s="30"/>
      <c r="L63" s="4">
        <v>13.4</v>
      </c>
      <c r="M63" s="4">
        <v>15</v>
      </c>
      <c r="N63" s="4">
        <f t="shared" si="16"/>
        <v>28.4</v>
      </c>
      <c r="O63" s="4">
        <f t="shared" si="17"/>
        <v>14.2</v>
      </c>
    </row>
    <row r="64" spans="1:15" x14ac:dyDescent="0.25">
      <c r="A64" s="3" t="s">
        <v>19</v>
      </c>
      <c r="B64" s="4"/>
      <c r="C64" s="4">
        <v>17.5</v>
      </c>
      <c r="D64" s="4">
        <f t="shared" si="12"/>
        <v>17.5</v>
      </c>
      <c r="E64" s="4">
        <f t="shared" si="13"/>
        <v>17.5</v>
      </c>
      <c r="F64" s="31"/>
      <c r="G64" s="4">
        <v>12.7</v>
      </c>
      <c r="H64" s="4">
        <v>16.2</v>
      </c>
      <c r="I64" s="4">
        <f t="shared" si="14"/>
        <v>28.9</v>
      </c>
      <c r="J64" s="4">
        <f t="shared" si="15"/>
        <v>14.45</v>
      </c>
      <c r="K64" s="31"/>
      <c r="L64" s="4">
        <v>13.9</v>
      </c>
      <c r="M64" s="4">
        <v>14.1</v>
      </c>
      <c r="N64" s="4">
        <f t="shared" si="16"/>
        <v>28</v>
      </c>
      <c r="O64" s="4">
        <f t="shared" si="17"/>
        <v>14</v>
      </c>
    </row>
  </sheetData>
  <mergeCells count="18">
    <mergeCell ref="A1:A2"/>
    <mergeCell ref="B1:D1"/>
    <mergeCell ref="E1:E2"/>
    <mergeCell ref="F1:F2"/>
    <mergeCell ref="A18:A19"/>
    <mergeCell ref="B18:D18"/>
    <mergeCell ref="O51:O52"/>
    <mergeCell ref="A51:A52"/>
    <mergeCell ref="B51:C51"/>
    <mergeCell ref="D51:D52"/>
    <mergeCell ref="E51:E52"/>
    <mergeCell ref="F51:F64"/>
    <mergeCell ref="G51:H51"/>
    <mergeCell ref="I51:I52"/>
    <mergeCell ref="J51:J52"/>
    <mergeCell ref="K51:K64"/>
    <mergeCell ref="L51:M51"/>
    <mergeCell ref="N51:N5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68"/>
  <sheetViews>
    <sheetView zoomScaleNormal="100" workbookViewId="0">
      <selection activeCell="S14" sqref="S14:W18"/>
    </sheetView>
  </sheetViews>
  <sheetFormatPr defaultColWidth="8.88671875" defaultRowHeight="13.8" x14ac:dyDescent="0.25"/>
  <cols>
    <col min="1" max="1" width="10.6640625" style="1" bestFit="1" customWidth="1"/>
    <col min="2" max="6" width="8.88671875" style="1"/>
    <col min="7" max="7" width="2.5546875" style="1" customWidth="1"/>
    <col min="8" max="12" width="8.88671875" style="1"/>
    <col min="13" max="13" width="2.5546875" style="1" bestFit="1" customWidth="1"/>
    <col min="14" max="15" width="8.88671875" style="1"/>
    <col min="16" max="16" width="1.88671875" style="1" customWidth="1"/>
    <col min="17" max="17" width="9.88671875" style="1" customWidth="1"/>
    <col min="18" max="19" width="10.5546875" style="1" bestFit="1" customWidth="1"/>
    <col min="20" max="20" width="8.88671875" style="1"/>
    <col min="21" max="21" width="2.88671875" style="1" bestFit="1" customWidth="1"/>
    <col min="22" max="22" width="7.44140625" style="1" bestFit="1" customWidth="1"/>
    <col min="23" max="23" width="2.88671875" style="1" bestFit="1" customWidth="1"/>
    <col min="24" max="24" width="10.5546875" style="1" bestFit="1" customWidth="1"/>
    <col min="25" max="26" width="8.88671875" style="1"/>
    <col min="27" max="27" width="3" style="1" customWidth="1"/>
    <col min="28" max="29" width="10.5546875" style="1" bestFit="1" customWidth="1"/>
    <col min="30" max="16384" width="8.88671875" style="1"/>
  </cols>
  <sheetData>
    <row r="1" spans="1:23" x14ac:dyDescent="0.25">
      <c r="A1" s="32" t="s">
        <v>0</v>
      </c>
      <c r="B1" s="33" t="s">
        <v>1</v>
      </c>
      <c r="C1" s="33"/>
      <c r="D1" s="33"/>
      <c r="E1" s="34" t="s">
        <v>2</v>
      </c>
      <c r="F1" s="34" t="s">
        <v>3</v>
      </c>
      <c r="H1" s="1" t="s">
        <v>20</v>
      </c>
      <c r="I1" s="1">
        <v>4</v>
      </c>
    </row>
    <row r="2" spans="1:23" x14ac:dyDescent="0.25">
      <c r="A2" s="32"/>
      <c r="B2" s="6" t="s">
        <v>4</v>
      </c>
      <c r="C2" s="6" t="s">
        <v>5</v>
      </c>
      <c r="D2" s="6" t="s">
        <v>6</v>
      </c>
      <c r="E2" s="35"/>
      <c r="F2" s="35"/>
      <c r="H2" s="1" t="s">
        <v>21</v>
      </c>
      <c r="I2" s="1">
        <v>3</v>
      </c>
    </row>
    <row r="3" spans="1:23" x14ac:dyDescent="0.25">
      <c r="A3" s="6" t="s">
        <v>8</v>
      </c>
      <c r="B3" s="9">
        <f t="shared" ref="B3:B14" si="0">E57</f>
        <v>18.2</v>
      </c>
      <c r="C3" s="9">
        <f t="shared" ref="C3:C14" si="1">J57</f>
        <v>18.5</v>
      </c>
      <c r="D3" s="9">
        <f t="shared" ref="D3:D14" si="2">O57</f>
        <v>16</v>
      </c>
      <c r="E3" s="6">
        <f>SUM(B3:D3)</f>
        <v>52.7</v>
      </c>
      <c r="F3" s="10">
        <f>AVERAGE(B3:D3)</f>
        <v>17.566666666666666</v>
      </c>
      <c r="H3" s="1" t="s">
        <v>22</v>
      </c>
      <c r="I3" s="1">
        <v>3</v>
      </c>
    </row>
    <row r="4" spans="1:23" x14ac:dyDescent="0.25">
      <c r="A4" s="6" t="s">
        <v>9</v>
      </c>
      <c r="B4" s="9">
        <f t="shared" si="0"/>
        <v>15</v>
      </c>
      <c r="C4" s="9">
        <f t="shared" si="1"/>
        <v>17.149999999999999</v>
      </c>
      <c r="D4" s="9">
        <f t="shared" si="2"/>
        <v>17.7</v>
      </c>
      <c r="E4" s="6">
        <f t="shared" ref="E4:E13" si="3">SUM(B4:D4)</f>
        <v>49.849999999999994</v>
      </c>
      <c r="F4" s="10">
        <f t="shared" ref="F4:F14" si="4">AVERAGE(B4:D4)</f>
        <v>16.616666666666664</v>
      </c>
      <c r="H4" s="1" t="s">
        <v>23</v>
      </c>
      <c r="I4" s="5">
        <f>E15^2/36</f>
        <v>10364.936736111113</v>
      </c>
    </row>
    <row r="5" spans="1:23" x14ac:dyDescent="0.25">
      <c r="A5" s="6" t="s">
        <v>10</v>
      </c>
      <c r="B5" s="9">
        <f t="shared" si="0"/>
        <v>15.850000000000001</v>
      </c>
      <c r="C5" s="9">
        <f t="shared" si="1"/>
        <v>14.5</v>
      </c>
      <c r="D5" s="9">
        <f t="shared" si="2"/>
        <v>17</v>
      </c>
      <c r="E5" s="6">
        <f t="shared" si="3"/>
        <v>47.35</v>
      </c>
      <c r="F5" s="10">
        <f t="shared" si="4"/>
        <v>15.783333333333333</v>
      </c>
      <c r="H5" s="7"/>
      <c r="I5" s="8"/>
      <c r="J5" s="8"/>
      <c r="K5" s="8"/>
      <c r="L5" s="8"/>
      <c r="M5" s="8"/>
      <c r="N5" s="8"/>
      <c r="O5" s="8"/>
    </row>
    <row r="6" spans="1:23" x14ac:dyDescent="0.25">
      <c r="A6" s="6" t="s">
        <v>11</v>
      </c>
      <c r="B6" s="9">
        <f t="shared" si="0"/>
        <v>14.4</v>
      </c>
      <c r="C6" s="9">
        <f t="shared" si="1"/>
        <v>21.15</v>
      </c>
      <c r="D6" s="9">
        <f t="shared" si="2"/>
        <v>19.450000000000003</v>
      </c>
      <c r="E6" s="6">
        <f t="shared" si="3"/>
        <v>55</v>
      </c>
      <c r="F6" s="10">
        <f t="shared" si="4"/>
        <v>18.333333333333332</v>
      </c>
      <c r="H6" s="11" t="s">
        <v>35</v>
      </c>
      <c r="I6" s="11" t="s">
        <v>36</v>
      </c>
      <c r="J6" s="11" t="s">
        <v>37</v>
      </c>
      <c r="K6" s="11" t="s">
        <v>38</v>
      </c>
      <c r="L6" s="11" t="s">
        <v>39</v>
      </c>
      <c r="M6" s="11"/>
      <c r="N6" s="11" t="s">
        <v>40</v>
      </c>
      <c r="O6" s="11" t="s">
        <v>41</v>
      </c>
    </row>
    <row r="7" spans="1:23" ht="14.4" x14ac:dyDescent="0.3">
      <c r="A7" s="6" t="s">
        <v>12</v>
      </c>
      <c r="B7" s="9">
        <f t="shared" si="0"/>
        <v>16.100000000000001</v>
      </c>
      <c r="C7" s="9">
        <f t="shared" si="1"/>
        <v>16.25</v>
      </c>
      <c r="D7" s="9">
        <f t="shared" si="2"/>
        <v>23</v>
      </c>
      <c r="E7" s="6">
        <f t="shared" si="3"/>
        <v>55.35</v>
      </c>
      <c r="F7" s="10">
        <f t="shared" si="4"/>
        <v>18.45</v>
      </c>
      <c r="H7" s="8" t="s">
        <v>42</v>
      </c>
      <c r="I7" s="12">
        <v>2</v>
      </c>
      <c r="J7" s="13">
        <f>SUMSQ(B15:D15)/12-I4</f>
        <v>16.950555555553365</v>
      </c>
      <c r="K7" s="13">
        <f>J7/I7</f>
        <v>8.4752777777766823</v>
      </c>
      <c r="L7" s="13">
        <f>K7/K$12</f>
        <v>0.83888681985296043</v>
      </c>
      <c r="M7" t="str">
        <f>IF(L7&lt;N7,"tn",IF(L7&lt;O7,"*","**"))</f>
        <v>tn</v>
      </c>
      <c r="N7" s="13">
        <f>FINV(0.05,I7,I$12)</f>
        <v>3.4433567793667246</v>
      </c>
      <c r="O7" s="13">
        <f>FINV(0.01,I7,I$12)</f>
        <v>5.7190219124822725</v>
      </c>
    </row>
    <row r="8" spans="1:23" ht="14.4" x14ac:dyDescent="0.3">
      <c r="A8" s="6" t="s">
        <v>13</v>
      </c>
      <c r="B8" s="9">
        <f t="shared" si="0"/>
        <v>24</v>
      </c>
      <c r="C8" s="9">
        <f t="shared" si="1"/>
        <v>20.5</v>
      </c>
      <c r="D8" s="9">
        <f t="shared" si="2"/>
        <v>17.5</v>
      </c>
      <c r="E8" s="6">
        <f t="shared" si="3"/>
        <v>62</v>
      </c>
      <c r="F8" s="10">
        <f t="shared" si="4"/>
        <v>20.666666666666668</v>
      </c>
      <c r="H8" s="8" t="s">
        <v>0</v>
      </c>
      <c r="I8" s="12">
        <f>I1*I2-1</f>
        <v>11</v>
      </c>
      <c r="J8" s="13">
        <f>SUMSQ(E3:E14)/3-I4</f>
        <v>146.77409722222001</v>
      </c>
      <c r="K8" s="13">
        <f t="shared" ref="K8:K12" si="5">J8/I8</f>
        <v>13.343099747474547</v>
      </c>
      <c r="L8" s="13">
        <f>K8/K$12</f>
        <v>1.3207060355579414</v>
      </c>
      <c r="M8" t="str">
        <f t="shared" ref="M8:M11" si="6">IF(L8&lt;N8,"tn",IF(L8&lt;O8,"*","**"))</f>
        <v>tn</v>
      </c>
      <c r="N8" s="13">
        <f t="shared" ref="N8:N11" si="7">FINV(0.05,I8,I$12)</f>
        <v>2.2585183566229916</v>
      </c>
      <c r="O8" s="13">
        <f t="shared" ref="O8:O11" si="8">FINV(0.01,I8,I$12)</f>
        <v>3.1837421959607717</v>
      </c>
    </row>
    <row r="9" spans="1:23" ht="14.4" x14ac:dyDescent="0.3">
      <c r="A9" s="6" t="s">
        <v>14</v>
      </c>
      <c r="B9" s="9">
        <f t="shared" si="0"/>
        <v>17.5</v>
      </c>
      <c r="C9" s="9">
        <f t="shared" si="1"/>
        <v>15.8</v>
      </c>
      <c r="D9" s="9">
        <f t="shared" si="2"/>
        <v>27.3</v>
      </c>
      <c r="E9" s="6">
        <f t="shared" si="3"/>
        <v>60.599999999999994</v>
      </c>
      <c r="F9" s="10">
        <f t="shared" si="4"/>
        <v>20.2</v>
      </c>
      <c r="H9" s="8" t="s">
        <v>25</v>
      </c>
      <c r="I9" s="12">
        <f>I1-1</f>
        <v>3</v>
      </c>
      <c r="J9" s="13">
        <f>SUMSQ(E20:E23)/9-I4</f>
        <v>10.602986111107384</v>
      </c>
      <c r="K9" s="13">
        <f t="shared" si="5"/>
        <v>3.5343287037024615</v>
      </c>
      <c r="L9" s="13">
        <f t="shared" ref="L9:L11" si="9">K9/K$12</f>
        <v>0.34982945035009533</v>
      </c>
      <c r="M9" t="str">
        <f t="shared" si="6"/>
        <v>tn</v>
      </c>
      <c r="N9" s="13">
        <f t="shared" si="7"/>
        <v>3.0491249886524128</v>
      </c>
      <c r="O9" s="13">
        <f t="shared" si="8"/>
        <v>4.8166057778160596</v>
      </c>
    </row>
    <row r="10" spans="1:23" ht="14.4" x14ac:dyDescent="0.3">
      <c r="A10" s="6" t="s">
        <v>15</v>
      </c>
      <c r="B10" s="9">
        <f t="shared" si="0"/>
        <v>13.95</v>
      </c>
      <c r="C10" s="9">
        <f t="shared" si="1"/>
        <v>13.1</v>
      </c>
      <c r="D10" s="9">
        <f t="shared" si="2"/>
        <v>19.55</v>
      </c>
      <c r="E10" s="6">
        <f t="shared" si="3"/>
        <v>46.599999999999994</v>
      </c>
      <c r="F10" s="10">
        <f t="shared" si="4"/>
        <v>15.533333333333331</v>
      </c>
      <c r="H10" s="8" t="s">
        <v>30</v>
      </c>
      <c r="I10" s="12">
        <f>I2-1</f>
        <v>2</v>
      </c>
      <c r="J10" s="13">
        <f>SUMSQ(B24:D24)/12-I4</f>
        <v>77.785972222220153</v>
      </c>
      <c r="K10" s="13">
        <f t="shared" si="5"/>
        <v>38.892986111110076</v>
      </c>
      <c r="L10" s="13">
        <f t="shared" si="9"/>
        <v>3.8496453200491412</v>
      </c>
      <c r="M10" t="str">
        <f t="shared" si="6"/>
        <v>*</v>
      </c>
      <c r="N10" s="13">
        <f t="shared" si="7"/>
        <v>3.4433567793667246</v>
      </c>
      <c r="O10" s="13">
        <f t="shared" si="8"/>
        <v>5.7190219124822725</v>
      </c>
    </row>
    <row r="11" spans="1:23" ht="14.4" x14ac:dyDescent="0.3">
      <c r="A11" s="6" t="s">
        <v>16</v>
      </c>
      <c r="B11" s="9">
        <f t="shared" si="0"/>
        <v>12</v>
      </c>
      <c r="C11" s="9">
        <f t="shared" si="1"/>
        <v>18.100000000000001</v>
      </c>
      <c r="D11" s="9">
        <f t="shared" si="2"/>
        <v>12.7</v>
      </c>
      <c r="E11" s="6">
        <f t="shared" si="3"/>
        <v>42.8</v>
      </c>
      <c r="F11" s="10">
        <f t="shared" si="4"/>
        <v>14.266666666666666</v>
      </c>
      <c r="H11" s="8" t="s">
        <v>45</v>
      </c>
      <c r="I11" s="12">
        <f>I9*I10</f>
        <v>6</v>
      </c>
      <c r="J11" s="13">
        <f>J8-J9-J10</f>
        <v>58.38513888889247</v>
      </c>
      <c r="K11" s="13">
        <f t="shared" si="5"/>
        <v>9.7308564814820784</v>
      </c>
      <c r="L11" s="13">
        <f t="shared" si="9"/>
        <v>0.96316456666479777</v>
      </c>
      <c r="M11" t="str">
        <f t="shared" si="6"/>
        <v>tn</v>
      </c>
      <c r="N11" s="13">
        <f t="shared" si="7"/>
        <v>2.5490614138436585</v>
      </c>
      <c r="O11" s="13">
        <f t="shared" si="8"/>
        <v>3.7583014350037565</v>
      </c>
    </row>
    <row r="12" spans="1:23" x14ac:dyDescent="0.25">
      <c r="A12" s="6" t="s">
        <v>17</v>
      </c>
      <c r="B12" s="9">
        <f t="shared" si="0"/>
        <v>19.25</v>
      </c>
      <c r="C12" s="9">
        <f t="shared" si="1"/>
        <v>13.899999999999999</v>
      </c>
      <c r="D12" s="9">
        <f t="shared" si="2"/>
        <v>15.95</v>
      </c>
      <c r="E12" s="6">
        <f t="shared" si="3"/>
        <v>49.099999999999994</v>
      </c>
      <c r="F12" s="10">
        <f t="shared" si="4"/>
        <v>16.366666666666664</v>
      </c>
      <c r="H12" s="8" t="s">
        <v>43</v>
      </c>
      <c r="I12" s="12">
        <f>I13-I7-I8</f>
        <v>22</v>
      </c>
      <c r="J12" s="13">
        <f>J13-J7-J8</f>
        <v>222.26611111111379</v>
      </c>
      <c r="K12" s="13">
        <f t="shared" si="5"/>
        <v>10.103005050505173</v>
      </c>
      <c r="L12" s="13"/>
      <c r="M12" s="8"/>
      <c r="N12" s="8"/>
      <c r="O12" s="8"/>
    </row>
    <row r="13" spans="1:23" x14ac:dyDescent="0.25">
      <c r="A13" s="6" t="s">
        <v>18</v>
      </c>
      <c r="B13" s="9">
        <f t="shared" si="0"/>
        <v>13</v>
      </c>
      <c r="C13" s="9">
        <f t="shared" si="1"/>
        <v>15.3</v>
      </c>
      <c r="D13" s="9">
        <f t="shared" si="2"/>
        <v>14.649999999999999</v>
      </c>
      <c r="E13" s="6">
        <f t="shared" si="3"/>
        <v>42.95</v>
      </c>
      <c r="F13" s="10">
        <f t="shared" si="4"/>
        <v>14.316666666666668</v>
      </c>
      <c r="H13" s="14" t="s">
        <v>7</v>
      </c>
      <c r="I13" s="15">
        <f>4*3*3-1</f>
        <v>35</v>
      </c>
      <c r="J13" s="16">
        <f>SUMSQ(B3:D14)-I4</f>
        <v>385.99076388888716</v>
      </c>
      <c r="K13" s="14"/>
      <c r="L13" s="14"/>
      <c r="M13" s="14"/>
      <c r="N13" s="14"/>
      <c r="O13" s="14"/>
    </row>
    <row r="14" spans="1:23" x14ac:dyDescent="0.25">
      <c r="A14" s="6" t="s">
        <v>19</v>
      </c>
      <c r="B14" s="9">
        <f t="shared" si="0"/>
        <v>18.100000000000001</v>
      </c>
      <c r="C14" s="9">
        <f t="shared" si="1"/>
        <v>14</v>
      </c>
      <c r="D14" s="9">
        <f t="shared" si="2"/>
        <v>14.45</v>
      </c>
      <c r="E14" s="6">
        <f>SUM(B14:D14)</f>
        <v>46.55</v>
      </c>
      <c r="F14" s="10">
        <f t="shared" si="4"/>
        <v>15.516666666666666</v>
      </c>
      <c r="S14" s="39"/>
      <c r="T14" s="39"/>
      <c r="U14" s="39"/>
      <c r="V14" s="39"/>
      <c r="W14" s="39"/>
    </row>
    <row r="15" spans="1:23" x14ac:dyDescent="0.25">
      <c r="A15" s="6" t="s">
        <v>7</v>
      </c>
      <c r="B15" s="6">
        <f>SUM(B3:B14)</f>
        <v>197.35</v>
      </c>
      <c r="C15" s="6">
        <f>SUM(C3:C14)</f>
        <v>198.25</v>
      </c>
      <c r="D15" s="6">
        <f>SUM(D3:D14)</f>
        <v>215.25</v>
      </c>
      <c r="E15" s="17">
        <f>SUM(E3:E14)</f>
        <v>610.85</v>
      </c>
      <c r="F15" s="6"/>
      <c r="S15" s="39"/>
      <c r="T15" s="39"/>
      <c r="U15" s="40"/>
      <c r="V15" s="39"/>
      <c r="W15" s="40"/>
    </row>
    <row r="16" spans="1:23" x14ac:dyDescent="0.25">
      <c r="J16" s="2" t="s">
        <v>30</v>
      </c>
      <c r="S16" s="39"/>
      <c r="T16" s="39"/>
      <c r="U16" s="40"/>
      <c r="V16" s="39"/>
      <c r="W16" s="40"/>
    </row>
    <row r="17" spans="1:23" x14ac:dyDescent="0.25">
      <c r="A17" s="8" t="s">
        <v>24</v>
      </c>
      <c r="B17" s="8"/>
      <c r="C17" s="8"/>
      <c r="D17" s="8"/>
      <c r="E17" s="8"/>
      <c r="F17" s="8"/>
      <c r="I17" s="22"/>
      <c r="J17" s="6" t="s">
        <v>31</v>
      </c>
      <c r="K17" s="23">
        <f>B25</f>
        <v>17.074999999999999</v>
      </c>
      <c r="M17" s="1" t="s">
        <v>61</v>
      </c>
      <c r="S17" s="39"/>
      <c r="T17" s="39"/>
      <c r="U17" s="40"/>
      <c r="V17" s="39"/>
      <c r="W17" s="40"/>
    </row>
    <row r="18" spans="1:23" x14ac:dyDescent="0.25">
      <c r="A18" s="32" t="s">
        <v>25</v>
      </c>
      <c r="B18" s="36" t="s">
        <v>30</v>
      </c>
      <c r="C18" s="37"/>
      <c r="D18" s="38"/>
      <c r="E18" s="3" t="s">
        <v>2</v>
      </c>
      <c r="F18" s="18" t="s">
        <v>26</v>
      </c>
      <c r="I18" s="22"/>
      <c r="J18" s="6" t="s">
        <v>33</v>
      </c>
      <c r="K18" s="23">
        <f>C25</f>
        <v>18.712499999999999</v>
      </c>
      <c r="M18" s="1" t="s">
        <v>62</v>
      </c>
      <c r="S18" s="39"/>
      <c r="T18" s="39"/>
      <c r="U18" s="39"/>
      <c r="V18" s="39"/>
      <c r="W18" s="39"/>
    </row>
    <row r="19" spans="1:23" x14ac:dyDescent="0.25">
      <c r="A19" s="32"/>
      <c r="B19" s="6" t="s">
        <v>31</v>
      </c>
      <c r="C19" s="6" t="s">
        <v>33</v>
      </c>
      <c r="D19" s="6" t="s">
        <v>34</v>
      </c>
      <c r="E19" s="3"/>
      <c r="F19" s="18"/>
      <c r="I19" s="24"/>
      <c r="J19" s="9" t="s">
        <v>34</v>
      </c>
      <c r="K19" s="23">
        <f>D25</f>
        <v>15.116666666666665</v>
      </c>
      <c r="L19" s="27">
        <f>K19+K21</f>
        <v>18.3785938884612</v>
      </c>
      <c r="M19" s="1" t="s">
        <v>60</v>
      </c>
    </row>
    <row r="20" spans="1:23" x14ac:dyDescent="0.25">
      <c r="A20" s="6" t="s">
        <v>27</v>
      </c>
      <c r="B20" s="19">
        <f>E3</f>
        <v>52.7</v>
      </c>
      <c r="C20" s="19">
        <f>E7</f>
        <v>55.35</v>
      </c>
      <c r="D20" s="19">
        <f>E11</f>
        <v>42.8</v>
      </c>
      <c r="E20" s="19">
        <f>SUM(B20:D20)</f>
        <v>150.85000000000002</v>
      </c>
      <c r="F20" s="10">
        <f>E20/9</f>
        <v>16.761111111111113</v>
      </c>
      <c r="I20" s="24"/>
      <c r="J20" s="9"/>
      <c r="K20" s="23"/>
    </row>
    <row r="21" spans="1:23" x14ac:dyDescent="0.25">
      <c r="A21" s="6" t="s">
        <v>28</v>
      </c>
      <c r="B21" s="19">
        <f>E4</f>
        <v>49.849999999999994</v>
      </c>
      <c r="C21" s="19">
        <f>E8</f>
        <v>62</v>
      </c>
      <c r="D21" s="19">
        <f>E12</f>
        <v>49.099999999999994</v>
      </c>
      <c r="E21" s="6">
        <f>SUM(B21:D21)</f>
        <v>160.94999999999999</v>
      </c>
      <c r="F21" s="10">
        <f>E21/9</f>
        <v>17.883333333333333</v>
      </c>
      <c r="H21" s="25" t="s">
        <v>58</v>
      </c>
      <c r="I21" s="25">
        <v>3.5550000000000002</v>
      </c>
      <c r="J21" s="26" t="s">
        <v>59</v>
      </c>
      <c r="K21" s="23">
        <f>3.555*(K12/(I3*I1))^0.5</f>
        <v>3.2619272217945361</v>
      </c>
    </row>
    <row r="22" spans="1:23" x14ac:dyDescent="0.25">
      <c r="A22" s="9" t="s">
        <v>29</v>
      </c>
      <c r="B22" s="20">
        <f>E5</f>
        <v>47.35</v>
      </c>
      <c r="C22" s="20">
        <f>E9</f>
        <v>60.599999999999994</v>
      </c>
      <c r="D22" s="20">
        <f>E13</f>
        <v>42.95</v>
      </c>
      <c r="E22" s="19">
        <f>SUM(B22:D22)</f>
        <v>150.89999999999998</v>
      </c>
      <c r="F22" s="10">
        <f t="shared" ref="F22:F23" si="10">E22/9</f>
        <v>16.766666666666666</v>
      </c>
    </row>
    <row r="23" spans="1:23" x14ac:dyDescent="0.25">
      <c r="A23" s="9" t="s">
        <v>32</v>
      </c>
      <c r="B23" s="20">
        <f>E6</f>
        <v>55</v>
      </c>
      <c r="C23" s="20">
        <f>E10</f>
        <v>46.599999999999994</v>
      </c>
      <c r="D23" s="20">
        <f>E14</f>
        <v>46.55</v>
      </c>
      <c r="E23" s="6">
        <f t="shared" ref="E23" si="11">SUM(B23:D23)</f>
        <v>148.14999999999998</v>
      </c>
      <c r="F23" s="10">
        <f t="shared" si="10"/>
        <v>16.461111111111109</v>
      </c>
    </row>
    <row r="24" spans="1:23" x14ac:dyDescent="0.25">
      <c r="A24" s="6" t="s">
        <v>2</v>
      </c>
      <c r="B24" s="19">
        <f>SUM(B20:B23)</f>
        <v>204.9</v>
      </c>
      <c r="C24" s="19">
        <f>SUM(C20:C23)</f>
        <v>224.54999999999998</v>
      </c>
      <c r="D24" s="19">
        <f>SUM(D20:D23)</f>
        <v>181.39999999999998</v>
      </c>
      <c r="E24" s="10">
        <f>SUM(B24:D24)</f>
        <v>610.84999999999991</v>
      </c>
      <c r="F24" s="6"/>
    </row>
    <row r="25" spans="1:23" x14ac:dyDescent="0.25">
      <c r="A25" s="6" t="s">
        <v>26</v>
      </c>
      <c r="B25" s="10">
        <f>B24/12</f>
        <v>17.074999999999999</v>
      </c>
      <c r="C25" s="10">
        <f t="shared" ref="C25:D25" si="12">C24/12</f>
        <v>18.712499999999999</v>
      </c>
      <c r="D25" s="10">
        <f t="shared" si="12"/>
        <v>15.116666666666665</v>
      </c>
      <c r="E25" s="6"/>
      <c r="F25" s="6"/>
      <c r="G25" s="8"/>
    </row>
    <row r="54" spans="1:15" x14ac:dyDescent="0.25">
      <c r="A54" s="2" t="s">
        <v>53</v>
      </c>
    </row>
    <row r="55" spans="1:15" x14ac:dyDescent="0.25">
      <c r="A55" s="32" t="s">
        <v>0</v>
      </c>
      <c r="B55" s="28" t="s">
        <v>46</v>
      </c>
      <c r="C55" s="28"/>
      <c r="D55" s="28" t="s">
        <v>2</v>
      </c>
      <c r="E55" s="28" t="s">
        <v>47</v>
      </c>
      <c r="F55" s="29"/>
      <c r="G55" s="28" t="s">
        <v>48</v>
      </c>
      <c r="H55" s="28"/>
      <c r="I55" s="28" t="s">
        <v>2</v>
      </c>
      <c r="J55" s="28" t="s">
        <v>47</v>
      </c>
      <c r="K55" s="29"/>
      <c r="L55" s="28" t="s">
        <v>49</v>
      </c>
      <c r="M55" s="28"/>
      <c r="N55" s="28" t="s">
        <v>50</v>
      </c>
      <c r="O55" s="28" t="s">
        <v>47</v>
      </c>
    </row>
    <row r="56" spans="1:15" x14ac:dyDescent="0.25">
      <c r="A56" s="32"/>
      <c r="B56" s="4" t="s">
        <v>51</v>
      </c>
      <c r="C56" s="4" t="s">
        <v>52</v>
      </c>
      <c r="D56" s="28"/>
      <c r="E56" s="28"/>
      <c r="F56" s="30"/>
      <c r="G56" s="4" t="s">
        <v>51</v>
      </c>
      <c r="H56" s="4" t="s">
        <v>52</v>
      </c>
      <c r="I56" s="28"/>
      <c r="J56" s="28"/>
      <c r="K56" s="30"/>
      <c r="L56" s="4" t="s">
        <v>51</v>
      </c>
      <c r="M56" s="4" t="s">
        <v>52</v>
      </c>
      <c r="N56" s="28"/>
      <c r="O56" s="28"/>
    </row>
    <row r="57" spans="1:15" x14ac:dyDescent="0.25">
      <c r="A57" s="3" t="s">
        <v>8</v>
      </c>
      <c r="B57" s="4">
        <v>18.2</v>
      </c>
      <c r="C57" s="4"/>
      <c r="D57" s="4">
        <f>SUM(B57:C57)</f>
        <v>18.2</v>
      </c>
      <c r="E57" s="4">
        <f>AVERAGE(B57:C57)</f>
        <v>18.2</v>
      </c>
      <c r="F57" s="30"/>
      <c r="G57" s="4">
        <v>18.5</v>
      </c>
      <c r="H57" s="4"/>
      <c r="I57" s="4">
        <f>SUM(G57:H57)</f>
        <v>18.5</v>
      </c>
      <c r="J57" s="4">
        <f>AVERAGE(G57:H57)</f>
        <v>18.5</v>
      </c>
      <c r="K57" s="30"/>
      <c r="L57" s="4"/>
      <c r="M57" s="4">
        <v>16</v>
      </c>
      <c r="N57" s="4">
        <f>SUM(L57:M57)</f>
        <v>16</v>
      </c>
      <c r="O57" s="4">
        <f>AVERAGE(L57:M57)</f>
        <v>16</v>
      </c>
    </row>
    <row r="58" spans="1:15" x14ac:dyDescent="0.25">
      <c r="A58" s="3" t="s">
        <v>9</v>
      </c>
      <c r="B58" s="4"/>
      <c r="C58" s="4">
        <v>15</v>
      </c>
      <c r="D58" s="4">
        <f t="shared" ref="D58:D68" si="13">SUM(B58:C58)</f>
        <v>15</v>
      </c>
      <c r="E58" s="4">
        <f t="shared" ref="E58:E68" si="14">AVERAGE(B58:C58)</f>
        <v>15</v>
      </c>
      <c r="F58" s="30"/>
      <c r="G58" s="4">
        <v>17.7</v>
      </c>
      <c r="H58" s="4">
        <v>16.600000000000001</v>
      </c>
      <c r="I58" s="4">
        <f t="shared" ref="I58:I68" si="15">SUM(G58:H58)</f>
        <v>34.299999999999997</v>
      </c>
      <c r="J58" s="4">
        <f t="shared" ref="J58:J68" si="16">AVERAGE(G58:H58)</f>
        <v>17.149999999999999</v>
      </c>
      <c r="K58" s="30"/>
      <c r="L58" s="4"/>
      <c r="M58" s="4">
        <v>17.7</v>
      </c>
      <c r="N58" s="4">
        <f t="shared" ref="N58:N68" si="17">SUM(L58:M58)</f>
        <v>17.7</v>
      </c>
      <c r="O58" s="4">
        <f t="shared" ref="O58:O68" si="18">AVERAGE(L58:M58)</f>
        <v>17.7</v>
      </c>
    </row>
    <row r="59" spans="1:15" x14ac:dyDescent="0.25">
      <c r="A59" s="3" t="s">
        <v>10</v>
      </c>
      <c r="B59" s="4">
        <v>16.100000000000001</v>
      </c>
      <c r="C59" s="4">
        <v>15.6</v>
      </c>
      <c r="D59" s="4">
        <f t="shared" si="13"/>
        <v>31.700000000000003</v>
      </c>
      <c r="E59" s="4">
        <f t="shared" si="14"/>
        <v>15.850000000000001</v>
      </c>
      <c r="F59" s="30"/>
      <c r="G59" s="4">
        <v>14.5</v>
      </c>
      <c r="H59" s="4"/>
      <c r="I59" s="4">
        <f t="shared" si="15"/>
        <v>14.5</v>
      </c>
      <c r="J59" s="4">
        <f t="shared" si="16"/>
        <v>14.5</v>
      </c>
      <c r="K59" s="30"/>
      <c r="L59" s="4">
        <v>17</v>
      </c>
      <c r="M59" s="4"/>
      <c r="N59" s="4">
        <f t="shared" si="17"/>
        <v>17</v>
      </c>
      <c r="O59" s="4">
        <f t="shared" si="18"/>
        <v>17</v>
      </c>
    </row>
    <row r="60" spans="1:15" x14ac:dyDescent="0.25">
      <c r="A60" s="3" t="s">
        <v>11</v>
      </c>
      <c r="B60" s="4"/>
      <c r="C60" s="4">
        <v>14.4</v>
      </c>
      <c r="D60" s="4">
        <f t="shared" si="13"/>
        <v>14.4</v>
      </c>
      <c r="E60" s="4">
        <f t="shared" si="14"/>
        <v>14.4</v>
      </c>
      <c r="F60" s="30"/>
      <c r="G60" s="4">
        <v>21.3</v>
      </c>
      <c r="H60" s="4">
        <v>21</v>
      </c>
      <c r="I60" s="4">
        <f t="shared" si="15"/>
        <v>42.3</v>
      </c>
      <c r="J60" s="4">
        <f t="shared" si="16"/>
        <v>21.15</v>
      </c>
      <c r="K60" s="30"/>
      <c r="L60" s="4">
        <v>19.3</v>
      </c>
      <c r="M60" s="4">
        <v>19.600000000000001</v>
      </c>
      <c r="N60" s="4">
        <f t="shared" si="17"/>
        <v>38.900000000000006</v>
      </c>
      <c r="O60" s="4">
        <f t="shared" si="18"/>
        <v>19.450000000000003</v>
      </c>
    </row>
    <row r="61" spans="1:15" x14ac:dyDescent="0.25">
      <c r="A61" s="3" t="s">
        <v>12</v>
      </c>
      <c r="B61" s="4">
        <v>15.2</v>
      </c>
      <c r="C61" s="4">
        <v>17</v>
      </c>
      <c r="D61" s="4">
        <f t="shared" si="13"/>
        <v>32.200000000000003</v>
      </c>
      <c r="E61" s="4">
        <f t="shared" si="14"/>
        <v>16.100000000000001</v>
      </c>
      <c r="F61" s="30"/>
      <c r="G61" s="4">
        <v>16.2</v>
      </c>
      <c r="H61" s="4">
        <v>16.3</v>
      </c>
      <c r="I61" s="4">
        <f t="shared" si="15"/>
        <v>32.5</v>
      </c>
      <c r="J61" s="4">
        <f t="shared" si="16"/>
        <v>16.25</v>
      </c>
      <c r="K61" s="30"/>
      <c r="L61" s="4">
        <v>23</v>
      </c>
      <c r="M61" s="4"/>
      <c r="N61" s="4">
        <f t="shared" si="17"/>
        <v>23</v>
      </c>
      <c r="O61" s="4">
        <f t="shared" si="18"/>
        <v>23</v>
      </c>
    </row>
    <row r="62" spans="1:15" x14ac:dyDescent="0.25">
      <c r="A62" s="3" t="s">
        <v>13</v>
      </c>
      <c r="B62" s="4"/>
      <c r="C62" s="21">
        <v>24</v>
      </c>
      <c r="D62" s="4">
        <f t="shared" si="13"/>
        <v>24</v>
      </c>
      <c r="E62" s="4">
        <f t="shared" si="14"/>
        <v>24</v>
      </c>
      <c r="F62" s="30"/>
      <c r="G62" s="4"/>
      <c r="H62" s="4">
        <v>20.5</v>
      </c>
      <c r="I62" s="4">
        <f t="shared" si="15"/>
        <v>20.5</v>
      </c>
      <c r="J62" s="4">
        <f t="shared" si="16"/>
        <v>20.5</v>
      </c>
      <c r="K62" s="30"/>
      <c r="L62" s="4"/>
      <c r="M62" s="4">
        <v>17.5</v>
      </c>
      <c r="N62" s="4">
        <f t="shared" si="17"/>
        <v>17.5</v>
      </c>
      <c r="O62" s="4">
        <f t="shared" si="18"/>
        <v>17.5</v>
      </c>
    </row>
    <row r="63" spans="1:15" x14ac:dyDescent="0.25">
      <c r="A63" s="3" t="s">
        <v>14</v>
      </c>
      <c r="B63" s="4"/>
      <c r="C63" s="4">
        <v>17.5</v>
      </c>
      <c r="D63" s="4">
        <f t="shared" si="13"/>
        <v>17.5</v>
      </c>
      <c r="E63" s="4">
        <f t="shared" si="14"/>
        <v>17.5</v>
      </c>
      <c r="F63" s="30"/>
      <c r="G63" s="4">
        <v>15.8</v>
      </c>
      <c r="H63" s="4"/>
      <c r="I63" s="4">
        <f t="shared" si="15"/>
        <v>15.8</v>
      </c>
      <c r="J63" s="4">
        <f t="shared" si="16"/>
        <v>15.8</v>
      </c>
      <c r="K63" s="30"/>
      <c r="L63" s="4"/>
      <c r="M63" s="4">
        <v>27.3</v>
      </c>
      <c r="N63" s="4">
        <f t="shared" si="17"/>
        <v>27.3</v>
      </c>
      <c r="O63" s="4">
        <f t="shared" si="18"/>
        <v>27.3</v>
      </c>
    </row>
    <row r="64" spans="1:15" x14ac:dyDescent="0.25">
      <c r="A64" s="3" t="s">
        <v>15</v>
      </c>
      <c r="B64" s="4">
        <v>13.2</v>
      </c>
      <c r="C64" s="4">
        <v>14.7</v>
      </c>
      <c r="D64" s="4">
        <f t="shared" si="13"/>
        <v>27.9</v>
      </c>
      <c r="E64" s="4">
        <f t="shared" si="14"/>
        <v>13.95</v>
      </c>
      <c r="F64" s="30"/>
      <c r="G64" s="4">
        <v>13.1</v>
      </c>
      <c r="H64" s="4"/>
      <c r="I64" s="4">
        <f t="shared" si="15"/>
        <v>13.1</v>
      </c>
      <c r="J64" s="4">
        <f t="shared" si="16"/>
        <v>13.1</v>
      </c>
      <c r="K64" s="30"/>
      <c r="L64" s="4">
        <v>19.5</v>
      </c>
      <c r="M64" s="4">
        <v>19.600000000000001</v>
      </c>
      <c r="N64" s="4">
        <f t="shared" si="17"/>
        <v>39.1</v>
      </c>
      <c r="O64" s="4">
        <f t="shared" si="18"/>
        <v>19.55</v>
      </c>
    </row>
    <row r="65" spans="1:15" x14ac:dyDescent="0.25">
      <c r="A65" s="3" t="s">
        <v>16</v>
      </c>
      <c r="B65" s="4"/>
      <c r="C65" s="4">
        <v>12</v>
      </c>
      <c r="D65" s="4">
        <f t="shared" si="13"/>
        <v>12</v>
      </c>
      <c r="E65" s="4">
        <f t="shared" si="14"/>
        <v>12</v>
      </c>
      <c r="F65" s="30"/>
      <c r="G65" s="4">
        <v>18.100000000000001</v>
      </c>
      <c r="H65" s="4"/>
      <c r="I65" s="4">
        <f t="shared" si="15"/>
        <v>18.100000000000001</v>
      </c>
      <c r="J65" s="4">
        <f t="shared" si="16"/>
        <v>18.100000000000001</v>
      </c>
      <c r="K65" s="30"/>
      <c r="L65" s="4"/>
      <c r="M65" s="4">
        <v>12.7</v>
      </c>
      <c r="N65" s="4">
        <f t="shared" si="17"/>
        <v>12.7</v>
      </c>
      <c r="O65" s="4">
        <f t="shared" si="18"/>
        <v>12.7</v>
      </c>
    </row>
    <row r="66" spans="1:15" x14ac:dyDescent="0.25">
      <c r="A66" s="3" t="s">
        <v>17</v>
      </c>
      <c r="B66" s="4">
        <v>19.100000000000001</v>
      </c>
      <c r="C66" s="4">
        <v>19.399999999999999</v>
      </c>
      <c r="D66" s="4">
        <f t="shared" si="13"/>
        <v>38.5</v>
      </c>
      <c r="E66" s="4">
        <f t="shared" si="14"/>
        <v>19.25</v>
      </c>
      <c r="F66" s="30"/>
      <c r="G66" s="4">
        <v>14.7</v>
      </c>
      <c r="H66" s="4">
        <v>13.1</v>
      </c>
      <c r="I66" s="4">
        <f t="shared" si="15"/>
        <v>27.799999999999997</v>
      </c>
      <c r="J66" s="4">
        <f t="shared" si="16"/>
        <v>13.899999999999999</v>
      </c>
      <c r="K66" s="30"/>
      <c r="L66" s="4">
        <v>15.4</v>
      </c>
      <c r="M66" s="4">
        <v>16.5</v>
      </c>
      <c r="N66" s="4">
        <f t="shared" si="17"/>
        <v>31.9</v>
      </c>
      <c r="O66" s="4">
        <f t="shared" si="18"/>
        <v>15.95</v>
      </c>
    </row>
    <row r="67" spans="1:15" x14ac:dyDescent="0.25">
      <c r="A67" s="3" t="s">
        <v>18</v>
      </c>
      <c r="B67" s="4">
        <v>13</v>
      </c>
      <c r="C67" s="4"/>
      <c r="D67" s="4">
        <f t="shared" si="13"/>
        <v>13</v>
      </c>
      <c r="E67" s="4">
        <f t="shared" si="14"/>
        <v>13</v>
      </c>
      <c r="F67" s="30"/>
      <c r="G67" s="4">
        <v>15.3</v>
      </c>
      <c r="H67" s="4"/>
      <c r="I67" s="4">
        <f t="shared" si="15"/>
        <v>15.3</v>
      </c>
      <c r="J67" s="4">
        <f t="shared" si="16"/>
        <v>15.3</v>
      </c>
      <c r="K67" s="30"/>
      <c r="L67" s="4">
        <v>14.1</v>
      </c>
      <c r="M67" s="4">
        <v>15.2</v>
      </c>
      <c r="N67" s="4">
        <f t="shared" si="17"/>
        <v>29.299999999999997</v>
      </c>
      <c r="O67" s="4">
        <f t="shared" si="18"/>
        <v>14.649999999999999</v>
      </c>
    </row>
    <row r="68" spans="1:15" x14ac:dyDescent="0.25">
      <c r="A68" s="3" t="s">
        <v>19</v>
      </c>
      <c r="B68" s="4"/>
      <c r="C68" s="4">
        <v>18.100000000000001</v>
      </c>
      <c r="D68" s="4">
        <f t="shared" si="13"/>
        <v>18.100000000000001</v>
      </c>
      <c r="E68" s="4">
        <f t="shared" si="14"/>
        <v>18.100000000000001</v>
      </c>
      <c r="F68" s="31"/>
      <c r="G68" s="4">
        <v>14</v>
      </c>
      <c r="H68" s="4"/>
      <c r="I68" s="4">
        <f t="shared" si="15"/>
        <v>14</v>
      </c>
      <c r="J68" s="4">
        <f t="shared" si="16"/>
        <v>14</v>
      </c>
      <c r="K68" s="31"/>
      <c r="L68" s="4">
        <v>14.3</v>
      </c>
      <c r="M68" s="4">
        <v>14.6</v>
      </c>
      <c r="N68" s="4">
        <f t="shared" si="17"/>
        <v>28.9</v>
      </c>
      <c r="O68" s="4">
        <f t="shared" si="18"/>
        <v>14.45</v>
      </c>
    </row>
  </sheetData>
  <mergeCells count="18">
    <mergeCell ref="O55:O56"/>
    <mergeCell ref="A55:A56"/>
    <mergeCell ref="B55:C55"/>
    <mergeCell ref="D55:D56"/>
    <mergeCell ref="E55:E56"/>
    <mergeCell ref="F55:F68"/>
    <mergeCell ref="G55:H55"/>
    <mergeCell ref="I55:I56"/>
    <mergeCell ref="J55:J56"/>
    <mergeCell ref="K55:K68"/>
    <mergeCell ref="L55:M55"/>
    <mergeCell ref="N55:N56"/>
    <mergeCell ref="A1:A2"/>
    <mergeCell ref="B1:D1"/>
    <mergeCell ref="E1:E2"/>
    <mergeCell ref="F1:F2"/>
    <mergeCell ref="A18:A19"/>
    <mergeCell ref="B18:D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 HST</vt:lpstr>
      <vt:lpstr>14 HST</vt:lpstr>
      <vt:lpstr>21 HST</vt:lpstr>
      <vt:lpstr>28 HST</vt:lpstr>
      <vt:lpstr>PANEN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mochaziz06@gmail.com</cp:lastModifiedBy>
  <dcterms:created xsi:type="dcterms:W3CDTF">2023-03-20T09:29:06Z</dcterms:created>
  <dcterms:modified xsi:type="dcterms:W3CDTF">2023-05-24T06:47:26Z</dcterms:modified>
</cp:coreProperties>
</file>