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ocuments\semester 7\skripsi\proposal\skripsi\"/>
    </mc:Choice>
  </mc:AlternateContent>
  <xr:revisionPtr revIDLastSave="0" documentId="13_ncr:1_{B9C9CDA8-2615-4AE1-8BB7-90E7FC58C882}" xr6:coauthVersionLast="47" xr6:coauthVersionMax="47" xr10:uidLastSave="{00000000-0000-0000-0000-000000000000}"/>
  <bookViews>
    <workbookView xWindow="-120" yWindow="-120" windowWidth="20730" windowHeight="11160" activeTab="3" xr2:uid="{BA6AF1BC-0090-4641-8F64-161DDC61E36A}"/>
  </bookViews>
  <sheets>
    <sheet name="Permintaan Produk (2)" sheetId="13" r:id="rId1"/>
    <sheet name="Nama Produk" sheetId="1" r:id="rId2"/>
    <sheet name="BROWN (1)" sheetId="3" r:id="rId3"/>
    <sheet name="BROWN (2)" sheetId="4" r:id="rId4"/>
    <sheet name="BROWN (3)" sheetId="5" r:id="rId5"/>
    <sheet name="BROWN (4)" sheetId="7" r:id="rId6"/>
    <sheet name="BROWN (5)" sheetId="9" r:id="rId7"/>
    <sheet name="BROWN (6)" sheetId="12" r:id="rId8"/>
  </sheets>
  <definedNames>
    <definedName name="solver_adj" localSheetId="2" hidden="1">'BROWN (1)'!$B$1</definedName>
    <definedName name="solver_adj" localSheetId="3" hidden="1">'BROWN (2)'!$B$1</definedName>
    <definedName name="solver_adj" localSheetId="4" hidden="1">'BROWN (3)'!$B$1</definedName>
    <definedName name="solver_adj" localSheetId="5" hidden="1">'BROWN (4)'!$B$1</definedName>
    <definedName name="solver_adj" localSheetId="6" hidden="1">'BROWN (5)'!$B$1</definedName>
    <definedName name="solver_adj" localSheetId="7" hidden="1">'BROWN (6)'!$B$1</definedName>
    <definedName name="solver_cvg" localSheetId="2" hidden="1">0.0001</definedName>
    <definedName name="solver_cvg" localSheetId="3" hidden="1">0.0001</definedName>
    <definedName name="solver_cvg" localSheetId="4" hidden="1">0.0001</definedName>
    <definedName name="solver_cvg" localSheetId="5" hidden="1">0.0001</definedName>
    <definedName name="solver_cvg" localSheetId="6" hidden="1">0.0001</definedName>
    <definedName name="solver_cvg" localSheetId="7" hidden="1">0.0001</definedName>
    <definedName name="solver_drv" localSheetId="2" hidden="1">2</definedName>
    <definedName name="solver_drv" localSheetId="3" hidden="1">2</definedName>
    <definedName name="solver_drv" localSheetId="4" hidden="1">2</definedName>
    <definedName name="solver_drv" localSheetId="5" hidden="1">2</definedName>
    <definedName name="solver_drv" localSheetId="6" hidden="1">2</definedName>
    <definedName name="solver_drv" localSheetId="7" hidden="1">2</definedName>
    <definedName name="solver_eng" localSheetId="2" hidden="1">1</definedName>
    <definedName name="solver_eng" localSheetId="3" hidden="1">1</definedName>
    <definedName name="solver_eng" localSheetId="4" hidden="1">1</definedName>
    <definedName name="solver_eng" localSheetId="5" hidden="1">1</definedName>
    <definedName name="solver_eng" localSheetId="6" hidden="1">1</definedName>
    <definedName name="solver_eng" localSheetId="7" hidden="1">1</definedName>
    <definedName name="solver_est" localSheetId="2" hidden="1">1</definedName>
    <definedName name="solver_est" localSheetId="3" hidden="1">1</definedName>
    <definedName name="solver_est" localSheetId="4" hidden="1">1</definedName>
    <definedName name="solver_est" localSheetId="5" hidden="1">1</definedName>
    <definedName name="solver_est" localSheetId="6" hidden="1">1</definedName>
    <definedName name="solver_est" localSheetId="7" hidden="1">1</definedName>
    <definedName name="solver_itr" localSheetId="2" hidden="1">2147483647</definedName>
    <definedName name="solver_itr" localSheetId="3" hidden="1">2147483647</definedName>
    <definedName name="solver_itr" localSheetId="4" hidden="1">2147483647</definedName>
    <definedName name="solver_itr" localSheetId="5" hidden="1">2147483647</definedName>
    <definedName name="solver_itr" localSheetId="6" hidden="1">2147483647</definedName>
    <definedName name="solver_itr" localSheetId="7" hidden="1">2147483647</definedName>
    <definedName name="solver_lhs1" localSheetId="2" hidden="1">'BROWN (1)'!$B$1</definedName>
    <definedName name="solver_lhs1" localSheetId="3" hidden="1">'BROWN (2)'!$B$1</definedName>
    <definedName name="solver_lhs1" localSheetId="4" hidden="1">'BROWN (3)'!$B$1</definedName>
    <definedName name="solver_lhs1" localSheetId="5" hidden="1">'BROWN (4)'!$B$1</definedName>
    <definedName name="solver_lhs1" localSheetId="6" hidden="1">'BROWN (5)'!$B$1</definedName>
    <definedName name="solver_lhs1" localSheetId="7" hidden="1">'BROWN (6)'!$B$1</definedName>
    <definedName name="solver_lhs2" localSheetId="2" hidden="1">'BROWN (1)'!$B$2</definedName>
    <definedName name="solver_lhs2" localSheetId="3" hidden="1">'BROWN (2)'!$B$2</definedName>
    <definedName name="solver_lhs2" localSheetId="4" hidden="1">'BROWN (3)'!$B$2</definedName>
    <definedName name="solver_lhs2" localSheetId="5" hidden="1">'BROWN (4)'!$B$2</definedName>
    <definedName name="solver_lhs2" localSheetId="6" hidden="1">'BROWN (5)'!$B$2</definedName>
    <definedName name="solver_lhs2" localSheetId="7" hidden="1">'BROWN (6)'!$B$2</definedName>
    <definedName name="solver_mip" localSheetId="2" hidden="1">2147483647</definedName>
    <definedName name="solver_mip" localSheetId="3" hidden="1">2147483647</definedName>
    <definedName name="solver_mip" localSheetId="4" hidden="1">2147483647</definedName>
    <definedName name="solver_mip" localSheetId="5" hidden="1">2147483647</definedName>
    <definedName name="solver_mip" localSheetId="6" hidden="1">2147483647</definedName>
    <definedName name="solver_mip" localSheetId="7" hidden="1">2147483647</definedName>
    <definedName name="solver_mni" localSheetId="2" hidden="1">30</definedName>
    <definedName name="solver_mni" localSheetId="3" hidden="1">30</definedName>
    <definedName name="solver_mni" localSheetId="4" hidden="1">30</definedName>
    <definedName name="solver_mni" localSheetId="5" hidden="1">30</definedName>
    <definedName name="solver_mni" localSheetId="6" hidden="1">30</definedName>
    <definedName name="solver_mni" localSheetId="7" hidden="1">30</definedName>
    <definedName name="solver_mrt" localSheetId="2" hidden="1">0.075</definedName>
    <definedName name="solver_mrt" localSheetId="3" hidden="1">0.075</definedName>
    <definedName name="solver_mrt" localSheetId="4" hidden="1">0.075</definedName>
    <definedName name="solver_mrt" localSheetId="5" hidden="1">0.075</definedName>
    <definedName name="solver_mrt" localSheetId="6" hidden="1">0.075</definedName>
    <definedName name="solver_mrt" localSheetId="7" hidden="1">0.075</definedName>
    <definedName name="solver_msl" localSheetId="2" hidden="1">2</definedName>
    <definedName name="solver_msl" localSheetId="3" hidden="1">2</definedName>
    <definedName name="solver_msl" localSheetId="4" hidden="1">2</definedName>
    <definedName name="solver_msl" localSheetId="5" hidden="1">2</definedName>
    <definedName name="solver_msl" localSheetId="6" hidden="1">2</definedName>
    <definedName name="solver_msl" localSheetId="7" hidden="1">2</definedName>
    <definedName name="solver_neg" localSheetId="2" hidden="1">1</definedName>
    <definedName name="solver_neg" localSheetId="3" hidden="1">1</definedName>
    <definedName name="solver_neg" localSheetId="4" hidden="1">1</definedName>
    <definedName name="solver_neg" localSheetId="5" hidden="1">1</definedName>
    <definedName name="solver_neg" localSheetId="6" hidden="1">1</definedName>
    <definedName name="solver_neg" localSheetId="7" hidden="1">1</definedName>
    <definedName name="solver_nod" localSheetId="2" hidden="1">2147483647</definedName>
    <definedName name="solver_nod" localSheetId="3" hidden="1">2147483647</definedName>
    <definedName name="solver_nod" localSheetId="4" hidden="1">2147483647</definedName>
    <definedName name="solver_nod" localSheetId="5" hidden="1">2147483647</definedName>
    <definedName name="solver_nod" localSheetId="6" hidden="1">2147483647</definedName>
    <definedName name="solver_nod" localSheetId="7" hidden="1">2147483647</definedName>
    <definedName name="solver_num" localSheetId="2" hidden="1">1</definedName>
    <definedName name="solver_num" localSheetId="3" hidden="1">1</definedName>
    <definedName name="solver_num" localSheetId="4" hidden="1">1</definedName>
    <definedName name="solver_num" localSheetId="5" hidden="1">1</definedName>
    <definedName name="solver_num" localSheetId="6" hidden="1">1</definedName>
    <definedName name="solver_num" localSheetId="7" hidden="1">1</definedName>
    <definedName name="solver_nwt" localSheetId="2" hidden="1">1</definedName>
    <definedName name="solver_nwt" localSheetId="3" hidden="1">1</definedName>
    <definedName name="solver_nwt" localSheetId="4" hidden="1">1</definedName>
    <definedName name="solver_nwt" localSheetId="5" hidden="1">1</definedName>
    <definedName name="solver_nwt" localSheetId="6" hidden="1">1</definedName>
    <definedName name="solver_nwt" localSheetId="7" hidden="1">1</definedName>
    <definedName name="solver_opt" localSheetId="2" hidden="1">'BROWN (1)'!$L$41</definedName>
    <definedName name="solver_opt" localSheetId="3" hidden="1">'BROWN (2)'!$L$41</definedName>
    <definedName name="solver_opt" localSheetId="4" hidden="1">'BROWN (3)'!$L$40</definedName>
    <definedName name="solver_opt" localSheetId="5" hidden="1">'BROWN (4)'!$L$40</definedName>
    <definedName name="solver_opt" localSheetId="6" hidden="1">'BROWN (5)'!$L$40</definedName>
    <definedName name="solver_opt" localSheetId="7" hidden="1">'BROWN (6)'!$L$38</definedName>
    <definedName name="solver_pre" localSheetId="2" hidden="1">0.000001</definedName>
    <definedName name="solver_pre" localSheetId="3" hidden="1">0.000001</definedName>
    <definedName name="solver_pre" localSheetId="4" hidden="1">0.000001</definedName>
    <definedName name="solver_pre" localSheetId="5" hidden="1">0.000001</definedName>
    <definedName name="solver_pre" localSheetId="6" hidden="1">0.000001</definedName>
    <definedName name="solver_pre" localSheetId="7" hidden="1">0.000001</definedName>
    <definedName name="solver_rbv" localSheetId="2" hidden="1">2</definedName>
    <definedName name="solver_rbv" localSheetId="3" hidden="1">2</definedName>
    <definedName name="solver_rbv" localSheetId="4" hidden="1">2</definedName>
    <definedName name="solver_rbv" localSheetId="5" hidden="1">2</definedName>
    <definedName name="solver_rbv" localSheetId="6" hidden="1">2</definedName>
    <definedName name="solver_rbv" localSheetId="7" hidden="1">2</definedName>
    <definedName name="solver_rel1" localSheetId="2" hidden="1">1</definedName>
    <definedName name="solver_rel1" localSheetId="3" hidden="1">1</definedName>
    <definedName name="solver_rel1" localSheetId="4" hidden="1">1</definedName>
    <definedName name="solver_rel1" localSheetId="5" hidden="1">1</definedName>
    <definedName name="solver_rel1" localSheetId="6" hidden="1">1</definedName>
    <definedName name="solver_rel1" localSheetId="7" hidden="1">1</definedName>
    <definedName name="solver_rel2" localSheetId="2" hidden="1">1</definedName>
    <definedName name="solver_rel2" localSheetId="3" hidden="1">1</definedName>
    <definedName name="solver_rel2" localSheetId="4" hidden="1">1</definedName>
    <definedName name="solver_rel2" localSheetId="5" hidden="1">1</definedName>
    <definedName name="solver_rel2" localSheetId="6" hidden="1">1</definedName>
    <definedName name="solver_rel2" localSheetId="7" hidden="1">1</definedName>
    <definedName name="solver_rhs1" localSheetId="2" hidden="1">1</definedName>
    <definedName name="solver_rhs1" localSheetId="3" hidden="1">1</definedName>
    <definedName name="solver_rhs1" localSheetId="4" hidden="1">1</definedName>
    <definedName name="solver_rhs1" localSheetId="5" hidden="1">1</definedName>
    <definedName name="solver_rhs1" localSheetId="6" hidden="1">1</definedName>
    <definedName name="solver_rhs1" localSheetId="7" hidden="1">1</definedName>
    <definedName name="solver_rhs2" localSheetId="2" hidden="1">1</definedName>
    <definedName name="solver_rhs2" localSheetId="3" hidden="1">1</definedName>
    <definedName name="solver_rhs2" localSheetId="4" hidden="1">1</definedName>
    <definedName name="solver_rhs2" localSheetId="5" hidden="1">1</definedName>
    <definedName name="solver_rhs2" localSheetId="6" hidden="1">1</definedName>
    <definedName name="solver_rhs2" localSheetId="7" hidden="1">1</definedName>
    <definedName name="solver_rlx" localSheetId="2" hidden="1">2</definedName>
    <definedName name="solver_rlx" localSheetId="3" hidden="1">2</definedName>
    <definedName name="solver_rlx" localSheetId="4" hidden="1">2</definedName>
    <definedName name="solver_rlx" localSheetId="5" hidden="1">2</definedName>
    <definedName name="solver_rlx" localSheetId="6" hidden="1">2</definedName>
    <definedName name="solver_rlx" localSheetId="7" hidden="1">2</definedName>
    <definedName name="solver_rsd" localSheetId="2" hidden="1">0</definedName>
    <definedName name="solver_rsd" localSheetId="3" hidden="1">0</definedName>
    <definedName name="solver_rsd" localSheetId="4" hidden="1">0</definedName>
    <definedName name="solver_rsd" localSheetId="5" hidden="1">0</definedName>
    <definedName name="solver_rsd" localSheetId="6" hidden="1">0</definedName>
    <definedName name="solver_rsd" localSheetId="7" hidden="1">0</definedName>
    <definedName name="solver_scl" localSheetId="2" hidden="1">2</definedName>
    <definedName name="solver_scl" localSheetId="3" hidden="1">2</definedName>
    <definedName name="solver_scl" localSheetId="4" hidden="1">2</definedName>
    <definedName name="solver_scl" localSheetId="5" hidden="1">2</definedName>
    <definedName name="solver_scl" localSheetId="6" hidden="1">2</definedName>
    <definedName name="solver_scl" localSheetId="7" hidden="1">2</definedName>
    <definedName name="solver_sho" localSheetId="2" hidden="1">2</definedName>
    <definedName name="solver_sho" localSheetId="3" hidden="1">2</definedName>
    <definedName name="solver_sho" localSheetId="4" hidden="1">2</definedName>
    <definedName name="solver_sho" localSheetId="5" hidden="1">2</definedName>
    <definedName name="solver_sho" localSheetId="6" hidden="1">2</definedName>
    <definedName name="solver_sho" localSheetId="7" hidden="1">2</definedName>
    <definedName name="solver_ssz" localSheetId="2" hidden="1">100</definedName>
    <definedName name="solver_ssz" localSheetId="3" hidden="1">100</definedName>
    <definedName name="solver_ssz" localSheetId="4" hidden="1">100</definedName>
    <definedName name="solver_ssz" localSheetId="5" hidden="1">100</definedName>
    <definedName name="solver_ssz" localSheetId="6" hidden="1">100</definedName>
    <definedName name="solver_ssz" localSheetId="7" hidden="1">100</definedName>
    <definedName name="solver_tim" localSheetId="2" hidden="1">2147483647</definedName>
    <definedName name="solver_tim" localSheetId="3" hidden="1">2147483647</definedName>
    <definedName name="solver_tim" localSheetId="4" hidden="1">2147483647</definedName>
    <definedName name="solver_tim" localSheetId="5" hidden="1">2147483647</definedName>
    <definedName name="solver_tim" localSheetId="6" hidden="1">2147483647</definedName>
    <definedName name="solver_tim" localSheetId="7" hidden="1">2147483647</definedName>
    <definedName name="solver_tol" localSheetId="2" hidden="1">0.01</definedName>
    <definedName name="solver_tol" localSheetId="3" hidden="1">0.01</definedName>
    <definedName name="solver_tol" localSheetId="4" hidden="1">0.01</definedName>
    <definedName name="solver_tol" localSheetId="5" hidden="1">0.01</definedName>
    <definedName name="solver_tol" localSheetId="6" hidden="1">0.01</definedName>
    <definedName name="solver_tol" localSheetId="7" hidden="1">0.01</definedName>
    <definedName name="solver_typ" localSheetId="2" hidden="1">2</definedName>
    <definedName name="solver_typ" localSheetId="3" hidden="1">2</definedName>
    <definedName name="solver_typ" localSheetId="4" hidden="1">2</definedName>
    <definedName name="solver_typ" localSheetId="5" hidden="1">2</definedName>
    <definedName name="solver_typ" localSheetId="6" hidden="1">2</definedName>
    <definedName name="solver_typ" localSheetId="7" hidden="1">2</definedName>
    <definedName name="solver_val" localSheetId="2" hidden="1">0</definedName>
    <definedName name="solver_val" localSheetId="3" hidden="1">0</definedName>
    <definedName name="solver_val" localSheetId="4" hidden="1">0</definedName>
    <definedName name="solver_val" localSheetId="5" hidden="1">0</definedName>
    <definedName name="solver_val" localSheetId="6" hidden="1">0</definedName>
    <definedName name="solver_val" localSheetId="7" hidden="1">0</definedName>
    <definedName name="solver_ver" localSheetId="2" hidden="1">3</definedName>
    <definedName name="solver_ver" localSheetId="3" hidden="1">3</definedName>
    <definedName name="solver_ver" localSheetId="4" hidden="1">3</definedName>
    <definedName name="solver_ver" localSheetId="5" hidden="1">3</definedName>
    <definedName name="solver_ver" localSheetId="6" hidden="1">3</definedName>
    <definedName name="solver_ver" localSheetId="7" hidden="1">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7" i="12" l="1"/>
  <c r="I47" i="9"/>
  <c r="I47" i="7"/>
  <c r="I47" i="5"/>
  <c r="I47" i="4"/>
  <c r="I47" i="3"/>
  <c r="L38" i="4" l="1"/>
  <c r="H11" i="3"/>
  <c r="C5" i="3"/>
  <c r="F10" i="3"/>
  <c r="E10" i="3"/>
  <c r="D14" i="3"/>
  <c r="C10" i="3"/>
  <c r="D10" i="3"/>
  <c r="D12" i="3"/>
  <c r="I37" i="4"/>
  <c r="C9" i="12" l="1"/>
  <c r="D9" i="12"/>
  <c r="C9" i="9"/>
  <c r="D9" i="9"/>
  <c r="C9" i="5"/>
  <c r="D9" i="5"/>
  <c r="I36" i="4"/>
  <c r="C9" i="4"/>
  <c r="D9" i="4"/>
  <c r="C9" i="3"/>
  <c r="H31" i="13"/>
  <c r="D9" i="3" l="1"/>
  <c r="C1" i="12" l="1"/>
  <c r="B2" i="12" s="1"/>
  <c r="C1" i="9"/>
  <c r="B2" i="9" s="1"/>
  <c r="D9" i="7"/>
  <c r="C9" i="7"/>
  <c r="C1" i="7"/>
  <c r="B2" i="7" s="1"/>
  <c r="C1" i="5"/>
  <c r="B2" i="5" s="1"/>
  <c r="C1" i="4"/>
  <c r="B2" i="4" s="1"/>
  <c r="C1" i="3"/>
  <c r="B2" i="3" s="1"/>
  <c r="C11" i="3" l="1"/>
  <c r="D11" i="3"/>
  <c r="D13" i="3" s="1"/>
  <c r="D15" i="3" s="1"/>
  <c r="D16" i="3" s="1"/>
  <c r="D17" i="3" s="1"/>
  <c r="D18" i="3" s="1"/>
  <c r="D19" i="3" s="1"/>
  <c r="D20" i="3" s="1"/>
  <c r="D21" i="3" s="1"/>
  <c r="D22" i="3" s="1"/>
  <c r="D23" i="3" s="1"/>
  <c r="D24" i="3" s="1"/>
  <c r="D25" i="3" s="1"/>
  <c r="D26" i="3" s="1"/>
  <c r="D27" i="3" s="1"/>
  <c r="D28" i="3" s="1"/>
  <c r="D29" i="3" s="1"/>
  <c r="D30" i="3" s="1"/>
  <c r="D31" i="3" s="1"/>
  <c r="D32" i="3" s="1"/>
  <c r="C10" i="12"/>
  <c r="D10" i="12"/>
  <c r="D11" i="12" s="1"/>
  <c r="D12" i="12" s="1"/>
  <c r="D13" i="12" s="1"/>
  <c r="D14" i="12" s="1"/>
  <c r="D15" i="12" s="1"/>
  <c r="D16" i="12" s="1"/>
  <c r="D17" i="12" s="1"/>
  <c r="D18" i="12" s="1"/>
  <c r="D19" i="12" s="1"/>
  <c r="D20" i="12" s="1"/>
  <c r="D21" i="12" s="1"/>
  <c r="C10" i="9"/>
  <c r="C11" i="9" s="1"/>
  <c r="D10" i="9"/>
  <c r="D11" i="9" s="1"/>
  <c r="D12" i="9" s="1"/>
  <c r="D13" i="9" s="1"/>
  <c r="D14" i="9" s="1"/>
  <c r="D15" i="9" s="1"/>
  <c r="D16" i="9" s="1"/>
  <c r="D17" i="9" s="1"/>
  <c r="D18" i="9" s="1"/>
  <c r="D19" i="9" s="1"/>
  <c r="D20" i="9" s="1"/>
  <c r="D21" i="9" s="1"/>
  <c r="D10" i="7"/>
  <c r="D11" i="7" s="1"/>
  <c r="D12" i="7" s="1"/>
  <c r="D13" i="7" s="1"/>
  <c r="D14" i="7" s="1"/>
  <c r="D15" i="7" s="1"/>
  <c r="D16" i="7" s="1"/>
  <c r="D17" i="7" s="1"/>
  <c r="D18" i="7" s="1"/>
  <c r="D19" i="7" s="1"/>
  <c r="D20" i="7" s="1"/>
  <c r="D21" i="7" s="1"/>
  <c r="D22" i="7" s="1"/>
  <c r="D23" i="7" s="1"/>
  <c r="D24" i="7" s="1"/>
  <c r="D25" i="7" s="1"/>
  <c r="D26" i="7" s="1"/>
  <c r="D27" i="7" s="1"/>
  <c r="D28" i="7" s="1"/>
  <c r="D29" i="7" s="1"/>
  <c r="D30" i="7" s="1"/>
  <c r="D31" i="7" s="1"/>
  <c r="D32" i="7" s="1"/>
  <c r="C10" i="7"/>
  <c r="C10" i="5"/>
  <c r="D10" i="5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10" i="4"/>
  <c r="D11" i="4" s="1"/>
  <c r="D12" i="4" s="1"/>
  <c r="D13" i="4" s="1"/>
  <c r="D14" i="4" s="1"/>
  <c r="D15" i="4" s="1"/>
  <c r="D16" i="4" s="1"/>
  <c r="D17" i="4" s="1"/>
  <c r="D18" i="4" s="1"/>
  <c r="D19" i="4" s="1"/>
  <c r="D20" i="4" s="1"/>
  <c r="C10" i="4"/>
  <c r="D22" i="12" l="1"/>
  <c r="D23" i="12" s="1"/>
  <c r="D24" i="12" s="1"/>
  <c r="D25" i="12" s="1"/>
  <c r="D26" i="12" s="1"/>
  <c r="D27" i="12" s="1"/>
  <c r="D28" i="12" s="1"/>
  <c r="D29" i="12" s="1"/>
  <c r="D30" i="12" s="1"/>
  <c r="D31" i="12" s="1"/>
  <c r="D32" i="12" s="1"/>
  <c r="D22" i="9"/>
  <c r="D23" i="9" s="1"/>
  <c r="D24" i="9" s="1"/>
  <c r="D25" i="9" s="1"/>
  <c r="D26" i="9" s="1"/>
  <c r="D27" i="9" s="1"/>
  <c r="D28" i="9" s="1"/>
  <c r="D29" i="9" s="1"/>
  <c r="D30" i="9" s="1"/>
  <c r="D31" i="9" s="1"/>
  <c r="D32" i="9" s="1"/>
  <c r="D21" i="5"/>
  <c r="D21" i="4"/>
  <c r="D22" i="4" s="1"/>
  <c r="D23" i="4" s="1"/>
  <c r="D24" i="4" s="1"/>
  <c r="D25" i="4" s="1"/>
  <c r="D26" i="4" s="1"/>
  <c r="D27" i="4" s="1"/>
  <c r="D28" i="4" s="1"/>
  <c r="D29" i="4" s="1"/>
  <c r="D30" i="4" s="1"/>
  <c r="D31" i="4" s="1"/>
  <c r="D32" i="4" s="1"/>
  <c r="F11" i="3"/>
  <c r="C12" i="3"/>
  <c r="F12" i="3" s="1"/>
  <c r="E11" i="3"/>
  <c r="F10" i="12"/>
  <c r="C11" i="12"/>
  <c r="E10" i="12"/>
  <c r="F11" i="9"/>
  <c r="E11" i="9"/>
  <c r="C12" i="9"/>
  <c r="F10" i="9"/>
  <c r="E10" i="9"/>
  <c r="F10" i="7"/>
  <c r="C11" i="7"/>
  <c r="F11" i="7" s="1"/>
  <c r="E10" i="7"/>
  <c r="F10" i="5"/>
  <c r="C11" i="5"/>
  <c r="E10" i="5"/>
  <c r="F10" i="4"/>
  <c r="C11" i="4"/>
  <c r="E10" i="4"/>
  <c r="D22" i="5" l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E12" i="3"/>
  <c r="H12" i="3" s="1"/>
  <c r="I12" i="3" s="1"/>
  <c r="K12" i="3" s="1"/>
  <c r="I11" i="3"/>
  <c r="L11" i="3" s="1"/>
  <c r="M11" i="3" s="1"/>
  <c r="C13" i="3"/>
  <c r="F13" i="3" s="1"/>
  <c r="F11" i="12"/>
  <c r="C12" i="12"/>
  <c r="E11" i="12"/>
  <c r="F12" i="9"/>
  <c r="C13" i="9"/>
  <c r="E12" i="9"/>
  <c r="H11" i="9"/>
  <c r="I11" i="9" s="1"/>
  <c r="C12" i="7"/>
  <c r="C13" i="7" s="1"/>
  <c r="E11" i="7"/>
  <c r="H11" i="7" s="1"/>
  <c r="I11" i="7" s="1"/>
  <c r="J11" i="7" s="1"/>
  <c r="F11" i="5"/>
  <c r="E11" i="5"/>
  <c r="C12" i="5"/>
  <c r="F11" i="4"/>
  <c r="C12" i="4"/>
  <c r="E11" i="4"/>
  <c r="E12" i="7" l="1"/>
  <c r="F12" i="7"/>
  <c r="C14" i="3"/>
  <c r="F14" i="3" s="1"/>
  <c r="K11" i="3"/>
  <c r="J11" i="3"/>
  <c r="E13" i="3"/>
  <c r="H13" i="3" s="1"/>
  <c r="I13" i="3" s="1"/>
  <c r="J12" i="3"/>
  <c r="L12" i="3"/>
  <c r="M12" i="3" s="1"/>
  <c r="F12" i="12"/>
  <c r="E12" i="12"/>
  <c r="C13" i="12"/>
  <c r="H11" i="12"/>
  <c r="I11" i="12" s="1"/>
  <c r="F13" i="9"/>
  <c r="C14" i="9"/>
  <c r="E13" i="9"/>
  <c r="K11" i="9"/>
  <c r="J11" i="9"/>
  <c r="L11" i="9"/>
  <c r="H12" i="9"/>
  <c r="I12" i="9" s="1"/>
  <c r="L11" i="7"/>
  <c r="M11" i="7" s="1"/>
  <c r="K11" i="7"/>
  <c r="F13" i="7"/>
  <c r="C14" i="7"/>
  <c r="E13" i="7"/>
  <c r="H11" i="5"/>
  <c r="I11" i="5" s="1"/>
  <c r="J11" i="5" s="1"/>
  <c r="F12" i="5"/>
  <c r="E12" i="5"/>
  <c r="C13" i="5"/>
  <c r="F12" i="4"/>
  <c r="E12" i="4"/>
  <c r="C13" i="4"/>
  <c r="H11" i="4"/>
  <c r="I11" i="4" s="1"/>
  <c r="H12" i="7" l="1"/>
  <c r="I12" i="7" s="1"/>
  <c r="K12" i="7" s="1"/>
  <c r="C15" i="3"/>
  <c r="F15" i="3" s="1"/>
  <c r="E14" i="3"/>
  <c r="H14" i="3" s="1"/>
  <c r="I14" i="3" s="1"/>
  <c r="J14" i="3" s="1"/>
  <c r="L13" i="3"/>
  <c r="M13" i="3" s="1"/>
  <c r="K13" i="3"/>
  <c r="J13" i="3"/>
  <c r="F13" i="12"/>
  <c r="C14" i="12"/>
  <c r="E13" i="12"/>
  <c r="K11" i="12"/>
  <c r="J11" i="12"/>
  <c r="L11" i="12"/>
  <c r="H12" i="12"/>
  <c r="I12" i="12" s="1"/>
  <c r="L12" i="9"/>
  <c r="M12" i="9" s="1"/>
  <c r="J12" i="9"/>
  <c r="K12" i="9"/>
  <c r="M11" i="9"/>
  <c r="F14" i="9"/>
  <c r="E14" i="9"/>
  <c r="C15" i="9"/>
  <c r="H13" i="9"/>
  <c r="I13" i="9" s="1"/>
  <c r="J12" i="7"/>
  <c r="F14" i="7"/>
  <c r="C15" i="7"/>
  <c r="E14" i="7"/>
  <c r="H13" i="7"/>
  <c r="I13" i="7" s="1"/>
  <c r="K11" i="5"/>
  <c r="L11" i="5"/>
  <c r="M11" i="5" s="1"/>
  <c r="H12" i="5"/>
  <c r="I12" i="5" s="1"/>
  <c r="L12" i="5" s="1"/>
  <c r="M12" i="5" s="1"/>
  <c r="F13" i="5"/>
  <c r="E13" i="5"/>
  <c r="C14" i="5"/>
  <c r="K11" i="4"/>
  <c r="J11" i="4"/>
  <c r="L11" i="4"/>
  <c r="F13" i="4"/>
  <c r="E13" i="4"/>
  <c r="C14" i="4"/>
  <c r="H12" i="4"/>
  <c r="I12" i="4" s="1"/>
  <c r="L12" i="7" l="1"/>
  <c r="M12" i="7" s="1"/>
  <c r="C16" i="3"/>
  <c r="C17" i="3" s="1"/>
  <c r="E15" i="3"/>
  <c r="H15" i="3" s="1"/>
  <c r="I15" i="3" s="1"/>
  <c r="K14" i="3"/>
  <c r="L14" i="3"/>
  <c r="M14" i="3" s="1"/>
  <c r="M11" i="12"/>
  <c r="F14" i="12"/>
  <c r="C15" i="12"/>
  <c r="E14" i="12"/>
  <c r="L12" i="12"/>
  <c r="M12" i="12" s="1"/>
  <c r="K12" i="12"/>
  <c r="J12" i="12"/>
  <c r="H13" i="12"/>
  <c r="I13" i="12" s="1"/>
  <c r="H14" i="9"/>
  <c r="I14" i="9" s="1"/>
  <c r="L14" i="9" s="1"/>
  <c r="M14" i="9" s="1"/>
  <c r="F15" i="9"/>
  <c r="E15" i="9"/>
  <c r="C16" i="9"/>
  <c r="K13" i="9"/>
  <c r="J13" i="9"/>
  <c r="L13" i="9"/>
  <c r="H14" i="7"/>
  <c r="I14" i="7" s="1"/>
  <c r="F15" i="7"/>
  <c r="C16" i="7"/>
  <c r="E15" i="7"/>
  <c r="K13" i="7"/>
  <c r="J13" i="7"/>
  <c r="L13" i="7"/>
  <c r="K12" i="5"/>
  <c r="J12" i="5"/>
  <c r="H13" i="5"/>
  <c r="I13" i="5" s="1"/>
  <c r="K13" i="5" s="1"/>
  <c r="F14" i="5"/>
  <c r="C15" i="5"/>
  <c r="E14" i="5"/>
  <c r="H13" i="4"/>
  <c r="I13" i="4" s="1"/>
  <c r="L13" i="4" s="1"/>
  <c r="M13" i="4" s="1"/>
  <c r="M11" i="4"/>
  <c r="F14" i="4"/>
  <c r="E14" i="4"/>
  <c r="C15" i="4"/>
  <c r="L12" i="4"/>
  <c r="M12" i="4" s="1"/>
  <c r="K12" i="4"/>
  <c r="J12" i="4"/>
  <c r="F16" i="3" l="1"/>
  <c r="E16" i="3"/>
  <c r="L15" i="3"/>
  <c r="M15" i="3" s="1"/>
  <c r="J15" i="3"/>
  <c r="K15" i="3"/>
  <c r="F17" i="3"/>
  <c r="C18" i="3"/>
  <c r="E17" i="3"/>
  <c r="K13" i="12"/>
  <c r="J13" i="12"/>
  <c r="L13" i="12"/>
  <c r="M13" i="12" s="1"/>
  <c r="F15" i="12"/>
  <c r="E15" i="12"/>
  <c r="C16" i="12"/>
  <c r="H14" i="12"/>
  <c r="I14" i="12" s="1"/>
  <c r="K14" i="9"/>
  <c r="J14" i="9"/>
  <c r="F16" i="9"/>
  <c r="E16" i="9"/>
  <c r="C17" i="9"/>
  <c r="M13" i="9"/>
  <c r="H15" i="9"/>
  <c r="I15" i="9" s="1"/>
  <c r="M13" i="7"/>
  <c r="F16" i="7"/>
  <c r="E16" i="7"/>
  <c r="C17" i="7"/>
  <c r="H15" i="7"/>
  <c r="I15" i="7" s="1"/>
  <c r="J14" i="7"/>
  <c r="L14" i="7"/>
  <c r="M14" i="7" s="1"/>
  <c r="K14" i="7"/>
  <c r="J13" i="5"/>
  <c r="L13" i="5"/>
  <c r="M13" i="5" s="1"/>
  <c r="H14" i="5"/>
  <c r="I14" i="5" s="1"/>
  <c r="F15" i="5"/>
  <c r="C16" i="5"/>
  <c r="E15" i="5"/>
  <c r="K13" i="4"/>
  <c r="J13" i="4"/>
  <c r="H14" i="4"/>
  <c r="I14" i="4" s="1"/>
  <c r="F15" i="4"/>
  <c r="C16" i="4"/>
  <c r="E15" i="4"/>
  <c r="H16" i="3" l="1"/>
  <c r="I16" i="3" s="1"/>
  <c r="J16" i="3" s="1"/>
  <c r="H17" i="3"/>
  <c r="I17" i="3" s="1"/>
  <c r="F18" i="3"/>
  <c r="E18" i="3"/>
  <c r="C19" i="3"/>
  <c r="L14" i="12"/>
  <c r="K14" i="12"/>
  <c r="J14" i="12"/>
  <c r="H15" i="12"/>
  <c r="I15" i="12" s="1"/>
  <c r="F16" i="12"/>
  <c r="E16" i="12"/>
  <c r="C17" i="12"/>
  <c r="F17" i="9"/>
  <c r="C18" i="9"/>
  <c r="E17" i="9"/>
  <c r="K15" i="9"/>
  <c r="J15" i="9"/>
  <c r="L15" i="9"/>
  <c r="H16" i="9"/>
  <c r="I16" i="9" s="1"/>
  <c r="K15" i="7"/>
  <c r="L15" i="7"/>
  <c r="M15" i="7" s="1"/>
  <c r="J15" i="7"/>
  <c r="H16" i="7"/>
  <c r="I16" i="7" s="1"/>
  <c r="F17" i="7"/>
  <c r="C18" i="7"/>
  <c r="E17" i="7"/>
  <c r="H15" i="5"/>
  <c r="I15" i="5" s="1"/>
  <c r="L14" i="5"/>
  <c r="K14" i="5"/>
  <c r="J14" i="5"/>
  <c r="F16" i="5"/>
  <c r="C17" i="5"/>
  <c r="E16" i="5"/>
  <c r="L14" i="4"/>
  <c r="J14" i="4"/>
  <c r="K14" i="4"/>
  <c r="F16" i="4"/>
  <c r="C17" i="4"/>
  <c r="E16" i="4"/>
  <c r="H15" i="4"/>
  <c r="I15" i="4" s="1"/>
  <c r="K16" i="3" l="1"/>
  <c r="L16" i="3"/>
  <c r="M16" i="3" s="1"/>
  <c r="J17" i="3"/>
  <c r="L17" i="3"/>
  <c r="M17" i="3" s="1"/>
  <c r="K17" i="3"/>
  <c r="F19" i="3"/>
  <c r="E19" i="3"/>
  <c r="C20" i="3"/>
  <c r="H18" i="3"/>
  <c r="I18" i="3" s="1"/>
  <c r="K15" i="12"/>
  <c r="J15" i="12"/>
  <c r="L15" i="12"/>
  <c r="M15" i="12" s="1"/>
  <c r="M14" i="12"/>
  <c r="F17" i="12"/>
  <c r="C18" i="12"/>
  <c r="E17" i="12"/>
  <c r="H16" i="12"/>
  <c r="I16" i="12" s="1"/>
  <c r="M15" i="9"/>
  <c r="F18" i="9"/>
  <c r="C19" i="9"/>
  <c r="E18" i="9"/>
  <c r="L16" i="9"/>
  <c r="M16" i="9" s="1"/>
  <c r="J16" i="9"/>
  <c r="K16" i="9"/>
  <c r="H17" i="9"/>
  <c r="I17" i="9" s="1"/>
  <c r="H17" i="7"/>
  <c r="I17" i="7" s="1"/>
  <c r="L17" i="7" s="1"/>
  <c r="M17" i="7" s="1"/>
  <c r="F18" i="7"/>
  <c r="E18" i="7"/>
  <c r="C19" i="7"/>
  <c r="L16" i="7"/>
  <c r="M16" i="7" s="1"/>
  <c r="J16" i="7"/>
  <c r="K16" i="7"/>
  <c r="F17" i="5"/>
  <c r="C18" i="5"/>
  <c r="E17" i="5"/>
  <c r="H16" i="5"/>
  <c r="I16" i="5" s="1"/>
  <c r="M14" i="5"/>
  <c r="K15" i="5"/>
  <c r="J15" i="5"/>
  <c r="L15" i="5"/>
  <c r="M15" i="5" s="1"/>
  <c r="K15" i="4"/>
  <c r="J15" i="4"/>
  <c r="L15" i="4"/>
  <c r="M15" i="4" s="1"/>
  <c r="F17" i="4"/>
  <c r="C18" i="4"/>
  <c r="E17" i="4"/>
  <c r="H16" i="4"/>
  <c r="I16" i="4" s="1"/>
  <c r="M14" i="4"/>
  <c r="H19" i="3" l="1"/>
  <c r="I19" i="3" s="1"/>
  <c r="L19" i="3" s="1"/>
  <c r="M19" i="3" s="1"/>
  <c r="K18" i="3"/>
  <c r="L18" i="3"/>
  <c r="M18" i="3" s="1"/>
  <c r="J18" i="3"/>
  <c r="F20" i="3"/>
  <c r="C21" i="3"/>
  <c r="E20" i="3"/>
  <c r="L16" i="12"/>
  <c r="M16" i="12" s="1"/>
  <c r="K16" i="12"/>
  <c r="J16" i="12"/>
  <c r="H17" i="12"/>
  <c r="I17" i="12" s="1"/>
  <c r="F18" i="12"/>
  <c r="C19" i="12"/>
  <c r="E18" i="12"/>
  <c r="H18" i="9"/>
  <c r="I18" i="9" s="1"/>
  <c r="J18" i="9" s="1"/>
  <c r="K17" i="9"/>
  <c r="J17" i="9"/>
  <c r="L17" i="9"/>
  <c r="M17" i="9" s="1"/>
  <c r="F19" i="9"/>
  <c r="E19" i="9"/>
  <c r="C20" i="9"/>
  <c r="C21" i="9" s="1"/>
  <c r="K17" i="7"/>
  <c r="J17" i="7"/>
  <c r="F19" i="7"/>
  <c r="C20" i="7"/>
  <c r="E19" i="7"/>
  <c r="H18" i="7"/>
  <c r="I18" i="7" s="1"/>
  <c r="L16" i="5"/>
  <c r="M16" i="5" s="1"/>
  <c r="J16" i="5"/>
  <c r="K16" i="5"/>
  <c r="F18" i="5"/>
  <c r="C19" i="5"/>
  <c r="E18" i="5"/>
  <c r="H17" i="5"/>
  <c r="I17" i="5" s="1"/>
  <c r="H17" i="4"/>
  <c r="I17" i="4" s="1"/>
  <c r="K17" i="4" s="1"/>
  <c r="F18" i="4"/>
  <c r="E18" i="4"/>
  <c r="C19" i="4"/>
  <c r="L16" i="4"/>
  <c r="J16" i="4"/>
  <c r="K16" i="4"/>
  <c r="F21" i="9" l="1"/>
  <c r="E21" i="9"/>
  <c r="H20" i="3"/>
  <c r="I20" i="3" s="1"/>
  <c r="K20" i="3" s="1"/>
  <c r="K19" i="3"/>
  <c r="J19" i="3"/>
  <c r="F21" i="3"/>
  <c r="E21" i="3"/>
  <c r="K17" i="12"/>
  <c r="J17" i="12"/>
  <c r="L17" i="12"/>
  <c r="F19" i="12"/>
  <c r="E19" i="12"/>
  <c r="C20" i="12"/>
  <c r="C21" i="12" s="1"/>
  <c r="H18" i="12"/>
  <c r="I18" i="12" s="1"/>
  <c r="K18" i="9"/>
  <c r="L18" i="9"/>
  <c r="M18" i="9" s="1"/>
  <c r="H19" i="9"/>
  <c r="I19" i="9" s="1"/>
  <c r="J19" i="9" s="1"/>
  <c r="F20" i="9"/>
  <c r="E20" i="9"/>
  <c r="F20" i="7"/>
  <c r="C21" i="7"/>
  <c r="E20" i="7"/>
  <c r="H19" i="7"/>
  <c r="I19" i="7" s="1"/>
  <c r="J18" i="7"/>
  <c r="L18" i="7"/>
  <c r="M18" i="7" s="1"/>
  <c r="K18" i="7"/>
  <c r="F19" i="5"/>
  <c r="C20" i="5"/>
  <c r="C21" i="5" s="1"/>
  <c r="E19" i="5"/>
  <c r="K17" i="5"/>
  <c r="J17" i="5"/>
  <c r="L17" i="5"/>
  <c r="H18" i="5"/>
  <c r="I18" i="5" s="1"/>
  <c r="J17" i="4"/>
  <c r="L17" i="4"/>
  <c r="M17" i="4" s="1"/>
  <c r="F19" i="4"/>
  <c r="C20" i="4"/>
  <c r="C21" i="4" s="1"/>
  <c r="E19" i="4"/>
  <c r="M16" i="4"/>
  <c r="H18" i="4"/>
  <c r="I18" i="4" s="1"/>
  <c r="E21" i="12" l="1"/>
  <c r="F21" i="12"/>
  <c r="H21" i="9"/>
  <c r="I21" i="9" s="1"/>
  <c r="F21" i="5"/>
  <c r="E21" i="5"/>
  <c r="F21" i="4"/>
  <c r="E21" i="4"/>
  <c r="H21" i="3"/>
  <c r="I21" i="3" s="1"/>
  <c r="L21" i="3" s="1"/>
  <c r="M21" i="3" s="1"/>
  <c r="J20" i="3"/>
  <c r="L20" i="3"/>
  <c r="M20" i="3" s="1"/>
  <c r="H19" i="12"/>
  <c r="I19" i="12" s="1"/>
  <c r="K19" i="12" s="1"/>
  <c r="M17" i="12"/>
  <c r="F20" i="12"/>
  <c r="E20" i="12"/>
  <c r="L18" i="12"/>
  <c r="M18" i="12" s="1"/>
  <c r="K18" i="12"/>
  <c r="J18" i="12"/>
  <c r="K19" i="9"/>
  <c r="L19" i="9"/>
  <c r="M19" i="9" s="1"/>
  <c r="C22" i="9"/>
  <c r="H20" i="9"/>
  <c r="I20" i="9" s="1"/>
  <c r="H20" i="7"/>
  <c r="I20" i="7" s="1"/>
  <c r="J20" i="7" s="1"/>
  <c r="K19" i="7"/>
  <c r="L19" i="7"/>
  <c r="M19" i="7" s="1"/>
  <c r="J19" i="7"/>
  <c r="F21" i="7"/>
  <c r="C22" i="7"/>
  <c r="E21" i="7"/>
  <c r="L18" i="5"/>
  <c r="M18" i="5" s="1"/>
  <c r="J18" i="5"/>
  <c r="K18" i="5"/>
  <c r="M17" i="5"/>
  <c r="F20" i="5"/>
  <c r="E20" i="5"/>
  <c r="H19" i="5"/>
  <c r="I19" i="5" s="1"/>
  <c r="J18" i="4"/>
  <c r="L18" i="4"/>
  <c r="K18" i="4"/>
  <c r="F20" i="4"/>
  <c r="E20" i="4"/>
  <c r="H19" i="4"/>
  <c r="I19" i="4" s="1"/>
  <c r="C22" i="3"/>
  <c r="H21" i="12" l="1"/>
  <c r="I21" i="12" s="1"/>
  <c r="L21" i="12" s="1"/>
  <c r="M21" i="12" s="1"/>
  <c r="L21" i="9"/>
  <c r="M21" i="9" s="1"/>
  <c r="J21" i="9"/>
  <c r="K21" i="9"/>
  <c r="H21" i="5"/>
  <c r="I21" i="5" s="1"/>
  <c r="L21" i="5" s="1"/>
  <c r="M21" i="5" s="1"/>
  <c r="H21" i="4"/>
  <c r="I21" i="4" s="1"/>
  <c r="K21" i="3"/>
  <c r="J21" i="3"/>
  <c r="J19" i="12"/>
  <c r="L19" i="12"/>
  <c r="M19" i="12" s="1"/>
  <c r="H20" i="12"/>
  <c r="I20" i="12" s="1"/>
  <c r="C22" i="12"/>
  <c r="J20" i="9"/>
  <c r="L20" i="9"/>
  <c r="M20" i="9" s="1"/>
  <c r="K20" i="9"/>
  <c r="F22" i="9"/>
  <c r="E22" i="9"/>
  <c r="C23" i="9"/>
  <c r="K20" i="7"/>
  <c r="H21" i="7"/>
  <c r="I21" i="7" s="1"/>
  <c r="K21" i="7" s="1"/>
  <c r="L20" i="7"/>
  <c r="M20" i="7" s="1"/>
  <c r="F22" i="7"/>
  <c r="C23" i="7"/>
  <c r="E22" i="7"/>
  <c r="C22" i="5"/>
  <c r="H20" i="5"/>
  <c r="I20" i="5" s="1"/>
  <c r="K19" i="5"/>
  <c r="J19" i="5"/>
  <c r="L19" i="5"/>
  <c r="M19" i="5" s="1"/>
  <c r="C22" i="4"/>
  <c r="M18" i="4"/>
  <c r="K19" i="4"/>
  <c r="L19" i="4"/>
  <c r="M19" i="4" s="1"/>
  <c r="J19" i="4"/>
  <c r="H20" i="4"/>
  <c r="I20" i="4" s="1"/>
  <c r="F22" i="3"/>
  <c r="C23" i="3"/>
  <c r="E22" i="3"/>
  <c r="J21" i="12" l="1"/>
  <c r="K21" i="12"/>
  <c r="K21" i="5"/>
  <c r="J21" i="5"/>
  <c r="L21" i="4"/>
  <c r="M21" i="4" s="1"/>
  <c r="J21" i="4"/>
  <c r="K21" i="4"/>
  <c r="F22" i="12"/>
  <c r="C23" i="12"/>
  <c r="E22" i="12"/>
  <c r="L20" i="12"/>
  <c r="M20" i="12" s="1"/>
  <c r="J20" i="12"/>
  <c r="K20" i="12"/>
  <c r="H22" i="9"/>
  <c r="I22" i="9" s="1"/>
  <c r="J22" i="9" s="1"/>
  <c r="F23" i="9"/>
  <c r="E23" i="9"/>
  <c r="C24" i="9"/>
  <c r="J21" i="7"/>
  <c r="L21" i="7"/>
  <c r="M21" i="7" s="1"/>
  <c r="H22" i="7"/>
  <c r="I22" i="7" s="1"/>
  <c r="L22" i="7" s="1"/>
  <c r="M22" i="7" s="1"/>
  <c r="F23" i="7"/>
  <c r="C24" i="7"/>
  <c r="E23" i="7"/>
  <c r="F22" i="5"/>
  <c r="C23" i="5"/>
  <c r="E22" i="5"/>
  <c r="L20" i="5"/>
  <c r="M20" i="5" s="1"/>
  <c r="J20" i="5"/>
  <c r="K20" i="5"/>
  <c r="F22" i="4"/>
  <c r="C23" i="4"/>
  <c r="E22" i="4"/>
  <c r="J20" i="4"/>
  <c r="L20" i="4"/>
  <c r="M20" i="4" s="1"/>
  <c r="K20" i="4"/>
  <c r="F23" i="3"/>
  <c r="E23" i="3"/>
  <c r="C24" i="3"/>
  <c r="H22" i="3"/>
  <c r="I22" i="3" s="1"/>
  <c r="F23" i="12" l="1"/>
  <c r="C24" i="12"/>
  <c r="E23" i="12"/>
  <c r="H22" i="12"/>
  <c r="I22" i="12" s="1"/>
  <c r="H23" i="9"/>
  <c r="I23" i="9" s="1"/>
  <c r="L23" i="9" s="1"/>
  <c r="M23" i="9" s="1"/>
  <c r="L22" i="9"/>
  <c r="M22" i="9" s="1"/>
  <c r="K22" i="9"/>
  <c r="F24" i="9"/>
  <c r="E24" i="9"/>
  <c r="C25" i="9"/>
  <c r="H23" i="7"/>
  <c r="I23" i="7" s="1"/>
  <c r="K23" i="7" s="1"/>
  <c r="J22" i="7"/>
  <c r="K22" i="7"/>
  <c r="F24" i="7"/>
  <c r="E24" i="7"/>
  <c r="C25" i="7"/>
  <c r="F23" i="5"/>
  <c r="C24" i="5"/>
  <c r="E23" i="5"/>
  <c r="H22" i="5"/>
  <c r="I22" i="5" s="1"/>
  <c r="F23" i="4"/>
  <c r="C24" i="4"/>
  <c r="E23" i="4"/>
  <c r="H22" i="4"/>
  <c r="I22" i="4" s="1"/>
  <c r="J22" i="3"/>
  <c r="K22" i="3"/>
  <c r="L22" i="3"/>
  <c r="M22" i="3" s="1"/>
  <c r="F24" i="3"/>
  <c r="E24" i="3"/>
  <c r="C25" i="3"/>
  <c r="H23" i="3"/>
  <c r="I23" i="3" s="1"/>
  <c r="H24" i="3" l="1"/>
  <c r="I24" i="3" s="1"/>
  <c r="J24" i="3" s="1"/>
  <c r="H23" i="12"/>
  <c r="I23" i="12" s="1"/>
  <c r="J23" i="12" s="1"/>
  <c r="L22" i="12"/>
  <c r="M22" i="12" s="1"/>
  <c r="J22" i="12"/>
  <c r="K22" i="12"/>
  <c r="F24" i="12"/>
  <c r="E24" i="12"/>
  <c r="C25" i="12"/>
  <c r="J23" i="9"/>
  <c r="K23" i="9"/>
  <c r="H24" i="9"/>
  <c r="I24" i="9" s="1"/>
  <c r="K24" i="9" s="1"/>
  <c r="F25" i="9"/>
  <c r="C26" i="9"/>
  <c r="E25" i="9"/>
  <c r="L23" i="7"/>
  <c r="M23" i="7" s="1"/>
  <c r="J23" i="7"/>
  <c r="H24" i="7"/>
  <c r="I24" i="7" s="1"/>
  <c r="F25" i="7"/>
  <c r="C26" i="7"/>
  <c r="E25" i="7"/>
  <c r="H23" i="5"/>
  <c r="I23" i="5" s="1"/>
  <c r="J23" i="5" s="1"/>
  <c r="L22" i="5"/>
  <c r="M22" i="5" s="1"/>
  <c r="J22" i="5"/>
  <c r="K22" i="5"/>
  <c r="F24" i="5"/>
  <c r="C25" i="5"/>
  <c r="E24" i="5"/>
  <c r="H23" i="4"/>
  <c r="I23" i="4" s="1"/>
  <c r="K23" i="4" s="1"/>
  <c r="L22" i="4"/>
  <c r="M22" i="4" s="1"/>
  <c r="K22" i="4"/>
  <c r="J22" i="4"/>
  <c r="F24" i="4"/>
  <c r="C25" i="4"/>
  <c r="E24" i="4"/>
  <c r="L23" i="3"/>
  <c r="M23" i="3" s="1"/>
  <c r="J23" i="3"/>
  <c r="K23" i="3"/>
  <c r="F25" i="3"/>
  <c r="C26" i="3"/>
  <c r="E25" i="3"/>
  <c r="L24" i="3" l="1"/>
  <c r="M24" i="3" s="1"/>
  <c r="K24" i="3"/>
  <c r="H25" i="3"/>
  <c r="I25" i="3" s="1"/>
  <c r="L25" i="3" s="1"/>
  <c r="M25" i="3" s="1"/>
  <c r="K23" i="12"/>
  <c r="L23" i="12"/>
  <c r="M23" i="12" s="1"/>
  <c r="H24" i="12"/>
  <c r="I24" i="12" s="1"/>
  <c r="F25" i="12"/>
  <c r="C26" i="12"/>
  <c r="E25" i="12"/>
  <c r="J24" i="9"/>
  <c r="L24" i="9"/>
  <c r="M24" i="9" s="1"/>
  <c r="F26" i="9"/>
  <c r="E26" i="9"/>
  <c r="C27" i="9"/>
  <c r="H25" i="9"/>
  <c r="I25" i="9" s="1"/>
  <c r="F26" i="7"/>
  <c r="E26" i="7"/>
  <c r="C27" i="7"/>
  <c r="H25" i="7"/>
  <c r="I25" i="7" s="1"/>
  <c r="L24" i="7"/>
  <c r="M24" i="7" s="1"/>
  <c r="K24" i="7"/>
  <c r="J24" i="7"/>
  <c r="K23" i="5"/>
  <c r="L23" i="5"/>
  <c r="M23" i="5" s="1"/>
  <c r="H24" i="5"/>
  <c r="I24" i="5" s="1"/>
  <c r="K24" i="5" s="1"/>
  <c r="F25" i="5"/>
  <c r="C26" i="5"/>
  <c r="E25" i="5"/>
  <c r="H24" i="4"/>
  <c r="I24" i="4" s="1"/>
  <c r="J24" i="4" s="1"/>
  <c r="L23" i="4"/>
  <c r="M23" i="4" s="1"/>
  <c r="J23" i="4"/>
  <c r="F25" i="4"/>
  <c r="C26" i="4"/>
  <c r="E25" i="4"/>
  <c r="F26" i="3"/>
  <c r="C27" i="3"/>
  <c r="E26" i="3"/>
  <c r="K25" i="3" l="1"/>
  <c r="J25" i="3"/>
  <c r="H26" i="3"/>
  <c r="I26" i="3" s="1"/>
  <c r="L26" i="3" s="1"/>
  <c r="M26" i="3" s="1"/>
  <c r="F26" i="12"/>
  <c r="C27" i="12"/>
  <c r="E26" i="12"/>
  <c r="H25" i="12"/>
  <c r="I25" i="12" s="1"/>
  <c r="L24" i="12"/>
  <c r="M24" i="12" s="1"/>
  <c r="J24" i="12"/>
  <c r="K24" i="12"/>
  <c r="F27" i="9"/>
  <c r="E27" i="9"/>
  <c r="C28" i="9"/>
  <c r="K25" i="9"/>
  <c r="J25" i="9"/>
  <c r="L25" i="9"/>
  <c r="M25" i="9" s="1"/>
  <c r="H26" i="9"/>
  <c r="I26" i="9" s="1"/>
  <c r="H26" i="7"/>
  <c r="I26" i="7" s="1"/>
  <c r="J26" i="7" s="1"/>
  <c r="K25" i="7"/>
  <c r="J25" i="7"/>
  <c r="L25" i="7"/>
  <c r="M25" i="7" s="1"/>
  <c r="F27" i="7"/>
  <c r="C28" i="7"/>
  <c r="E27" i="7"/>
  <c r="J24" i="5"/>
  <c r="L24" i="5"/>
  <c r="M24" i="5" s="1"/>
  <c r="H25" i="5"/>
  <c r="I25" i="5" s="1"/>
  <c r="J25" i="5" s="1"/>
  <c r="F26" i="5"/>
  <c r="C27" i="5"/>
  <c r="E26" i="5"/>
  <c r="K24" i="4"/>
  <c r="L24" i="4"/>
  <c r="M24" i="4" s="1"/>
  <c r="H25" i="4"/>
  <c r="I25" i="4" s="1"/>
  <c r="K25" i="4" s="1"/>
  <c r="F26" i="4"/>
  <c r="C27" i="4"/>
  <c r="E26" i="4"/>
  <c r="F27" i="3"/>
  <c r="E27" i="3"/>
  <c r="C28" i="3"/>
  <c r="K26" i="3" l="1"/>
  <c r="J26" i="3"/>
  <c r="F27" i="12"/>
  <c r="E27" i="12"/>
  <c r="C28" i="12"/>
  <c r="K25" i="12"/>
  <c r="J25" i="12"/>
  <c r="L25" i="12"/>
  <c r="M25" i="12" s="1"/>
  <c r="H26" i="12"/>
  <c r="I26" i="12" s="1"/>
  <c r="L26" i="9"/>
  <c r="M26" i="9" s="1"/>
  <c r="K26" i="9"/>
  <c r="J26" i="9"/>
  <c r="F28" i="9"/>
  <c r="E28" i="9"/>
  <c r="C29" i="9"/>
  <c r="H27" i="9"/>
  <c r="I27" i="9" s="1"/>
  <c r="L26" i="7"/>
  <c r="M26" i="7" s="1"/>
  <c r="K26" i="7"/>
  <c r="H27" i="7"/>
  <c r="I27" i="7" s="1"/>
  <c r="K27" i="7" s="1"/>
  <c r="F28" i="7"/>
  <c r="E28" i="7"/>
  <c r="C29" i="7"/>
  <c r="K25" i="5"/>
  <c r="L25" i="5"/>
  <c r="M25" i="5" s="1"/>
  <c r="H26" i="5"/>
  <c r="I26" i="5" s="1"/>
  <c r="F27" i="5"/>
  <c r="C28" i="5"/>
  <c r="E27" i="5"/>
  <c r="L25" i="4"/>
  <c r="M25" i="4" s="1"/>
  <c r="J25" i="4"/>
  <c r="H26" i="4"/>
  <c r="I26" i="4" s="1"/>
  <c r="L26" i="4" s="1"/>
  <c r="M26" i="4" s="1"/>
  <c r="F27" i="4"/>
  <c r="C28" i="4"/>
  <c r="E27" i="4"/>
  <c r="H27" i="3"/>
  <c r="I27" i="3" s="1"/>
  <c r="F28" i="3"/>
  <c r="E28" i="3"/>
  <c r="C29" i="3"/>
  <c r="H28" i="3" l="1"/>
  <c r="I28" i="3" s="1"/>
  <c r="L28" i="3" s="1"/>
  <c r="M28" i="3" s="1"/>
  <c r="L26" i="12"/>
  <c r="M26" i="12" s="1"/>
  <c r="K26" i="12"/>
  <c r="J26" i="12"/>
  <c r="F28" i="12"/>
  <c r="C29" i="12"/>
  <c r="E28" i="12"/>
  <c r="H27" i="12"/>
  <c r="I27" i="12" s="1"/>
  <c r="H28" i="9"/>
  <c r="I28" i="9" s="1"/>
  <c r="K28" i="9" s="1"/>
  <c r="K27" i="9"/>
  <c r="J27" i="9"/>
  <c r="L27" i="9"/>
  <c r="M27" i="9" s="1"/>
  <c r="F29" i="9"/>
  <c r="C30" i="9"/>
  <c r="E29" i="9"/>
  <c r="L27" i="7"/>
  <c r="M27" i="7" s="1"/>
  <c r="J27" i="7"/>
  <c r="H28" i="7"/>
  <c r="I28" i="7" s="1"/>
  <c r="L28" i="7" s="1"/>
  <c r="M28" i="7" s="1"/>
  <c r="F29" i="7"/>
  <c r="C30" i="7"/>
  <c r="E29" i="7"/>
  <c r="F28" i="5"/>
  <c r="E28" i="5"/>
  <c r="C29" i="5"/>
  <c r="H27" i="5"/>
  <c r="I27" i="5" s="1"/>
  <c r="K26" i="5"/>
  <c r="L26" i="5"/>
  <c r="M26" i="5" s="1"/>
  <c r="J26" i="5"/>
  <c r="H27" i="4"/>
  <c r="I27" i="4" s="1"/>
  <c r="L27" i="4" s="1"/>
  <c r="M27" i="4" s="1"/>
  <c r="J26" i="4"/>
  <c r="K26" i="4"/>
  <c r="F28" i="4"/>
  <c r="E28" i="4"/>
  <c r="C29" i="4"/>
  <c r="L27" i="3"/>
  <c r="M27" i="3" s="1"/>
  <c r="J27" i="3"/>
  <c r="K27" i="3"/>
  <c r="F29" i="3"/>
  <c r="E29" i="3"/>
  <c r="C30" i="3"/>
  <c r="J28" i="3" l="1"/>
  <c r="K28" i="3"/>
  <c r="H28" i="12"/>
  <c r="I28" i="12" s="1"/>
  <c r="J28" i="12" s="1"/>
  <c r="K27" i="12"/>
  <c r="J27" i="12"/>
  <c r="L27" i="12"/>
  <c r="M27" i="12" s="1"/>
  <c r="F29" i="12"/>
  <c r="C30" i="12"/>
  <c r="E29" i="12"/>
  <c r="L28" i="9"/>
  <c r="M28" i="9" s="1"/>
  <c r="J28" i="9"/>
  <c r="H29" i="9"/>
  <c r="I29" i="9" s="1"/>
  <c r="J29" i="9" s="1"/>
  <c r="F30" i="9"/>
  <c r="C31" i="9"/>
  <c r="E30" i="9"/>
  <c r="J28" i="7"/>
  <c r="K28" i="7"/>
  <c r="H29" i="7"/>
  <c r="I29" i="7" s="1"/>
  <c r="K29" i="7" s="1"/>
  <c r="F30" i="7"/>
  <c r="E30" i="7"/>
  <c r="C31" i="7"/>
  <c r="H28" i="5"/>
  <c r="I28" i="5" s="1"/>
  <c r="K28" i="5" s="1"/>
  <c r="K27" i="5"/>
  <c r="J27" i="5"/>
  <c r="L27" i="5"/>
  <c r="M27" i="5" s="1"/>
  <c r="F29" i="5"/>
  <c r="C30" i="5"/>
  <c r="E29" i="5"/>
  <c r="J27" i="4"/>
  <c r="K27" i="4"/>
  <c r="H28" i="4"/>
  <c r="I28" i="4" s="1"/>
  <c r="K28" i="4" s="1"/>
  <c r="F29" i="4"/>
  <c r="E29" i="4"/>
  <c r="C30" i="4"/>
  <c r="H29" i="3"/>
  <c r="I29" i="3" s="1"/>
  <c r="F30" i="3"/>
  <c r="E30" i="3"/>
  <c r="C31" i="3"/>
  <c r="H30" i="3" l="1"/>
  <c r="I30" i="3" s="1"/>
  <c r="K30" i="3" s="1"/>
  <c r="K28" i="12"/>
  <c r="L28" i="12"/>
  <c r="M28" i="12" s="1"/>
  <c r="H29" i="12"/>
  <c r="I29" i="12" s="1"/>
  <c r="J29" i="12" s="1"/>
  <c r="F30" i="12"/>
  <c r="C31" i="12"/>
  <c r="E30" i="12"/>
  <c r="K29" i="9"/>
  <c r="L29" i="9"/>
  <c r="M29" i="9" s="1"/>
  <c r="F31" i="9"/>
  <c r="E31" i="9"/>
  <c r="C32" i="9"/>
  <c r="H30" i="9"/>
  <c r="I30" i="9" s="1"/>
  <c r="H30" i="7"/>
  <c r="I30" i="7" s="1"/>
  <c r="L30" i="7" s="1"/>
  <c r="M30" i="7" s="1"/>
  <c r="L29" i="7"/>
  <c r="M29" i="7" s="1"/>
  <c r="J29" i="7"/>
  <c r="F31" i="7"/>
  <c r="C32" i="7"/>
  <c r="E31" i="7"/>
  <c r="L28" i="5"/>
  <c r="M28" i="5" s="1"/>
  <c r="J28" i="5"/>
  <c r="F30" i="5"/>
  <c r="C31" i="5"/>
  <c r="E30" i="5"/>
  <c r="H29" i="5"/>
  <c r="I29" i="5" s="1"/>
  <c r="L28" i="4"/>
  <c r="M28" i="4" s="1"/>
  <c r="J28" i="4"/>
  <c r="F30" i="4"/>
  <c r="C31" i="4"/>
  <c r="E30" i="4"/>
  <c r="H29" i="4"/>
  <c r="I29" i="4" s="1"/>
  <c r="F31" i="3"/>
  <c r="E31" i="3"/>
  <c r="C32" i="3"/>
  <c r="J29" i="3"/>
  <c r="K29" i="3"/>
  <c r="L29" i="3"/>
  <c r="M29" i="3" s="1"/>
  <c r="K30" i="7" l="1"/>
  <c r="L30" i="3"/>
  <c r="M30" i="3" s="1"/>
  <c r="J30" i="3"/>
  <c r="K29" i="12"/>
  <c r="L29" i="12"/>
  <c r="M29" i="12" s="1"/>
  <c r="F31" i="12"/>
  <c r="E31" i="12"/>
  <c r="C32" i="12"/>
  <c r="H30" i="12"/>
  <c r="I30" i="12" s="1"/>
  <c r="F32" i="9"/>
  <c r="E32" i="9"/>
  <c r="L30" i="9"/>
  <c r="M30" i="9" s="1"/>
  <c r="K30" i="9"/>
  <c r="J30" i="9"/>
  <c r="H31" i="9"/>
  <c r="I31" i="9" s="1"/>
  <c r="J30" i="7"/>
  <c r="H31" i="7"/>
  <c r="I31" i="7" s="1"/>
  <c r="K31" i="7" s="1"/>
  <c r="F32" i="7"/>
  <c r="E32" i="7"/>
  <c r="H30" i="5"/>
  <c r="I30" i="5" s="1"/>
  <c r="K30" i="5" s="1"/>
  <c r="K29" i="5"/>
  <c r="J29" i="5"/>
  <c r="L29" i="5"/>
  <c r="M29" i="5" s="1"/>
  <c r="F31" i="5"/>
  <c r="C32" i="5"/>
  <c r="E31" i="5"/>
  <c r="F31" i="4"/>
  <c r="C32" i="4"/>
  <c r="E31" i="4"/>
  <c r="K29" i="4"/>
  <c r="L29" i="4"/>
  <c r="M29" i="4" s="1"/>
  <c r="J29" i="4"/>
  <c r="H30" i="4"/>
  <c r="I30" i="4" s="1"/>
  <c r="F32" i="3"/>
  <c r="E32" i="3"/>
  <c r="H31" i="3"/>
  <c r="I31" i="3" s="1"/>
  <c r="F32" i="12" l="1"/>
  <c r="E32" i="12"/>
  <c r="L30" i="12"/>
  <c r="M30" i="12" s="1"/>
  <c r="K30" i="12"/>
  <c r="J30" i="12"/>
  <c r="H31" i="12"/>
  <c r="I31" i="12" s="1"/>
  <c r="K31" i="9"/>
  <c r="J31" i="9"/>
  <c r="L31" i="9"/>
  <c r="M31" i="9" s="1"/>
  <c r="I44" i="9"/>
  <c r="I37" i="9"/>
  <c r="I40" i="9"/>
  <c r="I46" i="9"/>
  <c r="I43" i="9"/>
  <c r="I41" i="9"/>
  <c r="I39" i="9"/>
  <c r="I36" i="9"/>
  <c r="H32" i="9"/>
  <c r="I32" i="9" s="1"/>
  <c r="I42" i="9"/>
  <c r="I38" i="9"/>
  <c r="I35" i="9"/>
  <c r="I45" i="9"/>
  <c r="L31" i="7"/>
  <c r="M31" i="7" s="1"/>
  <c r="J31" i="7"/>
  <c r="I44" i="7"/>
  <c r="I37" i="7"/>
  <c r="I42" i="7"/>
  <c r="I46" i="7"/>
  <c r="I43" i="7"/>
  <c r="I41" i="7"/>
  <c r="I39" i="7"/>
  <c r="I36" i="7"/>
  <c r="H32" i="7"/>
  <c r="I32" i="7" s="1"/>
  <c r="I40" i="7"/>
  <c r="I35" i="7"/>
  <c r="I45" i="7"/>
  <c r="I38" i="7"/>
  <c r="J30" i="5"/>
  <c r="L30" i="5"/>
  <c r="M30" i="5" s="1"/>
  <c r="F32" i="5"/>
  <c r="E32" i="5"/>
  <c r="H31" i="5"/>
  <c r="I31" i="5" s="1"/>
  <c r="L30" i="4"/>
  <c r="M30" i="4" s="1"/>
  <c r="J30" i="4"/>
  <c r="K30" i="4"/>
  <c r="F32" i="4"/>
  <c r="E32" i="4"/>
  <c r="H31" i="4"/>
  <c r="I31" i="4" s="1"/>
  <c r="J31" i="3"/>
  <c r="K31" i="3"/>
  <c r="L31" i="3"/>
  <c r="M31" i="3" s="1"/>
  <c r="I45" i="3"/>
  <c r="I35" i="3"/>
  <c r="H32" i="3"/>
  <c r="I32" i="3" s="1"/>
  <c r="I39" i="3"/>
  <c r="I43" i="3"/>
  <c r="I36" i="3"/>
  <c r="I41" i="3"/>
  <c r="I46" i="3"/>
  <c r="I37" i="3"/>
  <c r="I44" i="3"/>
  <c r="I38" i="3"/>
  <c r="I40" i="3"/>
  <c r="I42" i="3"/>
  <c r="I44" i="4" l="1"/>
  <c r="K31" i="12"/>
  <c r="J31" i="12"/>
  <c r="L31" i="12"/>
  <c r="M31" i="12" s="1"/>
  <c r="I44" i="12"/>
  <c r="I37" i="12"/>
  <c r="I40" i="12"/>
  <c r="I46" i="12"/>
  <c r="I43" i="12"/>
  <c r="I41" i="12"/>
  <c r="I39" i="12"/>
  <c r="I36" i="12"/>
  <c r="H32" i="12"/>
  <c r="I32" i="12" s="1"/>
  <c r="I42" i="12"/>
  <c r="I38" i="12"/>
  <c r="I35" i="12"/>
  <c r="I45" i="12"/>
  <c r="J32" i="9"/>
  <c r="J34" i="9" s="1"/>
  <c r="L39" i="9" s="1"/>
  <c r="L32" i="9"/>
  <c r="K32" i="9"/>
  <c r="K34" i="9" s="1"/>
  <c r="I34" i="9"/>
  <c r="L38" i="9" s="1"/>
  <c r="L32" i="7"/>
  <c r="K32" i="7"/>
  <c r="K34" i="7" s="1"/>
  <c r="J32" i="7"/>
  <c r="J34" i="7" s="1"/>
  <c r="L39" i="7" s="1"/>
  <c r="I34" i="7"/>
  <c r="L38" i="7" s="1"/>
  <c r="H32" i="5"/>
  <c r="I32" i="5" s="1"/>
  <c r="I44" i="5"/>
  <c r="I37" i="5"/>
  <c r="I46" i="5"/>
  <c r="I43" i="5"/>
  <c r="I41" i="5"/>
  <c r="I39" i="5"/>
  <c r="I36" i="5"/>
  <c r="I35" i="5"/>
  <c r="I45" i="5"/>
  <c r="I42" i="5"/>
  <c r="I40" i="5"/>
  <c r="I38" i="5"/>
  <c r="K31" i="5"/>
  <c r="J31" i="5"/>
  <c r="L31" i="5"/>
  <c r="M31" i="5" s="1"/>
  <c r="I42" i="4"/>
  <c r="I38" i="4"/>
  <c r="I46" i="4"/>
  <c r="I43" i="4"/>
  <c r="I41" i="4"/>
  <c r="I39" i="4"/>
  <c r="H32" i="4"/>
  <c r="I32" i="4" s="1"/>
  <c r="I40" i="4"/>
  <c r="I35" i="4"/>
  <c r="I45" i="4"/>
  <c r="K31" i="4"/>
  <c r="J31" i="4"/>
  <c r="L31" i="4"/>
  <c r="M31" i="4" s="1"/>
  <c r="K32" i="3"/>
  <c r="K34" i="3" s="1"/>
  <c r="L32" i="3"/>
  <c r="J32" i="3"/>
  <c r="J34" i="3" s="1"/>
  <c r="L39" i="3" s="1"/>
  <c r="I34" i="3"/>
  <c r="L38" i="3" s="1"/>
  <c r="L32" i="12" l="1"/>
  <c r="J32" i="12"/>
  <c r="J34" i="12" s="1"/>
  <c r="L39" i="12" s="1"/>
  <c r="K32" i="12"/>
  <c r="K34" i="12" s="1"/>
  <c r="I34" i="12"/>
  <c r="L38" i="12" s="1"/>
  <c r="L41" i="9"/>
  <c r="L40" i="9"/>
  <c r="L42" i="9" s="1"/>
  <c r="M32" i="9"/>
  <c r="M34" i="9" s="1"/>
  <c r="L46" i="9" s="1"/>
  <c r="L34" i="9"/>
  <c r="L45" i="9" s="1"/>
  <c r="L41" i="7"/>
  <c r="L40" i="7"/>
  <c r="L42" i="7" s="1"/>
  <c r="M32" i="7"/>
  <c r="M34" i="7" s="1"/>
  <c r="L46" i="7" s="1"/>
  <c r="L34" i="7"/>
  <c r="L45" i="7" s="1"/>
  <c r="K32" i="5"/>
  <c r="K34" i="5" s="1"/>
  <c r="L41" i="5" s="1"/>
  <c r="L32" i="5"/>
  <c r="J32" i="5"/>
  <c r="J34" i="5" s="1"/>
  <c r="L39" i="5" s="1"/>
  <c r="I34" i="5"/>
  <c r="L38" i="5" s="1"/>
  <c r="L32" i="4"/>
  <c r="K32" i="4"/>
  <c r="K34" i="4" s="1"/>
  <c r="J32" i="4"/>
  <c r="J34" i="4" s="1"/>
  <c r="L39" i="4" s="1"/>
  <c r="I34" i="4"/>
  <c r="L40" i="3"/>
  <c r="L42" i="3" s="1"/>
  <c r="L41" i="3"/>
  <c r="M32" i="3"/>
  <c r="M34" i="3" s="1"/>
  <c r="L34" i="3"/>
  <c r="L45" i="3" s="1"/>
  <c r="L46" i="3" l="1"/>
  <c r="N44" i="3"/>
  <c r="L41" i="12"/>
  <c r="L40" i="12"/>
  <c r="L42" i="12" s="1"/>
  <c r="M32" i="12"/>
  <c r="M34" i="12" s="1"/>
  <c r="L46" i="12" s="1"/>
  <c r="L34" i="12"/>
  <c r="L45" i="12" s="1"/>
  <c r="M32" i="5"/>
  <c r="M34" i="5" s="1"/>
  <c r="L46" i="5" s="1"/>
  <c r="L34" i="5"/>
  <c r="L45" i="5" s="1"/>
  <c r="L40" i="5"/>
  <c r="L42" i="5" s="1"/>
  <c r="L41" i="4"/>
  <c r="L40" i="4"/>
  <c r="L42" i="4" s="1"/>
  <c r="M32" i="4"/>
  <c r="M34" i="4" s="1"/>
  <c r="L46" i="4" s="1"/>
  <c r="L34" i="4"/>
  <c r="L45" i="4" s="1"/>
</calcChain>
</file>

<file path=xl/sharedStrings.xml><?xml version="1.0" encoding="utf-8"?>
<sst xmlns="http://schemas.openxmlformats.org/spreadsheetml/2006/main" count="301" uniqueCount="102">
  <si>
    <t>No</t>
  </si>
  <si>
    <t>Nama produk</t>
  </si>
  <si>
    <t>SP 90 D</t>
  </si>
  <si>
    <t>SP 3 GB</t>
  </si>
  <si>
    <t>SP 9 GB</t>
  </si>
  <si>
    <t>Voucher 3 in 1</t>
  </si>
  <si>
    <t>FU 35 GB</t>
  </si>
  <si>
    <t>FI 1.5 GB</t>
  </si>
  <si>
    <t>FI 2.5 GB</t>
  </si>
  <si>
    <t>FI 5.5 GB</t>
  </si>
  <si>
    <t>FI  3 GB</t>
  </si>
  <si>
    <t>FI 9 GB</t>
  </si>
  <si>
    <t>FI 1 GB</t>
  </si>
  <si>
    <t>FI 25 GB</t>
  </si>
  <si>
    <t>FU 10 GB</t>
  </si>
  <si>
    <t>SP 50 GB</t>
  </si>
  <si>
    <t>SP 100 GB</t>
  </si>
  <si>
    <t>FC 6 GB</t>
  </si>
  <si>
    <t>FC 10 GB</t>
  </si>
  <si>
    <t>FC 20 GB</t>
  </si>
  <si>
    <t>Y 1 GB</t>
  </si>
  <si>
    <t>Kode</t>
  </si>
  <si>
    <t>Nama Produk</t>
  </si>
  <si>
    <t>QTY</t>
  </si>
  <si>
    <t>Catatan</t>
  </si>
  <si>
    <t>VO 01</t>
  </si>
  <si>
    <t>VOUC ORI FI 2 5 GB 5D</t>
  </si>
  <si>
    <t>On hand 345, Kekurangan 344</t>
  </si>
  <si>
    <t>VO 02</t>
  </si>
  <si>
    <t>VOUCHER DATA 3 IN 1</t>
  </si>
  <si>
    <t>On hand 5.645, Gudang 4.232pcs</t>
  </si>
  <si>
    <t>VO 03</t>
  </si>
  <si>
    <t>VOUCHER DATA 3GB</t>
  </si>
  <si>
    <t>On hand 139 pcs, Gudang 1.546</t>
  </si>
  <si>
    <t>VO 04</t>
  </si>
  <si>
    <t>VOUCHER DATA 7GB</t>
  </si>
  <si>
    <t>On hand 127, Kekurangan 433pcs</t>
  </si>
  <si>
    <t>VO 05</t>
  </si>
  <si>
    <t>VOUCHER DATA FI 1 5 GB</t>
  </si>
  <si>
    <t>On hand 1.680, Kekurangan 577</t>
  </si>
  <si>
    <t>VO 06</t>
  </si>
  <si>
    <t>VOUCHER DATA FI 2GB</t>
  </si>
  <si>
    <t>On hand 1.360, Gudang 33</t>
  </si>
  <si>
    <t>VO 07</t>
  </si>
  <si>
    <t>VOUCHER DATA FI 4GB</t>
  </si>
  <si>
    <t>On hand 250pcs, kekuramgan 534</t>
  </si>
  <si>
    <t>Jan</t>
  </si>
  <si>
    <t>Feb</t>
  </si>
  <si>
    <t xml:space="preserve">Mar </t>
  </si>
  <si>
    <t>Apr</t>
  </si>
  <si>
    <t>Mei</t>
  </si>
  <si>
    <t>Jun</t>
  </si>
  <si>
    <t>Jul</t>
  </si>
  <si>
    <t>Ags</t>
  </si>
  <si>
    <t>Sep</t>
  </si>
  <si>
    <t>Nov</t>
  </si>
  <si>
    <t>Des</t>
  </si>
  <si>
    <t>Jenis Produk</t>
  </si>
  <si>
    <t>Okt</t>
  </si>
  <si>
    <t>Permintaan Outlet Pada Produk Voucher Tahun 2021</t>
  </si>
  <si>
    <t>Produk Jenis Voucher</t>
  </si>
  <si>
    <t>Permintaan Outlet Pada Produk Voucher Tahun 2022</t>
  </si>
  <si>
    <t>(*arsip PT. KENCANA INTERNUSA INDONESIA</t>
  </si>
  <si>
    <t xml:space="preserve"> </t>
  </si>
  <si>
    <t>MAPE</t>
  </si>
  <si>
    <t>MPE</t>
  </si>
  <si>
    <t>UKURAN KESALAHAN RELATIF</t>
  </si>
  <si>
    <t>SDE</t>
  </si>
  <si>
    <t>MSE</t>
  </si>
  <si>
    <t>SSE</t>
  </si>
  <si>
    <t>MAE</t>
  </si>
  <si>
    <t>ME</t>
  </si>
  <si>
    <t>UKURAN KESALAHAN</t>
  </si>
  <si>
    <t>JUMLAH</t>
  </si>
  <si>
    <t>[PE]</t>
  </si>
  <si>
    <t>PE</t>
  </si>
  <si>
    <t>E^2</t>
  </si>
  <si>
    <t>[E]</t>
  </si>
  <si>
    <t>E</t>
  </si>
  <si>
    <t>FT+M</t>
  </si>
  <si>
    <t>M</t>
  </si>
  <si>
    <t>AT</t>
  </si>
  <si>
    <t>BT</t>
  </si>
  <si>
    <t>S"T</t>
  </si>
  <si>
    <t>S'T</t>
  </si>
  <si>
    <t>DEMAND</t>
  </si>
  <si>
    <t>PERIODE</t>
  </si>
  <si>
    <t>Absolute Percentage error</t>
  </si>
  <si>
    <t>Percentage error</t>
  </si>
  <si>
    <t>Absolut Error</t>
  </si>
  <si>
    <t xml:space="preserve">Error </t>
  </si>
  <si>
    <t xml:space="preserve">Konstanta pemulusan </t>
  </si>
  <si>
    <t xml:space="preserve">Data Pemulusan </t>
  </si>
  <si>
    <t>1-ALPHA</t>
  </si>
  <si>
    <t>ALPHA</t>
  </si>
  <si>
    <t>PERAMALAN PRODUK VOUCHER 3 IN 1</t>
  </si>
  <si>
    <t>PERAMALAN PRODUK VOUCHER 1,5 GB</t>
  </si>
  <si>
    <t>PERAMALAN PRODUK VOUCHER 5,5 GB</t>
  </si>
  <si>
    <t>PERAMALAN PRODUK VOUCHER 3 GB</t>
  </si>
  <si>
    <t>PERAMALAN PRODUK VOUCHER 9 GB</t>
  </si>
  <si>
    <t>Harga</t>
  </si>
  <si>
    <t>PERAMALAN PRODUK VOUCHER  2,5 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</si>
</sst>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Rp-3809]* #,##0_-;\-[$Rp-3809]* #,##0_-;_-[$Rp-3809]* &quot;-&quot;??_-;_-@_-"/>
  </numFmts>
  <fonts count="5" x14ac:knownFonts="1">
    <font>
      <sz val="11"/>
      <color theme="1"/>
      <name val="Calibri"/>
      <family val="2"/>
      <charset val="1"/>
      <scheme val="minor"/>
    </font>
    <font>
      <sz val="12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3" fontId="1" fillId="0" borderId="5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1" xfId="0" applyBorder="1" applyAlignment="1">
      <alignment horizontal="center" vertical="center"/>
    </xf>
    <xf numFmtId="0" fontId="0" fillId="0" borderId="11" xfId="0" applyBorder="1"/>
    <xf numFmtId="1" fontId="0" fillId="0" borderId="1" xfId="0" applyNumberFormat="1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0" fontId="0" fillId="2" borderId="1" xfId="0" applyFill="1" applyBorder="1"/>
    <xf numFmtId="0" fontId="2" fillId="0" borderId="1" xfId="0" applyFont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3" fillId="5" borderId="1" xfId="0" applyFont="1" applyFill="1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164" fontId="0" fillId="0" borderId="1" xfId="0" applyNumberFormat="1" applyBorder="1"/>
    <xf numFmtId="1" fontId="0" fillId="0" borderId="0" xfId="0" applyNumberFormat="1"/>
    <xf numFmtId="0" fontId="0" fillId="0" borderId="0" xfId="0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5" borderId="7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D111B-B56D-41E1-870A-B20BF2C7CFB9}">
  <dimension ref="C3:O31"/>
  <sheetViews>
    <sheetView topLeftCell="A10" workbookViewId="0">
      <selection activeCell="D23" sqref="D23:O23"/>
    </sheetView>
  </sheetViews>
  <sheetFormatPr defaultRowHeight="15" x14ac:dyDescent="0.25"/>
  <cols>
    <col min="3" max="4" width="13.5703125" bestFit="1" customWidth="1"/>
  </cols>
  <sheetData>
    <row r="3" spans="3:15" x14ac:dyDescent="0.25">
      <c r="C3" s="27" t="s">
        <v>60</v>
      </c>
      <c r="D3" s="27"/>
    </row>
    <row r="4" spans="3:15" x14ac:dyDescent="0.25">
      <c r="C4" s="2">
        <v>1</v>
      </c>
      <c r="D4" s="2" t="s">
        <v>5</v>
      </c>
    </row>
    <row r="5" spans="3:15" x14ac:dyDescent="0.25">
      <c r="C5" s="2">
        <v>2</v>
      </c>
      <c r="D5" s="2" t="s">
        <v>7</v>
      </c>
    </row>
    <row r="6" spans="3:15" x14ac:dyDescent="0.25">
      <c r="C6" s="2">
        <v>3</v>
      </c>
      <c r="D6" s="2" t="s">
        <v>8</v>
      </c>
    </row>
    <row r="7" spans="3:15" x14ac:dyDescent="0.25">
      <c r="C7" s="2">
        <v>4</v>
      </c>
      <c r="D7" s="2" t="s">
        <v>9</v>
      </c>
    </row>
    <row r="8" spans="3:15" x14ac:dyDescent="0.25">
      <c r="C8" s="2">
        <v>5</v>
      </c>
      <c r="D8" s="2" t="s">
        <v>10</v>
      </c>
    </row>
    <row r="9" spans="3:15" x14ac:dyDescent="0.25">
      <c r="C9" s="2">
        <v>6</v>
      </c>
      <c r="D9" s="2" t="s">
        <v>11</v>
      </c>
    </row>
    <row r="10" spans="3:15" x14ac:dyDescent="0.25">
      <c r="C10" s="2">
        <v>7</v>
      </c>
      <c r="D10" s="2" t="s">
        <v>12</v>
      </c>
    </row>
    <row r="12" spans="3:15" x14ac:dyDescent="0.25">
      <c r="C12" s="28" t="s">
        <v>57</v>
      </c>
      <c r="D12" s="30" t="s">
        <v>59</v>
      </c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2"/>
    </row>
    <row r="13" spans="3:15" x14ac:dyDescent="0.25">
      <c r="C13" s="29"/>
      <c r="D13" s="12" t="s">
        <v>46</v>
      </c>
      <c r="E13" s="12" t="s">
        <v>47</v>
      </c>
      <c r="F13" s="12" t="s">
        <v>48</v>
      </c>
      <c r="G13" s="12" t="s">
        <v>49</v>
      </c>
      <c r="H13" s="12" t="s">
        <v>50</v>
      </c>
      <c r="I13" s="12" t="s">
        <v>51</v>
      </c>
      <c r="J13" s="12" t="s">
        <v>52</v>
      </c>
      <c r="K13" s="12" t="s">
        <v>53</v>
      </c>
      <c r="L13" s="12" t="s">
        <v>54</v>
      </c>
      <c r="M13" s="12" t="s">
        <v>58</v>
      </c>
      <c r="N13" s="12" t="s">
        <v>55</v>
      </c>
      <c r="O13" s="12" t="s">
        <v>56</v>
      </c>
    </row>
    <row r="14" spans="3:15" x14ac:dyDescent="0.25">
      <c r="C14" s="2" t="s">
        <v>5</v>
      </c>
      <c r="D14" s="2">
        <v>9284</v>
      </c>
      <c r="E14" s="2">
        <v>7743</v>
      </c>
      <c r="F14" s="2">
        <v>7758</v>
      </c>
      <c r="G14" s="2">
        <v>9760</v>
      </c>
      <c r="H14" s="2">
        <v>6034</v>
      </c>
      <c r="I14" s="2">
        <v>8806</v>
      </c>
      <c r="J14" s="2">
        <v>8073</v>
      </c>
      <c r="K14" s="2">
        <v>9397</v>
      </c>
      <c r="L14" s="2">
        <v>7125</v>
      </c>
      <c r="M14" s="2">
        <v>8033</v>
      </c>
      <c r="N14" s="2">
        <v>7618</v>
      </c>
      <c r="O14" s="2">
        <v>8610</v>
      </c>
    </row>
    <row r="15" spans="3:15" x14ac:dyDescent="0.25">
      <c r="C15" s="2" t="s">
        <v>7</v>
      </c>
      <c r="D15" s="2">
        <v>2215</v>
      </c>
      <c r="E15" s="2">
        <v>4204</v>
      </c>
      <c r="F15" s="2">
        <v>5965</v>
      </c>
      <c r="G15" s="2">
        <v>2326</v>
      </c>
      <c r="H15" s="2">
        <v>3176</v>
      </c>
      <c r="I15" s="2">
        <v>4321</v>
      </c>
      <c r="J15" s="2">
        <v>4906</v>
      </c>
      <c r="K15" s="2">
        <v>4401</v>
      </c>
      <c r="L15" s="2">
        <v>3461</v>
      </c>
      <c r="M15" s="2">
        <v>4097</v>
      </c>
      <c r="N15" s="2">
        <v>5345</v>
      </c>
      <c r="O15" s="2">
        <v>3070</v>
      </c>
    </row>
    <row r="16" spans="3:15" x14ac:dyDescent="0.25">
      <c r="C16" s="2" t="s">
        <v>8</v>
      </c>
      <c r="D16" s="2">
        <v>2917</v>
      </c>
      <c r="E16" s="2">
        <v>4997</v>
      </c>
      <c r="F16" s="2">
        <v>4629</v>
      </c>
      <c r="G16" s="2">
        <v>4584</v>
      </c>
      <c r="H16" s="2">
        <v>3001</v>
      </c>
      <c r="I16" s="2">
        <v>4757</v>
      </c>
      <c r="J16" s="2">
        <v>1593</v>
      </c>
      <c r="K16" s="2">
        <v>3215</v>
      </c>
      <c r="L16" s="2">
        <v>4911</v>
      </c>
      <c r="M16" s="2">
        <v>5829</v>
      </c>
      <c r="N16" s="2">
        <v>6184</v>
      </c>
      <c r="O16" s="2">
        <v>4079</v>
      </c>
    </row>
    <row r="17" spans="3:15" x14ac:dyDescent="0.25">
      <c r="C17" s="2" t="s">
        <v>9</v>
      </c>
      <c r="D17" s="2">
        <v>2976</v>
      </c>
      <c r="E17" s="2">
        <v>1914</v>
      </c>
      <c r="F17" s="2">
        <v>2563</v>
      </c>
      <c r="G17" s="2">
        <v>1704</v>
      </c>
      <c r="H17" s="2">
        <v>2086</v>
      </c>
      <c r="I17" s="2">
        <v>2962</v>
      </c>
      <c r="J17" s="2">
        <v>1440</v>
      </c>
      <c r="K17" s="2">
        <v>2760</v>
      </c>
      <c r="L17" s="2">
        <v>2595</v>
      </c>
      <c r="M17" s="2">
        <v>2142</v>
      </c>
      <c r="N17" s="2">
        <v>2956</v>
      </c>
      <c r="O17" s="2">
        <v>1702</v>
      </c>
    </row>
    <row r="18" spans="3:15" x14ac:dyDescent="0.25">
      <c r="C18" s="2" t="s">
        <v>10</v>
      </c>
      <c r="D18" s="2">
        <v>2101</v>
      </c>
      <c r="E18" s="2">
        <v>3412</v>
      </c>
      <c r="F18" s="2">
        <v>1487</v>
      </c>
      <c r="G18" s="2">
        <v>4561</v>
      </c>
      <c r="H18" s="2">
        <v>4585</v>
      </c>
      <c r="I18" s="2">
        <v>3381</v>
      </c>
      <c r="J18" s="2">
        <v>3446</v>
      </c>
      <c r="K18" s="2">
        <v>2908</v>
      </c>
      <c r="L18" s="2">
        <v>2479</v>
      </c>
      <c r="M18" s="2">
        <v>3345</v>
      </c>
      <c r="N18" s="2">
        <v>5563</v>
      </c>
      <c r="O18" s="2">
        <v>5282</v>
      </c>
    </row>
    <row r="19" spans="3:15" x14ac:dyDescent="0.25">
      <c r="C19" s="2" t="s">
        <v>11</v>
      </c>
      <c r="D19" s="2">
        <v>1370</v>
      </c>
      <c r="E19" s="2">
        <v>1232</v>
      </c>
      <c r="F19" s="2">
        <v>956</v>
      </c>
      <c r="G19" s="2">
        <v>1586</v>
      </c>
      <c r="H19" s="2">
        <v>1286</v>
      </c>
      <c r="I19" s="2">
        <v>1446</v>
      </c>
      <c r="J19" s="2">
        <v>1944</v>
      </c>
      <c r="K19" s="2">
        <v>1415</v>
      </c>
      <c r="L19" s="2">
        <v>1783</v>
      </c>
      <c r="M19" s="2">
        <v>801</v>
      </c>
      <c r="N19" s="2">
        <v>1607</v>
      </c>
      <c r="O19" s="2">
        <v>1472</v>
      </c>
    </row>
    <row r="20" spans="3:15" x14ac:dyDescent="0.25">
      <c r="C20" s="10"/>
    </row>
    <row r="21" spans="3:15" x14ac:dyDescent="0.25">
      <c r="C21" s="28" t="s">
        <v>57</v>
      </c>
      <c r="D21" s="30" t="s">
        <v>61</v>
      </c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2"/>
    </row>
    <row r="22" spans="3:15" x14ac:dyDescent="0.25">
      <c r="C22" s="29"/>
      <c r="D22" s="12" t="s">
        <v>46</v>
      </c>
      <c r="E22" s="12" t="s">
        <v>47</v>
      </c>
      <c r="F22" s="12" t="s">
        <v>48</v>
      </c>
      <c r="G22" s="12" t="s">
        <v>49</v>
      </c>
      <c r="H22" s="12" t="s">
        <v>50</v>
      </c>
      <c r="I22" s="12" t="s">
        <v>51</v>
      </c>
      <c r="J22" s="12" t="s">
        <v>52</v>
      </c>
      <c r="K22" s="12" t="s">
        <v>53</v>
      </c>
      <c r="L22" s="12" t="s">
        <v>54</v>
      </c>
      <c r="M22" s="12" t="s">
        <v>58</v>
      </c>
      <c r="N22" s="12" t="s">
        <v>55</v>
      </c>
      <c r="O22" s="12" t="s">
        <v>56</v>
      </c>
    </row>
    <row r="23" spans="3:15" x14ac:dyDescent="0.25">
      <c r="C23" s="2" t="s">
        <v>5</v>
      </c>
      <c r="D23" s="2">
        <v>7460</v>
      </c>
      <c r="E23" s="2">
        <v>9255</v>
      </c>
      <c r="F23" s="2">
        <v>9997</v>
      </c>
      <c r="G23" s="2">
        <v>8278</v>
      </c>
      <c r="H23" s="2">
        <v>7098</v>
      </c>
      <c r="I23" s="2">
        <v>9063</v>
      </c>
      <c r="J23" s="2">
        <v>7286</v>
      </c>
      <c r="K23" s="2">
        <v>6614</v>
      </c>
      <c r="L23" s="2">
        <v>9264</v>
      </c>
      <c r="M23" s="2">
        <v>7058</v>
      </c>
      <c r="N23" s="2">
        <v>7352</v>
      </c>
      <c r="O23" s="2">
        <v>8909</v>
      </c>
    </row>
    <row r="24" spans="3:15" x14ac:dyDescent="0.25">
      <c r="C24" s="2" t="s">
        <v>7</v>
      </c>
      <c r="D24" s="2">
        <v>4748</v>
      </c>
      <c r="E24" s="2">
        <v>2453</v>
      </c>
      <c r="F24" s="2">
        <v>3871</v>
      </c>
      <c r="G24" s="2">
        <v>4065</v>
      </c>
      <c r="H24" s="2">
        <v>3803</v>
      </c>
      <c r="I24" s="2">
        <v>4495</v>
      </c>
      <c r="J24" s="2">
        <v>2728</v>
      </c>
      <c r="K24" s="2">
        <v>4176</v>
      </c>
      <c r="L24" s="2">
        <v>4198</v>
      </c>
      <c r="M24" s="2">
        <v>4291</v>
      </c>
      <c r="N24" s="2">
        <v>3186</v>
      </c>
      <c r="O24" s="2">
        <v>5637</v>
      </c>
    </row>
    <row r="25" spans="3:15" x14ac:dyDescent="0.25">
      <c r="C25" s="2" t="s">
        <v>8</v>
      </c>
      <c r="D25" s="2">
        <v>3037</v>
      </c>
      <c r="E25" s="2">
        <v>4110</v>
      </c>
      <c r="F25" s="2">
        <v>3618</v>
      </c>
      <c r="G25" s="2">
        <v>3949</v>
      </c>
      <c r="H25" s="2">
        <v>3910</v>
      </c>
      <c r="I25" s="2">
        <v>4261</v>
      </c>
      <c r="J25" s="2">
        <v>3369</v>
      </c>
      <c r="K25" s="2">
        <v>4398</v>
      </c>
      <c r="L25" s="2">
        <v>3388</v>
      </c>
      <c r="M25" s="2">
        <v>2104</v>
      </c>
      <c r="N25" s="2">
        <v>3291</v>
      </c>
      <c r="O25" s="2">
        <v>3688</v>
      </c>
    </row>
    <row r="26" spans="3:15" x14ac:dyDescent="0.25">
      <c r="C26" s="2" t="s">
        <v>9</v>
      </c>
      <c r="D26" s="2">
        <v>2515</v>
      </c>
      <c r="E26" s="2">
        <v>2366</v>
      </c>
      <c r="F26" s="2">
        <v>2579</v>
      </c>
      <c r="G26" s="2">
        <v>2293</v>
      </c>
      <c r="H26" s="2">
        <v>1856</v>
      </c>
      <c r="I26" s="2">
        <v>1439</v>
      </c>
      <c r="J26" s="2">
        <v>3014</v>
      </c>
      <c r="K26" s="2">
        <v>2912</v>
      </c>
      <c r="L26" s="2">
        <v>1460</v>
      </c>
      <c r="M26" s="2">
        <v>3502</v>
      </c>
      <c r="N26" s="2">
        <v>2851</v>
      </c>
      <c r="O26" s="2">
        <v>3552</v>
      </c>
    </row>
    <row r="27" spans="3:15" x14ac:dyDescent="0.25">
      <c r="C27" s="2" t="s">
        <v>10</v>
      </c>
      <c r="D27" s="2">
        <v>2208</v>
      </c>
      <c r="E27" s="2">
        <v>4724</v>
      </c>
      <c r="F27" s="2">
        <v>1637</v>
      </c>
      <c r="G27" s="2">
        <v>4955</v>
      </c>
      <c r="H27" s="2">
        <v>2994</v>
      </c>
      <c r="I27" s="2">
        <v>3481</v>
      </c>
      <c r="J27" s="2">
        <v>2179</v>
      </c>
      <c r="K27" s="2">
        <v>4111</v>
      </c>
      <c r="L27" s="2">
        <v>2192</v>
      </c>
      <c r="M27" s="2">
        <v>3649</v>
      </c>
      <c r="N27" s="2">
        <v>4891</v>
      </c>
      <c r="O27" s="2">
        <v>3105</v>
      </c>
    </row>
    <row r="28" spans="3:15" x14ac:dyDescent="0.25">
      <c r="C28" s="2" t="s">
        <v>11</v>
      </c>
      <c r="D28" s="2">
        <v>1899</v>
      </c>
      <c r="E28" s="2">
        <v>1212</v>
      </c>
      <c r="F28" s="2">
        <v>1016</v>
      </c>
      <c r="G28" s="2">
        <v>1043</v>
      </c>
      <c r="H28" s="2">
        <v>982</v>
      </c>
      <c r="I28" s="2">
        <v>1038</v>
      </c>
      <c r="J28" s="2">
        <v>1592</v>
      </c>
      <c r="K28" s="2">
        <v>1214</v>
      </c>
      <c r="L28" s="2">
        <v>999</v>
      </c>
      <c r="M28" s="2">
        <v>1100</v>
      </c>
      <c r="N28" s="2">
        <v>1233</v>
      </c>
      <c r="O28" s="2">
        <v>1788</v>
      </c>
    </row>
    <row r="29" spans="3:15" x14ac:dyDescent="0.25">
      <c r="K29" t="s">
        <v>63</v>
      </c>
    </row>
    <row r="30" spans="3:15" x14ac:dyDescent="0.25">
      <c r="C30" s="26" t="s">
        <v>62</v>
      </c>
      <c r="D30" s="26"/>
      <c r="E30" s="26"/>
      <c r="F30" s="26"/>
      <c r="G30" s="26"/>
    </row>
    <row r="31" spans="3:15" x14ac:dyDescent="0.25">
      <c r="H31">
        <f>20*50</f>
        <v>1000</v>
      </c>
    </row>
  </sheetData>
  <mergeCells count="6">
    <mergeCell ref="C30:G30"/>
    <mergeCell ref="C3:D3"/>
    <mergeCell ref="C12:C13"/>
    <mergeCell ref="D12:O12"/>
    <mergeCell ref="C21:C22"/>
    <mergeCell ref="D21:O21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962CA2-D36D-462E-8AAB-E5B777B95C4C}">
  <dimension ref="B2:M22"/>
  <sheetViews>
    <sheetView topLeftCell="B1" workbookViewId="0">
      <selection activeCell="F12" sqref="F12"/>
    </sheetView>
  </sheetViews>
  <sheetFormatPr defaultRowHeight="15" x14ac:dyDescent="0.25"/>
  <cols>
    <col min="3" max="3" width="13.5703125" bestFit="1" customWidth="1"/>
    <col min="4" max="4" width="13.28515625" customWidth="1"/>
    <col min="7" max="7" width="28.42578125" bestFit="1" customWidth="1"/>
    <col min="9" max="9" width="31.85546875" bestFit="1" customWidth="1"/>
    <col min="13" max="13" width="31.85546875" bestFit="1" customWidth="1"/>
  </cols>
  <sheetData>
    <row r="2" spans="2:13" ht="15.75" thickBot="1" x14ac:dyDescent="0.3"/>
    <row r="3" spans="2:13" ht="16.5" thickBot="1" x14ac:dyDescent="0.3">
      <c r="B3" s="3" t="s">
        <v>0</v>
      </c>
      <c r="C3" s="3" t="s">
        <v>1</v>
      </c>
      <c r="D3" s="3" t="s">
        <v>100</v>
      </c>
      <c r="J3" s="4" t="s">
        <v>21</v>
      </c>
      <c r="K3" s="5" t="s">
        <v>22</v>
      </c>
      <c r="L3" s="5" t="s">
        <v>23</v>
      </c>
      <c r="M3" s="5" t="s">
        <v>24</v>
      </c>
    </row>
    <row r="4" spans="2:13" ht="16.5" thickBot="1" x14ac:dyDescent="0.3">
      <c r="B4" s="2">
        <v>1</v>
      </c>
      <c r="C4" s="2" t="s">
        <v>2</v>
      </c>
      <c r="D4" s="24">
        <v>2000</v>
      </c>
      <c r="J4" s="6" t="s">
        <v>25</v>
      </c>
      <c r="K4" s="7" t="s">
        <v>26</v>
      </c>
      <c r="L4" s="7">
        <v>345</v>
      </c>
      <c r="M4" s="8" t="s">
        <v>27</v>
      </c>
    </row>
    <row r="5" spans="2:13" ht="16.5" thickBot="1" x14ac:dyDescent="0.3">
      <c r="B5" s="2">
        <v>2</v>
      </c>
      <c r="C5" s="2" t="s">
        <v>3</v>
      </c>
      <c r="D5" s="24">
        <v>15000</v>
      </c>
      <c r="J5" s="6" t="s">
        <v>28</v>
      </c>
      <c r="K5" s="7" t="s">
        <v>29</v>
      </c>
      <c r="L5" s="9">
        <v>9877</v>
      </c>
      <c r="M5" s="8" t="s">
        <v>30</v>
      </c>
    </row>
    <row r="6" spans="2:13" ht="16.5" thickBot="1" x14ac:dyDescent="0.3">
      <c r="B6" s="2">
        <v>3</v>
      </c>
      <c r="C6" s="2" t="s">
        <v>4</v>
      </c>
      <c r="D6" s="24">
        <v>20000</v>
      </c>
      <c r="J6" s="6" t="s">
        <v>31</v>
      </c>
      <c r="K6" s="7" t="s">
        <v>32</v>
      </c>
      <c r="L6" s="9">
        <v>1685</v>
      </c>
      <c r="M6" s="8" t="s">
        <v>33</v>
      </c>
    </row>
    <row r="7" spans="2:13" ht="16.5" thickBot="1" x14ac:dyDescent="0.3">
      <c r="B7" s="11">
        <v>4</v>
      </c>
      <c r="C7" s="2" t="s">
        <v>5</v>
      </c>
      <c r="D7" s="24">
        <v>2000</v>
      </c>
      <c r="J7" s="6" t="s">
        <v>34</v>
      </c>
      <c r="K7" s="7" t="s">
        <v>35</v>
      </c>
      <c r="L7" s="7">
        <v>127</v>
      </c>
      <c r="M7" s="8" t="s">
        <v>36</v>
      </c>
    </row>
    <row r="8" spans="2:13" ht="16.5" thickBot="1" x14ac:dyDescent="0.3">
      <c r="B8" s="2">
        <v>5</v>
      </c>
      <c r="C8" s="2" t="s">
        <v>6</v>
      </c>
      <c r="D8" s="24">
        <v>85000</v>
      </c>
      <c r="J8" s="6" t="s">
        <v>37</v>
      </c>
      <c r="K8" s="7" t="s">
        <v>38</v>
      </c>
      <c r="L8" s="9">
        <v>1680</v>
      </c>
      <c r="M8" s="8" t="s">
        <v>39</v>
      </c>
    </row>
    <row r="9" spans="2:13" ht="16.5" thickBot="1" x14ac:dyDescent="0.3">
      <c r="B9" s="11">
        <v>6</v>
      </c>
      <c r="C9" s="2" t="s">
        <v>7</v>
      </c>
      <c r="D9" s="24">
        <v>11000</v>
      </c>
      <c r="J9" s="6" t="s">
        <v>40</v>
      </c>
      <c r="K9" s="7" t="s">
        <v>41</v>
      </c>
      <c r="L9" s="9">
        <v>1693</v>
      </c>
      <c r="M9" s="8" t="s">
        <v>42</v>
      </c>
    </row>
    <row r="10" spans="2:13" ht="16.5" thickBot="1" x14ac:dyDescent="0.3">
      <c r="B10" s="11">
        <v>7</v>
      </c>
      <c r="C10" s="2" t="s">
        <v>8</v>
      </c>
      <c r="D10" s="24">
        <v>12000</v>
      </c>
      <c r="J10" s="6" t="s">
        <v>43</v>
      </c>
      <c r="K10" s="7" t="s">
        <v>44</v>
      </c>
      <c r="L10" s="7">
        <v>784</v>
      </c>
      <c r="M10" s="8" t="s">
        <v>45</v>
      </c>
    </row>
    <row r="11" spans="2:13" x14ac:dyDescent="0.25">
      <c r="B11" s="11">
        <v>8</v>
      </c>
      <c r="C11" s="2" t="s">
        <v>9</v>
      </c>
      <c r="D11" s="24">
        <v>25000</v>
      </c>
    </row>
    <row r="12" spans="2:13" x14ac:dyDescent="0.25">
      <c r="B12" s="11">
        <v>9</v>
      </c>
      <c r="C12" s="2" t="s">
        <v>10</v>
      </c>
      <c r="D12" s="24">
        <v>15000</v>
      </c>
      <c r="J12" s="2">
        <v>6</v>
      </c>
      <c r="K12" s="2" t="s">
        <v>7</v>
      </c>
    </row>
    <row r="13" spans="2:13" x14ac:dyDescent="0.25">
      <c r="B13" s="11">
        <v>10</v>
      </c>
      <c r="C13" s="2" t="s">
        <v>11</v>
      </c>
      <c r="D13" s="24">
        <v>35000</v>
      </c>
      <c r="J13" s="2">
        <v>7</v>
      </c>
      <c r="K13" s="2" t="s">
        <v>8</v>
      </c>
    </row>
    <row r="14" spans="2:13" x14ac:dyDescent="0.25">
      <c r="B14" s="11">
        <v>11</v>
      </c>
      <c r="C14" s="2" t="s">
        <v>12</v>
      </c>
      <c r="D14" s="24">
        <v>5000</v>
      </c>
      <c r="J14" s="2">
        <v>8</v>
      </c>
      <c r="K14" s="2" t="s">
        <v>9</v>
      </c>
    </row>
    <row r="15" spans="2:13" x14ac:dyDescent="0.25">
      <c r="B15" s="2">
        <v>12</v>
      </c>
      <c r="C15" s="2" t="s">
        <v>13</v>
      </c>
      <c r="D15" s="24">
        <v>70000</v>
      </c>
      <c r="J15" s="2">
        <v>9</v>
      </c>
      <c r="K15" s="2" t="s">
        <v>10</v>
      </c>
    </row>
    <row r="16" spans="2:13" x14ac:dyDescent="0.25">
      <c r="B16" s="2">
        <v>13</v>
      </c>
      <c r="C16" s="2" t="s">
        <v>14</v>
      </c>
      <c r="D16" s="24">
        <v>50000</v>
      </c>
      <c r="J16" s="2">
        <v>10</v>
      </c>
      <c r="K16" s="2" t="s">
        <v>11</v>
      </c>
    </row>
    <row r="17" spans="2:11" x14ac:dyDescent="0.25">
      <c r="B17" s="2">
        <v>14</v>
      </c>
      <c r="C17" s="2" t="s">
        <v>15</v>
      </c>
      <c r="D17" s="24">
        <v>90000</v>
      </c>
      <c r="J17" s="2">
        <v>11</v>
      </c>
      <c r="K17" s="2" t="s">
        <v>12</v>
      </c>
    </row>
    <row r="18" spans="2:11" x14ac:dyDescent="0.25">
      <c r="B18" s="2">
        <v>15</v>
      </c>
      <c r="C18" s="2" t="s">
        <v>16</v>
      </c>
      <c r="D18" s="24">
        <v>110000</v>
      </c>
    </row>
    <row r="19" spans="2:11" x14ac:dyDescent="0.25">
      <c r="B19" s="2">
        <v>16</v>
      </c>
      <c r="C19" s="2" t="s">
        <v>17</v>
      </c>
      <c r="D19" s="24">
        <v>25000</v>
      </c>
    </row>
    <row r="20" spans="2:11" x14ac:dyDescent="0.25">
      <c r="B20" s="2">
        <v>17</v>
      </c>
      <c r="C20" s="2" t="s">
        <v>18</v>
      </c>
      <c r="D20" s="24">
        <v>40000</v>
      </c>
    </row>
    <row r="21" spans="2:11" x14ac:dyDescent="0.25">
      <c r="B21" s="2">
        <v>18</v>
      </c>
      <c r="C21" s="2" t="s">
        <v>19</v>
      </c>
      <c r="D21" s="24">
        <v>50000</v>
      </c>
    </row>
    <row r="22" spans="2:11" x14ac:dyDescent="0.25">
      <c r="B22" s="2">
        <v>19</v>
      </c>
      <c r="C22" s="2" t="s">
        <v>20</v>
      </c>
      <c r="D22" s="24">
        <v>8000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552CC9-D389-402B-A3CF-87C973B7B579}">
  <dimension ref="A1:O49"/>
  <sheetViews>
    <sheetView topLeftCell="F24" zoomScale="87" zoomScaleNormal="87" workbookViewId="0">
      <selection activeCell="I48" sqref="I48"/>
    </sheetView>
  </sheetViews>
  <sheetFormatPr defaultRowHeight="15" x14ac:dyDescent="0.25"/>
  <cols>
    <col min="1" max="1" width="16" customWidth="1"/>
    <col min="2" max="2" width="10.28515625" customWidth="1"/>
    <col min="3" max="3" width="16.7109375" customWidth="1"/>
    <col min="4" max="4" width="18.85546875" customWidth="1"/>
    <col min="5" max="5" width="13.28515625" customWidth="1"/>
    <col min="7" max="7" width="9.140625" customWidth="1"/>
    <col min="10" max="10" width="14.42578125" customWidth="1"/>
    <col min="11" max="11" width="17.28515625" customWidth="1"/>
    <col min="12" max="12" width="16.7109375" bestFit="1" customWidth="1"/>
    <col min="13" max="13" width="26.85546875" customWidth="1"/>
  </cols>
  <sheetData>
    <row r="1" spans="1:15" x14ac:dyDescent="0.25">
      <c r="A1" s="3" t="s">
        <v>94</v>
      </c>
      <c r="B1">
        <v>7.8552994673474999E-2</v>
      </c>
      <c r="C1">
        <f>1-B1</f>
        <v>0.92144700532652501</v>
      </c>
      <c r="E1">
        <v>7.8552994673474999E-2</v>
      </c>
    </row>
    <row r="2" spans="1:15" x14ac:dyDescent="0.25">
      <c r="A2" s="3" t="s">
        <v>93</v>
      </c>
      <c r="B2" s="3">
        <f>C1</f>
        <v>0.92144700532652501</v>
      </c>
    </row>
    <row r="3" spans="1:15" x14ac:dyDescent="0.25">
      <c r="D3" s="38" t="s">
        <v>95</v>
      </c>
      <c r="E3" s="39"/>
      <c r="F3" s="39"/>
      <c r="G3" s="39"/>
      <c r="H3" s="39"/>
      <c r="I3" s="39"/>
      <c r="J3" s="39"/>
      <c r="K3" s="39"/>
    </row>
    <row r="5" spans="1:15" x14ac:dyDescent="0.25">
      <c r="C5">
        <f>2*C10-D10</f>
        <v>9405.0501647918263</v>
      </c>
    </row>
    <row r="7" spans="1:15" ht="33" customHeight="1" x14ac:dyDescent="0.25">
      <c r="A7" s="13"/>
      <c r="B7" s="22"/>
      <c r="C7" s="21" t="s">
        <v>92</v>
      </c>
      <c r="D7" s="21" t="s">
        <v>92</v>
      </c>
      <c r="E7" s="33" t="s">
        <v>91</v>
      </c>
      <c r="F7" s="34"/>
      <c r="G7" s="23"/>
      <c r="H7" s="22"/>
      <c r="I7" s="21" t="s">
        <v>90</v>
      </c>
      <c r="J7" s="21" t="s">
        <v>89</v>
      </c>
      <c r="K7" s="21"/>
      <c r="L7" s="21" t="s">
        <v>88</v>
      </c>
      <c r="M7" s="21" t="s">
        <v>87</v>
      </c>
    </row>
    <row r="8" spans="1:15" x14ac:dyDescent="0.25">
      <c r="A8" s="20" t="s">
        <v>86</v>
      </c>
      <c r="B8" s="20" t="s">
        <v>85</v>
      </c>
      <c r="C8" s="20" t="s">
        <v>84</v>
      </c>
      <c r="D8" s="20" t="s">
        <v>83</v>
      </c>
      <c r="E8" s="20" t="s">
        <v>82</v>
      </c>
      <c r="F8" s="20" t="s">
        <v>81</v>
      </c>
      <c r="G8" s="20" t="s">
        <v>80</v>
      </c>
      <c r="H8" s="20" t="s">
        <v>79</v>
      </c>
      <c r="I8" s="20" t="s">
        <v>78</v>
      </c>
      <c r="J8" s="20" t="s">
        <v>77</v>
      </c>
      <c r="K8" s="20" t="s">
        <v>76</v>
      </c>
      <c r="L8" s="20" t="s">
        <v>75</v>
      </c>
      <c r="M8" s="20" t="s">
        <v>74</v>
      </c>
      <c r="O8" s="10"/>
    </row>
    <row r="9" spans="1:15" x14ac:dyDescent="0.25">
      <c r="A9" s="2">
        <v>1</v>
      </c>
      <c r="B9" s="2">
        <v>9284</v>
      </c>
      <c r="C9" s="2">
        <f>B9</f>
        <v>9284</v>
      </c>
      <c r="D9" s="2">
        <f>B9</f>
        <v>9284</v>
      </c>
      <c r="E9" s="2"/>
      <c r="F9" s="2"/>
      <c r="G9" s="2"/>
      <c r="H9" s="2"/>
      <c r="I9" s="2"/>
      <c r="J9" s="2"/>
      <c r="K9" s="2"/>
      <c r="L9" s="2"/>
      <c r="M9" s="2"/>
      <c r="O9" s="10"/>
    </row>
    <row r="10" spans="1:15" x14ac:dyDescent="0.25">
      <c r="A10" s="2">
        <v>2</v>
      </c>
      <c r="B10" s="2">
        <v>7743</v>
      </c>
      <c r="C10" s="2">
        <f>($B$1*B9)+($B$2*C9)</f>
        <v>9284</v>
      </c>
      <c r="D10" s="16">
        <f>($B$1*B10)+($B$2*D9)</f>
        <v>9162.9498352081737</v>
      </c>
      <c r="E10" s="16">
        <f>($B$1/$B$2)*(C10-D10)</f>
        <v>10.319478922985956</v>
      </c>
      <c r="F10" s="16">
        <f>C10+(C10-D10)</f>
        <v>9405.0501647918263</v>
      </c>
      <c r="G10" s="2"/>
      <c r="H10" s="2"/>
      <c r="I10" s="2"/>
      <c r="J10" s="2"/>
      <c r="K10" s="2"/>
      <c r="L10" s="2"/>
      <c r="M10" s="2"/>
      <c r="O10" s="10"/>
    </row>
    <row r="11" spans="1:15" x14ac:dyDescent="0.25">
      <c r="A11" s="2">
        <v>3</v>
      </c>
      <c r="B11" s="2">
        <v>7758</v>
      </c>
      <c r="C11" s="16">
        <f t="shared" ref="C11:C32" si="0">($B$1*B10)+($B$2*C10)</f>
        <v>9162.9498352081737</v>
      </c>
      <c r="D11" s="16">
        <f t="shared" ref="D11:D32" si="1">($B$1*B11)+($B$2*D10)</f>
        <v>9052.5868182865652</v>
      </c>
      <c r="E11" s="16">
        <f t="shared" ref="E11:E32" si="2">($B$1/$B$2)*(C11-D11)</f>
        <v>9.4084037717607707</v>
      </c>
      <c r="F11" s="16">
        <f t="shared" ref="F11:F32" si="3">C11+(C11-D11)</f>
        <v>9273.3128521297822</v>
      </c>
      <c r="G11" s="2">
        <v>1</v>
      </c>
      <c r="H11" s="2">
        <f>F11+(E11*G12)</f>
        <v>9282.7212559015425</v>
      </c>
      <c r="I11" s="2">
        <f t="shared" ref="I11:I32" si="4">B11-H11</f>
        <v>-1524.7212559015425</v>
      </c>
      <c r="J11" s="2">
        <f t="shared" ref="J11:J32" si="5">ABS(I11)</f>
        <v>1524.7212559015425</v>
      </c>
      <c r="K11" s="2">
        <f t="shared" ref="K11:K32" si="6">I11^2</f>
        <v>2324774.9081979771</v>
      </c>
      <c r="L11" s="16">
        <f t="shared" ref="L11:L32" si="7">(I11/B11)*100</f>
        <v>-19.653535136653037</v>
      </c>
      <c r="M11" s="16">
        <f t="shared" ref="M11:M32" si="8">ABS(L11)</f>
        <v>19.653535136653037</v>
      </c>
      <c r="O11" s="10"/>
    </row>
    <row r="12" spans="1:15" x14ac:dyDescent="0.25">
      <c r="A12" s="2">
        <v>4</v>
      </c>
      <c r="B12" s="2">
        <v>9760</v>
      </c>
      <c r="C12" s="16">
        <f t="shared" si="0"/>
        <v>9052.5868182865652</v>
      </c>
      <c r="D12" s="16">
        <f>($B$1*B12)+($B$2*D11)</f>
        <v>9108.156242181647</v>
      </c>
      <c r="E12" s="16">
        <f t="shared" si="2"/>
        <v>-4.7372715240325745</v>
      </c>
      <c r="F12" s="16">
        <f t="shared" si="3"/>
        <v>8997.0173943914833</v>
      </c>
      <c r="G12" s="2">
        <v>1</v>
      </c>
      <c r="H12" s="16">
        <f t="shared" ref="H12:H32" si="9">F12+(E12*G13)</f>
        <v>8992.2801228674507</v>
      </c>
      <c r="I12" s="16">
        <f t="shared" si="4"/>
        <v>767.7198771325493</v>
      </c>
      <c r="J12" s="16">
        <f t="shared" si="5"/>
        <v>767.7198771325493</v>
      </c>
      <c r="K12" s="16">
        <f t="shared" si="6"/>
        <v>589393.80974441662</v>
      </c>
      <c r="L12" s="16">
        <f t="shared" si="7"/>
        <v>7.8659823476695632</v>
      </c>
      <c r="M12" s="16">
        <f t="shared" si="8"/>
        <v>7.8659823476695632</v>
      </c>
      <c r="O12" s="10"/>
    </row>
    <row r="13" spans="1:15" x14ac:dyDescent="0.25">
      <c r="A13" s="2">
        <v>5</v>
      </c>
      <c r="B13" s="2">
        <v>6034</v>
      </c>
      <c r="C13" s="16">
        <f t="shared" si="0"/>
        <v>9108.156242181647</v>
      </c>
      <c r="D13" s="16">
        <f t="shared" si="1"/>
        <v>8866.6720632641227</v>
      </c>
      <c r="E13" s="16">
        <f t="shared" si="2"/>
        <v>20.586431244100453</v>
      </c>
      <c r="F13" s="16">
        <f t="shared" si="3"/>
        <v>9349.6404210991714</v>
      </c>
      <c r="G13" s="2">
        <v>1</v>
      </c>
      <c r="H13" s="16">
        <f t="shared" si="9"/>
        <v>9370.2268523432722</v>
      </c>
      <c r="I13" s="16">
        <f t="shared" si="4"/>
        <v>-3336.2268523432722</v>
      </c>
      <c r="J13" s="16">
        <f t="shared" si="5"/>
        <v>3336.2268523432722</v>
      </c>
      <c r="K13" s="16">
        <f t="shared" si="6"/>
        <v>11130409.610296298</v>
      </c>
      <c r="L13" s="16">
        <f t="shared" si="7"/>
        <v>-55.290468219146035</v>
      </c>
      <c r="M13" s="16">
        <f t="shared" si="8"/>
        <v>55.290468219146035</v>
      </c>
      <c r="O13" s="10"/>
    </row>
    <row r="14" spans="1:15" x14ac:dyDescent="0.25">
      <c r="A14" s="2">
        <v>6</v>
      </c>
      <c r="B14" s="2">
        <v>8806</v>
      </c>
      <c r="C14" s="16">
        <f t="shared" si="0"/>
        <v>8866.6720632641227</v>
      </c>
      <c r="D14" s="16">
        <f>($B$1*B14)+($B$2*D13)</f>
        <v>8861.906091001707</v>
      </c>
      <c r="E14" s="16">
        <f t="shared" si="2"/>
        <v>0.40629726026491053</v>
      </c>
      <c r="F14" s="16">
        <f t="shared" si="3"/>
        <v>8871.4380355265384</v>
      </c>
      <c r="G14" s="2">
        <v>1</v>
      </c>
      <c r="H14" s="16">
        <f t="shared" si="9"/>
        <v>8871.8443327868026</v>
      </c>
      <c r="I14" s="16">
        <f t="shared" si="4"/>
        <v>-65.844332786802624</v>
      </c>
      <c r="J14" s="16">
        <f t="shared" si="5"/>
        <v>65.844332786802624</v>
      </c>
      <c r="K14" s="16">
        <f t="shared" si="6"/>
        <v>4335.4761601392111</v>
      </c>
      <c r="L14" s="16">
        <f t="shared" si="7"/>
        <v>-0.74772124445608257</v>
      </c>
      <c r="M14" s="16">
        <f t="shared" si="8"/>
        <v>0.74772124445608257</v>
      </c>
      <c r="O14" s="10"/>
    </row>
    <row r="15" spans="1:15" x14ac:dyDescent="0.25">
      <c r="A15" s="2">
        <v>7</v>
      </c>
      <c r="B15" s="2">
        <v>8073</v>
      </c>
      <c r="C15" s="16">
        <f t="shared" si="0"/>
        <v>8861.906091001707</v>
      </c>
      <c r="D15" s="16">
        <f t="shared" si="1"/>
        <v>8799.9351550373776</v>
      </c>
      <c r="E15" s="16">
        <f t="shared" si="2"/>
        <v>5.2829979093493185</v>
      </c>
      <c r="F15" s="16">
        <f t="shared" si="3"/>
        <v>8923.8770269660363</v>
      </c>
      <c r="G15" s="2">
        <v>1</v>
      </c>
      <c r="H15" s="16">
        <f t="shared" si="9"/>
        <v>8929.1600248753857</v>
      </c>
      <c r="I15" s="16">
        <f t="shared" si="4"/>
        <v>-856.16002487538572</v>
      </c>
      <c r="J15" s="16">
        <f t="shared" si="5"/>
        <v>856.16002487538572</v>
      </c>
      <c r="K15" s="16">
        <f t="shared" si="6"/>
        <v>733009.98819462105</v>
      </c>
      <c r="L15" s="16">
        <f t="shared" si="7"/>
        <v>-10.605227609010104</v>
      </c>
      <c r="M15" s="16">
        <f t="shared" si="8"/>
        <v>10.605227609010104</v>
      </c>
      <c r="O15" s="10"/>
    </row>
    <row r="16" spans="1:15" x14ac:dyDescent="0.25">
      <c r="A16" s="2">
        <v>8</v>
      </c>
      <c r="B16" s="2">
        <v>9397</v>
      </c>
      <c r="C16" s="16">
        <f t="shared" si="0"/>
        <v>8799.9351550373776</v>
      </c>
      <c r="D16" s="16">
        <f t="shared" si="1"/>
        <v>8846.8363866234467</v>
      </c>
      <c r="E16" s="16">
        <f t="shared" si="2"/>
        <v>-3.9983115400699099</v>
      </c>
      <c r="F16" s="16">
        <f t="shared" si="3"/>
        <v>8753.0339234513085</v>
      </c>
      <c r="G16" s="2">
        <v>1</v>
      </c>
      <c r="H16" s="16">
        <f t="shared" si="9"/>
        <v>8749.0356119112384</v>
      </c>
      <c r="I16" s="16">
        <f t="shared" si="4"/>
        <v>647.96438808876155</v>
      </c>
      <c r="J16" s="16">
        <f t="shared" si="5"/>
        <v>647.96438808876155</v>
      </c>
      <c r="K16" s="16">
        <f t="shared" si="6"/>
        <v>419857.8482312432</v>
      </c>
      <c r="L16" s="16">
        <f t="shared" si="7"/>
        <v>6.8954388431282485</v>
      </c>
      <c r="M16" s="16">
        <f t="shared" si="8"/>
        <v>6.8954388431282485</v>
      </c>
      <c r="O16" s="10"/>
    </row>
    <row r="17" spans="1:15" x14ac:dyDescent="0.25">
      <c r="A17" s="2">
        <v>9</v>
      </c>
      <c r="B17" s="2">
        <v>7125</v>
      </c>
      <c r="C17" s="16">
        <f t="shared" si="0"/>
        <v>8846.8363866234467</v>
      </c>
      <c r="D17" s="16">
        <f t="shared" si="1"/>
        <v>8711.5809821164203</v>
      </c>
      <c r="E17" s="16">
        <f t="shared" si="2"/>
        <v>11.53047001985119</v>
      </c>
      <c r="F17" s="16">
        <f t="shared" si="3"/>
        <v>8982.0917911304732</v>
      </c>
      <c r="G17" s="2">
        <v>1</v>
      </c>
      <c r="H17" s="16">
        <f t="shared" si="9"/>
        <v>8993.6222611503235</v>
      </c>
      <c r="I17" s="16">
        <f t="shared" si="4"/>
        <v>-1868.6222611503235</v>
      </c>
      <c r="J17" s="16">
        <f t="shared" si="5"/>
        <v>1868.6222611503235</v>
      </c>
      <c r="K17" s="16">
        <f t="shared" si="6"/>
        <v>3491749.1548665478</v>
      </c>
      <c r="L17" s="16">
        <f t="shared" si="7"/>
        <v>-26.226277349478227</v>
      </c>
      <c r="M17" s="16">
        <f t="shared" si="8"/>
        <v>26.226277349478227</v>
      </c>
      <c r="O17" s="10"/>
    </row>
    <row r="18" spans="1:15" x14ac:dyDescent="0.25">
      <c r="A18" s="2">
        <v>10</v>
      </c>
      <c r="B18" s="2">
        <v>8033</v>
      </c>
      <c r="C18" s="16">
        <f t="shared" si="0"/>
        <v>8711.5809821164203</v>
      </c>
      <c r="D18" s="16">
        <f t="shared" si="1"/>
        <v>8658.2764138427083</v>
      </c>
      <c r="E18" s="16">
        <f t="shared" si="2"/>
        <v>4.5441934733869909</v>
      </c>
      <c r="F18" s="16">
        <f t="shared" si="3"/>
        <v>8764.8855503901323</v>
      </c>
      <c r="G18" s="2">
        <v>1</v>
      </c>
      <c r="H18" s="16">
        <f t="shared" si="9"/>
        <v>8769.4297438635185</v>
      </c>
      <c r="I18" s="16">
        <f t="shared" si="4"/>
        <v>-736.42974386351852</v>
      </c>
      <c r="J18" s="16">
        <f t="shared" si="5"/>
        <v>736.42974386351852</v>
      </c>
      <c r="K18" s="16">
        <f t="shared" si="6"/>
        <v>542328.76764688746</v>
      </c>
      <c r="L18" s="16">
        <f t="shared" si="7"/>
        <v>-9.1675556313148086</v>
      </c>
      <c r="M18" s="16">
        <f t="shared" si="8"/>
        <v>9.1675556313148086</v>
      </c>
      <c r="O18" s="10"/>
    </row>
    <row r="19" spans="1:15" x14ac:dyDescent="0.25">
      <c r="A19" s="2">
        <v>11</v>
      </c>
      <c r="B19" s="2">
        <v>7618</v>
      </c>
      <c r="C19" s="16">
        <f t="shared" si="0"/>
        <v>8658.2764138427083</v>
      </c>
      <c r="D19" s="16">
        <f t="shared" si="1"/>
        <v>8576.5595862471801</v>
      </c>
      <c r="E19" s="16">
        <f t="shared" si="2"/>
        <v>6.9663274021603918</v>
      </c>
      <c r="F19" s="16">
        <f t="shared" si="3"/>
        <v>8739.9932414382365</v>
      </c>
      <c r="G19" s="2">
        <v>1</v>
      </c>
      <c r="H19" s="16">
        <f t="shared" si="9"/>
        <v>8746.959568840397</v>
      </c>
      <c r="I19" s="16">
        <f t="shared" si="4"/>
        <v>-1128.959568840397</v>
      </c>
      <c r="J19" s="16">
        <f t="shared" si="5"/>
        <v>1128.959568840397</v>
      </c>
      <c r="K19" s="16">
        <f t="shared" si="6"/>
        <v>1274549.708076295</v>
      </c>
      <c r="L19" s="16">
        <f t="shared" si="7"/>
        <v>-14.819632040435771</v>
      </c>
      <c r="M19" s="16">
        <f t="shared" si="8"/>
        <v>14.819632040435771</v>
      </c>
      <c r="O19" s="10"/>
    </row>
    <row r="20" spans="1:15" x14ac:dyDescent="0.25">
      <c r="A20" s="2">
        <v>12</v>
      </c>
      <c r="B20" s="2">
        <v>8610</v>
      </c>
      <c r="C20" s="16">
        <f t="shared" si="0"/>
        <v>8576.5595862471801</v>
      </c>
      <c r="D20" s="16">
        <f t="shared" si="1"/>
        <v>8579.1864308905842</v>
      </c>
      <c r="E20" s="16">
        <f t="shared" si="2"/>
        <v>-0.22393747235442366</v>
      </c>
      <c r="F20" s="16">
        <f t="shared" si="3"/>
        <v>8573.9327416037759</v>
      </c>
      <c r="G20" s="2">
        <v>1</v>
      </c>
      <c r="H20" s="16">
        <f t="shared" si="9"/>
        <v>8573.7088041314219</v>
      </c>
      <c r="I20" s="16">
        <f t="shared" si="4"/>
        <v>36.291195868578143</v>
      </c>
      <c r="J20" s="16">
        <f t="shared" si="5"/>
        <v>36.291195868578143</v>
      </c>
      <c r="K20" s="16">
        <f t="shared" si="6"/>
        <v>1317.0508975715034</v>
      </c>
      <c r="L20" s="16">
        <f t="shared" si="7"/>
        <v>0.42150053273609922</v>
      </c>
      <c r="M20" s="16">
        <f t="shared" si="8"/>
        <v>0.42150053273609922</v>
      </c>
    </row>
    <row r="21" spans="1:15" x14ac:dyDescent="0.25">
      <c r="A21" s="2">
        <v>13</v>
      </c>
      <c r="B21" s="2">
        <v>7460</v>
      </c>
      <c r="C21" s="16">
        <f t="shared" si="0"/>
        <v>8579.1864308905842</v>
      </c>
      <c r="D21" s="16">
        <f t="shared" si="1"/>
        <v>8491.2709851462114</v>
      </c>
      <c r="E21" s="16">
        <f t="shared" si="2"/>
        <v>7.4947571605886054</v>
      </c>
      <c r="F21" s="16">
        <f t="shared" si="3"/>
        <v>8667.1018766349571</v>
      </c>
      <c r="G21" s="2">
        <v>1</v>
      </c>
      <c r="H21" s="16">
        <f t="shared" si="9"/>
        <v>8674.5966337955451</v>
      </c>
      <c r="I21" s="16">
        <f t="shared" si="4"/>
        <v>-1214.5966337955451</v>
      </c>
      <c r="J21" s="16">
        <f t="shared" si="5"/>
        <v>1214.5966337955451</v>
      </c>
      <c r="K21" s="16">
        <f t="shared" si="6"/>
        <v>1475244.9828274695</v>
      </c>
      <c r="L21" s="16">
        <f t="shared" si="7"/>
        <v>-16.281456217098462</v>
      </c>
      <c r="M21" s="16">
        <f t="shared" si="8"/>
        <v>16.281456217098462</v>
      </c>
      <c r="O21" s="10"/>
    </row>
    <row r="22" spans="1:15" x14ac:dyDescent="0.25">
      <c r="A22" s="2">
        <v>14</v>
      </c>
      <c r="B22" s="2">
        <v>9255</v>
      </c>
      <c r="C22" s="16">
        <f t="shared" si="0"/>
        <v>8491.2709851462114</v>
      </c>
      <c r="D22" s="16">
        <f t="shared" si="1"/>
        <v>8551.264186381999</v>
      </c>
      <c r="E22" s="16">
        <f t="shared" si="2"/>
        <v>-5.1143968018535819</v>
      </c>
      <c r="F22" s="16">
        <f t="shared" si="3"/>
        <v>8431.2777839104238</v>
      </c>
      <c r="G22" s="2">
        <v>1</v>
      </c>
      <c r="H22" s="16">
        <f t="shared" si="9"/>
        <v>8426.1633871085705</v>
      </c>
      <c r="I22" s="16">
        <f t="shared" si="4"/>
        <v>828.83661289142947</v>
      </c>
      <c r="J22" s="16">
        <f t="shared" si="5"/>
        <v>828.83661289142947</v>
      </c>
      <c r="K22" s="16">
        <f t="shared" si="6"/>
        <v>686970.13086933736</v>
      </c>
      <c r="L22" s="16">
        <f t="shared" si="7"/>
        <v>8.9555549745157155</v>
      </c>
      <c r="M22" s="16">
        <f t="shared" si="8"/>
        <v>8.9555549745157155</v>
      </c>
      <c r="O22" s="10"/>
    </row>
    <row r="23" spans="1:15" x14ac:dyDescent="0.25">
      <c r="A23" s="2">
        <v>15</v>
      </c>
      <c r="B23" s="2">
        <v>9997</v>
      </c>
      <c r="C23" s="16">
        <f t="shared" si="0"/>
        <v>8551.264186381999</v>
      </c>
      <c r="D23" s="16">
        <f t="shared" si="1"/>
        <v>8664.8310640483869</v>
      </c>
      <c r="E23" s="16">
        <f t="shared" si="2"/>
        <v>-9.6815316397384041</v>
      </c>
      <c r="F23" s="16">
        <f t="shared" si="3"/>
        <v>8437.6973087156111</v>
      </c>
      <c r="G23" s="2">
        <v>1</v>
      </c>
      <c r="H23" s="16">
        <f t="shared" si="9"/>
        <v>8428.0157770758724</v>
      </c>
      <c r="I23" s="16">
        <f t="shared" si="4"/>
        <v>1568.9842229241276</v>
      </c>
      <c r="J23" s="16">
        <f t="shared" si="5"/>
        <v>1568.9842229241276</v>
      </c>
      <c r="K23" s="16">
        <f t="shared" si="6"/>
        <v>2461711.4917848287</v>
      </c>
      <c r="L23" s="16">
        <f t="shared" si="7"/>
        <v>15.694550594419601</v>
      </c>
      <c r="M23" s="16">
        <f t="shared" si="8"/>
        <v>15.694550594419601</v>
      </c>
      <c r="O23" s="10"/>
    </row>
    <row r="24" spans="1:15" x14ac:dyDescent="0.25">
      <c r="A24" s="2">
        <v>16</v>
      </c>
      <c r="B24" s="2">
        <v>8278</v>
      </c>
      <c r="C24" s="16">
        <f t="shared" si="0"/>
        <v>8664.8310640483869</v>
      </c>
      <c r="D24" s="16">
        <f t="shared" si="1"/>
        <v>8634.4443255346596</v>
      </c>
      <c r="E24" s="16">
        <f t="shared" si="2"/>
        <v>2.5904575030522246</v>
      </c>
      <c r="F24" s="16">
        <f t="shared" si="3"/>
        <v>8695.2178025621142</v>
      </c>
      <c r="G24" s="2">
        <v>1</v>
      </c>
      <c r="H24" s="16">
        <f t="shared" si="9"/>
        <v>8697.8082600651669</v>
      </c>
      <c r="I24" s="16">
        <f t="shared" si="4"/>
        <v>-419.80826006516691</v>
      </c>
      <c r="J24" s="16">
        <f t="shared" si="5"/>
        <v>419.80826006516691</v>
      </c>
      <c r="K24" s="16">
        <f t="shared" si="6"/>
        <v>176238.9752189428</v>
      </c>
      <c r="L24" s="16">
        <f t="shared" si="7"/>
        <v>-5.0713730377526804</v>
      </c>
      <c r="M24" s="16">
        <f t="shared" si="8"/>
        <v>5.0713730377526804</v>
      </c>
      <c r="O24" s="10"/>
    </row>
    <row r="25" spans="1:15" x14ac:dyDescent="0.25">
      <c r="A25" s="2">
        <v>17</v>
      </c>
      <c r="B25" s="2">
        <v>7098</v>
      </c>
      <c r="C25" s="16">
        <f t="shared" si="0"/>
        <v>8634.4443255346596</v>
      </c>
      <c r="D25" s="16">
        <f t="shared" si="1"/>
        <v>8513.7520226148445</v>
      </c>
      <c r="E25" s="16">
        <f t="shared" si="2"/>
        <v>10.288971339192818</v>
      </c>
      <c r="F25" s="16">
        <f t="shared" si="3"/>
        <v>8755.1366284544747</v>
      </c>
      <c r="G25" s="2">
        <v>1</v>
      </c>
      <c r="H25" s="16">
        <f t="shared" si="9"/>
        <v>8765.4255997936671</v>
      </c>
      <c r="I25" s="16">
        <f t="shared" si="4"/>
        <v>-1667.4255997936671</v>
      </c>
      <c r="J25" s="16">
        <f t="shared" si="5"/>
        <v>1667.4255997936671</v>
      </c>
      <c r="K25" s="16">
        <f t="shared" si="6"/>
        <v>2780308.1308472701</v>
      </c>
      <c r="L25" s="16">
        <f t="shared" si="7"/>
        <v>-23.491484922424164</v>
      </c>
      <c r="M25" s="16">
        <f t="shared" si="8"/>
        <v>23.491484922424164</v>
      </c>
      <c r="O25" s="10"/>
    </row>
    <row r="26" spans="1:15" x14ac:dyDescent="0.25">
      <c r="A26" s="2">
        <v>18</v>
      </c>
      <c r="B26" s="2">
        <v>9063</v>
      </c>
      <c r="C26" s="16">
        <f t="shared" si="0"/>
        <v>8513.7520226148445</v>
      </c>
      <c r="D26" s="16">
        <f t="shared" si="1"/>
        <v>8556.8970960567967</v>
      </c>
      <c r="E26" s="16">
        <f t="shared" si="2"/>
        <v>-3.6781005360925469</v>
      </c>
      <c r="F26" s="16">
        <f t="shared" si="3"/>
        <v>8470.6069491728922</v>
      </c>
      <c r="G26" s="2">
        <v>1</v>
      </c>
      <c r="H26" s="16">
        <f t="shared" si="9"/>
        <v>8466.9288486368005</v>
      </c>
      <c r="I26" s="16">
        <f t="shared" si="4"/>
        <v>596.07115136319953</v>
      </c>
      <c r="J26" s="16">
        <f t="shared" si="5"/>
        <v>596.07115136319953</v>
      </c>
      <c r="K26" s="16">
        <f t="shared" si="6"/>
        <v>355300.81748745032</v>
      </c>
      <c r="L26" s="16">
        <f t="shared" si="7"/>
        <v>6.5769739750987473</v>
      </c>
      <c r="M26" s="16">
        <f t="shared" si="8"/>
        <v>6.5769739750987473</v>
      </c>
      <c r="O26" s="10"/>
    </row>
    <row r="27" spans="1:15" x14ac:dyDescent="0.25">
      <c r="A27" s="2">
        <v>19</v>
      </c>
      <c r="B27" s="2">
        <v>7286</v>
      </c>
      <c r="C27" s="16">
        <f t="shared" si="0"/>
        <v>8556.8970960567967</v>
      </c>
      <c r="D27" s="16">
        <f t="shared" si="1"/>
        <v>8457.0643232397124</v>
      </c>
      <c r="E27" s="16">
        <f t="shared" si="2"/>
        <v>8.5107046048293444</v>
      </c>
      <c r="F27" s="16">
        <f t="shared" si="3"/>
        <v>8656.7298688738811</v>
      </c>
      <c r="G27" s="2">
        <v>1</v>
      </c>
      <c r="H27" s="16">
        <f t="shared" si="9"/>
        <v>8665.2405734787098</v>
      </c>
      <c r="I27" s="16">
        <f t="shared" si="4"/>
        <v>-1379.2405734787098</v>
      </c>
      <c r="J27" s="16">
        <f t="shared" si="5"/>
        <v>1379.2405734787098</v>
      </c>
      <c r="K27" s="16">
        <f t="shared" si="6"/>
        <v>1902304.5595298805</v>
      </c>
      <c r="L27" s="16">
        <f t="shared" si="7"/>
        <v>-18.930010615958139</v>
      </c>
      <c r="M27" s="16">
        <f t="shared" si="8"/>
        <v>18.930010615958139</v>
      </c>
      <c r="O27" s="10"/>
    </row>
    <row r="28" spans="1:15" x14ac:dyDescent="0.25">
      <c r="A28" s="2">
        <v>20</v>
      </c>
      <c r="B28" s="2">
        <v>6614</v>
      </c>
      <c r="C28" s="16">
        <f t="shared" si="0"/>
        <v>8457.0643232397124</v>
      </c>
      <c r="D28" s="16">
        <f t="shared" si="1"/>
        <v>8312.286101273392</v>
      </c>
      <c r="E28" s="16">
        <f t="shared" si="2"/>
        <v>12.342286461634854</v>
      </c>
      <c r="F28" s="16">
        <f t="shared" si="3"/>
        <v>8601.8425452060328</v>
      </c>
      <c r="G28" s="2">
        <v>1</v>
      </c>
      <c r="H28" s="16">
        <f t="shared" si="9"/>
        <v>8614.1848316676678</v>
      </c>
      <c r="I28" s="16">
        <f t="shared" si="4"/>
        <v>-2000.1848316676678</v>
      </c>
      <c r="J28" s="16">
        <f t="shared" si="5"/>
        <v>2000.1848316676678</v>
      </c>
      <c r="K28" s="16">
        <f t="shared" si="6"/>
        <v>4000739.3608334167</v>
      </c>
      <c r="L28" s="16">
        <f t="shared" si="7"/>
        <v>-30.241681760926337</v>
      </c>
      <c r="M28" s="16">
        <f t="shared" si="8"/>
        <v>30.241681760926337</v>
      </c>
      <c r="O28" s="10"/>
    </row>
    <row r="29" spans="1:15" x14ac:dyDescent="0.25">
      <c r="A29" s="2">
        <v>21</v>
      </c>
      <c r="B29" s="2">
        <v>9264</v>
      </c>
      <c r="C29" s="16">
        <f t="shared" si="0"/>
        <v>8312.286101273392</v>
      </c>
      <c r="D29" s="16">
        <f t="shared" si="1"/>
        <v>8387.046078090736</v>
      </c>
      <c r="E29" s="16">
        <f t="shared" si="2"/>
        <v>-6.3732586103971487</v>
      </c>
      <c r="F29" s="16">
        <f t="shared" si="3"/>
        <v>8237.5261244560479</v>
      </c>
      <c r="G29" s="2">
        <v>1</v>
      </c>
      <c r="H29" s="16">
        <f t="shared" si="9"/>
        <v>8231.15286584565</v>
      </c>
      <c r="I29" s="16">
        <f t="shared" si="4"/>
        <v>1032.84713415435</v>
      </c>
      <c r="J29" s="16">
        <f t="shared" si="5"/>
        <v>1032.84713415435</v>
      </c>
      <c r="K29" s="16">
        <f t="shared" si="6"/>
        <v>1066773.2025308539</v>
      </c>
      <c r="L29" s="16">
        <f t="shared" si="7"/>
        <v>11.149040740008095</v>
      </c>
      <c r="M29" s="16">
        <f t="shared" si="8"/>
        <v>11.149040740008095</v>
      </c>
      <c r="O29" s="10"/>
    </row>
    <row r="30" spans="1:15" x14ac:dyDescent="0.25">
      <c r="A30" s="2">
        <v>22</v>
      </c>
      <c r="B30" s="2">
        <v>7058</v>
      </c>
      <c r="C30" s="16">
        <f t="shared" si="0"/>
        <v>8387.046078090736</v>
      </c>
      <c r="D30" s="16">
        <f t="shared" si="1"/>
        <v>8282.6455285976717</v>
      </c>
      <c r="E30" s="16">
        <f t="shared" si="2"/>
        <v>8.9001057693279257</v>
      </c>
      <c r="F30" s="16">
        <f t="shared" si="3"/>
        <v>8491.4466275838004</v>
      </c>
      <c r="G30" s="2">
        <v>1</v>
      </c>
      <c r="H30" s="16">
        <f t="shared" si="9"/>
        <v>8500.346733353128</v>
      </c>
      <c r="I30" s="16">
        <f t="shared" si="4"/>
        <v>-1442.346733353128</v>
      </c>
      <c r="J30" s="16">
        <f t="shared" si="5"/>
        <v>1442.346733353128</v>
      </c>
      <c r="K30" s="16">
        <f t="shared" si="6"/>
        <v>2080364.0992144393</v>
      </c>
      <c r="L30" s="16">
        <f t="shared" si="7"/>
        <v>-20.435629545949674</v>
      </c>
      <c r="M30" s="16">
        <f t="shared" si="8"/>
        <v>20.435629545949674</v>
      </c>
      <c r="O30" s="10"/>
    </row>
    <row r="31" spans="1:15" x14ac:dyDescent="0.25">
      <c r="A31" s="2">
        <v>23</v>
      </c>
      <c r="B31" s="2">
        <v>7352</v>
      </c>
      <c r="C31" s="16">
        <f t="shared" si="0"/>
        <v>8282.6455285976717</v>
      </c>
      <c r="D31" s="16">
        <f t="shared" si="1"/>
        <v>8209.5405353468468</v>
      </c>
      <c r="E31" s="16">
        <f t="shared" si="2"/>
        <v>6.2321719124818422</v>
      </c>
      <c r="F31" s="16">
        <f t="shared" si="3"/>
        <v>8355.7505218484966</v>
      </c>
      <c r="G31" s="2">
        <v>1</v>
      </c>
      <c r="H31" s="16">
        <f t="shared" si="9"/>
        <v>8361.9826937609778</v>
      </c>
      <c r="I31" s="16">
        <f t="shared" si="4"/>
        <v>-1009.9826937609778</v>
      </c>
      <c r="J31" s="16">
        <f t="shared" si="5"/>
        <v>1009.9826937609778</v>
      </c>
      <c r="K31" s="16">
        <f t="shared" si="6"/>
        <v>1020065.0416966811</v>
      </c>
      <c r="L31" s="16">
        <f t="shared" si="7"/>
        <v>-13.737523038098173</v>
      </c>
      <c r="M31" s="16">
        <f t="shared" si="8"/>
        <v>13.737523038098173</v>
      </c>
      <c r="O31" s="10"/>
    </row>
    <row r="32" spans="1:15" x14ac:dyDescent="0.25">
      <c r="A32" s="2">
        <v>24</v>
      </c>
      <c r="B32" s="2">
        <v>8909</v>
      </c>
      <c r="C32" s="16">
        <f t="shared" si="0"/>
        <v>8209.5405353468468</v>
      </c>
      <c r="D32" s="16">
        <f t="shared" si="1"/>
        <v>8264.4851709480572</v>
      </c>
      <c r="E32" s="16">
        <f t="shared" si="2"/>
        <v>-4.6840085677943666</v>
      </c>
      <c r="F32" s="16">
        <f t="shared" si="3"/>
        <v>8154.5958997456364</v>
      </c>
      <c r="G32" s="2">
        <v>1</v>
      </c>
      <c r="H32" s="16">
        <f t="shared" si="9"/>
        <v>8154.5958997456364</v>
      </c>
      <c r="I32" s="16">
        <f t="shared" si="4"/>
        <v>754.40410025436358</v>
      </c>
      <c r="J32" s="16">
        <f t="shared" si="5"/>
        <v>754.40410025436358</v>
      </c>
      <c r="K32" s="16">
        <f t="shared" si="6"/>
        <v>569125.54648059583</v>
      </c>
      <c r="L32" s="16">
        <f t="shared" si="7"/>
        <v>8.4678875323197165</v>
      </c>
      <c r="M32" s="16">
        <f t="shared" si="8"/>
        <v>8.4678875323197165</v>
      </c>
      <c r="O32" s="10"/>
    </row>
    <row r="33" spans="1:14" x14ac:dyDescent="0.25">
      <c r="A33" s="2">
        <v>25</v>
      </c>
      <c r="B33" s="19"/>
      <c r="C33" s="16"/>
      <c r="D33" s="16"/>
      <c r="E33" s="16"/>
      <c r="F33" s="16"/>
      <c r="G33" s="2"/>
      <c r="H33" s="16"/>
      <c r="I33" s="16"/>
      <c r="J33" s="16"/>
      <c r="K33" s="16"/>
      <c r="L33" s="16"/>
      <c r="M33" s="16"/>
    </row>
    <row r="34" spans="1:14" x14ac:dyDescent="0.25">
      <c r="A34" s="1"/>
      <c r="B34" s="1"/>
      <c r="C34" s="1"/>
      <c r="D34" s="1"/>
      <c r="E34" s="1"/>
      <c r="F34" s="1"/>
      <c r="G34" s="1"/>
      <c r="H34" s="18" t="s">
        <v>73</v>
      </c>
      <c r="I34" s="17">
        <f>SUM(I11:I32)</f>
        <v>-12417.430682998745</v>
      </c>
      <c r="J34" s="17">
        <f>SUM(J11:J32)</f>
        <v>24883.668048353462</v>
      </c>
      <c r="K34" s="17">
        <f>SUM(K11:K32)</f>
        <v>39086872.661633171</v>
      </c>
      <c r="L34" s="17">
        <f>SUM(L11:L32)</f>
        <v>-198.67264682880591</v>
      </c>
      <c r="M34" s="17">
        <f>SUM(M11:M32)</f>
        <v>330.72650590859746</v>
      </c>
    </row>
    <row r="35" spans="1:14" x14ac:dyDescent="0.25">
      <c r="H35" s="2">
        <v>1</v>
      </c>
      <c r="I35" s="16">
        <f t="shared" ref="I35:I46" si="10">$F$32 + ($E$32*H35)</f>
        <v>8149.9118911778423</v>
      </c>
    </row>
    <row r="36" spans="1:14" x14ac:dyDescent="0.25">
      <c r="H36" s="2">
        <v>2</v>
      </c>
      <c r="I36" s="16">
        <f t="shared" si="10"/>
        <v>8145.2278826100473</v>
      </c>
    </row>
    <row r="37" spans="1:14" x14ac:dyDescent="0.25">
      <c r="H37" s="2">
        <v>3</v>
      </c>
      <c r="I37" s="16">
        <f t="shared" si="10"/>
        <v>8140.5438740422533</v>
      </c>
      <c r="K37" s="35" t="s">
        <v>72</v>
      </c>
      <c r="L37" s="35"/>
    </row>
    <row r="38" spans="1:14" x14ac:dyDescent="0.25">
      <c r="H38" s="2">
        <v>4</v>
      </c>
      <c r="I38" s="16">
        <f t="shared" si="10"/>
        <v>8135.8598654744592</v>
      </c>
      <c r="K38" s="2" t="s">
        <v>71</v>
      </c>
      <c r="L38" s="16">
        <f>-$I$34/A32</f>
        <v>517.39294512494769</v>
      </c>
    </row>
    <row r="39" spans="1:14" x14ac:dyDescent="0.25">
      <c r="H39" s="2">
        <v>5</v>
      </c>
      <c r="I39" s="16">
        <f t="shared" si="10"/>
        <v>8131.1758569066642</v>
      </c>
      <c r="K39" s="2" t="s">
        <v>70</v>
      </c>
      <c r="L39" s="16">
        <f>J34/A32</f>
        <v>1036.8195020147275</v>
      </c>
    </row>
    <row r="40" spans="1:14" x14ac:dyDescent="0.25">
      <c r="H40" s="2">
        <v>6</v>
      </c>
      <c r="I40" s="16">
        <f t="shared" si="10"/>
        <v>8126.4918483388701</v>
      </c>
      <c r="K40" s="2" t="s">
        <v>69</v>
      </c>
      <c r="L40" s="16">
        <f>K34</f>
        <v>39086872.661633171</v>
      </c>
    </row>
    <row r="41" spans="1:14" x14ac:dyDescent="0.25">
      <c r="H41" s="2">
        <v>7</v>
      </c>
      <c r="I41" s="16">
        <f t="shared" si="10"/>
        <v>8121.807839771076</v>
      </c>
      <c r="K41" s="2" t="s">
        <v>68</v>
      </c>
      <c r="L41" s="16">
        <f>K34/A32</f>
        <v>1628619.6942347155</v>
      </c>
    </row>
    <row r="42" spans="1:14" x14ac:dyDescent="0.25">
      <c r="H42" s="2">
        <v>8</v>
      </c>
      <c r="I42" s="16">
        <f t="shared" si="10"/>
        <v>8117.123831203281</v>
      </c>
      <c r="K42" s="2" t="s">
        <v>67</v>
      </c>
      <c r="L42" s="16">
        <f>(L40/A32)^0.5</f>
        <v>1276.1738495341124</v>
      </c>
    </row>
    <row r="43" spans="1:14" x14ac:dyDescent="0.25">
      <c r="H43" s="2">
        <v>9</v>
      </c>
      <c r="I43" s="16">
        <f t="shared" si="10"/>
        <v>8112.439822635487</v>
      </c>
    </row>
    <row r="44" spans="1:14" x14ac:dyDescent="0.25">
      <c r="H44" s="2">
        <v>10</v>
      </c>
      <c r="I44" s="16">
        <f t="shared" si="10"/>
        <v>8107.7558140676929</v>
      </c>
      <c r="K44" s="36" t="s">
        <v>66</v>
      </c>
      <c r="L44" s="37"/>
      <c r="N44">
        <f>M34/A32</f>
        <v>13.780271079524894</v>
      </c>
    </row>
    <row r="45" spans="1:14" x14ac:dyDescent="0.25">
      <c r="H45" s="2">
        <v>11</v>
      </c>
      <c r="I45" s="16">
        <f t="shared" si="10"/>
        <v>8103.0718054998988</v>
      </c>
      <c r="K45" s="2" t="s">
        <v>65</v>
      </c>
      <c r="L45" s="16">
        <f>L34/A32</f>
        <v>-8.2780269512002462</v>
      </c>
    </row>
    <row r="46" spans="1:14" x14ac:dyDescent="0.25">
      <c r="H46" s="2">
        <v>12</v>
      </c>
      <c r="I46" s="16">
        <f t="shared" si="10"/>
        <v>8098.3877969321038</v>
      </c>
      <c r="K46" s="2" t="s">
        <v>64</v>
      </c>
      <c r="L46" s="16">
        <f>M34/A32</f>
        <v>13.780271079524894</v>
      </c>
    </row>
    <row r="47" spans="1:14" x14ac:dyDescent="0.25">
      <c r="H47" s="15"/>
      <c r="I47" s="25">
        <f>SUM(I35:I46)</f>
        <v>97489.798128659691</v>
      </c>
      <c r="K47" s="14"/>
      <c r="L47" s="14"/>
    </row>
    <row r="48" spans="1:14" x14ac:dyDescent="0.25">
      <c r="K48" s="10"/>
      <c r="L48" s="10"/>
    </row>
    <row r="49" spans="11:12" x14ac:dyDescent="0.25">
      <c r="K49" s="10"/>
      <c r="L49" s="10"/>
    </row>
  </sheetData>
  <mergeCells count="4">
    <mergeCell ref="E7:F7"/>
    <mergeCell ref="K37:L37"/>
    <mergeCell ref="K44:L44"/>
    <mergeCell ref="D3:K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B462F4-AA96-4C8B-860D-9D2F235FCEFF}">
  <dimension ref="A1:O49"/>
  <sheetViews>
    <sheetView tabSelected="1" topLeftCell="A34" zoomScale="87" zoomScaleNormal="87" workbookViewId="0">
      <selection activeCell="C2" sqref="C2"/>
    </sheetView>
  </sheetViews>
  <sheetFormatPr defaultRowHeight="15" x14ac:dyDescent="0.25"/>
  <cols>
    <col min="1" max="1" width="16" customWidth="1"/>
    <col min="2" max="2" width="10.28515625" customWidth="1"/>
    <col min="3" max="3" width="16.7109375" customWidth="1"/>
    <col min="4" max="4" width="18.85546875" customWidth="1"/>
    <col min="5" max="5" width="13.28515625" customWidth="1"/>
    <col min="7" max="7" width="9.140625" customWidth="1"/>
    <col min="10" max="10" width="14.42578125" customWidth="1"/>
    <col min="11" max="11" width="17.28515625" customWidth="1"/>
    <col min="12" max="12" width="16.7109375" bestFit="1" customWidth="1"/>
    <col min="13" max="13" width="26.85546875" customWidth="1"/>
  </cols>
  <sheetData>
    <row r="1" spans="1:15" x14ac:dyDescent="0.25">
      <c r="A1" s="3" t="s">
        <v>94</v>
      </c>
      <c r="B1" s="3">
        <v>0.12903899317668313</v>
      </c>
      <c r="C1">
        <f>1-B1</f>
        <v>0.8709610068233169</v>
      </c>
    </row>
    <row r="2" spans="1:15" x14ac:dyDescent="0.25">
      <c r="A2" s="3" t="s">
        <v>93</v>
      </c>
      <c r="B2" s="3">
        <f>C1</f>
        <v>0.8709610068233169</v>
      </c>
    </row>
    <row r="4" spans="1:15" x14ac:dyDescent="0.25">
      <c r="E4" s="38" t="s">
        <v>96</v>
      </c>
      <c r="F4" s="39"/>
      <c r="G4" s="39"/>
      <c r="H4" s="39"/>
      <c r="I4" s="39"/>
      <c r="J4" s="39"/>
      <c r="K4" s="39"/>
      <c r="L4" s="39"/>
    </row>
    <row r="7" spans="1:15" ht="33" customHeight="1" x14ac:dyDescent="0.25">
      <c r="A7" s="13"/>
      <c r="B7" s="22"/>
      <c r="C7" s="21" t="s">
        <v>92</v>
      </c>
      <c r="D7" s="21" t="s">
        <v>92</v>
      </c>
      <c r="E7" s="33" t="s">
        <v>91</v>
      </c>
      <c r="F7" s="34"/>
      <c r="G7" s="23"/>
      <c r="H7" s="22"/>
      <c r="I7" s="21" t="s">
        <v>90</v>
      </c>
      <c r="J7" s="21" t="s">
        <v>89</v>
      </c>
      <c r="K7" s="21"/>
      <c r="L7" s="21" t="s">
        <v>88</v>
      </c>
      <c r="M7" s="21" t="s">
        <v>87</v>
      </c>
    </row>
    <row r="8" spans="1:15" x14ac:dyDescent="0.25">
      <c r="A8" s="20" t="s">
        <v>86</v>
      </c>
      <c r="B8" s="20" t="s">
        <v>85</v>
      </c>
      <c r="C8" s="20" t="s">
        <v>84</v>
      </c>
      <c r="D8" s="20" t="s">
        <v>83</v>
      </c>
      <c r="E8" s="20" t="s">
        <v>82</v>
      </c>
      <c r="F8" s="20" t="s">
        <v>81</v>
      </c>
      <c r="G8" s="20" t="s">
        <v>80</v>
      </c>
      <c r="H8" s="20" t="s">
        <v>79</v>
      </c>
      <c r="I8" s="20" t="s">
        <v>78</v>
      </c>
      <c r="J8" s="20" t="s">
        <v>77</v>
      </c>
      <c r="K8" s="20" t="s">
        <v>76</v>
      </c>
      <c r="L8" s="20" t="s">
        <v>75</v>
      </c>
      <c r="M8" s="20" t="s">
        <v>74</v>
      </c>
      <c r="O8" s="10"/>
    </row>
    <row r="9" spans="1:15" x14ac:dyDescent="0.25">
      <c r="A9" s="2">
        <v>1</v>
      </c>
      <c r="B9" s="2">
        <v>2215</v>
      </c>
      <c r="C9" s="2">
        <f>B9</f>
        <v>2215</v>
      </c>
      <c r="D9" s="2">
        <f>B9</f>
        <v>2215</v>
      </c>
      <c r="E9" s="2"/>
      <c r="F9" s="2"/>
      <c r="G9" s="2"/>
      <c r="H9" s="2"/>
      <c r="I9" s="2"/>
      <c r="J9" s="2"/>
      <c r="K9" s="2"/>
      <c r="L9" s="2"/>
      <c r="M9" s="2"/>
      <c r="O9" s="10"/>
    </row>
    <row r="10" spans="1:15" x14ac:dyDescent="0.25">
      <c r="A10" s="2">
        <v>2</v>
      </c>
      <c r="B10" s="2">
        <v>4204</v>
      </c>
      <c r="C10" s="2">
        <f t="shared" ref="C10:C32" si="0">($B$1*B9)+($B$2*C9)</f>
        <v>2215</v>
      </c>
      <c r="D10" s="16">
        <f t="shared" ref="D10:D32" si="1">($B$1*B10)+($B$2*D9)</f>
        <v>2471.6585574284227</v>
      </c>
      <c r="E10" s="16">
        <f t="shared" ref="E10:E32" si="2">($B$1/$B$2)*(C10-D10)</f>
        <v>-38.025768755755649</v>
      </c>
      <c r="F10" s="16">
        <f t="shared" ref="F10:F32" si="3">C10+(C10-D10)</f>
        <v>1958.3414425715773</v>
      </c>
      <c r="G10" s="2"/>
      <c r="H10" s="2"/>
      <c r="I10" s="2"/>
      <c r="J10" s="2"/>
      <c r="K10" s="2"/>
      <c r="L10" s="2"/>
      <c r="M10" s="2"/>
      <c r="O10" s="2">
        <v>2215</v>
      </c>
    </row>
    <row r="11" spans="1:15" x14ac:dyDescent="0.25">
      <c r="A11" s="2">
        <v>3</v>
      </c>
      <c r="B11" s="2">
        <v>5965</v>
      </c>
      <c r="C11" s="16">
        <f t="shared" si="0"/>
        <v>2471.6585574284227</v>
      </c>
      <c r="D11" s="16">
        <f t="shared" si="1"/>
        <v>2922.4358200002407</v>
      </c>
      <c r="E11" s="16">
        <f t="shared" si="2"/>
        <v>-66.785818944255738</v>
      </c>
      <c r="F11" s="16">
        <f t="shared" si="3"/>
        <v>2020.8812948566047</v>
      </c>
      <c r="G11" s="2">
        <v>1</v>
      </c>
      <c r="H11" s="2">
        <f t="shared" ref="H11:H32" si="4">F11+(E11*G12)</f>
        <v>1954.095475912349</v>
      </c>
      <c r="I11" s="2">
        <f t="shared" ref="I11:I32" si="5">B11-H11</f>
        <v>4010.9045240876512</v>
      </c>
      <c r="J11" s="2">
        <f t="shared" ref="J11:J32" si="6">ABS(I11)</f>
        <v>4010.9045240876512</v>
      </c>
      <c r="K11" s="2">
        <f t="shared" ref="K11:K32" si="7">I11^2</f>
        <v>16087355.101346787</v>
      </c>
      <c r="L11" s="16">
        <f t="shared" ref="L11:L32" si="8">(I11/B11)*100</f>
        <v>67.240645835501283</v>
      </c>
      <c r="M11" s="16">
        <f t="shared" ref="M11:M32" si="9">ABS(L11)</f>
        <v>67.240645835501283</v>
      </c>
      <c r="O11" s="2">
        <v>6204</v>
      </c>
    </row>
    <row r="12" spans="1:15" x14ac:dyDescent="0.25">
      <c r="A12" s="2">
        <v>4</v>
      </c>
      <c r="B12" s="2">
        <v>2326</v>
      </c>
      <c r="C12" s="16">
        <f t="shared" si="0"/>
        <v>2922.4358200002407</v>
      </c>
      <c r="D12" s="16">
        <f t="shared" si="1"/>
        <v>2845.4723422929005</v>
      </c>
      <c r="E12" s="16">
        <f t="shared" si="2"/>
        <v>11.402680024624726</v>
      </c>
      <c r="F12" s="16">
        <f t="shared" si="3"/>
        <v>2999.3992977075809</v>
      </c>
      <c r="G12" s="2">
        <v>1</v>
      </c>
      <c r="H12" s="16">
        <f t="shared" si="4"/>
        <v>3010.8019777322056</v>
      </c>
      <c r="I12" s="16">
        <f t="shared" si="5"/>
        <v>-684.80197773220561</v>
      </c>
      <c r="J12" s="16">
        <f t="shared" si="6"/>
        <v>684.80197773220561</v>
      </c>
      <c r="K12" s="16">
        <f t="shared" si="7"/>
        <v>468953.74870594026</v>
      </c>
      <c r="L12" s="16">
        <f t="shared" si="8"/>
        <v>-29.441185629071608</v>
      </c>
      <c r="M12" s="16">
        <f t="shared" si="9"/>
        <v>29.441185629071608</v>
      </c>
      <c r="O12" s="2">
        <v>5965</v>
      </c>
    </row>
    <row r="13" spans="1:15" x14ac:dyDescent="0.25">
      <c r="A13" s="2">
        <v>5</v>
      </c>
      <c r="B13" s="2">
        <v>3176</v>
      </c>
      <c r="C13" s="16">
        <f t="shared" si="0"/>
        <v>2845.4723422929005</v>
      </c>
      <c r="D13" s="16">
        <f t="shared" si="1"/>
        <v>2888.1232984604721</v>
      </c>
      <c r="E13" s="16">
        <f t="shared" si="2"/>
        <v>-6.3190388533694168</v>
      </c>
      <c r="F13" s="16">
        <f t="shared" si="3"/>
        <v>2802.8213861253289</v>
      </c>
      <c r="G13" s="2">
        <v>1</v>
      </c>
      <c r="H13" s="16">
        <f t="shared" si="4"/>
        <v>2796.5023472719595</v>
      </c>
      <c r="I13" s="16">
        <f t="shared" si="5"/>
        <v>379.49765272804052</v>
      </c>
      <c r="J13" s="16">
        <f t="shared" si="6"/>
        <v>379.49765272804052</v>
      </c>
      <c r="K13" s="16">
        <f t="shared" si="7"/>
        <v>144018.46842609244</v>
      </c>
      <c r="L13" s="16">
        <f t="shared" si="8"/>
        <v>11.948918536777095</v>
      </c>
      <c r="M13" s="16">
        <f t="shared" si="9"/>
        <v>11.948918536777095</v>
      </c>
      <c r="O13" s="2">
        <v>6326</v>
      </c>
    </row>
    <row r="14" spans="1:15" x14ac:dyDescent="0.25">
      <c r="A14" s="2">
        <v>6</v>
      </c>
      <c r="B14" s="2">
        <v>4321</v>
      </c>
      <c r="C14" s="16">
        <f t="shared" si="0"/>
        <v>2888.1232984604721</v>
      </c>
      <c r="D14" s="16">
        <f t="shared" si="1"/>
        <v>3073.0202653734596</v>
      </c>
      <c r="E14" s="16">
        <f t="shared" si="2"/>
        <v>-27.393784870916047</v>
      </c>
      <c r="F14" s="16">
        <f t="shared" si="3"/>
        <v>2703.2263315474847</v>
      </c>
      <c r="G14" s="2">
        <v>1</v>
      </c>
      <c r="H14" s="16">
        <f t="shared" si="4"/>
        <v>2675.8325466765687</v>
      </c>
      <c r="I14" s="16">
        <f t="shared" si="5"/>
        <v>1645.1674533234313</v>
      </c>
      <c r="J14" s="16">
        <f t="shared" si="6"/>
        <v>1645.1674533234313</v>
      </c>
      <c r="K14" s="16">
        <f t="shared" si="7"/>
        <v>2706575.9494747045</v>
      </c>
      <c r="L14" s="16">
        <f t="shared" si="8"/>
        <v>38.073766566152081</v>
      </c>
      <c r="M14" s="16">
        <f t="shared" si="9"/>
        <v>38.073766566152081</v>
      </c>
      <c r="O14" s="2">
        <v>6176</v>
      </c>
    </row>
    <row r="15" spans="1:15" x14ac:dyDescent="0.25">
      <c r="A15" s="2">
        <v>7</v>
      </c>
      <c r="B15" s="2">
        <v>4906</v>
      </c>
      <c r="C15" s="16">
        <f t="shared" si="0"/>
        <v>3073.0202653734596</v>
      </c>
      <c r="D15" s="16">
        <f t="shared" si="1"/>
        <v>3309.5461248429319</v>
      </c>
      <c r="E15" s="16">
        <f t="shared" si="2"/>
        <v>-35.04296808592013</v>
      </c>
      <c r="F15" s="16">
        <f t="shared" si="3"/>
        <v>2836.4944059039872</v>
      </c>
      <c r="G15" s="2">
        <v>1</v>
      </c>
      <c r="H15" s="16">
        <f t="shared" si="4"/>
        <v>2801.451437818067</v>
      </c>
      <c r="I15" s="16">
        <f t="shared" si="5"/>
        <v>2104.548562181933</v>
      </c>
      <c r="J15" s="16">
        <f t="shared" si="6"/>
        <v>2104.548562181933</v>
      </c>
      <c r="K15" s="16">
        <f t="shared" si="7"/>
        <v>4429124.6505820416</v>
      </c>
      <c r="L15" s="16">
        <f t="shared" si="8"/>
        <v>42.897443175334956</v>
      </c>
      <c r="M15" s="16">
        <f t="shared" si="9"/>
        <v>42.897443175334956</v>
      </c>
      <c r="O15" s="2">
        <v>4321</v>
      </c>
    </row>
    <row r="16" spans="1:15" x14ac:dyDescent="0.25">
      <c r="A16" s="2">
        <v>8</v>
      </c>
      <c r="B16" s="2">
        <v>4401</v>
      </c>
      <c r="C16" s="16">
        <f t="shared" si="0"/>
        <v>3309.5461248429319</v>
      </c>
      <c r="D16" s="16">
        <f t="shared" si="1"/>
        <v>3450.3862339919897</v>
      </c>
      <c r="E16" s="16">
        <f t="shared" si="2"/>
        <v>-20.866451817142394</v>
      </c>
      <c r="F16" s="16">
        <f t="shared" si="3"/>
        <v>3168.7060156938742</v>
      </c>
      <c r="G16" s="2">
        <v>1</v>
      </c>
      <c r="H16" s="16">
        <f t="shared" si="4"/>
        <v>3147.839563876732</v>
      </c>
      <c r="I16" s="16">
        <f t="shared" si="5"/>
        <v>1253.160436123268</v>
      </c>
      <c r="J16" s="16">
        <f t="shared" si="6"/>
        <v>1253.160436123268</v>
      </c>
      <c r="K16" s="16">
        <f t="shared" si="7"/>
        <v>1570411.0786646593</v>
      </c>
      <c r="L16" s="16">
        <f t="shared" si="8"/>
        <v>28.474447537452125</v>
      </c>
      <c r="M16" s="16">
        <f t="shared" si="9"/>
        <v>28.474447537452125</v>
      </c>
      <c r="O16" s="2">
        <v>5906</v>
      </c>
    </row>
    <row r="17" spans="1:15" x14ac:dyDescent="0.25">
      <c r="A17" s="2">
        <v>9</v>
      </c>
      <c r="B17" s="2">
        <v>3461</v>
      </c>
      <c r="C17" s="16">
        <f t="shared" si="0"/>
        <v>3450.3862339919897</v>
      </c>
      <c r="D17" s="16">
        <f t="shared" si="1"/>
        <v>3451.7558236714763</v>
      </c>
      <c r="E17" s="16">
        <f t="shared" si="2"/>
        <v>-0.20291433476536336</v>
      </c>
      <c r="F17" s="16">
        <f t="shared" si="3"/>
        <v>3449.0166443125031</v>
      </c>
      <c r="G17" s="2">
        <v>1</v>
      </c>
      <c r="H17" s="16">
        <f t="shared" si="4"/>
        <v>3448.8137299777377</v>
      </c>
      <c r="I17" s="16">
        <f t="shared" si="5"/>
        <v>12.186270022262306</v>
      </c>
      <c r="J17" s="16">
        <f t="shared" si="6"/>
        <v>12.186270022262306</v>
      </c>
      <c r="K17" s="16">
        <f t="shared" si="7"/>
        <v>148.50517705548896</v>
      </c>
      <c r="L17" s="16">
        <f t="shared" si="8"/>
        <v>0.35210257215435731</v>
      </c>
      <c r="M17" s="16">
        <f t="shared" si="9"/>
        <v>0.35210257215435731</v>
      </c>
      <c r="O17" s="2">
        <v>7401</v>
      </c>
    </row>
    <row r="18" spans="1:15" x14ac:dyDescent="0.25">
      <c r="A18" s="2">
        <v>10</v>
      </c>
      <c r="B18" s="2">
        <v>4097</v>
      </c>
      <c r="C18" s="16">
        <f t="shared" si="0"/>
        <v>3451.7558236714763</v>
      </c>
      <c r="D18" s="16">
        <f t="shared" si="1"/>
        <v>3535.0174825380273</v>
      </c>
      <c r="E18" s="16">
        <f t="shared" si="2"/>
        <v>-12.335799819037959</v>
      </c>
      <c r="F18" s="16">
        <f t="shared" si="3"/>
        <v>3368.4941648049253</v>
      </c>
      <c r="G18" s="2">
        <v>1</v>
      </c>
      <c r="H18" s="16">
        <f t="shared" si="4"/>
        <v>3356.1583649858871</v>
      </c>
      <c r="I18" s="16">
        <f t="shared" si="5"/>
        <v>740.84163501411285</v>
      </c>
      <c r="J18" s="16">
        <f t="shared" si="6"/>
        <v>740.84163501411285</v>
      </c>
      <c r="K18" s="16">
        <f t="shared" si="7"/>
        <v>548846.32817038405</v>
      </c>
      <c r="L18" s="16">
        <f t="shared" si="8"/>
        <v>18.082539297391087</v>
      </c>
      <c r="M18" s="16">
        <f t="shared" si="9"/>
        <v>18.082539297391087</v>
      </c>
      <c r="O18" s="2">
        <v>3461</v>
      </c>
    </row>
    <row r="19" spans="1:15" x14ac:dyDescent="0.25">
      <c r="A19" s="2">
        <v>11</v>
      </c>
      <c r="B19" s="2">
        <v>5345</v>
      </c>
      <c r="C19" s="16">
        <f t="shared" si="0"/>
        <v>3535.0174825380273</v>
      </c>
      <c r="D19" s="16">
        <f t="shared" si="1"/>
        <v>3768.5758042587186</v>
      </c>
      <c r="E19" s="16">
        <f t="shared" si="2"/>
        <v>-34.603306516324523</v>
      </c>
      <c r="F19" s="16">
        <f t="shared" si="3"/>
        <v>3301.4591608173359</v>
      </c>
      <c r="G19" s="2">
        <v>1</v>
      </c>
      <c r="H19" s="16">
        <f t="shared" si="4"/>
        <v>3266.8558543010113</v>
      </c>
      <c r="I19" s="16">
        <f t="shared" si="5"/>
        <v>2078.1441456989887</v>
      </c>
      <c r="J19" s="16">
        <f t="shared" si="6"/>
        <v>2078.1441456989887</v>
      </c>
      <c r="K19" s="16">
        <f t="shared" si="7"/>
        <v>4318683.0903029796</v>
      </c>
      <c r="L19" s="16">
        <f t="shared" si="8"/>
        <v>38.880152398484356</v>
      </c>
      <c r="M19" s="16">
        <f t="shared" si="9"/>
        <v>38.880152398484356</v>
      </c>
      <c r="O19" s="2">
        <v>7097</v>
      </c>
    </row>
    <row r="20" spans="1:15" x14ac:dyDescent="0.25">
      <c r="A20" s="2">
        <v>12</v>
      </c>
      <c r="B20" s="2">
        <v>3070</v>
      </c>
      <c r="C20" s="16">
        <f t="shared" si="0"/>
        <v>3768.5758042587186</v>
      </c>
      <c r="D20" s="16">
        <f t="shared" si="1"/>
        <v>3678.4322858195819</v>
      </c>
      <c r="E20" s="16">
        <f t="shared" si="2"/>
        <v>13.355395671748639</v>
      </c>
      <c r="F20" s="16">
        <f t="shared" si="3"/>
        <v>3858.7193226978552</v>
      </c>
      <c r="G20" s="2">
        <v>1</v>
      </c>
      <c r="H20" s="16">
        <f t="shared" si="4"/>
        <v>3872.0747183696039</v>
      </c>
      <c r="I20" s="16">
        <f t="shared" si="5"/>
        <v>-802.07471836960394</v>
      </c>
      <c r="J20" s="16">
        <f t="shared" si="6"/>
        <v>802.07471836960394</v>
      </c>
      <c r="K20" s="16">
        <f t="shared" si="7"/>
        <v>643323.85384767945</v>
      </c>
      <c r="L20" s="16">
        <f t="shared" si="8"/>
        <v>-26.126212324742799</v>
      </c>
      <c r="M20" s="16">
        <f t="shared" si="9"/>
        <v>26.126212324742799</v>
      </c>
      <c r="O20" s="2">
        <v>6345</v>
      </c>
    </row>
    <row r="21" spans="1:15" x14ac:dyDescent="0.25">
      <c r="A21" s="2">
        <v>13</v>
      </c>
      <c r="B21" s="2">
        <v>4748</v>
      </c>
      <c r="C21" s="16">
        <f t="shared" si="0"/>
        <v>3678.4322858195819</v>
      </c>
      <c r="D21" s="16">
        <f t="shared" si="1"/>
        <v>3816.4482267917097</v>
      </c>
      <c r="E21" s="16">
        <f t="shared" si="2"/>
        <v>-20.448031457037104</v>
      </c>
      <c r="F21" s="16">
        <f t="shared" si="3"/>
        <v>3540.4163448474542</v>
      </c>
      <c r="G21" s="2">
        <v>1</v>
      </c>
      <c r="H21" s="16">
        <f t="shared" si="4"/>
        <v>3519.9683133904173</v>
      </c>
      <c r="I21" s="16">
        <f t="shared" si="5"/>
        <v>1228.0316866095827</v>
      </c>
      <c r="J21" s="16">
        <f t="shared" si="6"/>
        <v>1228.0316866095827</v>
      </c>
      <c r="K21" s="16">
        <f t="shared" si="7"/>
        <v>1508061.8233171764</v>
      </c>
      <c r="L21" s="16">
        <f t="shared" si="8"/>
        <v>25.864188850243952</v>
      </c>
      <c r="M21" s="16">
        <f t="shared" si="9"/>
        <v>25.864188850243952</v>
      </c>
      <c r="O21" s="2">
        <v>6070</v>
      </c>
    </row>
    <row r="22" spans="1:15" x14ac:dyDescent="0.25">
      <c r="A22" s="2">
        <v>14</v>
      </c>
      <c r="B22" s="2">
        <v>2453</v>
      </c>
      <c r="C22" s="16">
        <f t="shared" si="0"/>
        <v>3816.4482267917097</v>
      </c>
      <c r="D22" s="16">
        <f t="shared" si="1"/>
        <v>3640.510240357974</v>
      </c>
      <c r="E22" s="16">
        <f t="shared" si="2"/>
        <v>26.066448960495983</v>
      </c>
      <c r="F22" s="16">
        <f t="shared" si="3"/>
        <v>3992.3862132254453</v>
      </c>
      <c r="G22" s="2">
        <v>1</v>
      </c>
      <c r="H22" s="16">
        <f t="shared" si="4"/>
        <v>4018.4526621859413</v>
      </c>
      <c r="I22" s="16">
        <f t="shared" si="5"/>
        <v>-1565.4526621859413</v>
      </c>
      <c r="J22" s="16">
        <f t="shared" si="6"/>
        <v>1565.4526621859413</v>
      </c>
      <c r="K22" s="16">
        <f t="shared" si="7"/>
        <v>2450642.037545051</v>
      </c>
      <c r="L22" s="16">
        <f t="shared" si="8"/>
        <v>-63.817882681856553</v>
      </c>
      <c r="M22" s="16">
        <f t="shared" si="9"/>
        <v>63.817882681856553</v>
      </c>
      <c r="O22" s="2">
        <v>4748</v>
      </c>
    </row>
    <row r="23" spans="1:15" x14ac:dyDescent="0.25">
      <c r="A23" s="2">
        <v>15</v>
      </c>
      <c r="B23" s="2">
        <v>3871</v>
      </c>
      <c r="C23" s="16">
        <f t="shared" si="0"/>
        <v>3640.510240357974</v>
      </c>
      <c r="D23" s="16">
        <f t="shared" si="1"/>
        <v>3670.2524068797165</v>
      </c>
      <c r="E23" s="16">
        <f t="shared" si="2"/>
        <v>-4.4065109606421977</v>
      </c>
      <c r="F23" s="16">
        <f t="shared" si="3"/>
        <v>3610.7680738362315</v>
      </c>
      <c r="G23" s="2">
        <v>1</v>
      </c>
      <c r="H23" s="16">
        <f t="shared" si="4"/>
        <v>3606.3615628755892</v>
      </c>
      <c r="I23" s="16">
        <f t="shared" si="5"/>
        <v>264.63843712441076</v>
      </c>
      <c r="J23" s="16">
        <f t="shared" si="6"/>
        <v>264.63843712441076</v>
      </c>
      <c r="K23" s="16">
        <f t="shared" si="7"/>
        <v>70033.502403650709</v>
      </c>
      <c r="L23" s="16">
        <f t="shared" si="8"/>
        <v>6.8364359887473718</v>
      </c>
      <c r="M23" s="16">
        <f t="shared" si="9"/>
        <v>6.8364359887473718</v>
      </c>
      <c r="O23" s="2">
        <v>5453</v>
      </c>
    </row>
    <row r="24" spans="1:15" x14ac:dyDescent="0.25">
      <c r="A24" s="2">
        <v>16</v>
      </c>
      <c r="B24" s="2">
        <v>4065</v>
      </c>
      <c r="C24" s="16">
        <f t="shared" si="0"/>
        <v>3670.2524068797165</v>
      </c>
      <c r="D24" s="16">
        <f t="shared" si="1"/>
        <v>3721.190238854877</v>
      </c>
      <c r="E24" s="16">
        <f t="shared" si="2"/>
        <v>-7.5467977339784014</v>
      </c>
      <c r="F24" s="16">
        <f t="shared" si="3"/>
        <v>3619.3145749045561</v>
      </c>
      <c r="G24" s="2">
        <v>1</v>
      </c>
      <c r="H24" s="16">
        <f t="shared" si="4"/>
        <v>3611.7677771705776</v>
      </c>
      <c r="I24" s="16">
        <f t="shared" si="5"/>
        <v>453.23222282942243</v>
      </c>
      <c r="J24" s="16">
        <f t="shared" si="6"/>
        <v>453.23222282942243</v>
      </c>
      <c r="K24" s="16">
        <f t="shared" si="7"/>
        <v>205419.44781089923</v>
      </c>
      <c r="L24" s="16">
        <f t="shared" si="8"/>
        <v>11.14962417784557</v>
      </c>
      <c r="M24" s="16">
        <f t="shared" si="9"/>
        <v>11.14962417784557</v>
      </c>
      <c r="O24" s="2">
        <v>3871</v>
      </c>
    </row>
    <row r="25" spans="1:15" x14ac:dyDescent="0.25">
      <c r="A25" s="2">
        <v>17</v>
      </c>
      <c r="B25" s="2">
        <v>3803</v>
      </c>
      <c r="C25" s="16">
        <f t="shared" si="0"/>
        <v>3721.190238854877</v>
      </c>
      <c r="D25" s="16">
        <f t="shared" si="1"/>
        <v>3731.7468880650686</v>
      </c>
      <c r="E25" s="16">
        <f t="shared" si="2"/>
        <v>-1.5640417593102327</v>
      </c>
      <c r="F25" s="16">
        <f t="shared" si="3"/>
        <v>3710.6335896446853</v>
      </c>
      <c r="G25" s="2">
        <v>1</v>
      </c>
      <c r="H25" s="16">
        <f t="shared" si="4"/>
        <v>3709.069547885375</v>
      </c>
      <c r="I25" s="16">
        <f t="shared" si="5"/>
        <v>93.930452114625041</v>
      </c>
      <c r="J25" s="16">
        <f t="shared" si="6"/>
        <v>93.930452114625041</v>
      </c>
      <c r="K25" s="16">
        <f t="shared" si="7"/>
        <v>8822.9298344578674</v>
      </c>
      <c r="L25" s="16">
        <f t="shared" si="8"/>
        <v>2.4699040787437561</v>
      </c>
      <c r="M25" s="16">
        <f t="shared" si="9"/>
        <v>2.4699040787437561</v>
      </c>
      <c r="O25" s="2">
        <v>7665</v>
      </c>
    </row>
    <row r="26" spans="1:15" x14ac:dyDescent="0.25">
      <c r="A26" s="2">
        <v>18</v>
      </c>
      <c r="B26" s="2">
        <v>4495</v>
      </c>
      <c r="C26" s="16">
        <f t="shared" si="0"/>
        <v>3731.7468880650686</v>
      </c>
      <c r="D26" s="16">
        <f t="shared" si="1"/>
        <v>3830.2363011681227</v>
      </c>
      <c r="E26" s="16">
        <f t="shared" si="2"/>
        <v>-14.591898610632835</v>
      </c>
      <c r="F26" s="16">
        <f t="shared" si="3"/>
        <v>3633.2574749620144</v>
      </c>
      <c r="G26" s="2">
        <v>1</v>
      </c>
      <c r="H26" s="16">
        <f t="shared" si="4"/>
        <v>3618.6655763513813</v>
      </c>
      <c r="I26" s="16">
        <f t="shared" si="5"/>
        <v>876.33442364861867</v>
      </c>
      <c r="J26" s="16">
        <f t="shared" si="6"/>
        <v>876.33442364861867</v>
      </c>
      <c r="K26" s="16">
        <f t="shared" si="7"/>
        <v>767962.02207155665</v>
      </c>
      <c r="L26" s="16">
        <f t="shared" si="8"/>
        <v>19.495760259146135</v>
      </c>
      <c r="M26" s="16">
        <f t="shared" si="9"/>
        <v>19.495760259146135</v>
      </c>
      <c r="O26" s="2">
        <v>5803</v>
      </c>
    </row>
    <row r="27" spans="1:15" x14ac:dyDescent="0.25">
      <c r="A27" s="2">
        <v>19</v>
      </c>
      <c r="B27" s="2">
        <v>2728</v>
      </c>
      <c r="C27" s="16">
        <f t="shared" si="0"/>
        <v>3830.2363011681227</v>
      </c>
      <c r="D27" s="16">
        <f t="shared" si="1"/>
        <v>3688.0048386225972</v>
      </c>
      <c r="E27" s="16">
        <f t="shared" si="2"/>
        <v>21.072590599506491</v>
      </c>
      <c r="F27" s="16">
        <f t="shared" si="3"/>
        <v>3972.4677637136483</v>
      </c>
      <c r="G27" s="2">
        <v>1</v>
      </c>
      <c r="H27" s="16">
        <f t="shared" si="4"/>
        <v>3993.5403543131547</v>
      </c>
      <c r="I27" s="16">
        <f t="shared" si="5"/>
        <v>-1265.5403543131547</v>
      </c>
      <c r="J27" s="16">
        <f t="shared" si="6"/>
        <v>1265.5403543131547</v>
      </c>
      <c r="K27" s="16">
        <f t="shared" si="7"/>
        <v>1601592.3883950652</v>
      </c>
      <c r="L27" s="16">
        <f t="shared" si="8"/>
        <v>-46.390775451361975</v>
      </c>
      <c r="M27" s="16">
        <f t="shared" si="9"/>
        <v>46.390775451361975</v>
      </c>
      <c r="O27" s="2">
        <v>4495</v>
      </c>
    </row>
    <row r="28" spans="1:15" x14ac:dyDescent="0.25">
      <c r="A28" s="2">
        <v>20</v>
      </c>
      <c r="B28" s="2">
        <v>4176</v>
      </c>
      <c r="C28" s="16">
        <f t="shared" si="0"/>
        <v>3688.0048386225972</v>
      </c>
      <c r="D28" s="16">
        <f t="shared" si="1"/>
        <v>3750.9752429218306</v>
      </c>
      <c r="E28" s="16">
        <f t="shared" si="2"/>
        <v>-9.3295078735369028</v>
      </c>
      <c r="F28" s="16">
        <f t="shared" si="3"/>
        <v>3625.0344343233637</v>
      </c>
      <c r="G28" s="2">
        <v>1</v>
      </c>
      <c r="H28" s="16">
        <f t="shared" si="4"/>
        <v>3615.7049264498269</v>
      </c>
      <c r="I28" s="16">
        <f t="shared" si="5"/>
        <v>560.29507355017313</v>
      </c>
      <c r="J28" s="16">
        <f t="shared" si="6"/>
        <v>560.29507355017313</v>
      </c>
      <c r="K28" s="16">
        <f t="shared" si="7"/>
        <v>313930.56944459392</v>
      </c>
      <c r="L28" s="16">
        <f t="shared" si="8"/>
        <v>13.4170276233279</v>
      </c>
      <c r="M28" s="16">
        <f t="shared" si="9"/>
        <v>13.4170276233279</v>
      </c>
      <c r="O28" s="2">
        <v>4728</v>
      </c>
    </row>
    <row r="29" spans="1:15" x14ac:dyDescent="0.25">
      <c r="A29" s="2">
        <v>21</v>
      </c>
      <c r="B29" s="2">
        <v>4198</v>
      </c>
      <c r="C29" s="16">
        <f t="shared" si="0"/>
        <v>3750.9752429218306</v>
      </c>
      <c r="D29" s="16">
        <f t="shared" si="1"/>
        <v>3808.6588675002495</v>
      </c>
      <c r="E29" s="16">
        <f t="shared" si="2"/>
        <v>-8.546234309076155</v>
      </c>
      <c r="F29" s="16">
        <f t="shared" si="3"/>
        <v>3693.2916183434118</v>
      </c>
      <c r="G29" s="2">
        <v>1</v>
      </c>
      <c r="H29" s="16">
        <f t="shared" si="4"/>
        <v>3684.7453840343355</v>
      </c>
      <c r="I29" s="16">
        <f t="shared" si="5"/>
        <v>513.25461596566447</v>
      </c>
      <c r="J29" s="16">
        <f t="shared" si="6"/>
        <v>513.25461596566447</v>
      </c>
      <c r="K29" s="16">
        <f t="shared" si="7"/>
        <v>263430.30081006174</v>
      </c>
      <c r="L29" s="16">
        <f t="shared" si="8"/>
        <v>12.226169984889577</v>
      </c>
      <c r="M29" s="16">
        <f t="shared" si="9"/>
        <v>12.226169984889577</v>
      </c>
      <c r="O29" s="2">
        <v>7176</v>
      </c>
    </row>
    <row r="30" spans="1:15" x14ac:dyDescent="0.25">
      <c r="A30" s="2">
        <v>22</v>
      </c>
      <c r="B30" s="2">
        <v>4291</v>
      </c>
      <c r="C30" s="16">
        <f t="shared" si="0"/>
        <v>3808.6588675002495</v>
      </c>
      <c r="D30" s="16">
        <f t="shared" si="1"/>
        <v>3870.8996816057183</v>
      </c>
      <c r="E30" s="16">
        <f t="shared" si="2"/>
        <v>-9.2214139596906985</v>
      </c>
      <c r="F30" s="16">
        <f t="shared" si="3"/>
        <v>3746.4180533947806</v>
      </c>
      <c r="G30" s="2">
        <v>1</v>
      </c>
      <c r="H30" s="16">
        <f t="shared" si="4"/>
        <v>3737.1966394350898</v>
      </c>
      <c r="I30" s="16">
        <f t="shared" si="5"/>
        <v>553.80336056491024</v>
      </c>
      <c r="J30" s="16">
        <f t="shared" si="6"/>
        <v>553.80336056491024</v>
      </c>
      <c r="K30" s="16">
        <f t="shared" si="7"/>
        <v>306698.162172988</v>
      </c>
      <c r="L30" s="16">
        <f t="shared" si="8"/>
        <v>12.906160814842933</v>
      </c>
      <c r="M30" s="16">
        <f t="shared" si="9"/>
        <v>12.906160814842933</v>
      </c>
      <c r="O30" s="2">
        <v>6198</v>
      </c>
    </row>
    <row r="31" spans="1:15" x14ac:dyDescent="0.25">
      <c r="A31" s="2">
        <v>23</v>
      </c>
      <c r="B31" s="2">
        <v>3186</v>
      </c>
      <c r="C31" s="16">
        <f t="shared" si="0"/>
        <v>3870.8996816057183</v>
      </c>
      <c r="D31" s="16">
        <f t="shared" si="1"/>
        <v>3782.5209162642859</v>
      </c>
      <c r="E31" s="16">
        <f t="shared" si="2"/>
        <v>13.093935099864069</v>
      </c>
      <c r="F31" s="16">
        <f t="shared" si="3"/>
        <v>3959.2784469471508</v>
      </c>
      <c r="G31" s="2">
        <v>1</v>
      </c>
      <c r="H31" s="16">
        <f t="shared" si="4"/>
        <v>3972.372382047015</v>
      </c>
      <c r="I31" s="16">
        <f t="shared" si="5"/>
        <v>-786.37238204701498</v>
      </c>
      <c r="J31" s="16">
        <f t="shared" si="6"/>
        <v>786.37238204701498</v>
      </c>
      <c r="K31" s="16">
        <f t="shared" si="7"/>
        <v>618381.52324629645</v>
      </c>
      <c r="L31" s="16">
        <f t="shared" si="8"/>
        <v>-24.682121219303671</v>
      </c>
      <c r="M31" s="16">
        <f t="shared" si="9"/>
        <v>24.682121219303671</v>
      </c>
      <c r="O31" s="2">
        <v>6291</v>
      </c>
    </row>
    <row r="32" spans="1:15" x14ac:dyDescent="0.25">
      <c r="A32" s="2">
        <v>24</v>
      </c>
      <c r="B32" s="2">
        <v>5637</v>
      </c>
      <c r="C32" s="16">
        <f t="shared" si="0"/>
        <v>3782.5209162642859</v>
      </c>
      <c r="D32" s="16">
        <f t="shared" si="1"/>
        <v>4021.8210300967603</v>
      </c>
      <c r="E32" s="16">
        <f t="shared" si="2"/>
        <v>-35.453993363760631</v>
      </c>
      <c r="F32" s="16">
        <f t="shared" si="3"/>
        <v>3543.2208024318115</v>
      </c>
      <c r="G32" s="2">
        <v>1</v>
      </c>
      <c r="H32" s="16">
        <f t="shared" si="4"/>
        <v>3543.2208024318115</v>
      </c>
      <c r="I32" s="16">
        <f t="shared" si="5"/>
        <v>2093.7791975681885</v>
      </c>
      <c r="J32" s="16">
        <f t="shared" si="6"/>
        <v>2093.7791975681885</v>
      </c>
      <c r="K32" s="16">
        <f t="shared" si="7"/>
        <v>4383911.3281692872</v>
      </c>
      <c r="L32" s="16">
        <f t="shared" si="8"/>
        <v>37.143501819552746</v>
      </c>
      <c r="M32" s="16">
        <f t="shared" si="9"/>
        <v>37.143501819552746</v>
      </c>
      <c r="O32" s="2">
        <v>3186</v>
      </c>
    </row>
    <row r="33" spans="1:15" x14ac:dyDescent="0.25">
      <c r="A33" s="2">
        <v>25</v>
      </c>
      <c r="B33" s="19"/>
      <c r="C33" s="16"/>
      <c r="D33" s="16"/>
      <c r="E33" s="16"/>
      <c r="F33" s="16"/>
      <c r="G33" s="2"/>
      <c r="H33" s="16"/>
      <c r="I33" s="16"/>
      <c r="J33" s="16"/>
      <c r="K33" s="16"/>
      <c r="L33" s="16"/>
      <c r="M33" s="16"/>
      <c r="O33" s="2">
        <v>5637</v>
      </c>
    </row>
    <row r="34" spans="1:15" x14ac:dyDescent="0.25">
      <c r="A34" s="1"/>
      <c r="B34" s="1"/>
      <c r="C34" s="1"/>
      <c r="D34" s="1"/>
      <c r="E34" s="1"/>
      <c r="F34" s="1"/>
      <c r="G34" s="1"/>
      <c r="H34" s="18" t="s">
        <v>73</v>
      </c>
      <c r="I34" s="17">
        <f>SUM(I11:I32)</f>
        <v>13757.508054507369</v>
      </c>
      <c r="J34" s="17">
        <f>SUM(J11:J32)</f>
        <v>23965.992243803201</v>
      </c>
      <c r="K34" s="17">
        <f>SUM(K11:K32)</f>
        <v>43416326.809919402</v>
      </c>
      <c r="L34" s="17">
        <f>SUM(L11:L32)</f>
        <v>197.00061221025067</v>
      </c>
      <c r="M34" s="17">
        <f>SUM(M11:M32)</f>
        <v>577.916966822924</v>
      </c>
    </row>
    <row r="35" spans="1:15" x14ac:dyDescent="0.25">
      <c r="H35" s="2">
        <v>1</v>
      </c>
      <c r="I35" s="16">
        <f t="shared" ref="I35:I46" si="10">$F$32 + ($E$32*H35)</f>
        <v>3507.7668090680509</v>
      </c>
    </row>
    <row r="36" spans="1:15" x14ac:dyDescent="0.25">
      <c r="H36" s="2">
        <v>2</v>
      </c>
      <c r="I36" s="16">
        <f>$F$32 + ($E$32*H36)</f>
        <v>3472.3128157042902</v>
      </c>
    </row>
    <row r="37" spans="1:15" x14ac:dyDescent="0.25">
      <c r="H37" s="2">
        <v>3</v>
      </c>
      <c r="I37" s="16">
        <f>$F$32 + ($E$32*H37)</f>
        <v>3436.8588223405295</v>
      </c>
      <c r="K37" s="35" t="s">
        <v>72</v>
      </c>
      <c r="L37" s="35"/>
    </row>
    <row r="38" spans="1:15" x14ac:dyDescent="0.25">
      <c r="H38" s="2">
        <v>4</v>
      </c>
      <c r="I38" s="16">
        <f t="shared" si="10"/>
        <v>3401.4048289767688</v>
      </c>
      <c r="K38" s="2" t="s">
        <v>71</v>
      </c>
      <c r="L38" s="16">
        <f>-$I$34/A32</f>
        <v>-573.2295022711404</v>
      </c>
    </row>
    <row r="39" spans="1:15" x14ac:dyDescent="0.25">
      <c r="H39" s="2">
        <v>5</v>
      </c>
      <c r="I39" s="16">
        <f t="shared" si="10"/>
        <v>3365.9508356130082</v>
      </c>
      <c r="K39" s="2" t="s">
        <v>70</v>
      </c>
      <c r="L39" s="16">
        <f>J34/A32</f>
        <v>998.58301015846666</v>
      </c>
    </row>
    <row r="40" spans="1:15" x14ac:dyDescent="0.25">
      <c r="H40" s="2">
        <v>6</v>
      </c>
      <c r="I40" s="16">
        <f t="shared" si="10"/>
        <v>3330.4968422492479</v>
      </c>
      <c r="K40" s="2" t="s">
        <v>69</v>
      </c>
      <c r="L40" s="16">
        <f>K34</f>
        <v>43416326.809919402</v>
      </c>
    </row>
    <row r="41" spans="1:15" x14ac:dyDescent="0.25">
      <c r="H41" s="2">
        <v>7</v>
      </c>
      <c r="I41" s="16">
        <f t="shared" si="10"/>
        <v>3295.0428488854873</v>
      </c>
      <c r="K41" s="2" t="s">
        <v>68</v>
      </c>
      <c r="L41" s="16">
        <f>K34/A32</f>
        <v>1809013.6170799751</v>
      </c>
    </row>
    <row r="42" spans="1:15" x14ac:dyDescent="0.25">
      <c r="H42" s="2">
        <v>8</v>
      </c>
      <c r="I42" s="16">
        <f t="shared" si="10"/>
        <v>3259.5888555217266</v>
      </c>
      <c r="K42" s="2" t="s">
        <v>67</v>
      </c>
      <c r="L42" s="16">
        <f>(L40/A32)^0.5</f>
        <v>1344.995768424561</v>
      </c>
    </row>
    <row r="43" spans="1:15" x14ac:dyDescent="0.25">
      <c r="H43" s="2">
        <v>9</v>
      </c>
      <c r="I43" s="16">
        <f t="shared" si="10"/>
        <v>3224.1348621579659</v>
      </c>
    </row>
    <row r="44" spans="1:15" x14ac:dyDescent="0.25">
      <c r="H44" s="2">
        <v>10</v>
      </c>
      <c r="I44" s="16">
        <f t="shared" si="10"/>
        <v>3188.6808687942053</v>
      </c>
      <c r="K44" s="36" t="s">
        <v>66</v>
      </c>
      <c r="L44" s="37"/>
    </row>
    <row r="45" spans="1:15" x14ac:dyDescent="0.25">
      <c r="H45" s="2">
        <v>11</v>
      </c>
      <c r="I45" s="16">
        <f t="shared" si="10"/>
        <v>3153.2268754304446</v>
      </c>
      <c r="K45" s="2" t="s">
        <v>65</v>
      </c>
      <c r="L45" s="16">
        <f>L34/A32</f>
        <v>8.2083588420937783</v>
      </c>
    </row>
    <row r="46" spans="1:15" x14ac:dyDescent="0.25">
      <c r="H46" s="2">
        <v>12</v>
      </c>
      <c r="I46" s="16">
        <f t="shared" si="10"/>
        <v>3117.7728820666839</v>
      </c>
      <c r="K46" s="2" t="s">
        <v>64</v>
      </c>
      <c r="L46" s="16">
        <f>M34/A32</f>
        <v>24.079873617621832</v>
      </c>
    </row>
    <row r="47" spans="1:15" x14ac:dyDescent="0.25">
      <c r="H47" s="15"/>
      <c r="I47" s="25">
        <f>SUM(I35:I46)</f>
        <v>39753.238146808413</v>
      </c>
      <c r="K47" s="14"/>
      <c r="L47" s="14"/>
    </row>
    <row r="48" spans="1:15" x14ac:dyDescent="0.25">
      <c r="K48" s="10"/>
      <c r="L48" s="10"/>
    </row>
    <row r="49" spans="11:12" x14ac:dyDescent="0.25">
      <c r="K49" s="10"/>
      <c r="L49" s="10"/>
    </row>
  </sheetData>
  <mergeCells count="4">
    <mergeCell ref="E7:F7"/>
    <mergeCell ref="K37:L37"/>
    <mergeCell ref="K44:L44"/>
    <mergeCell ref="E4:L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B40937-1305-46E4-8C1C-EA2A7FDDDC15}">
  <dimension ref="A1:O49"/>
  <sheetViews>
    <sheetView topLeftCell="B23" zoomScale="87" zoomScaleNormal="87" workbookViewId="0">
      <selection activeCell="I35" sqref="I35:I46"/>
    </sheetView>
  </sheetViews>
  <sheetFormatPr defaultRowHeight="15" x14ac:dyDescent="0.25"/>
  <cols>
    <col min="1" max="1" width="16" customWidth="1"/>
    <col min="2" max="2" width="10.28515625" customWidth="1"/>
    <col min="3" max="3" width="16.7109375" customWidth="1"/>
    <col min="4" max="4" width="18.85546875" customWidth="1"/>
    <col min="5" max="5" width="13.28515625" customWidth="1"/>
    <col min="7" max="7" width="9.140625" customWidth="1"/>
    <col min="10" max="10" width="14.42578125" customWidth="1"/>
    <col min="11" max="11" width="17.28515625" customWidth="1"/>
    <col min="12" max="12" width="16.7109375" bestFit="1" customWidth="1"/>
    <col min="13" max="13" width="26.85546875" customWidth="1"/>
  </cols>
  <sheetData>
    <row r="1" spans="1:15" x14ac:dyDescent="0.25">
      <c r="A1" s="3" t="s">
        <v>94</v>
      </c>
      <c r="B1" s="3">
        <v>6.8976415652201611E-2</v>
      </c>
      <c r="C1">
        <f>1-B1</f>
        <v>0.93102358434779842</v>
      </c>
    </row>
    <row r="2" spans="1:15" x14ac:dyDescent="0.25">
      <c r="A2" s="3" t="s">
        <v>93</v>
      </c>
      <c r="B2" s="3">
        <f>C1</f>
        <v>0.93102358434779842</v>
      </c>
    </row>
    <row r="4" spans="1:15" x14ac:dyDescent="0.25">
      <c r="E4" s="38" t="s">
        <v>101</v>
      </c>
      <c r="F4" s="39"/>
      <c r="G4" s="39"/>
      <c r="H4" s="39"/>
      <c r="I4" s="39"/>
      <c r="J4" s="39"/>
      <c r="K4" s="39"/>
      <c r="L4" s="39"/>
    </row>
    <row r="7" spans="1:15" ht="33" customHeight="1" x14ac:dyDescent="0.25">
      <c r="A7" s="13"/>
      <c r="B7" s="22"/>
      <c r="C7" s="21" t="s">
        <v>92</v>
      </c>
      <c r="D7" s="21" t="s">
        <v>92</v>
      </c>
      <c r="E7" s="33" t="s">
        <v>91</v>
      </c>
      <c r="F7" s="34"/>
      <c r="G7" s="23"/>
      <c r="H7" s="22"/>
      <c r="I7" s="21" t="s">
        <v>90</v>
      </c>
      <c r="J7" s="21" t="s">
        <v>89</v>
      </c>
      <c r="K7" s="21"/>
      <c r="L7" s="21" t="s">
        <v>88</v>
      </c>
      <c r="M7" s="21" t="s">
        <v>87</v>
      </c>
    </row>
    <row r="8" spans="1:15" x14ac:dyDescent="0.25">
      <c r="A8" s="20" t="s">
        <v>86</v>
      </c>
      <c r="B8" s="20" t="s">
        <v>85</v>
      </c>
      <c r="C8" s="20" t="s">
        <v>84</v>
      </c>
      <c r="D8" s="20" t="s">
        <v>83</v>
      </c>
      <c r="E8" s="20" t="s">
        <v>82</v>
      </c>
      <c r="F8" s="20" t="s">
        <v>81</v>
      </c>
      <c r="G8" s="20" t="s">
        <v>80</v>
      </c>
      <c r="H8" s="20" t="s">
        <v>79</v>
      </c>
      <c r="I8" s="20" t="s">
        <v>78</v>
      </c>
      <c r="J8" s="20" t="s">
        <v>77</v>
      </c>
      <c r="K8" s="20" t="s">
        <v>76</v>
      </c>
      <c r="L8" s="20" t="s">
        <v>75</v>
      </c>
      <c r="M8" s="20" t="s">
        <v>74</v>
      </c>
      <c r="O8" s="10"/>
    </row>
    <row r="9" spans="1:15" x14ac:dyDescent="0.25">
      <c r="A9" s="2">
        <v>1</v>
      </c>
      <c r="B9" s="2">
        <v>2917</v>
      </c>
      <c r="C9" s="2">
        <f>B9</f>
        <v>2917</v>
      </c>
      <c r="D9" s="2">
        <f>B9</f>
        <v>2917</v>
      </c>
      <c r="E9" s="2"/>
      <c r="F9" s="2"/>
      <c r="G9" s="2"/>
      <c r="H9" s="2"/>
      <c r="I9" s="2"/>
      <c r="J9" s="2"/>
      <c r="K9" s="2"/>
      <c r="L9" s="2"/>
      <c r="M9" s="2"/>
      <c r="O9" s="10"/>
    </row>
    <row r="10" spans="1:15" x14ac:dyDescent="0.25">
      <c r="A10" s="2">
        <v>2</v>
      </c>
      <c r="B10" s="2">
        <v>4997</v>
      </c>
      <c r="C10" s="2">
        <f t="shared" ref="C10:C32" si="0">($B$1*B9)+($B$2*C9)</f>
        <v>2917</v>
      </c>
      <c r="D10" s="16">
        <f t="shared" ref="D10:D32" si="1">($B$1*B10)+($B$2*D9)</f>
        <v>3060.4709445565795</v>
      </c>
      <c r="E10" s="16">
        <f t="shared" ref="E10:E32" si="2">($B$1/$B$2)*(C10-D10)</f>
        <v>-10.629281225653413</v>
      </c>
      <c r="F10" s="16">
        <f t="shared" ref="F10:F32" si="3">C10+(C10-D10)</f>
        <v>2773.5290554434205</v>
      </c>
      <c r="G10" s="2"/>
      <c r="H10" s="2"/>
      <c r="I10" s="2"/>
      <c r="J10" s="2"/>
      <c r="K10" s="2"/>
      <c r="L10" s="2"/>
      <c r="M10" s="2"/>
      <c r="O10" s="2">
        <v>6917</v>
      </c>
    </row>
    <row r="11" spans="1:15" x14ac:dyDescent="0.25">
      <c r="A11" s="2">
        <v>3</v>
      </c>
      <c r="B11" s="2">
        <v>4629</v>
      </c>
      <c r="C11" s="16">
        <f t="shared" si="0"/>
        <v>3060.4709445565795</v>
      </c>
      <c r="D11" s="16">
        <f t="shared" si="1"/>
        <v>3168.6624566474002</v>
      </c>
      <c r="E11" s="16">
        <f t="shared" si="2"/>
        <v>-8.0155463658253012</v>
      </c>
      <c r="F11" s="16">
        <f t="shared" si="3"/>
        <v>2952.2794324657589</v>
      </c>
      <c r="G11" s="2">
        <v>1</v>
      </c>
      <c r="H11" s="2">
        <f t="shared" ref="H11:H32" si="4">F11+(E11*G12)</f>
        <v>2944.2638860999336</v>
      </c>
      <c r="I11" s="2">
        <f t="shared" ref="I11:I32" si="5">B11-H11</f>
        <v>1684.7361139000664</v>
      </c>
      <c r="J11" s="2">
        <f t="shared" ref="J11:J32" si="6">ABS(I11)</f>
        <v>1684.7361139000664</v>
      </c>
      <c r="K11" s="2">
        <f t="shared" ref="K11:K32" si="7">I11^2</f>
        <v>2838335.7734790975</v>
      </c>
      <c r="L11" s="16">
        <f t="shared" ref="L11:L32" si="8">(I11/B11)*100</f>
        <v>36.395249814216172</v>
      </c>
      <c r="M11" s="16">
        <f t="shared" ref="M11:M32" si="9">ABS(L11)</f>
        <v>36.395249814216172</v>
      </c>
      <c r="O11" s="2">
        <v>4997</v>
      </c>
    </row>
    <row r="12" spans="1:15" x14ac:dyDescent="0.25">
      <c r="A12" s="2">
        <v>4</v>
      </c>
      <c r="B12" s="2">
        <v>4584</v>
      </c>
      <c r="C12" s="16">
        <f t="shared" si="0"/>
        <v>3168.6624566474002</v>
      </c>
      <c r="D12" s="16">
        <f t="shared" si="1"/>
        <v>3266.2873673258555</v>
      </c>
      <c r="E12" s="16">
        <f t="shared" si="2"/>
        <v>-7.2327022968847432</v>
      </c>
      <c r="F12" s="16">
        <f t="shared" si="3"/>
        <v>3071.0375459689449</v>
      </c>
      <c r="G12" s="2">
        <v>1</v>
      </c>
      <c r="H12" s="16">
        <f t="shared" si="4"/>
        <v>3063.8048436720601</v>
      </c>
      <c r="I12" s="16">
        <f t="shared" si="5"/>
        <v>1520.1951563279399</v>
      </c>
      <c r="J12" s="16">
        <f t="shared" si="6"/>
        <v>1520.1951563279399</v>
      </c>
      <c r="K12" s="16">
        <f t="shared" si="7"/>
        <v>2310993.3133229297</v>
      </c>
      <c r="L12" s="16">
        <f t="shared" si="8"/>
        <v>33.163070600522246</v>
      </c>
      <c r="M12" s="16">
        <f t="shared" si="9"/>
        <v>33.163070600522246</v>
      </c>
      <c r="O12" s="2">
        <v>4629</v>
      </c>
    </row>
    <row r="13" spans="1:15" x14ac:dyDescent="0.25">
      <c r="A13" s="2">
        <v>5</v>
      </c>
      <c r="B13" s="2">
        <v>3001</v>
      </c>
      <c r="C13" s="16">
        <f t="shared" si="0"/>
        <v>3266.2873673258555</v>
      </c>
      <c r="D13" s="16">
        <f t="shared" si="1"/>
        <v>3247.9887956099092</v>
      </c>
      <c r="E13" s="16">
        <f t="shared" si="2"/>
        <v>1.3556798235190886</v>
      </c>
      <c r="F13" s="16">
        <f t="shared" si="3"/>
        <v>3284.5859390418018</v>
      </c>
      <c r="G13" s="2">
        <v>1</v>
      </c>
      <c r="H13" s="16">
        <f t="shared" si="4"/>
        <v>3285.9416188653208</v>
      </c>
      <c r="I13" s="16">
        <f t="shared" si="5"/>
        <v>-284.94161886532083</v>
      </c>
      <c r="J13" s="16">
        <f t="shared" si="6"/>
        <v>284.94161886532083</v>
      </c>
      <c r="K13" s="16">
        <f t="shared" si="7"/>
        <v>81191.726161589759</v>
      </c>
      <c r="L13" s="16">
        <f t="shared" si="8"/>
        <v>-9.4948889991776344</v>
      </c>
      <c r="M13" s="16">
        <f t="shared" si="9"/>
        <v>9.4948889991776344</v>
      </c>
      <c r="O13" s="2">
        <v>4584</v>
      </c>
    </row>
    <row r="14" spans="1:15" x14ac:dyDescent="0.25">
      <c r="A14" s="2">
        <v>6</v>
      </c>
      <c r="B14" s="2">
        <v>4757</v>
      </c>
      <c r="C14" s="16">
        <f t="shared" si="0"/>
        <v>3247.9887956099092</v>
      </c>
      <c r="D14" s="16">
        <f t="shared" si="1"/>
        <v>3352.0749796677496</v>
      </c>
      <c r="E14" s="16">
        <f t="shared" si="2"/>
        <v>-7.7113963769828118</v>
      </c>
      <c r="F14" s="16">
        <f t="shared" si="3"/>
        <v>3143.9026115520687</v>
      </c>
      <c r="G14" s="2">
        <v>1</v>
      </c>
      <c r="H14" s="16">
        <f t="shared" si="4"/>
        <v>3136.1912151750857</v>
      </c>
      <c r="I14" s="16">
        <f t="shared" si="5"/>
        <v>1620.8087848249143</v>
      </c>
      <c r="J14" s="16">
        <f t="shared" si="6"/>
        <v>1620.8087848249143</v>
      </c>
      <c r="K14" s="16">
        <f t="shared" si="7"/>
        <v>2627021.1169656152</v>
      </c>
      <c r="L14" s="16">
        <f t="shared" si="8"/>
        <v>34.072078722407277</v>
      </c>
      <c r="M14" s="16">
        <f t="shared" si="9"/>
        <v>34.072078722407277</v>
      </c>
      <c r="O14" s="2">
        <v>5001</v>
      </c>
    </row>
    <row r="15" spans="1:15" x14ac:dyDescent="0.25">
      <c r="A15" s="2">
        <v>7</v>
      </c>
      <c r="B15" s="2">
        <v>1593</v>
      </c>
      <c r="C15" s="16">
        <f t="shared" si="0"/>
        <v>3352.0749796677496</v>
      </c>
      <c r="D15" s="16">
        <f t="shared" si="1"/>
        <v>3230.7402927067988</v>
      </c>
      <c r="E15" s="16">
        <f t="shared" si="2"/>
        <v>8.9892801230283936</v>
      </c>
      <c r="F15" s="16">
        <f t="shared" si="3"/>
        <v>3473.4096666287005</v>
      </c>
      <c r="G15" s="2">
        <v>1</v>
      </c>
      <c r="H15" s="16">
        <f t="shared" si="4"/>
        <v>3482.398946751729</v>
      </c>
      <c r="I15" s="16">
        <f t="shared" si="5"/>
        <v>-1889.398946751729</v>
      </c>
      <c r="J15" s="16">
        <f t="shared" si="6"/>
        <v>1889.398946751729</v>
      </c>
      <c r="K15" s="16">
        <f t="shared" si="7"/>
        <v>3569828.3799865427</v>
      </c>
      <c r="L15" s="16">
        <f t="shared" si="8"/>
        <v>-118.60633689590263</v>
      </c>
      <c r="M15" s="16">
        <f t="shared" si="9"/>
        <v>118.60633689590263</v>
      </c>
      <c r="O15" s="2">
        <v>4757</v>
      </c>
    </row>
    <row r="16" spans="1:15" x14ac:dyDescent="0.25">
      <c r="A16" s="2">
        <v>8</v>
      </c>
      <c r="B16" s="2">
        <v>3215</v>
      </c>
      <c r="C16" s="16">
        <f t="shared" si="0"/>
        <v>3230.7402927067988</v>
      </c>
      <c r="D16" s="16">
        <f t="shared" si="1"/>
        <v>3229.6545837345675</v>
      </c>
      <c r="E16" s="16">
        <f t="shared" si="2"/>
        <v>8.0436537382035059E-2</v>
      </c>
      <c r="F16" s="16">
        <f t="shared" si="3"/>
        <v>3231.82600167903</v>
      </c>
      <c r="G16" s="2">
        <v>1</v>
      </c>
      <c r="H16" s="16">
        <f t="shared" si="4"/>
        <v>3231.906438216412</v>
      </c>
      <c r="I16" s="16">
        <f t="shared" si="5"/>
        <v>-16.906438216411971</v>
      </c>
      <c r="J16" s="16">
        <f t="shared" si="6"/>
        <v>16.906438216411971</v>
      </c>
      <c r="K16" s="16">
        <f t="shared" si="7"/>
        <v>285.82765316535517</v>
      </c>
      <c r="L16" s="16">
        <f t="shared" si="8"/>
        <v>-0.5258612197950846</v>
      </c>
      <c r="M16" s="16">
        <f t="shared" si="9"/>
        <v>0.5258612197950846</v>
      </c>
      <c r="O16" s="2">
        <v>6593</v>
      </c>
    </row>
    <row r="17" spans="1:15" x14ac:dyDescent="0.25">
      <c r="A17" s="2">
        <v>9</v>
      </c>
      <c r="B17" s="2">
        <v>4911</v>
      </c>
      <c r="C17" s="16">
        <f t="shared" si="0"/>
        <v>3229.6545837345675</v>
      </c>
      <c r="D17" s="16">
        <f t="shared" si="1"/>
        <v>3345.6277640218159</v>
      </c>
      <c r="E17" s="16">
        <f t="shared" si="2"/>
        <v>-8.5920640706483464</v>
      </c>
      <c r="F17" s="16">
        <f t="shared" si="3"/>
        <v>3113.6814034473191</v>
      </c>
      <c r="G17" s="2">
        <v>1</v>
      </c>
      <c r="H17" s="16">
        <f t="shared" si="4"/>
        <v>3105.089339376671</v>
      </c>
      <c r="I17" s="16">
        <f t="shared" si="5"/>
        <v>1805.910660623329</v>
      </c>
      <c r="J17" s="16">
        <f t="shared" si="6"/>
        <v>1805.910660623329</v>
      </c>
      <c r="K17" s="16">
        <f t="shared" si="7"/>
        <v>3261313.3141529886</v>
      </c>
      <c r="L17" s="16">
        <f t="shared" si="8"/>
        <v>36.77276849161737</v>
      </c>
      <c r="M17" s="16">
        <f t="shared" si="9"/>
        <v>36.77276849161737</v>
      </c>
      <c r="O17" s="2">
        <v>5215</v>
      </c>
    </row>
    <row r="18" spans="1:15" x14ac:dyDescent="0.25">
      <c r="A18" s="2">
        <v>10</v>
      </c>
      <c r="B18" s="2">
        <v>5829</v>
      </c>
      <c r="C18" s="16">
        <f t="shared" si="0"/>
        <v>3345.6277640218159</v>
      </c>
      <c r="D18" s="16">
        <f t="shared" si="1"/>
        <v>3516.9218795897846</v>
      </c>
      <c r="E18" s="16">
        <f t="shared" si="2"/>
        <v>-12.690606675092232</v>
      </c>
      <c r="F18" s="16">
        <f t="shared" si="3"/>
        <v>3174.3336484538472</v>
      </c>
      <c r="G18" s="2">
        <v>1</v>
      </c>
      <c r="H18" s="16">
        <f t="shared" si="4"/>
        <v>3161.6430417787551</v>
      </c>
      <c r="I18" s="16">
        <f t="shared" si="5"/>
        <v>2667.3569582212449</v>
      </c>
      <c r="J18" s="16">
        <f t="shared" si="6"/>
        <v>2667.3569582212449</v>
      </c>
      <c r="K18" s="16">
        <f t="shared" si="7"/>
        <v>7114793.1425712919</v>
      </c>
      <c r="L18" s="16">
        <f t="shared" si="8"/>
        <v>45.760112510228943</v>
      </c>
      <c r="M18" s="16">
        <f t="shared" si="9"/>
        <v>45.760112510228943</v>
      </c>
      <c r="O18" s="2">
        <v>5911</v>
      </c>
    </row>
    <row r="19" spans="1:15" x14ac:dyDescent="0.25">
      <c r="A19" s="2">
        <v>11</v>
      </c>
      <c r="B19" s="2">
        <v>6184</v>
      </c>
      <c r="C19" s="16">
        <f t="shared" si="0"/>
        <v>3516.9218795897846</v>
      </c>
      <c r="D19" s="16">
        <f t="shared" si="1"/>
        <v>3700.887368600092</v>
      </c>
      <c r="E19" s="16">
        <f t="shared" si="2"/>
        <v>-13.629386246455402</v>
      </c>
      <c r="F19" s="16">
        <f t="shared" si="3"/>
        <v>3332.9563905794771</v>
      </c>
      <c r="G19" s="2">
        <v>1</v>
      </c>
      <c r="H19" s="16">
        <f t="shared" si="4"/>
        <v>3319.3270043330217</v>
      </c>
      <c r="I19" s="16">
        <f t="shared" si="5"/>
        <v>2864.6729956669783</v>
      </c>
      <c r="J19" s="16">
        <f t="shared" si="6"/>
        <v>2864.6729956669783</v>
      </c>
      <c r="K19" s="16">
        <f t="shared" si="7"/>
        <v>8206351.3721036194</v>
      </c>
      <c r="L19" s="16">
        <f t="shared" si="8"/>
        <v>46.323948830319829</v>
      </c>
      <c r="M19" s="16">
        <f t="shared" si="9"/>
        <v>46.323948830319829</v>
      </c>
      <c r="O19" s="2">
        <v>5829</v>
      </c>
    </row>
    <row r="20" spans="1:15" x14ac:dyDescent="0.25">
      <c r="A20" s="2">
        <v>12</v>
      </c>
      <c r="B20" s="2">
        <v>4079</v>
      </c>
      <c r="C20" s="16">
        <f t="shared" si="0"/>
        <v>3700.887368600092</v>
      </c>
      <c r="D20" s="16">
        <f t="shared" si="1"/>
        <v>3726.9682226268797</v>
      </c>
      <c r="E20" s="16">
        <f t="shared" si="2"/>
        <v>-1.9322430260199164</v>
      </c>
      <c r="F20" s="16">
        <f t="shared" si="3"/>
        <v>3674.8065145733044</v>
      </c>
      <c r="G20" s="2">
        <v>1</v>
      </c>
      <c r="H20" s="16">
        <f t="shared" si="4"/>
        <v>3672.8742715472845</v>
      </c>
      <c r="I20" s="16">
        <f t="shared" si="5"/>
        <v>406.12572845271552</v>
      </c>
      <c r="J20" s="16">
        <f t="shared" si="6"/>
        <v>406.12572845271552</v>
      </c>
      <c r="K20" s="16">
        <f t="shared" si="7"/>
        <v>164938.10731124884</v>
      </c>
      <c r="L20" s="16">
        <f t="shared" si="8"/>
        <v>9.9565022910692704</v>
      </c>
      <c r="M20" s="16">
        <f t="shared" si="9"/>
        <v>9.9565022910692704</v>
      </c>
      <c r="O20" s="2">
        <v>6184</v>
      </c>
    </row>
    <row r="21" spans="1:15" x14ac:dyDescent="0.25">
      <c r="A21" s="2">
        <v>13</v>
      </c>
      <c r="B21" s="2">
        <v>3037</v>
      </c>
      <c r="C21" s="16">
        <f t="shared" si="0"/>
        <v>3726.9682226268797</v>
      </c>
      <c r="D21" s="16">
        <f t="shared" si="1"/>
        <v>3679.3766877161574</v>
      </c>
      <c r="E21" s="16">
        <f t="shared" si="2"/>
        <v>3.5258972476275496</v>
      </c>
      <c r="F21" s="16">
        <f t="shared" si="3"/>
        <v>3774.5597575376019</v>
      </c>
      <c r="G21" s="2">
        <v>1</v>
      </c>
      <c r="H21" s="16">
        <f t="shared" si="4"/>
        <v>3778.0856547852295</v>
      </c>
      <c r="I21" s="16">
        <f t="shared" si="5"/>
        <v>-741.08565478522951</v>
      </c>
      <c r="J21" s="16">
        <f t="shared" si="6"/>
        <v>741.08565478522951</v>
      </c>
      <c r="K21" s="16">
        <f t="shared" si="7"/>
        <v>549207.94772845239</v>
      </c>
      <c r="L21" s="16">
        <f t="shared" si="8"/>
        <v>-24.401898412421122</v>
      </c>
      <c r="M21" s="16">
        <f t="shared" si="9"/>
        <v>24.401898412421122</v>
      </c>
      <c r="O21" s="2">
        <v>4079</v>
      </c>
    </row>
    <row r="22" spans="1:15" x14ac:dyDescent="0.25">
      <c r="A22" s="2">
        <v>14</v>
      </c>
      <c r="B22" s="2">
        <v>4110</v>
      </c>
      <c r="C22" s="16">
        <f t="shared" si="0"/>
        <v>3679.3766877161574</v>
      </c>
      <c r="D22" s="16">
        <f t="shared" si="1"/>
        <v>3709.0795402937761</v>
      </c>
      <c r="E22" s="16">
        <f t="shared" si="2"/>
        <v>-2.2005847541285588</v>
      </c>
      <c r="F22" s="16">
        <f t="shared" si="3"/>
        <v>3649.6738351385388</v>
      </c>
      <c r="G22" s="2">
        <v>1</v>
      </c>
      <c r="H22" s="16">
        <f t="shared" si="4"/>
        <v>3647.4732503844102</v>
      </c>
      <c r="I22" s="16">
        <f t="shared" si="5"/>
        <v>462.52674961558978</v>
      </c>
      <c r="J22" s="16">
        <f t="shared" si="6"/>
        <v>462.52674961558978</v>
      </c>
      <c r="K22" s="16">
        <f t="shared" si="7"/>
        <v>213930.99410996248</v>
      </c>
      <c r="L22" s="16">
        <f t="shared" si="8"/>
        <v>11.253692204758876</v>
      </c>
      <c r="M22" s="16">
        <f t="shared" si="9"/>
        <v>11.253692204758876</v>
      </c>
      <c r="O22" s="2">
        <v>5837</v>
      </c>
    </row>
    <row r="23" spans="1:15" x14ac:dyDescent="0.25">
      <c r="A23" s="2">
        <v>15</v>
      </c>
      <c r="B23" s="2">
        <v>3618</v>
      </c>
      <c r="C23" s="16">
        <f t="shared" si="0"/>
        <v>3709.0795402937761</v>
      </c>
      <c r="D23" s="16">
        <f t="shared" si="1"/>
        <v>3702.7972000650611</v>
      </c>
      <c r="E23" s="16">
        <f t="shared" si="2"/>
        <v>0.465437522925853</v>
      </c>
      <c r="F23" s="16">
        <f t="shared" si="3"/>
        <v>3715.361880522491</v>
      </c>
      <c r="G23" s="2">
        <v>1</v>
      </c>
      <c r="H23" s="16">
        <f t="shared" si="4"/>
        <v>3715.8273180454166</v>
      </c>
      <c r="I23" s="16">
        <f t="shared" si="5"/>
        <v>-97.827318045416632</v>
      </c>
      <c r="J23" s="16">
        <f t="shared" si="6"/>
        <v>97.827318045416632</v>
      </c>
      <c r="K23" s="16">
        <f t="shared" si="7"/>
        <v>9570.1841559590994</v>
      </c>
      <c r="L23" s="16">
        <f t="shared" si="8"/>
        <v>-2.7039059714045504</v>
      </c>
      <c r="M23" s="16">
        <f t="shared" si="9"/>
        <v>2.7039059714045504</v>
      </c>
      <c r="O23" s="2">
        <v>6110</v>
      </c>
    </row>
    <row r="24" spans="1:15" x14ac:dyDescent="0.25">
      <c r="A24" s="2">
        <v>16</v>
      </c>
      <c r="B24" s="2">
        <v>3949</v>
      </c>
      <c r="C24" s="16">
        <f t="shared" si="0"/>
        <v>3702.7972000650611</v>
      </c>
      <c r="D24" s="16">
        <f t="shared" si="1"/>
        <v>3719.7793867281093</v>
      </c>
      <c r="E24" s="16">
        <f t="shared" si="2"/>
        <v>-1.2581532687748791</v>
      </c>
      <c r="F24" s="16">
        <f t="shared" si="3"/>
        <v>3685.8150134020129</v>
      </c>
      <c r="G24" s="2">
        <v>1</v>
      </c>
      <c r="H24" s="16">
        <f t="shared" si="4"/>
        <v>3684.5568601332379</v>
      </c>
      <c r="I24" s="16">
        <f t="shared" si="5"/>
        <v>264.44313986676207</v>
      </c>
      <c r="J24" s="16">
        <f t="shared" si="6"/>
        <v>264.44313986676207</v>
      </c>
      <c r="K24" s="16">
        <f t="shared" si="7"/>
        <v>69930.174222591886</v>
      </c>
      <c r="L24" s="16">
        <f t="shared" si="8"/>
        <v>6.6964583405105609</v>
      </c>
      <c r="M24" s="16">
        <f t="shared" si="9"/>
        <v>6.6964583405105609</v>
      </c>
      <c r="O24" s="2">
        <v>6618</v>
      </c>
    </row>
    <row r="25" spans="1:15" x14ac:dyDescent="0.25">
      <c r="A25" s="2">
        <v>17</v>
      </c>
      <c r="B25" s="2">
        <v>3910</v>
      </c>
      <c r="C25" s="16">
        <f t="shared" si="0"/>
        <v>3719.7793867281093</v>
      </c>
      <c r="D25" s="16">
        <f t="shared" si="1"/>
        <v>3732.9001228147681</v>
      </c>
      <c r="E25" s="16">
        <f t="shared" si="2"/>
        <v>-0.9720713429726956</v>
      </c>
      <c r="F25" s="16">
        <f t="shared" si="3"/>
        <v>3706.6586506414505</v>
      </c>
      <c r="G25" s="2">
        <v>1</v>
      </c>
      <c r="H25" s="16">
        <f t="shared" si="4"/>
        <v>3705.6865792984777</v>
      </c>
      <c r="I25" s="16">
        <f t="shared" si="5"/>
        <v>204.31342070152232</v>
      </c>
      <c r="J25" s="16">
        <f t="shared" si="6"/>
        <v>204.31342070152232</v>
      </c>
      <c r="K25" s="16">
        <f t="shared" si="7"/>
        <v>41743.97387875725</v>
      </c>
      <c r="L25" s="16">
        <f t="shared" si="8"/>
        <v>5.2254071790670666</v>
      </c>
      <c r="M25" s="16">
        <f t="shared" si="9"/>
        <v>5.2254071790670666</v>
      </c>
      <c r="O25" s="2">
        <v>3949</v>
      </c>
    </row>
    <row r="26" spans="1:15" x14ac:dyDescent="0.25">
      <c r="A26" s="2">
        <v>18</v>
      </c>
      <c r="B26" s="2">
        <v>4261</v>
      </c>
      <c r="C26" s="16">
        <f t="shared" si="0"/>
        <v>3732.9001228147681</v>
      </c>
      <c r="D26" s="16">
        <f t="shared" si="1"/>
        <v>3769.3265594493732</v>
      </c>
      <c r="E26" s="16">
        <f t="shared" si="2"/>
        <v>-2.6987125528052132</v>
      </c>
      <c r="F26" s="16">
        <f t="shared" si="3"/>
        <v>3696.473686180163</v>
      </c>
      <c r="G26" s="2">
        <v>1</v>
      </c>
      <c r="H26" s="16">
        <f t="shared" si="4"/>
        <v>3693.7749736273577</v>
      </c>
      <c r="I26" s="16">
        <f t="shared" si="5"/>
        <v>567.22502637264233</v>
      </c>
      <c r="J26" s="16">
        <f t="shared" si="6"/>
        <v>567.22502637264233</v>
      </c>
      <c r="K26" s="16">
        <f t="shared" si="7"/>
        <v>321744.23054344481</v>
      </c>
      <c r="L26" s="16">
        <f t="shared" si="8"/>
        <v>13.312016577625965</v>
      </c>
      <c r="M26" s="16">
        <f t="shared" si="9"/>
        <v>13.312016577625965</v>
      </c>
      <c r="O26" s="2">
        <v>3910</v>
      </c>
    </row>
    <row r="27" spans="1:15" x14ac:dyDescent="0.25">
      <c r="A27" s="2">
        <v>19</v>
      </c>
      <c r="B27" s="2">
        <v>3369</v>
      </c>
      <c r="C27" s="16">
        <f t="shared" si="0"/>
        <v>3769.3265594493732</v>
      </c>
      <c r="D27" s="16">
        <f t="shared" si="1"/>
        <v>3741.7134682881779</v>
      </c>
      <c r="E27" s="16">
        <f t="shared" si="2"/>
        <v>2.0457613377334529</v>
      </c>
      <c r="F27" s="16">
        <f t="shared" si="3"/>
        <v>3796.9396506105686</v>
      </c>
      <c r="G27" s="2">
        <v>1</v>
      </c>
      <c r="H27" s="16">
        <f t="shared" si="4"/>
        <v>3798.985411948302</v>
      </c>
      <c r="I27" s="16">
        <f t="shared" si="5"/>
        <v>-429.98541194830204</v>
      </c>
      <c r="J27" s="16">
        <f t="shared" si="6"/>
        <v>429.98541194830204</v>
      </c>
      <c r="K27" s="16">
        <f t="shared" si="7"/>
        <v>184887.45448835101</v>
      </c>
      <c r="L27" s="16">
        <f t="shared" si="8"/>
        <v>-12.762998276886378</v>
      </c>
      <c r="M27" s="16">
        <f t="shared" si="9"/>
        <v>12.762998276886378</v>
      </c>
      <c r="O27" s="2">
        <v>4261</v>
      </c>
    </row>
    <row r="28" spans="1:15" x14ac:dyDescent="0.25">
      <c r="A28" s="2">
        <v>20</v>
      </c>
      <c r="B28" s="2">
        <v>4398</v>
      </c>
      <c r="C28" s="16">
        <f t="shared" si="0"/>
        <v>3741.7134682881779</v>
      </c>
      <c r="D28" s="16">
        <f t="shared" si="1"/>
        <v>3786.9817608864746</v>
      </c>
      <c r="E28" s="16">
        <f t="shared" si="2"/>
        <v>-3.3537760145065878</v>
      </c>
      <c r="F28" s="16">
        <f t="shared" si="3"/>
        <v>3696.4451756898811</v>
      </c>
      <c r="G28" s="2">
        <v>1</v>
      </c>
      <c r="H28" s="16">
        <f t="shared" si="4"/>
        <v>3693.0913996753748</v>
      </c>
      <c r="I28" s="16">
        <f t="shared" si="5"/>
        <v>704.90860032462524</v>
      </c>
      <c r="J28" s="16">
        <f t="shared" si="6"/>
        <v>704.90860032462524</v>
      </c>
      <c r="K28" s="16">
        <f t="shared" si="7"/>
        <v>496896.13481162227</v>
      </c>
      <c r="L28" s="16">
        <f t="shared" si="8"/>
        <v>16.027935432574473</v>
      </c>
      <c r="M28" s="16">
        <f t="shared" si="9"/>
        <v>16.027935432574473</v>
      </c>
      <c r="O28" s="2">
        <v>3369</v>
      </c>
    </row>
    <row r="29" spans="1:15" x14ac:dyDescent="0.25">
      <c r="A29" s="2">
        <v>21</v>
      </c>
      <c r="B29" s="2">
        <v>3388</v>
      </c>
      <c r="C29" s="16">
        <f t="shared" si="0"/>
        <v>3786.9817608864746</v>
      </c>
      <c r="D29" s="16">
        <f t="shared" si="1"/>
        <v>3759.4614291099219</v>
      </c>
      <c r="E29" s="16">
        <f t="shared" si="2"/>
        <v>2.0388891059465002</v>
      </c>
      <c r="F29" s="16">
        <f t="shared" si="3"/>
        <v>3814.5020926630273</v>
      </c>
      <c r="G29" s="2">
        <v>1</v>
      </c>
      <c r="H29" s="16">
        <f t="shared" si="4"/>
        <v>3816.5409817689738</v>
      </c>
      <c r="I29" s="16">
        <f t="shared" si="5"/>
        <v>-428.54098176897378</v>
      </c>
      <c r="J29" s="16">
        <f t="shared" si="6"/>
        <v>428.54098176897378</v>
      </c>
      <c r="K29" s="16">
        <f t="shared" si="7"/>
        <v>183647.37305551593</v>
      </c>
      <c r="L29" s="16">
        <f t="shared" si="8"/>
        <v>-12.648789308411267</v>
      </c>
      <c r="M29" s="16">
        <f t="shared" si="9"/>
        <v>12.648789308411267</v>
      </c>
      <c r="O29" s="2">
        <v>4398</v>
      </c>
    </row>
    <row r="30" spans="1:15" x14ac:dyDescent="0.25">
      <c r="A30" s="2">
        <v>22</v>
      </c>
      <c r="B30" s="2">
        <v>2104</v>
      </c>
      <c r="C30" s="16">
        <f t="shared" si="0"/>
        <v>3759.4614291099219</v>
      </c>
      <c r="D30" s="16">
        <f t="shared" si="1"/>
        <v>3645.2736334794481</v>
      </c>
      <c r="E30" s="16">
        <f t="shared" si="2"/>
        <v>8.4597909078035887</v>
      </c>
      <c r="F30" s="16">
        <f t="shared" si="3"/>
        <v>3873.6492247403958</v>
      </c>
      <c r="G30" s="2">
        <v>1</v>
      </c>
      <c r="H30" s="16">
        <f t="shared" si="4"/>
        <v>3882.1090156481991</v>
      </c>
      <c r="I30" s="16">
        <f t="shared" si="5"/>
        <v>-1778.1090156481991</v>
      </c>
      <c r="J30" s="16">
        <f t="shared" si="6"/>
        <v>1778.1090156481991</v>
      </c>
      <c r="K30" s="16">
        <f t="shared" si="7"/>
        <v>3161671.6715294076</v>
      </c>
      <c r="L30" s="16">
        <f t="shared" si="8"/>
        <v>-84.510884774153951</v>
      </c>
      <c r="M30" s="16">
        <f t="shared" si="9"/>
        <v>84.510884774153951</v>
      </c>
      <c r="O30" s="2">
        <v>3388</v>
      </c>
    </row>
    <row r="31" spans="1:15" x14ac:dyDescent="0.25">
      <c r="A31" s="2">
        <v>23</v>
      </c>
      <c r="B31" s="2">
        <v>3291</v>
      </c>
      <c r="C31" s="16">
        <f t="shared" si="0"/>
        <v>3645.2736334794481</v>
      </c>
      <c r="D31" s="16">
        <f t="shared" si="1"/>
        <v>3620.8371080819538</v>
      </c>
      <c r="E31" s="16">
        <f t="shared" si="2"/>
        <v>1.8104202312918909</v>
      </c>
      <c r="F31" s="16">
        <f t="shared" si="3"/>
        <v>3669.7101588769424</v>
      </c>
      <c r="G31" s="2">
        <v>1</v>
      </c>
      <c r="H31" s="16">
        <f t="shared" si="4"/>
        <v>3671.5205791082344</v>
      </c>
      <c r="I31" s="16">
        <f t="shared" si="5"/>
        <v>-380.52057910823441</v>
      </c>
      <c r="J31" s="16">
        <f t="shared" si="6"/>
        <v>380.52057910823441</v>
      </c>
      <c r="K31" s="16">
        <f t="shared" si="7"/>
        <v>144795.91112486608</v>
      </c>
      <c r="L31" s="16">
        <f t="shared" si="8"/>
        <v>-11.562460623161179</v>
      </c>
      <c r="M31" s="16">
        <f t="shared" si="9"/>
        <v>11.562460623161179</v>
      </c>
      <c r="O31" s="2">
        <v>6104</v>
      </c>
    </row>
    <row r="32" spans="1:15" x14ac:dyDescent="0.25">
      <c r="A32" s="2">
        <v>24</v>
      </c>
      <c r="B32" s="2">
        <v>3688</v>
      </c>
      <c r="C32" s="16">
        <f t="shared" si="0"/>
        <v>3620.8371080819538</v>
      </c>
      <c r="D32" s="16">
        <f t="shared" si="1"/>
        <v>3625.4697636312972</v>
      </c>
      <c r="E32" s="16">
        <f t="shared" si="2"/>
        <v>-0.34321791640630767</v>
      </c>
      <c r="F32" s="16">
        <f t="shared" si="3"/>
        <v>3616.2044525326105</v>
      </c>
      <c r="G32" s="2">
        <v>1</v>
      </c>
      <c r="H32" s="16">
        <f t="shared" si="4"/>
        <v>3616.2044525326105</v>
      </c>
      <c r="I32" s="16">
        <f t="shared" si="5"/>
        <v>71.795547467389497</v>
      </c>
      <c r="J32" s="16">
        <f t="shared" si="6"/>
        <v>71.795547467389497</v>
      </c>
      <c r="K32" s="16">
        <f t="shared" si="7"/>
        <v>5154.6006361421787</v>
      </c>
      <c r="L32" s="16">
        <f t="shared" si="8"/>
        <v>1.946733933497546</v>
      </c>
      <c r="M32" s="16">
        <f t="shared" si="9"/>
        <v>1.946733933497546</v>
      </c>
      <c r="O32" s="2">
        <v>3291</v>
      </c>
    </row>
    <row r="33" spans="1:15" x14ac:dyDescent="0.25">
      <c r="A33" s="2">
        <v>25</v>
      </c>
      <c r="B33" s="19"/>
      <c r="C33" s="16"/>
      <c r="D33" s="16"/>
      <c r="E33" s="16"/>
      <c r="F33" s="16"/>
      <c r="G33" s="2"/>
      <c r="H33" s="16"/>
      <c r="I33" s="16"/>
      <c r="J33" s="16"/>
      <c r="K33" s="16"/>
      <c r="L33" s="16"/>
      <c r="M33" s="16"/>
      <c r="O33" s="2">
        <v>3688</v>
      </c>
    </row>
    <row r="34" spans="1:15" x14ac:dyDescent="0.25">
      <c r="A34" s="1"/>
      <c r="B34" s="1"/>
      <c r="C34" s="1"/>
      <c r="D34" s="1"/>
      <c r="E34" s="1"/>
      <c r="F34" s="1"/>
      <c r="G34" s="1"/>
      <c r="H34" s="18" t="s">
        <v>73</v>
      </c>
      <c r="I34" s="17">
        <f>SUM(I11:I32)</f>
        <v>8797.7029172279017</v>
      </c>
      <c r="J34" s="17">
        <f>SUM(J11:J32)</f>
        <v>20892.334847503538</v>
      </c>
      <c r="K34" s="17">
        <f>SUM(K11:K32)</f>
        <v>35558232.72399316</v>
      </c>
      <c r="L34" s="17">
        <f>SUM(L11:L32)</f>
        <v>19.687950447101784</v>
      </c>
      <c r="M34" s="17">
        <f>SUM(M11:M32)</f>
        <v>574.12399940972932</v>
      </c>
    </row>
    <row r="35" spans="1:15" x14ac:dyDescent="0.25">
      <c r="H35" s="2">
        <v>1</v>
      </c>
      <c r="I35" s="16">
        <f t="shared" ref="I35:I46" si="10">$F$32 + ($E$32*H35)</f>
        <v>3615.861234616204</v>
      </c>
    </row>
    <row r="36" spans="1:15" x14ac:dyDescent="0.25">
      <c r="H36" s="2">
        <v>2</v>
      </c>
      <c r="I36" s="16">
        <f t="shared" si="10"/>
        <v>3615.518016699798</v>
      </c>
    </row>
    <row r="37" spans="1:15" x14ac:dyDescent="0.25">
      <c r="H37" s="2">
        <v>3</v>
      </c>
      <c r="I37" s="16">
        <f t="shared" si="10"/>
        <v>3615.1747987833915</v>
      </c>
      <c r="K37" s="35" t="s">
        <v>72</v>
      </c>
      <c r="L37" s="35"/>
    </row>
    <row r="38" spans="1:15" x14ac:dyDescent="0.25">
      <c r="H38" s="2">
        <v>4</v>
      </c>
      <c r="I38" s="16">
        <f t="shared" si="10"/>
        <v>3614.8315808669854</v>
      </c>
      <c r="K38" s="2" t="s">
        <v>71</v>
      </c>
      <c r="L38" s="16">
        <f>-$I$34/A32</f>
        <v>-366.5709548844959</v>
      </c>
    </row>
    <row r="39" spans="1:15" x14ac:dyDescent="0.25">
      <c r="H39" s="2">
        <v>5</v>
      </c>
      <c r="I39" s="16">
        <f t="shared" si="10"/>
        <v>3614.4883629505789</v>
      </c>
      <c r="K39" s="2" t="s">
        <v>70</v>
      </c>
      <c r="L39" s="16">
        <f>J34/A32</f>
        <v>870.51395197931413</v>
      </c>
    </row>
    <row r="40" spans="1:15" x14ac:dyDescent="0.25">
      <c r="H40" s="2">
        <v>6</v>
      </c>
      <c r="I40" s="16">
        <f t="shared" si="10"/>
        <v>3614.1451450341729</v>
      </c>
      <c r="K40" s="2" t="s">
        <v>69</v>
      </c>
      <c r="L40" s="16">
        <f>K34</f>
        <v>35558232.72399316</v>
      </c>
    </row>
    <row r="41" spans="1:15" x14ac:dyDescent="0.25">
      <c r="H41" s="2">
        <v>7</v>
      </c>
      <c r="I41" s="16">
        <f t="shared" si="10"/>
        <v>3613.8019271177664</v>
      </c>
      <c r="K41" s="2" t="s">
        <v>68</v>
      </c>
      <c r="L41" s="16">
        <f>K34/A32</f>
        <v>1481593.0301663817</v>
      </c>
    </row>
    <row r="42" spans="1:15" x14ac:dyDescent="0.25">
      <c r="H42" s="2">
        <v>8</v>
      </c>
      <c r="I42" s="16">
        <f t="shared" si="10"/>
        <v>3613.4587092013599</v>
      </c>
      <c r="K42" s="2" t="s">
        <v>67</v>
      </c>
      <c r="L42" s="16">
        <f>(L40/A32)^0.5</f>
        <v>1217.2070613360661</v>
      </c>
    </row>
    <row r="43" spans="1:15" x14ac:dyDescent="0.25">
      <c r="H43" s="2">
        <v>9</v>
      </c>
      <c r="I43" s="16">
        <f t="shared" si="10"/>
        <v>3613.1154912849538</v>
      </c>
    </row>
    <row r="44" spans="1:15" x14ac:dyDescent="0.25">
      <c r="H44" s="2">
        <v>10</v>
      </c>
      <c r="I44" s="16">
        <f t="shared" si="10"/>
        <v>3612.7722733685473</v>
      </c>
      <c r="K44" s="36" t="s">
        <v>66</v>
      </c>
      <c r="L44" s="37"/>
    </row>
    <row r="45" spans="1:15" x14ac:dyDescent="0.25">
      <c r="H45" s="2">
        <v>11</v>
      </c>
      <c r="I45" s="16">
        <f t="shared" si="10"/>
        <v>3612.4290554521413</v>
      </c>
      <c r="K45" s="2" t="s">
        <v>65</v>
      </c>
      <c r="L45" s="16">
        <f>L34/A32</f>
        <v>0.82033126862924099</v>
      </c>
    </row>
    <row r="46" spans="1:15" x14ac:dyDescent="0.25">
      <c r="H46" s="2">
        <v>12</v>
      </c>
      <c r="I46" s="16">
        <f t="shared" si="10"/>
        <v>3612.0858375357348</v>
      </c>
      <c r="K46" s="2" t="s">
        <v>64</v>
      </c>
      <c r="L46" s="16">
        <f>M34/A32</f>
        <v>23.921833308738723</v>
      </c>
    </row>
    <row r="47" spans="1:15" x14ac:dyDescent="0.25">
      <c r="H47" s="15"/>
      <c r="I47" s="25">
        <f>SUM(I35:I46)</f>
        <v>43367.682432911635</v>
      </c>
      <c r="K47" s="14"/>
      <c r="L47" s="14"/>
    </row>
    <row r="48" spans="1:15" x14ac:dyDescent="0.25">
      <c r="K48" s="10"/>
      <c r="L48" s="10"/>
    </row>
    <row r="49" spans="11:12" x14ac:dyDescent="0.25">
      <c r="K49" s="10"/>
      <c r="L49" s="10"/>
    </row>
  </sheetData>
  <mergeCells count="4">
    <mergeCell ref="E4:L4"/>
    <mergeCell ref="E7:F7"/>
    <mergeCell ref="K37:L37"/>
    <mergeCell ref="K44:L4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3DC7C2-7B31-472C-A652-80454B0986DF}">
  <dimension ref="A1:O49"/>
  <sheetViews>
    <sheetView topLeftCell="E28" zoomScale="87" zoomScaleNormal="87" workbookViewId="0">
      <selection activeCell="I35" sqref="I35:I46"/>
    </sheetView>
  </sheetViews>
  <sheetFormatPr defaultRowHeight="15" x14ac:dyDescent="0.25"/>
  <cols>
    <col min="1" max="1" width="16" customWidth="1"/>
    <col min="2" max="2" width="10.28515625" customWidth="1"/>
    <col min="3" max="3" width="16.7109375" customWidth="1"/>
    <col min="4" max="4" width="18.85546875" customWidth="1"/>
    <col min="5" max="5" width="13.28515625" customWidth="1"/>
    <col min="7" max="7" width="9.140625" customWidth="1"/>
    <col min="10" max="10" width="14.42578125" customWidth="1"/>
    <col min="11" max="11" width="17.28515625" customWidth="1"/>
    <col min="12" max="12" width="16.7109375" bestFit="1" customWidth="1"/>
    <col min="13" max="13" width="26.85546875" customWidth="1"/>
  </cols>
  <sheetData>
    <row r="1" spans="1:15" x14ac:dyDescent="0.25">
      <c r="A1" s="3" t="s">
        <v>94</v>
      </c>
      <c r="B1" s="3">
        <v>6.2857274067272137E-2</v>
      </c>
      <c r="C1">
        <f>1-B1</f>
        <v>0.93714272593272785</v>
      </c>
    </row>
    <row r="2" spans="1:15" x14ac:dyDescent="0.25">
      <c r="A2" s="3" t="s">
        <v>93</v>
      </c>
      <c r="B2" s="3">
        <f>C1</f>
        <v>0.93714272593272785</v>
      </c>
    </row>
    <row r="4" spans="1:15" x14ac:dyDescent="0.25">
      <c r="E4" s="38" t="s">
        <v>97</v>
      </c>
      <c r="F4" s="39"/>
      <c r="G4" s="39"/>
      <c r="H4" s="39"/>
      <c r="I4" s="39"/>
      <c r="J4" s="39"/>
      <c r="K4" s="39"/>
      <c r="L4" s="39"/>
    </row>
    <row r="7" spans="1:15" ht="33" customHeight="1" x14ac:dyDescent="0.25">
      <c r="A7" s="13"/>
      <c r="B7" s="22"/>
      <c r="C7" s="21" t="s">
        <v>92</v>
      </c>
      <c r="D7" s="21" t="s">
        <v>92</v>
      </c>
      <c r="E7" s="33" t="s">
        <v>91</v>
      </c>
      <c r="F7" s="34"/>
      <c r="G7" s="23"/>
      <c r="H7" s="22"/>
      <c r="I7" s="21" t="s">
        <v>90</v>
      </c>
      <c r="J7" s="21" t="s">
        <v>89</v>
      </c>
      <c r="K7" s="21"/>
      <c r="L7" s="21" t="s">
        <v>88</v>
      </c>
      <c r="M7" s="21" t="s">
        <v>87</v>
      </c>
    </row>
    <row r="8" spans="1:15" x14ac:dyDescent="0.25">
      <c r="A8" s="20" t="s">
        <v>86</v>
      </c>
      <c r="B8" s="20" t="s">
        <v>85</v>
      </c>
      <c r="C8" s="20" t="s">
        <v>84</v>
      </c>
      <c r="D8" s="20" t="s">
        <v>83</v>
      </c>
      <c r="E8" s="20" t="s">
        <v>82</v>
      </c>
      <c r="F8" s="20" t="s">
        <v>81</v>
      </c>
      <c r="G8" s="20" t="s">
        <v>80</v>
      </c>
      <c r="H8" s="20" t="s">
        <v>79</v>
      </c>
      <c r="I8" s="20" t="s">
        <v>78</v>
      </c>
      <c r="J8" s="20" t="s">
        <v>77</v>
      </c>
      <c r="K8" s="20" t="s">
        <v>76</v>
      </c>
      <c r="L8" s="20" t="s">
        <v>75</v>
      </c>
      <c r="M8" s="20" t="s">
        <v>74</v>
      </c>
      <c r="O8" s="10"/>
    </row>
    <row r="9" spans="1:15" x14ac:dyDescent="0.25">
      <c r="A9" s="2">
        <v>1</v>
      </c>
      <c r="B9" s="2">
        <v>2976</v>
      </c>
      <c r="C9" s="2">
        <f>B9</f>
        <v>2976</v>
      </c>
      <c r="D9" s="2">
        <f>B9</f>
        <v>2976</v>
      </c>
      <c r="E9" s="2"/>
      <c r="F9" s="2"/>
      <c r="G9" s="2"/>
      <c r="H9" s="2"/>
      <c r="I9" s="2"/>
      <c r="J9" s="2"/>
      <c r="K9" s="2"/>
      <c r="L9" s="2"/>
      <c r="M9" s="2"/>
      <c r="O9" s="10"/>
    </row>
    <row r="10" spans="1:15" x14ac:dyDescent="0.25">
      <c r="A10" s="2">
        <v>2</v>
      </c>
      <c r="B10" s="2">
        <v>1914</v>
      </c>
      <c r="C10" s="2">
        <f t="shared" ref="C10:C32" si="0">($B$1*B9)+($B$2*C9)</f>
        <v>2976</v>
      </c>
      <c r="D10" s="16">
        <f t="shared" ref="D10:D32" si="1">($B$1*B10)+($B$2*D9)</f>
        <v>2909.2455749405572</v>
      </c>
      <c r="E10" s="16">
        <f t="shared" ref="E10:E32" si="2">($B$1/$B$2)*(C10-D10)</f>
        <v>4.477440922340131</v>
      </c>
      <c r="F10" s="16">
        <f t="shared" ref="F10:F32" si="3">C10+(C10-D10)</f>
        <v>3042.7544250594428</v>
      </c>
      <c r="G10" s="2"/>
      <c r="H10" s="2"/>
      <c r="I10" s="2"/>
      <c r="J10" s="2"/>
      <c r="K10" s="2"/>
      <c r="L10" s="2"/>
      <c r="M10" s="2"/>
      <c r="O10" s="2">
        <v>2976</v>
      </c>
    </row>
    <row r="11" spans="1:15" x14ac:dyDescent="0.25">
      <c r="A11" s="2">
        <v>3</v>
      </c>
      <c r="B11" s="2">
        <v>2563</v>
      </c>
      <c r="C11" s="16">
        <f t="shared" si="0"/>
        <v>2909.2455749405572</v>
      </c>
      <c r="D11" s="16">
        <f t="shared" si="1"/>
        <v>2887.4815219419384</v>
      </c>
      <c r="E11" s="16">
        <f t="shared" si="2"/>
        <v>1.459787294178946</v>
      </c>
      <c r="F11" s="16">
        <f t="shared" si="3"/>
        <v>2931.009627939176</v>
      </c>
      <c r="G11" s="2">
        <v>1</v>
      </c>
      <c r="H11" s="2">
        <f t="shared" ref="H11:H32" si="4">F11+(E11*G12)</f>
        <v>2932.469415233355</v>
      </c>
      <c r="I11" s="2">
        <f t="shared" ref="I11:I32" si="5">B11-H11</f>
        <v>-369.46941523335499</v>
      </c>
      <c r="J11" s="2">
        <f t="shared" ref="J11:J32" si="6">ABS(I11)</f>
        <v>369.46941523335499</v>
      </c>
      <c r="K11" s="2">
        <f t="shared" ref="K11:K32" si="7">I11^2</f>
        <v>136507.6487928773</v>
      </c>
      <c r="L11" s="16">
        <f t="shared" ref="L11:L32" si="8">(I11/B11)*100</f>
        <v>-14.415505861621341</v>
      </c>
      <c r="M11" s="16">
        <f t="shared" ref="M11:M32" si="9">ABS(L11)</f>
        <v>14.415505861621341</v>
      </c>
      <c r="O11" s="2">
        <v>1914</v>
      </c>
    </row>
    <row r="12" spans="1:15" x14ac:dyDescent="0.25">
      <c r="A12" s="2">
        <v>4</v>
      </c>
      <c r="B12" s="2">
        <v>1704</v>
      </c>
      <c r="C12" s="16">
        <f t="shared" si="0"/>
        <v>2887.4815219419384</v>
      </c>
      <c r="D12" s="16">
        <f t="shared" si="1"/>
        <v>2813.0910995636814</v>
      </c>
      <c r="E12" s="16">
        <f t="shared" si="2"/>
        <v>4.9896126150435434</v>
      </c>
      <c r="F12" s="16">
        <f t="shared" si="3"/>
        <v>2961.8719443201953</v>
      </c>
      <c r="G12" s="2">
        <v>1</v>
      </c>
      <c r="H12" s="16">
        <f t="shared" si="4"/>
        <v>2966.8615569352387</v>
      </c>
      <c r="I12" s="16">
        <f t="shared" si="5"/>
        <v>-1262.8615569352387</v>
      </c>
      <c r="J12" s="16">
        <f t="shared" si="6"/>
        <v>1262.8615569352387</v>
      </c>
      <c r="K12" s="16">
        <f t="shared" si="7"/>
        <v>1594819.311984895</v>
      </c>
      <c r="L12" s="16">
        <f t="shared" si="8"/>
        <v>-74.111593716856731</v>
      </c>
      <c r="M12" s="16">
        <f t="shared" si="9"/>
        <v>74.111593716856731</v>
      </c>
      <c r="O12" s="2">
        <v>2563</v>
      </c>
    </row>
    <row r="13" spans="1:15" x14ac:dyDescent="0.25">
      <c r="A13" s="2">
        <v>5</v>
      </c>
      <c r="B13" s="2">
        <v>2086</v>
      </c>
      <c r="C13" s="16">
        <f t="shared" si="0"/>
        <v>2813.0910995636814</v>
      </c>
      <c r="D13" s="16">
        <f t="shared" si="1"/>
        <v>2767.3881350465326</v>
      </c>
      <c r="E13" s="16">
        <f t="shared" si="2"/>
        <v>3.0654495701089748</v>
      </c>
      <c r="F13" s="16">
        <f t="shared" si="3"/>
        <v>2858.7940640808301</v>
      </c>
      <c r="G13" s="2">
        <v>1</v>
      </c>
      <c r="H13" s="16">
        <f t="shared" si="4"/>
        <v>2861.8595136509393</v>
      </c>
      <c r="I13" s="16">
        <f t="shared" si="5"/>
        <v>-775.85951365093933</v>
      </c>
      <c r="J13" s="16">
        <f t="shared" si="6"/>
        <v>775.85951365093933</v>
      </c>
      <c r="K13" s="16">
        <f t="shared" si="7"/>
        <v>601957.98492267216</v>
      </c>
      <c r="L13" s="16">
        <f t="shared" si="8"/>
        <v>-37.193648784800544</v>
      </c>
      <c r="M13" s="16">
        <f t="shared" si="9"/>
        <v>37.193648784800544</v>
      </c>
      <c r="O13" s="2">
        <v>1704</v>
      </c>
    </row>
    <row r="14" spans="1:15" x14ac:dyDescent="0.25">
      <c r="A14" s="2">
        <v>6</v>
      </c>
      <c r="B14" s="2">
        <v>2962</v>
      </c>
      <c r="C14" s="16">
        <f t="shared" si="0"/>
        <v>2767.3881350465326</v>
      </c>
      <c r="D14" s="16">
        <f t="shared" si="1"/>
        <v>2779.6209063786555</v>
      </c>
      <c r="E14" s="16">
        <f t="shared" si="2"/>
        <v>-0.8204925876794491</v>
      </c>
      <c r="F14" s="16">
        <f t="shared" si="3"/>
        <v>2755.1553637144098</v>
      </c>
      <c r="G14" s="2">
        <v>1</v>
      </c>
      <c r="H14" s="16">
        <f t="shared" si="4"/>
        <v>2754.3348711267304</v>
      </c>
      <c r="I14" s="16">
        <f t="shared" si="5"/>
        <v>207.66512887326962</v>
      </c>
      <c r="J14" s="16">
        <f t="shared" si="6"/>
        <v>207.66512887326962</v>
      </c>
      <c r="K14" s="16">
        <f t="shared" si="7"/>
        <v>43124.80574995168</v>
      </c>
      <c r="L14" s="16">
        <f t="shared" si="8"/>
        <v>7.0109766668895883</v>
      </c>
      <c r="M14" s="16">
        <f t="shared" si="9"/>
        <v>7.0109766668895883</v>
      </c>
      <c r="O14" s="2">
        <v>2086</v>
      </c>
    </row>
    <row r="15" spans="1:15" x14ac:dyDescent="0.25">
      <c r="A15" s="2">
        <v>7</v>
      </c>
      <c r="B15" s="2">
        <v>1440</v>
      </c>
      <c r="C15" s="16">
        <f t="shared" si="0"/>
        <v>2779.6209063786555</v>
      </c>
      <c r="D15" s="16">
        <f t="shared" si="1"/>
        <v>2695.4159879201648</v>
      </c>
      <c r="E15" s="16">
        <f t="shared" si="2"/>
        <v>5.647903452582101</v>
      </c>
      <c r="F15" s="16">
        <f t="shared" si="3"/>
        <v>2863.8258248371462</v>
      </c>
      <c r="G15" s="2">
        <v>1</v>
      </c>
      <c r="H15" s="16">
        <f t="shared" si="4"/>
        <v>2869.4737282897281</v>
      </c>
      <c r="I15" s="16">
        <f t="shared" si="5"/>
        <v>-1429.4737282897281</v>
      </c>
      <c r="J15" s="16">
        <f t="shared" si="6"/>
        <v>1429.4737282897281</v>
      </c>
      <c r="K15" s="16">
        <f t="shared" si="7"/>
        <v>2043395.1398705353</v>
      </c>
      <c r="L15" s="16">
        <f t="shared" si="8"/>
        <v>-99.269008909008889</v>
      </c>
      <c r="M15" s="16">
        <f t="shared" si="9"/>
        <v>99.269008909008889</v>
      </c>
      <c r="O15" s="2">
        <v>2962</v>
      </c>
    </row>
    <row r="16" spans="1:15" x14ac:dyDescent="0.25">
      <c r="A16" s="2">
        <v>8</v>
      </c>
      <c r="B16" s="2">
        <v>2760</v>
      </c>
      <c r="C16" s="16">
        <f t="shared" si="0"/>
        <v>2695.4159879201648</v>
      </c>
      <c r="D16" s="16">
        <f t="shared" si="1"/>
        <v>2699.4755628678308</v>
      </c>
      <c r="E16" s="16">
        <f t="shared" si="2"/>
        <v>-0.27228917007076692</v>
      </c>
      <c r="F16" s="16">
        <f t="shared" si="3"/>
        <v>2691.3564129724987</v>
      </c>
      <c r="G16" s="2">
        <v>1</v>
      </c>
      <c r="H16" s="16">
        <f t="shared" si="4"/>
        <v>2691.0841238024277</v>
      </c>
      <c r="I16" s="16">
        <f t="shared" si="5"/>
        <v>68.915876197572288</v>
      </c>
      <c r="J16" s="16">
        <f t="shared" si="6"/>
        <v>68.915876197572288</v>
      </c>
      <c r="K16" s="16">
        <f t="shared" si="7"/>
        <v>4749.3979920791107</v>
      </c>
      <c r="L16" s="16">
        <f t="shared" si="8"/>
        <v>2.4969520361439237</v>
      </c>
      <c r="M16" s="16">
        <f t="shared" si="9"/>
        <v>2.4969520361439237</v>
      </c>
      <c r="O16" s="2">
        <v>1440</v>
      </c>
    </row>
    <row r="17" spans="1:15" x14ac:dyDescent="0.25">
      <c r="A17" s="2">
        <v>9</v>
      </c>
      <c r="B17" s="2">
        <v>2595</v>
      </c>
      <c r="C17" s="16">
        <f t="shared" si="0"/>
        <v>2699.4755628678308</v>
      </c>
      <c r="D17" s="16">
        <f t="shared" si="1"/>
        <v>2692.9085137793149</v>
      </c>
      <c r="E17" s="16">
        <f t="shared" si="2"/>
        <v>0.44047378584647351</v>
      </c>
      <c r="F17" s="16">
        <f t="shared" si="3"/>
        <v>2706.0426119563467</v>
      </c>
      <c r="G17" s="2">
        <v>1</v>
      </c>
      <c r="H17" s="16">
        <f t="shared" si="4"/>
        <v>2706.483085742193</v>
      </c>
      <c r="I17" s="16">
        <f t="shared" si="5"/>
        <v>-111.483085742193</v>
      </c>
      <c r="J17" s="16">
        <f t="shared" si="6"/>
        <v>111.483085742193</v>
      </c>
      <c r="K17" s="16">
        <f t="shared" si="7"/>
        <v>12428.478406601156</v>
      </c>
      <c r="L17" s="16">
        <f t="shared" si="8"/>
        <v>-4.2960726682926014</v>
      </c>
      <c r="M17" s="16">
        <f t="shared" si="9"/>
        <v>4.2960726682926014</v>
      </c>
      <c r="O17" s="2">
        <v>2760</v>
      </c>
    </row>
    <row r="18" spans="1:15" x14ac:dyDescent="0.25">
      <c r="A18" s="2">
        <v>10</v>
      </c>
      <c r="B18" s="2">
        <v>2142</v>
      </c>
      <c r="C18" s="16">
        <f t="shared" si="0"/>
        <v>2692.9085137793149</v>
      </c>
      <c r="D18" s="16">
        <f t="shared" si="1"/>
        <v>2658.2799063426946</v>
      </c>
      <c r="E18" s="16">
        <f t="shared" si="2"/>
        <v>2.322655672373934</v>
      </c>
      <c r="F18" s="16">
        <f t="shared" si="3"/>
        <v>2727.5371212159353</v>
      </c>
      <c r="G18" s="2">
        <v>1</v>
      </c>
      <c r="H18" s="16">
        <f t="shared" si="4"/>
        <v>2729.8597768883092</v>
      </c>
      <c r="I18" s="16">
        <f t="shared" si="5"/>
        <v>-587.85977688830917</v>
      </c>
      <c r="J18" s="16">
        <f t="shared" si="6"/>
        <v>587.85977688830917</v>
      </c>
      <c r="K18" s="16">
        <f t="shared" si="7"/>
        <v>345579.11728317261</v>
      </c>
      <c r="L18" s="16">
        <f t="shared" si="8"/>
        <v>-27.444434028399122</v>
      </c>
      <c r="M18" s="16">
        <f t="shared" si="9"/>
        <v>27.444434028399122</v>
      </c>
      <c r="O18" s="2">
        <v>2595</v>
      </c>
    </row>
    <row r="19" spans="1:15" x14ac:dyDescent="0.25">
      <c r="A19" s="2">
        <v>11</v>
      </c>
      <c r="B19" s="2">
        <v>2956</v>
      </c>
      <c r="C19" s="16">
        <f t="shared" si="0"/>
        <v>2658.2799063426946</v>
      </c>
      <c r="D19" s="16">
        <f t="shared" si="1"/>
        <v>2676.9937798650458</v>
      </c>
      <c r="E19" s="16">
        <f t="shared" si="2"/>
        <v>-1.2552016297025965</v>
      </c>
      <c r="F19" s="16">
        <f t="shared" si="3"/>
        <v>2639.5660328203435</v>
      </c>
      <c r="G19" s="2">
        <v>1</v>
      </c>
      <c r="H19" s="16">
        <f t="shared" si="4"/>
        <v>2638.3108311906408</v>
      </c>
      <c r="I19" s="16">
        <f t="shared" si="5"/>
        <v>317.68916880935922</v>
      </c>
      <c r="J19" s="16">
        <f t="shared" si="6"/>
        <v>317.68916880935922</v>
      </c>
      <c r="K19" s="16">
        <f t="shared" si="7"/>
        <v>100926.40797878154</v>
      </c>
      <c r="L19" s="16">
        <f t="shared" si="8"/>
        <v>10.747265521290906</v>
      </c>
      <c r="M19" s="16">
        <f t="shared" si="9"/>
        <v>10.747265521290906</v>
      </c>
      <c r="O19" s="2">
        <v>2142</v>
      </c>
    </row>
    <row r="20" spans="1:15" x14ac:dyDescent="0.25">
      <c r="A20" s="2">
        <v>12</v>
      </c>
      <c r="B20" s="2">
        <v>1702</v>
      </c>
      <c r="C20" s="16">
        <f t="shared" si="0"/>
        <v>2676.9937798650458</v>
      </c>
      <c r="D20" s="16">
        <f t="shared" si="1"/>
        <v>2615.7083286301831</v>
      </c>
      <c r="E20" s="16">
        <f t="shared" si="2"/>
        <v>4.1106186902023003</v>
      </c>
      <c r="F20" s="16">
        <f t="shared" si="3"/>
        <v>2738.2792310999084</v>
      </c>
      <c r="G20" s="2">
        <v>1</v>
      </c>
      <c r="H20" s="16">
        <f t="shared" si="4"/>
        <v>2742.3898497901109</v>
      </c>
      <c r="I20" s="16">
        <f t="shared" si="5"/>
        <v>-1040.3898497901109</v>
      </c>
      <c r="J20" s="16">
        <f t="shared" si="6"/>
        <v>1040.3898497901109</v>
      </c>
      <c r="K20" s="16">
        <f t="shared" si="7"/>
        <v>1082411.0395462895</v>
      </c>
      <c r="L20" s="16">
        <f t="shared" si="8"/>
        <v>-61.127488236786775</v>
      </c>
      <c r="M20" s="16">
        <f t="shared" si="9"/>
        <v>61.127488236786775</v>
      </c>
      <c r="O20" s="2">
        <v>2956</v>
      </c>
    </row>
    <row r="21" spans="1:15" x14ac:dyDescent="0.25">
      <c r="A21" s="2">
        <v>13</v>
      </c>
      <c r="B21" s="2">
        <v>2515</v>
      </c>
      <c r="C21" s="16">
        <f t="shared" si="0"/>
        <v>2615.7083286301831</v>
      </c>
      <c r="D21" s="16">
        <f t="shared" si="1"/>
        <v>2609.3780776166191</v>
      </c>
      <c r="E21" s="16">
        <f t="shared" si="2"/>
        <v>0.42459095275823211</v>
      </c>
      <c r="F21" s="16">
        <f t="shared" si="3"/>
        <v>2622.0385796437472</v>
      </c>
      <c r="G21" s="2">
        <v>1</v>
      </c>
      <c r="H21" s="16">
        <f t="shared" si="4"/>
        <v>2622.4631705965053</v>
      </c>
      <c r="I21" s="16">
        <f t="shared" si="5"/>
        <v>-107.46317059650528</v>
      </c>
      <c r="J21" s="16">
        <f t="shared" si="6"/>
        <v>107.46317059650528</v>
      </c>
      <c r="K21" s="16">
        <f t="shared" si="7"/>
        <v>11548.333034653597</v>
      </c>
      <c r="L21" s="16">
        <f t="shared" si="8"/>
        <v>-4.2728894869385794</v>
      </c>
      <c r="M21" s="16">
        <f t="shared" si="9"/>
        <v>4.2728894869385794</v>
      </c>
      <c r="O21" s="2">
        <v>1702</v>
      </c>
    </row>
    <row r="22" spans="1:15" x14ac:dyDescent="0.25">
      <c r="A22" s="2">
        <v>14</v>
      </c>
      <c r="B22" s="2">
        <v>2366</v>
      </c>
      <c r="C22" s="16">
        <f t="shared" si="0"/>
        <v>2609.3780776166191</v>
      </c>
      <c r="D22" s="16">
        <f t="shared" si="1"/>
        <v>2594.0799950899054</v>
      </c>
      <c r="E22" s="16">
        <f t="shared" si="2"/>
        <v>1.0260931867430554</v>
      </c>
      <c r="F22" s="16">
        <f t="shared" si="3"/>
        <v>2624.6761601433327</v>
      </c>
      <c r="G22" s="2">
        <v>1</v>
      </c>
      <c r="H22" s="16">
        <f t="shared" si="4"/>
        <v>2625.7022533300756</v>
      </c>
      <c r="I22" s="16">
        <f t="shared" si="5"/>
        <v>-259.70225333007556</v>
      </c>
      <c r="J22" s="16">
        <f t="shared" si="6"/>
        <v>259.70225333007556</v>
      </c>
      <c r="K22" s="16">
        <f t="shared" si="7"/>
        <v>67445.260384718742</v>
      </c>
      <c r="L22" s="16">
        <f t="shared" si="8"/>
        <v>-10.976426598904293</v>
      </c>
      <c r="M22" s="16">
        <f t="shared" si="9"/>
        <v>10.976426598904293</v>
      </c>
      <c r="O22" s="2">
        <v>2515</v>
      </c>
    </row>
    <row r="23" spans="1:15" x14ac:dyDescent="0.25">
      <c r="A23" s="2">
        <v>15</v>
      </c>
      <c r="B23" s="2">
        <v>2579</v>
      </c>
      <c r="C23" s="16">
        <f t="shared" si="0"/>
        <v>2594.0799950899054</v>
      </c>
      <c r="D23" s="16">
        <f t="shared" si="1"/>
        <v>2593.1321077056059</v>
      </c>
      <c r="E23" s="16">
        <f t="shared" si="2"/>
        <v>6.3577953977633134E-2</v>
      </c>
      <c r="F23" s="16">
        <f t="shared" si="3"/>
        <v>2595.0278824742049</v>
      </c>
      <c r="G23" s="2">
        <v>1</v>
      </c>
      <c r="H23" s="16">
        <f t="shared" si="4"/>
        <v>2595.0914604281825</v>
      </c>
      <c r="I23" s="16">
        <f t="shared" si="5"/>
        <v>-16.091460428182472</v>
      </c>
      <c r="J23" s="16">
        <f t="shared" si="6"/>
        <v>16.091460428182472</v>
      </c>
      <c r="K23" s="16">
        <f t="shared" si="7"/>
        <v>258.93509871176241</v>
      </c>
      <c r="L23" s="16">
        <f t="shared" si="8"/>
        <v>-0.62394185452433004</v>
      </c>
      <c r="M23" s="16">
        <f t="shared" si="9"/>
        <v>0.62394185452433004</v>
      </c>
      <c r="O23" s="2">
        <v>2366</v>
      </c>
    </row>
    <row r="24" spans="1:15" x14ac:dyDescent="0.25">
      <c r="A24" s="2">
        <v>16</v>
      </c>
      <c r="B24" s="2">
        <v>2293</v>
      </c>
      <c r="C24" s="16">
        <f t="shared" si="0"/>
        <v>2593.1321077056059</v>
      </c>
      <c r="D24" s="16">
        <f t="shared" si="1"/>
        <v>2574.2666215551662</v>
      </c>
      <c r="E24" s="16">
        <f t="shared" si="2"/>
        <v>1.2653707920426596</v>
      </c>
      <c r="F24" s="16">
        <f t="shared" si="3"/>
        <v>2611.9975938560456</v>
      </c>
      <c r="G24" s="2">
        <v>1</v>
      </c>
      <c r="H24" s="16">
        <f t="shared" si="4"/>
        <v>2613.2629646480882</v>
      </c>
      <c r="I24" s="16">
        <f t="shared" si="5"/>
        <v>-320.2629646480882</v>
      </c>
      <c r="J24" s="16">
        <f t="shared" si="6"/>
        <v>320.2629646480882</v>
      </c>
      <c r="K24" s="16">
        <f t="shared" si="7"/>
        <v>102568.36652518259</v>
      </c>
      <c r="L24" s="16">
        <f t="shared" si="8"/>
        <v>-13.966984938861238</v>
      </c>
      <c r="M24" s="16">
        <f t="shared" si="9"/>
        <v>13.966984938861238</v>
      </c>
      <c r="O24" s="2">
        <v>2579</v>
      </c>
    </row>
    <row r="25" spans="1:15" x14ac:dyDescent="0.25">
      <c r="A25" s="2">
        <v>17</v>
      </c>
      <c r="B25" s="2">
        <v>1856</v>
      </c>
      <c r="C25" s="16">
        <f t="shared" si="0"/>
        <v>2574.2666215551662</v>
      </c>
      <c r="D25" s="16">
        <f t="shared" si="1"/>
        <v>2529.1183396706997</v>
      </c>
      <c r="E25" s="16">
        <f t="shared" si="2"/>
        <v>3.0282451643145847</v>
      </c>
      <c r="F25" s="16">
        <f t="shared" si="3"/>
        <v>2619.4149034396328</v>
      </c>
      <c r="G25" s="2">
        <v>1</v>
      </c>
      <c r="H25" s="16">
        <f t="shared" si="4"/>
        <v>2622.4431486039475</v>
      </c>
      <c r="I25" s="16">
        <f t="shared" si="5"/>
        <v>-766.44314860394752</v>
      </c>
      <c r="J25" s="16">
        <f t="shared" si="6"/>
        <v>766.44314860394752</v>
      </c>
      <c r="K25" s="16">
        <f t="shared" si="7"/>
        <v>587435.10004193278</v>
      </c>
      <c r="L25" s="16">
        <f t="shared" si="8"/>
        <v>-41.295428265298895</v>
      </c>
      <c r="M25" s="16">
        <f t="shared" si="9"/>
        <v>41.295428265298895</v>
      </c>
      <c r="O25" s="2">
        <v>2293</v>
      </c>
    </row>
    <row r="26" spans="1:15" x14ac:dyDescent="0.25">
      <c r="A26" s="2">
        <v>18</v>
      </c>
      <c r="B26" s="2">
        <v>1439</v>
      </c>
      <c r="C26" s="16">
        <f t="shared" si="0"/>
        <v>2529.1183396706997</v>
      </c>
      <c r="D26" s="16">
        <f t="shared" si="1"/>
        <v>2460.5964724282589</v>
      </c>
      <c r="E26" s="16">
        <f t="shared" si="2"/>
        <v>4.5959891376978126</v>
      </c>
      <c r="F26" s="16">
        <f t="shared" si="3"/>
        <v>2597.6402069131404</v>
      </c>
      <c r="G26" s="2">
        <v>1</v>
      </c>
      <c r="H26" s="16">
        <f t="shared" si="4"/>
        <v>2602.2361960508383</v>
      </c>
      <c r="I26" s="16">
        <f t="shared" si="5"/>
        <v>-1163.2361960508383</v>
      </c>
      <c r="J26" s="16">
        <f t="shared" si="6"/>
        <v>1163.2361960508383</v>
      </c>
      <c r="K26" s="16">
        <f t="shared" si="7"/>
        <v>1353118.4478028244</v>
      </c>
      <c r="L26" s="16">
        <f t="shared" si="8"/>
        <v>-80.836427800614203</v>
      </c>
      <c r="M26" s="16">
        <f t="shared" si="9"/>
        <v>80.836427800614203</v>
      </c>
      <c r="O26" s="2">
        <v>1856</v>
      </c>
    </row>
    <row r="27" spans="1:15" x14ac:dyDescent="0.25">
      <c r="A27" s="2">
        <v>19</v>
      </c>
      <c r="B27" s="2">
        <v>3014</v>
      </c>
      <c r="C27" s="16">
        <f t="shared" si="0"/>
        <v>2460.5964724282589</v>
      </c>
      <c r="D27" s="16">
        <f t="shared" si="1"/>
        <v>2495.3819096306311</v>
      </c>
      <c r="E27" s="16">
        <f t="shared" si="2"/>
        <v>-2.3331747654586676</v>
      </c>
      <c r="F27" s="16">
        <f t="shared" si="3"/>
        <v>2425.8110352258868</v>
      </c>
      <c r="G27" s="2">
        <v>1</v>
      </c>
      <c r="H27" s="16">
        <f t="shared" si="4"/>
        <v>2423.477860460428</v>
      </c>
      <c r="I27" s="16">
        <f t="shared" si="5"/>
        <v>590.52213953957198</v>
      </c>
      <c r="J27" s="16">
        <f t="shared" si="6"/>
        <v>590.52213953957198</v>
      </c>
      <c r="K27" s="16">
        <f t="shared" si="7"/>
        <v>348716.39728639374</v>
      </c>
      <c r="L27" s="16">
        <f t="shared" si="8"/>
        <v>19.592639002640077</v>
      </c>
      <c r="M27" s="16">
        <f t="shared" si="9"/>
        <v>19.592639002640077</v>
      </c>
      <c r="O27" s="2">
        <v>1439</v>
      </c>
    </row>
    <row r="28" spans="1:15" x14ac:dyDescent="0.25">
      <c r="A28" s="2">
        <v>20</v>
      </c>
      <c r="B28" s="2">
        <v>2912</v>
      </c>
      <c r="C28" s="16">
        <f t="shared" si="0"/>
        <v>2495.3819096306311</v>
      </c>
      <c r="D28" s="16">
        <f t="shared" si="1"/>
        <v>2521.5693871183621</v>
      </c>
      <c r="E28" s="16">
        <f t="shared" si="2"/>
        <v>-1.7564810610235595</v>
      </c>
      <c r="F28" s="16">
        <f t="shared" si="3"/>
        <v>2469.1944321429</v>
      </c>
      <c r="G28" s="2">
        <v>1</v>
      </c>
      <c r="H28" s="16">
        <f t="shared" si="4"/>
        <v>2467.4379510818767</v>
      </c>
      <c r="I28" s="16">
        <f t="shared" si="5"/>
        <v>444.56204891812331</v>
      </c>
      <c r="J28" s="16">
        <f t="shared" si="6"/>
        <v>444.56204891812331</v>
      </c>
      <c r="K28" s="16">
        <f t="shared" si="7"/>
        <v>197635.41533827985</v>
      </c>
      <c r="L28" s="16">
        <f t="shared" si="8"/>
        <v>15.266553877682806</v>
      </c>
      <c r="M28" s="16">
        <f t="shared" si="9"/>
        <v>15.266553877682806</v>
      </c>
      <c r="O28" s="2">
        <v>3014</v>
      </c>
    </row>
    <row r="29" spans="1:15" x14ac:dyDescent="0.25">
      <c r="A29" s="2">
        <v>21</v>
      </c>
      <c r="B29" s="2">
        <v>1460</v>
      </c>
      <c r="C29" s="16">
        <f t="shared" si="0"/>
        <v>2521.5693871183621</v>
      </c>
      <c r="D29" s="16">
        <f t="shared" si="1"/>
        <v>2454.8420292108372</v>
      </c>
      <c r="E29" s="16">
        <f t="shared" si="2"/>
        <v>4.4756254385944398</v>
      </c>
      <c r="F29" s="16">
        <f t="shared" si="3"/>
        <v>2588.296745025887</v>
      </c>
      <c r="G29" s="2">
        <v>1</v>
      </c>
      <c r="H29" s="16">
        <f t="shared" si="4"/>
        <v>2592.7723704644814</v>
      </c>
      <c r="I29" s="16">
        <f t="shared" si="5"/>
        <v>-1132.7723704644814</v>
      </c>
      <c r="J29" s="16">
        <f t="shared" si="6"/>
        <v>1132.7723704644814</v>
      </c>
      <c r="K29" s="16">
        <f t="shared" si="7"/>
        <v>1283173.2432877203</v>
      </c>
      <c r="L29" s="16">
        <f t="shared" si="8"/>
        <v>-77.587148661950778</v>
      </c>
      <c r="M29" s="16">
        <f t="shared" si="9"/>
        <v>77.587148661950778</v>
      </c>
      <c r="O29" s="2">
        <v>2912</v>
      </c>
    </row>
    <row r="30" spans="1:15" x14ac:dyDescent="0.25">
      <c r="A30" s="2">
        <v>22</v>
      </c>
      <c r="B30" s="2">
        <v>3502</v>
      </c>
      <c r="C30" s="16">
        <f t="shared" si="0"/>
        <v>2454.8420292108372</v>
      </c>
      <c r="D30" s="16">
        <f t="shared" si="1"/>
        <v>2520.6635247724603</v>
      </c>
      <c r="E30" s="16">
        <f t="shared" si="2"/>
        <v>-4.414866243470879</v>
      </c>
      <c r="F30" s="16">
        <f t="shared" si="3"/>
        <v>2389.020533649214</v>
      </c>
      <c r="G30" s="2">
        <v>1</v>
      </c>
      <c r="H30" s="16">
        <f t="shared" si="4"/>
        <v>2384.6056674057431</v>
      </c>
      <c r="I30" s="16">
        <f t="shared" si="5"/>
        <v>1117.3943325942569</v>
      </c>
      <c r="J30" s="16">
        <f t="shared" si="6"/>
        <v>1117.3943325942569</v>
      </c>
      <c r="K30" s="16">
        <f t="shared" si="7"/>
        <v>1248570.0945137648</v>
      </c>
      <c r="L30" s="16">
        <f t="shared" si="8"/>
        <v>31.90731960577547</v>
      </c>
      <c r="M30" s="16">
        <f t="shared" si="9"/>
        <v>31.90731960577547</v>
      </c>
      <c r="O30" s="2">
        <v>1460</v>
      </c>
    </row>
    <row r="31" spans="1:15" x14ac:dyDescent="0.25">
      <c r="A31" s="2">
        <v>23</v>
      </c>
      <c r="B31" s="2">
        <v>2851</v>
      </c>
      <c r="C31" s="16">
        <f t="shared" si="0"/>
        <v>2520.6635247724603</v>
      </c>
      <c r="D31" s="16">
        <f t="shared" si="1"/>
        <v>2541.4275751302544</v>
      </c>
      <c r="E31" s="16">
        <f t="shared" si="2"/>
        <v>-1.3927137969165577</v>
      </c>
      <c r="F31" s="16">
        <f t="shared" si="3"/>
        <v>2499.8994744146662</v>
      </c>
      <c r="G31" s="2">
        <v>1</v>
      </c>
      <c r="H31" s="16">
        <f t="shared" si="4"/>
        <v>2498.5067606177495</v>
      </c>
      <c r="I31" s="16">
        <f t="shared" si="5"/>
        <v>352.49323938225052</v>
      </c>
      <c r="J31" s="16">
        <f t="shared" si="6"/>
        <v>352.49323938225052</v>
      </c>
      <c r="K31" s="16">
        <f t="shared" si="7"/>
        <v>124251.48381019257</v>
      </c>
      <c r="L31" s="16">
        <f t="shared" si="8"/>
        <v>12.363845646518785</v>
      </c>
      <c r="M31" s="16">
        <f t="shared" si="9"/>
        <v>12.363845646518785</v>
      </c>
      <c r="O31" s="2">
        <v>3502</v>
      </c>
    </row>
    <row r="32" spans="1:15" x14ac:dyDescent="0.25">
      <c r="A32" s="2">
        <v>24</v>
      </c>
      <c r="B32" s="2">
        <v>3552</v>
      </c>
      <c r="C32" s="16">
        <f t="shared" si="0"/>
        <v>2541.4275751302544</v>
      </c>
      <c r="D32" s="16">
        <f t="shared" si="1"/>
        <v>2604.9494030051196</v>
      </c>
      <c r="E32" s="16">
        <f t="shared" si="2"/>
        <v>-4.2606198965162898</v>
      </c>
      <c r="F32" s="16">
        <f t="shared" si="3"/>
        <v>2477.9057472553891</v>
      </c>
      <c r="G32" s="2">
        <v>1</v>
      </c>
      <c r="H32" s="16">
        <f t="shared" si="4"/>
        <v>2477.9057472553891</v>
      </c>
      <c r="I32" s="16">
        <f t="shared" si="5"/>
        <v>1074.0942527446109</v>
      </c>
      <c r="J32" s="16">
        <f t="shared" si="6"/>
        <v>1074.0942527446109</v>
      </c>
      <c r="K32" s="16">
        <f t="shared" si="7"/>
        <v>1153678.4637790041</v>
      </c>
      <c r="L32" s="16">
        <f t="shared" si="8"/>
        <v>30.239139998440624</v>
      </c>
      <c r="M32" s="16">
        <f t="shared" si="9"/>
        <v>30.239139998440624</v>
      </c>
      <c r="O32" s="2">
        <v>2851</v>
      </c>
    </row>
    <row r="33" spans="1:15" x14ac:dyDescent="0.25">
      <c r="A33" s="2">
        <v>25</v>
      </c>
      <c r="B33" s="19"/>
      <c r="C33" s="16"/>
      <c r="D33" s="16"/>
      <c r="E33" s="16"/>
      <c r="F33" s="16"/>
      <c r="G33" s="2"/>
      <c r="H33" s="16"/>
      <c r="I33" s="16"/>
      <c r="J33" s="16"/>
      <c r="K33" s="16"/>
      <c r="L33" s="16"/>
      <c r="M33" s="16"/>
      <c r="O33" s="2">
        <v>3552</v>
      </c>
    </row>
    <row r="34" spans="1:15" x14ac:dyDescent="0.25">
      <c r="A34" s="1"/>
      <c r="B34" s="1"/>
      <c r="C34" s="1"/>
      <c r="D34" s="1"/>
      <c r="E34" s="1"/>
      <c r="F34" s="1"/>
      <c r="G34" s="1"/>
      <c r="H34" s="18" t="s">
        <v>73</v>
      </c>
      <c r="I34" s="17">
        <f>SUM(I11:I32)</f>
        <v>-5170.0323035929778</v>
      </c>
      <c r="J34" s="17">
        <f>SUM(J11:J32)</f>
        <v>13516.704677711008</v>
      </c>
      <c r="K34" s="17">
        <f>SUM(K11:K32)</f>
        <v>12444298.873431234</v>
      </c>
      <c r="L34" s="17">
        <f>SUM(L11:L32)</f>
        <v>-417.79230745747623</v>
      </c>
      <c r="M34" s="17">
        <f>SUM(M11:M32)</f>
        <v>677.0416921682405</v>
      </c>
    </row>
    <row r="35" spans="1:15" x14ac:dyDescent="0.25">
      <c r="H35" s="2">
        <v>1</v>
      </c>
      <c r="I35" s="16">
        <f t="shared" ref="I35:I46" si="10">$F$32 + ($E$32*H35)</f>
        <v>2473.6451273588727</v>
      </c>
    </row>
    <row r="36" spans="1:15" x14ac:dyDescent="0.25">
      <c r="H36" s="2">
        <v>2</v>
      </c>
      <c r="I36" s="16">
        <f t="shared" si="10"/>
        <v>2469.3845074623564</v>
      </c>
    </row>
    <row r="37" spans="1:15" x14ac:dyDescent="0.25">
      <c r="H37" s="2">
        <v>3</v>
      </c>
      <c r="I37" s="16">
        <f t="shared" si="10"/>
        <v>2465.1238875658401</v>
      </c>
      <c r="K37" s="35" t="s">
        <v>72</v>
      </c>
      <c r="L37" s="35"/>
    </row>
    <row r="38" spans="1:15" x14ac:dyDescent="0.25">
      <c r="H38" s="2">
        <v>4</v>
      </c>
      <c r="I38" s="16">
        <f t="shared" si="10"/>
        <v>2460.8632676693237</v>
      </c>
      <c r="K38" s="2" t="s">
        <v>71</v>
      </c>
      <c r="L38" s="16">
        <f>-$I$34/A32</f>
        <v>215.41801264970741</v>
      </c>
    </row>
    <row r="39" spans="1:15" x14ac:dyDescent="0.25">
      <c r="H39" s="2">
        <v>5</v>
      </c>
      <c r="I39" s="16">
        <f t="shared" si="10"/>
        <v>2456.6026477728078</v>
      </c>
      <c r="K39" s="2" t="s">
        <v>70</v>
      </c>
      <c r="L39" s="16">
        <f>J34/A32</f>
        <v>563.19602823795867</v>
      </c>
    </row>
    <row r="40" spans="1:15" x14ac:dyDescent="0.25">
      <c r="H40" s="2">
        <v>6</v>
      </c>
      <c r="I40" s="16">
        <f t="shared" si="10"/>
        <v>2452.3420278762915</v>
      </c>
      <c r="K40" s="2" t="s">
        <v>69</v>
      </c>
      <c r="L40" s="16">
        <f>K34</f>
        <v>12444298.873431234</v>
      </c>
    </row>
    <row r="41" spans="1:15" x14ac:dyDescent="0.25">
      <c r="H41" s="2">
        <v>7</v>
      </c>
      <c r="I41" s="16">
        <f t="shared" si="10"/>
        <v>2448.0814079797751</v>
      </c>
      <c r="K41" s="2" t="s">
        <v>68</v>
      </c>
      <c r="L41" s="16">
        <f>K34/A32</f>
        <v>518512.45305963472</v>
      </c>
    </row>
    <row r="42" spans="1:15" x14ac:dyDescent="0.25">
      <c r="H42" s="2">
        <v>8</v>
      </c>
      <c r="I42" s="16">
        <f t="shared" si="10"/>
        <v>2443.8207880832588</v>
      </c>
      <c r="K42" s="2" t="s">
        <v>67</v>
      </c>
      <c r="L42" s="16">
        <f>(L40/A32)^0.5</f>
        <v>720.07808816796717</v>
      </c>
    </row>
    <row r="43" spans="1:15" x14ac:dyDescent="0.25">
      <c r="H43" s="2">
        <v>9</v>
      </c>
      <c r="I43" s="16">
        <f t="shared" si="10"/>
        <v>2439.5601681867424</v>
      </c>
    </row>
    <row r="44" spans="1:15" x14ac:dyDescent="0.25">
      <c r="H44" s="2">
        <v>10</v>
      </c>
      <c r="I44" s="16">
        <f t="shared" si="10"/>
        <v>2435.2995482902261</v>
      </c>
      <c r="K44" s="36" t="s">
        <v>66</v>
      </c>
      <c r="L44" s="37"/>
    </row>
    <row r="45" spans="1:15" x14ac:dyDescent="0.25">
      <c r="H45" s="2">
        <v>11</v>
      </c>
      <c r="I45" s="16">
        <f t="shared" si="10"/>
        <v>2431.0389283937097</v>
      </c>
      <c r="K45" s="2" t="s">
        <v>65</v>
      </c>
      <c r="L45" s="16">
        <f>L34/A32</f>
        <v>-17.408012810728177</v>
      </c>
    </row>
    <row r="46" spans="1:15" x14ac:dyDescent="0.25">
      <c r="H46" s="2">
        <v>12</v>
      </c>
      <c r="I46" s="16">
        <f t="shared" si="10"/>
        <v>2426.7783084971934</v>
      </c>
      <c r="K46" s="2" t="s">
        <v>64</v>
      </c>
      <c r="L46" s="16">
        <f>M34/A32</f>
        <v>28.21007050701002</v>
      </c>
    </row>
    <row r="47" spans="1:15" x14ac:dyDescent="0.25">
      <c r="H47" s="15"/>
      <c r="I47" s="25">
        <f>SUM(I35:I46)</f>
        <v>29402.540615136397</v>
      </c>
      <c r="K47" s="14"/>
      <c r="L47" s="14"/>
    </row>
    <row r="48" spans="1:15" x14ac:dyDescent="0.25">
      <c r="K48" s="10"/>
      <c r="L48" s="10"/>
    </row>
    <row r="49" spans="11:12" x14ac:dyDescent="0.25">
      <c r="K49" s="10"/>
      <c r="L49" s="10"/>
    </row>
  </sheetData>
  <mergeCells count="4">
    <mergeCell ref="E4:L4"/>
    <mergeCell ref="E7:F7"/>
    <mergeCell ref="K37:L37"/>
    <mergeCell ref="K44:L4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68CBFE-02B9-4B52-BBF5-EAC8B2F4A4DF}">
  <dimension ref="A1:O49"/>
  <sheetViews>
    <sheetView topLeftCell="E28" zoomScale="87" zoomScaleNormal="87" workbookViewId="0">
      <selection activeCell="N44" sqref="N44"/>
    </sheetView>
  </sheetViews>
  <sheetFormatPr defaultRowHeight="15" x14ac:dyDescent="0.25"/>
  <cols>
    <col min="1" max="1" width="16" customWidth="1"/>
    <col min="2" max="2" width="10.28515625" customWidth="1"/>
    <col min="3" max="3" width="16.7109375" customWidth="1"/>
    <col min="4" max="4" width="18.85546875" customWidth="1"/>
    <col min="5" max="5" width="13.28515625" customWidth="1"/>
    <col min="7" max="7" width="9.140625" customWidth="1"/>
    <col min="10" max="10" width="14.42578125" customWidth="1"/>
    <col min="11" max="11" width="17.28515625" customWidth="1"/>
    <col min="12" max="12" width="16.7109375" bestFit="1" customWidth="1"/>
    <col min="13" max="13" width="26.85546875" customWidth="1"/>
  </cols>
  <sheetData>
    <row r="1" spans="1:15" x14ac:dyDescent="0.25">
      <c r="A1" s="3" t="s">
        <v>94</v>
      </c>
      <c r="B1" s="3">
        <v>0.09</v>
      </c>
      <c r="C1">
        <f>1-B1</f>
        <v>0.91</v>
      </c>
    </row>
    <row r="2" spans="1:15" x14ac:dyDescent="0.25">
      <c r="A2" s="3" t="s">
        <v>93</v>
      </c>
      <c r="B2" s="3">
        <f>C1</f>
        <v>0.91</v>
      </c>
    </row>
    <row r="4" spans="1:15" x14ac:dyDescent="0.25">
      <c r="E4" s="38" t="s">
        <v>98</v>
      </c>
      <c r="F4" s="39"/>
      <c r="G4" s="39"/>
      <c r="H4" s="39"/>
      <c r="I4" s="39"/>
      <c r="J4" s="39"/>
      <c r="K4" s="39"/>
      <c r="L4" s="39"/>
    </row>
    <row r="7" spans="1:15" ht="33" customHeight="1" x14ac:dyDescent="0.25">
      <c r="A7" s="13"/>
      <c r="B7" s="22"/>
      <c r="C7" s="21" t="s">
        <v>92</v>
      </c>
      <c r="D7" s="21" t="s">
        <v>92</v>
      </c>
      <c r="E7" s="33" t="s">
        <v>91</v>
      </c>
      <c r="F7" s="34"/>
      <c r="G7" s="23"/>
      <c r="H7" s="22"/>
      <c r="I7" s="21" t="s">
        <v>90</v>
      </c>
      <c r="J7" s="21" t="s">
        <v>89</v>
      </c>
      <c r="K7" s="21"/>
      <c r="L7" s="21" t="s">
        <v>88</v>
      </c>
      <c r="M7" s="21" t="s">
        <v>87</v>
      </c>
    </row>
    <row r="8" spans="1:15" x14ac:dyDescent="0.25">
      <c r="A8" s="20" t="s">
        <v>86</v>
      </c>
      <c r="B8" s="20" t="s">
        <v>85</v>
      </c>
      <c r="C8" s="20" t="s">
        <v>84</v>
      </c>
      <c r="D8" s="20" t="s">
        <v>83</v>
      </c>
      <c r="E8" s="20" t="s">
        <v>82</v>
      </c>
      <c r="F8" s="20" t="s">
        <v>81</v>
      </c>
      <c r="G8" s="20" t="s">
        <v>80</v>
      </c>
      <c r="H8" s="20" t="s">
        <v>79</v>
      </c>
      <c r="I8" s="20" t="s">
        <v>78</v>
      </c>
      <c r="J8" s="20" t="s">
        <v>77</v>
      </c>
      <c r="K8" s="20" t="s">
        <v>76</v>
      </c>
      <c r="L8" s="20" t="s">
        <v>75</v>
      </c>
      <c r="M8" s="20" t="s">
        <v>74</v>
      </c>
      <c r="O8" s="10"/>
    </row>
    <row r="9" spans="1:15" x14ac:dyDescent="0.25">
      <c r="A9" s="2">
        <v>1</v>
      </c>
      <c r="B9" s="2">
        <v>2101</v>
      </c>
      <c r="C9" s="2">
        <f>B9</f>
        <v>2101</v>
      </c>
      <c r="D9" s="2">
        <f>B9</f>
        <v>2101</v>
      </c>
      <c r="E9" s="2"/>
      <c r="F9" s="2"/>
      <c r="G9" s="2"/>
      <c r="H9" s="2"/>
      <c r="I9" s="2"/>
      <c r="J9" s="2"/>
      <c r="K9" s="2"/>
      <c r="L9" s="2"/>
      <c r="M9" s="2"/>
      <c r="O9" s="10"/>
    </row>
    <row r="10" spans="1:15" x14ac:dyDescent="0.25">
      <c r="A10" s="2">
        <v>2</v>
      </c>
      <c r="B10" s="2">
        <v>3412</v>
      </c>
      <c r="C10" s="2">
        <f t="shared" ref="C10:C32" si="0">($B$1*B9)+($B$2*C9)</f>
        <v>2101</v>
      </c>
      <c r="D10" s="16">
        <f t="shared" ref="D10:D32" si="1">($B$1*B10)+($B$2*D9)</f>
        <v>2218.9900000000002</v>
      </c>
      <c r="E10" s="16">
        <f t="shared" ref="E10:E32" si="2">($B$1/$B$2)*(C10-D10)</f>
        <v>-11.669340659340682</v>
      </c>
      <c r="F10" s="16">
        <f t="shared" ref="F10:F32" si="3">C10+(C10-D10)</f>
        <v>1983.0099999999998</v>
      </c>
      <c r="G10" s="2"/>
      <c r="H10" s="2"/>
      <c r="I10" s="2"/>
      <c r="J10" s="2"/>
      <c r="K10" s="2"/>
      <c r="L10" s="2"/>
      <c r="M10" s="2"/>
      <c r="O10" s="2">
        <v>2101</v>
      </c>
    </row>
    <row r="11" spans="1:15" x14ac:dyDescent="0.25">
      <c r="A11" s="2">
        <v>3</v>
      </c>
      <c r="B11" s="2">
        <v>1487</v>
      </c>
      <c r="C11" s="16">
        <f t="shared" si="0"/>
        <v>2218.9900000000002</v>
      </c>
      <c r="D11" s="16">
        <f t="shared" si="1"/>
        <v>2153.1109000000001</v>
      </c>
      <c r="E11" s="16">
        <f t="shared" si="2"/>
        <v>6.5155153846153953</v>
      </c>
      <c r="F11" s="16">
        <f t="shared" si="3"/>
        <v>2284.8691000000003</v>
      </c>
      <c r="G11" s="2">
        <v>1</v>
      </c>
      <c r="H11" s="2">
        <f t="shared" ref="H11:H32" si="4">F11+(E11*G12)</f>
        <v>2291.3846153846157</v>
      </c>
      <c r="I11" s="2">
        <f t="shared" ref="I11:I32" si="5">B11-H11</f>
        <v>-804.3846153846157</v>
      </c>
      <c r="J11" s="2">
        <f t="shared" ref="J11:J32" si="6">ABS(I11)</f>
        <v>804.3846153846157</v>
      </c>
      <c r="K11" s="2">
        <f t="shared" ref="K11:K32" si="7">I11^2</f>
        <v>647034.60946745612</v>
      </c>
      <c r="L11" s="16">
        <f t="shared" ref="L11:L32" si="8">(I11/B11)*100</f>
        <v>-54.094459676167837</v>
      </c>
      <c r="M11" s="16">
        <f t="shared" ref="M11:M32" si="9">ABS(L11)</f>
        <v>54.094459676167837</v>
      </c>
      <c r="O11" s="2">
        <v>3412</v>
      </c>
    </row>
    <row r="12" spans="1:15" x14ac:dyDescent="0.25">
      <c r="A12" s="2">
        <v>4</v>
      </c>
      <c r="B12" s="2">
        <v>4561</v>
      </c>
      <c r="C12" s="16">
        <f t="shared" si="0"/>
        <v>2153.1109000000001</v>
      </c>
      <c r="D12" s="16">
        <f t="shared" si="1"/>
        <v>2369.8209190000002</v>
      </c>
      <c r="E12" s="16">
        <f t="shared" si="2"/>
        <v>-21.432859021978032</v>
      </c>
      <c r="F12" s="16">
        <f t="shared" si="3"/>
        <v>1936.400881</v>
      </c>
      <c r="G12" s="2">
        <v>1</v>
      </c>
      <c r="H12" s="16">
        <f t="shared" si="4"/>
        <v>1914.9680219780221</v>
      </c>
      <c r="I12" s="16">
        <f t="shared" si="5"/>
        <v>2646.0319780219779</v>
      </c>
      <c r="J12" s="16">
        <f t="shared" si="6"/>
        <v>2646.0319780219779</v>
      </c>
      <c r="K12" s="16">
        <f t="shared" si="7"/>
        <v>7001485.228714901</v>
      </c>
      <c r="L12" s="16">
        <f t="shared" si="8"/>
        <v>58.014294628852838</v>
      </c>
      <c r="M12" s="16">
        <f t="shared" si="9"/>
        <v>58.014294628852838</v>
      </c>
      <c r="O12" s="2">
        <v>1487</v>
      </c>
    </row>
    <row r="13" spans="1:15" x14ac:dyDescent="0.25">
      <c r="A13" s="2">
        <v>5</v>
      </c>
      <c r="B13" s="2">
        <v>4585</v>
      </c>
      <c r="C13" s="16">
        <f t="shared" si="0"/>
        <v>2369.8209190000002</v>
      </c>
      <c r="D13" s="16">
        <f t="shared" si="1"/>
        <v>2569.1870362900004</v>
      </c>
      <c r="E13" s="16">
        <f t="shared" si="2"/>
        <v>-19.717528083626387</v>
      </c>
      <c r="F13" s="16">
        <f t="shared" si="3"/>
        <v>2170.4548017100001</v>
      </c>
      <c r="G13" s="2">
        <v>1</v>
      </c>
      <c r="H13" s="16">
        <f t="shared" si="4"/>
        <v>2150.7372736263737</v>
      </c>
      <c r="I13" s="16">
        <f t="shared" si="5"/>
        <v>2434.2627263736263</v>
      </c>
      <c r="J13" s="16">
        <f t="shared" si="6"/>
        <v>2434.2627263736263</v>
      </c>
      <c r="K13" s="16">
        <f t="shared" si="7"/>
        <v>5925635.0210119598</v>
      </c>
      <c r="L13" s="16">
        <f t="shared" si="8"/>
        <v>53.091880618835908</v>
      </c>
      <c r="M13" s="16">
        <f t="shared" si="9"/>
        <v>53.091880618835908</v>
      </c>
      <c r="O13" s="2">
        <v>4561</v>
      </c>
    </row>
    <row r="14" spans="1:15" x14ac:dyDescent="0.25">
      <c r="A14" s="2">
        <v>6</v>
      </c>
      <c r="B14" s="2">
        <v>3381</v>
      </c>
      <c r="C14" s="16">
        <f t="shared" si="0"/>
        <v>2569.1870362900004</v>
      </c>
      <c r="D14" s="16">
        <f t="shared" si="1"/>
        <v>2642.2502030239002</v>
      </c>
      <c r="E14" s="16">
        <f t="shared" si="2"/>
        <v>-7.2260274791769064</v>
      </c>
      <c r="F14" s="16">
        <f t="shared" si="3"/>
        <v>2496.1238695561005</v>
      </c>
      <c r="G14" s="2">
        <v>1</v>
      </c>
      <c r="H14" s="16">
        <f t="shared" si="4"/>
        <v>2488.8978420769236</v>
      </c>
      <c r="I14" s="16">
        <f t="shared" si="5"/>
        <v>892.10215792307645</v>
      </c>
      <c r="J14" s="16">
        <f t="shared" si="6"/>
        <v>892.10215792307645</v>
      </c>
      <c r="K14" s="16">
        <f t="shared" si="7"/>
        <v>795846.26017100958</v>
      </c>
      <c r="L14" s="16">
        <f t="shared" si="8"/>
        <v>26.385748533660941</v>
      </c>
      <c r="M14" s="16">
        <f t="shared" si="9"/>
        <v>26.385748533660941</v>
      </c>
      <c r="O14" s="2">
        <v>4585</v>
      </c>
    </row>
    <row r="15" spans="1:15" x14ac:dyDescent="0.25">
      <c r="A15" s="2">
        <v>7</v>
      </c>
      <c r="B15" s="2">
        <v>3446</v>
      </c>
      <c r="C15" s="16">
        <f t="shared" si="0"/>
        <v>2642.2502030239002</v>
      </c>
      <c r="D15" s="16">
        <f t="shared" si="1"/>
        <v>2714.5876847517493</v>
      </c>
      <c r="E15" s="16">
        <f t="shared" si="2"/>
        <v>-7.154256434622436</v>
      </c>
      <c r="F15" s="16">
        <f t="shared" si="3"/>
        <v>2569.9127212960511</v>
      </c>
      <c r="G15" s="2">
        <v>1</v>
      </c>
      <c r="H15" s="16">
        <f t="shared" si="4"/>
        <v>2562.7584648614288</v>
      </c>
      <c r="I15" s="16">
        <f t="shared" si="5"/>
        <v>883.24153513857118</v>
      </c>
      <c r="J15" s="16">
        <f t="shared" si="6"/>
        <v>883.24153513857118</v>
      </c>
      <c r="K15" s="16">
        <f t="shared" si="7"/>
        <v>780115.60939393984</v>
      </c>
      <c r="L15" s="16">
        <f t="shared" si="8"/>
        <v>25.630920926830271</v>
      </c>
      <c r="M15" s="16">
        <f t="shared" si="9"/>
        <v>25.630920926830271</v>
      </c>
      <c r="O15" s="2">
        <v>3381</v>
      </c>
    </row>
    <row r="16" spans="1:15" x14ac:dyDescent="0.25">
      <c r="A16" s="2">
        <v>8</v>
      </c>
      <c r="B16" s="2">
        <v>2908</v>
      </c>
      <c r="C16" s="16">
        <f t="shared" si="0"/>
        <v>2714.5876847517493</v>
      </c>
      <c r="D16" s="16">
        <f t="shared" si="1"/>
        <v>2731.9947931240918</v>
      </c>
      <c r="E16" s="16">
        <f t="shared" si="2"/>
        <v>-1.7215821467151886</v>
      </c>
      <c r="F16" s="16">
        <f t="shared" si="3"/>
        <v>2697.1805763794068</v>
      </c>
      <c r="G16" s="2">
        <v>1</v>
      </c>
      <c r="H16" s="16">
        <f t="shared" si="4"/>
        <v>2695.4589942326916</v>
      </c>
      <c r="I16" s="16">
        <f t="shared" si="5"/>
        <v>212.54100576730843</v>
      </c>
      <c r="J16" s="16">
        <f t="shared" si="6"/>
        <v>212.54100576730843</v>
      </c>
      <c r="K16" s="16">
        <f t="shared" si="7"/>
        <v>45173.67913257904</v>
      </c>
      <c r="L16" s="16">
        <f t="shared" si="8"/>
        <v>7.3088378874590241</v>
      </c>
      <c r="M16" s="16">
        <f t="shared" si="9"/>
        <v>7.3088378874590241</v>
      </c>
      <c r="O16" s="2">
        <v>3446</v>
      </c>
    </row>
    <row r="17" spans="1:15" x14ac:dyDescent="0.25">
      <c r="A17" s="2">
        <v>9</v>
      </c>
      <c r="B17" s="2">
        <v>2479</v>
      </c>
      <c r="C17" s="16">
        <f t="shared" si="0"/>
        <v>2731.9947931240918</v>
      </c>
      <c r="D17" s="16">
        <f t="shared" si="1"/>
        <v>2709.2252617429235</v>
      </c>
      <c r="E17" s="16">
        <f t="shared" si="2"/>
        <v>2.2519316750605944</v>
      </c>
      <c r="F17" s="16">
        <f t="shared" si="3"/>
        <v>2754.76432450526</v>
      </c>
      <c r="G17" s="2">
        <v>1</v>
      </c>
      <c r="H17" s="16">
        <f t="shared" si="4"/>
        <v>2757.0162561803204</v>
      </c>
      <c r="I17" s="16">
        <f t="shared" si="5"/>
        <v>-278.0162561803204</v>
      </c>
      <c r="J17" s="16">
        <f t="shared" si="6"/>
        <v>278.0162561803204</v>
      </c>
      <c r="K17" s="16">
        <f t="shared" si="7"/>
        <v>77293.038700521545</v>
      </c>
      <c r="L17" s="16">
        <f t="shared" si="8"/>
        <v>-11.214855029460283</v>
      </c>
      <c r="M17" s="16">
        <f t="shared" si="9"/>
        <v>11.214855029460283</v>
      </c>
      <c r="O17" s="2">
        <v>2908</v>
      </c>
    </row>
    <row r="18" spans="1:15" x14ac:dyDescent="0.25">
      <c r="A18" s="2">
        <v>10</v>
      </c>
      <c r="B18" s="2">
        <v>3345</v>
      </c>
      <c r="C18" s="16">
        <f t="shared" si="0"/>
        <v>2709.2252617429235</v>
      </c>
      <c r="D18" s="16">
        <f t="shared" si="1"/>
        <v>2766.4449881860605</v>
      </c>
      <c r="E18" s="16">
        <f t="shared" si="2"/>
        <v>-5.6590938240465167</v>
      </c>
      <c r="F18" s="16">
        <f t="shared" si="3"/>
        <v>2652.0055352997865</v>
      </c>
      <c r="G18" s="2">
        <v>1</v>
      </c>
      <c r="H18" s="16">
        <f t="shared" si="4"/>
        <v>2646.34644147574</v>
      </c>
      <c r="I18" s="16">
        <f t="shared" si="5"/>
        <v>698.65355852426001</v>
      </c>
      <c r="J18" s="16">
        <f t="shared" si="6"/>
        <v>698.65355852426001</v>
      </c>
      <c r="K18" s="16">
        <f t="shared" si="7"/>
        <v>488116.79483861162</v>
      </c>
      <c r="L18" s="16">
        <f t="shared" si="8"/>
        <v>20.886503991756651</v>
      </c>
      <c r="M18" s="16">
        <f t="shared" si="9"/>
        <v>20.886503991756651</v>
      </c>
      <c r="O18" s="2">
        <v>2479</v>
      </c>
    </row>
    <row r="19" spans="1:15" x14ac:dyDescent="0.25">
      <c r="A19" s="2">
        <v>11</v>
      </c>
      <c r="B19" s="2">
        <v>5563</v>
      </c>
      <c r="C19" s="16">
        <f t="shared" si="0"/>
        <v>2766.4449881860605</v>
      </c>
      <c r="D19" s="16">
        <f t="shared" si="1"/>
        <v>3018.1349392493153</v>
      </c>
      <c r="E19" s="16">
        <f t="shared" si="2"/>
        <v>-24.892412742519699</v>
      </c>
      <c r="F19" s="16">
        <f t="shared" si="3"/>
        <v>2514.7550371228058</v>
      </c>
      <c r="G19" s="2">
        <v>1</v>
      </c>
      <c r="H19" s="16">
        <f t="shared" si="4"/>
        <v>2489.862624380286</v>
      </c>
      <c r="I19" s="16">
        <f t="shared" si="5"/>
        <v>3073.137375619714</v>
      </c>
      <c r="J19" s="16">
        <f t="shared" si="6"/>
        <v>3073.137375619714</v>
      </c>
      <c r="K19" s="16">
        <f t="shared" si="7"/>
        <v>9444173.3294308241</v>
      </c>
      <c r="L19" s="16">
        <f t="shared" si="8"/>
        <v>55.24244788099432</v>
      </c>
      <c r="M19" s="16">
        <f t="shared" si="9"/>
        <v>55.24244788099432</v>
      </c>
      <c r="O19" s="2">
        <v>3345</v>
      </c>
    </row>
    <row r="20" spans="1:15" x14ac:dyDescent="0.25">
      <c r="A20" s="2">
        <v>12</v>
      </c>
      <c r="B20" s="2">
        <v>5282</v>
      </c>
      <c r="C20" s="16">
        <f t="shared" si="0"/>
        <v>3018.1349392493153</v>
      </c>
      <c r="D20" s="16">
        <f t="shared" si="1"/>
        <v>3221.882794716877</v>
      </c>
      <c r="E20" s="16">
        <f t="shared" si="2"/>
        <v>-20.150886804484127</v>
      </c>
      <c r="F20" s="16">
        <f t="shared" si="3"/>
        <v>2814.3870837817535</v>
      </c>
      <c r="G20" s="2">
        <v>1</v>
      </c>
      <c r="H20" s="16">
        <f t="shared" si="4"/>
        <v>2794.2361969772692</v>
      </c>
      <c r="I20" s="16">
        <f t="shared" si="5"/>
        <v>2487.7638030227308</v>
      </c>
      <c r="J20" s="16">
        <f t="shared" si="6"/>
        <v>2487.7638030227308</v>
      </c>
      <c r="K20" s="16">
        <f t="shared" si="7"/>
        <v>6188968.7396301208</v>
      </c>
      <c r="L20" s="16">
        <f t="shared" si="8"/>
        <v>47.098898201869197</v>
      </c>
      <c r="M20" s="16">
        <f t="shared" si="9"/>
        <v>47.098898201869197</v>
      </c>
      <c r="O20" s="2">
        <v>5563</v>
      </c>
    </row>
    <row r="21" spans="1:15" x14ac:dyDescent="0.25">
      <c r="A21" s="2">
        <v>13</v>
      </c>
      <c r="B21" s="2">
        <v>2208</v>
      </c>
      <c r="C21" s="16">
        <f t="shared" si="0"/>
        <v>3221.882794716877</v>
      </c>
      <c r="D21" s="16">
        <f t="shared" si="1"/>
        <v>3130.6333431923581</v>
      </c>
      <c r="E21" s="16">
        <f t="shared" si="2"/>
        <v>9.0246710298974744</v>
      </c>
      <c r="F21" s="16">
        <f t="shared" si="3"/>
        <v>3313.1322462413959</v>
      </c>
      <c r="G21" s="2">
        <v>1</v>
      </c>
      <c r="H21" s="16">
        <f t="shared" si="4"/>
        <v>3322.1569172712934</v>
      </c>
      <c r="I21" s="16">
        <f t="shared" si="5"/>
        <v>-1114.1569172712934</v>
      </c>
      <c r="J21" s="16">
        <f t="shared" si="6"/>
        <v>1114.1569172712934</v>
      </c>
      <c r="K21" s="16">
        <f t="shared" si="7"/>
        <v>1241345.6363034719</v>
      </c>
      <c r="L21" s="16">
        <f t="shared" si="8"/>
        <v>-50.460005311199886</v>
      </c>
      <c r="M21" s="16">
        <f t="shared" si="9"/>
        <v>50.460005311199886</v>
      </c>
      <c r="O21" s="2">
        <v>5282</v>
      </c>
    </row>
    <row r="22" spans="1:15" x14ac:dyDescent="0.25">
      <c r="A22" s="2">
        <v>14</v>
      </c>
      <c r="B22" s="2">
        <v>4724</v>
      </c>
      <c r="C22" s="16">
        <f t="shared" si="0"/>
        <v>3130.6333431923581</v>
      </c>
      <c r="D22" s="16">
        <f t="shared" si="1"/>
        <v>3274.0363423050458</v>
      </c>
      <c r="E22" s="16">
        <f t="shared" si="2"/>
        <v>-14.18271419795812</v>
      </c>
      <c r="F22" s="16">
        <f t="shared" si="3"/>
        <v>2987.2303440796704</v>
      </c>
      <c r="G22" s="2">
        <v>1</v>
      </c>
      <c r="H22" s="16">
        <f t="shared" si="4"/>
        <v>2973.0476298817125</v>
      </c>
      <c r="I22" s="16">
        <f t="shared" si="5"/>
        <v>1750.9523701182875</v>
      </c>
      <c r="J22" s="16">
        <f t="shared" si="6"/>
        <v>1750.9523701182875</v>
      </c>
      <c r="K22" s="16">
        <f t="shared" si="7"/>
        <v>3065834.2024228484</v>
      </c>
      <c r="L22" s="16">
        <f t="shared" si="8"/>
        <v>37.065037470751214</v>
      </c>
      <c r="M22" s="16">
        <f t="shared" si="9"/>
        <v>37.065037470751214</v>
      </c>
      <c r="O22" s="2">
        <v>2208</v>
      </c>
    </row>
    <row r="23" spans="1:15" x14ac:dyDescent="0.25">
      <c r="A23" s="2">
        <v>15</v>
      </c>
      <c r="B23" s="2">
        <v>1637</v>
      </c>
      <c r="C23" s="16">
        <f t="shared" si="0"/>
        <v>3274.0363423050458</v>
      </c>
      <c r="D23" s="16">
        <f t="shared" si="1"/>
        <v>3126.7030714975917</v>
      </c>
      <c r="E23" s="16">
        <f t="shared" si="2"/>
        <v>14.571422387550397</v>
      </c>
      <c r="F23" s="16">
        <f t="shared" si="3"/>
        <v>3421.3696131124998</v>
      </c>
      <c r="G23" s="2">
        <v>1</v>
      </c>
      <c r="H23" s="16">
        <f t="shared" si="4"/>
        <v>3435.94103550005</v>
      </c>
      <c r="I23" s="16">
        <f t="shared" si="5"/>
        <v>-1798.94103550005</v>
      </c>
      <c r="J23" s="16">
        <f t="shared" si="6"/>
        <v>1798.94103550005</v>
      </c>
      <c r="K23" s="16">
        <f t="shared" si="7"/>
        <v>3236188.8492059922</v>
      </c>
      <c r="L23" s="16">
        <f t="shared" si="8"/>
        <v>-109.89254951130422</v>
      </c>
      <c r="M23" s="16">
        <f t="shared" si="9"/>
        <v>109.89254951130422</v>
      </c>
      <c r="O23" s="2">
        <v>4724</v>
      </c>
    </row>
    <row r="24" spans="1:15" x14ac:dyDescent="0.25">
      <c r="A24" s="2">
        <v>16</v>
      </c>
      <c r="B24" s="2">
        <v>4955</v>
      </c>
      <c r="C24" s="16">
        <f t="shared" si="0"/>
        <v>3126.7030714975917</v>
      </c>
      <c r="D24" s="16">
        <f t="shared" si="1"/>
        <v>3291.2497950628085</v>
      </c>
      <c r="E24" s="16">
        <f t="shared" si="2"/>
        <v>-16.273851781175285</v>
      </c>
      <c r="F24" s="16">
        <f t="shared" si="3"/>
        <v>2962.156347932375</v>
      </c>
      <c r="G24" s="2">
        <v>1</v>
      </c>
      <c r="H24" s="16">
        <f t="shared" si="4"/>
        <v>2945.8824961511996</v>
      </c>
      <c r="I24" s="16">
        <f t="shared" si="5"/>
        <v>2009.1175038488004</v>
      </c>
      <c r="J24" s="16">
        <f t="shared" si="6"/>
        <v>2009.1175038488004</v>
      </c>
      <c r="K24" s="16">
        <f t="shared" si="7"/>
        <v>4036553.1442716345</v>
      </c>
      <c r="L24" s="16">
        <f t="shared" si="8"/>
        <v>40.547275556988907</v>
      </c>
      <c r="M24" s="16">
        <f t="shared" si="9"/>
        <v>40.547275556988907</v>
      </c>
      <c r="O24" s="2">
        <v>1637</v>
      </c>
    </row>
    <row r="25" spans="1:15" x14ac:dyDescent="0.25">
      <c r="A25" s="2">
        <v>17</v>
      </c>
      <c r="B25" s="2">
        <v>2994</v>
      </c>
      <c r="C25" s="16">
        <f t="shared" si="0"/>
        <v>3291.2497950628085</v>
      </c>
      <c r="D25" s="16">
        <f t="shared" si="1"/>
        <v>3264.4973135071559</v>
      </c>
      <c r="E25" s="16">
        <f t="shared" si="2"/>
        <v>2.6458498241854214</v>
      </c>
      <c r="F25" s="16">
        <f t="shared" si="3"/>
        <v>3318.0022766184611</v>
      </c>
      <c r="G25" s="2">
        <v>1</v>
      </c>
      <c r="H25" s="16">
        <f t="shared" si="4"/>
        <v>3320.6481264426466</v>
      </c>
      <c r="I25" s="16">
        <f t="shared" si="5"/>
        <v>-326.64812644264657</v>
      </c>
      <c r="J25" s="16">
        <f t="shared" si="6"/>
        <v>326.64812644264657</v>
      </c>
      <c r="K25" s="16">
        <f t="shared" si="7"/>
        <v>106698.99850849122</v>
      </c>
      <c r="L25" s="16">
        <f t="shared" si="8"/>
        <v>-10.910091063548649</v>
      </c>
      <c r="M25" s="16">
        <f t="shared" si="9"/>
        <v>10.910091063548649</v>
      </c>
      <c r="O25" s="2">
        <v>4955</v>
      </c>
    </row>
    <row r="26" spans="1:15" x14ac:dyDescent="0.25">
      <c r="A26" s="2">
        <v>18</v>
      </c>
      <c r="B26" s="2">
        <v>3481</v>
      </c>
      <c r="C26" s="16">
        <f t="shared" si="0"/>
        <v>3264.4973135071559</v>
      </c>
      <c r="D26" s="16">
        <f t="shared" si="1"/>
        <v>3283.9825552915117</v>
      </c>
      <c r="E26" s="16">
        <f t="shared" si="2"/>
        <v>-1.9271118248263999</v>
      </c>
      <c r="F26" s="16">
        <f t="shared" si="3"/>
        <v>3245.0120717228001</v>
      </c>
      <c r="G26" s="2">
        <v>1</v>
      </c>
      <c r="H26" s="16">
        <f t="shared" si="4"/>
        <v>3243.0849598979735</v>
      </c>
      <c r="I26" s="16">
        <f t="shared" si="5"/>
        <v>237.91504010202652</v>
      </c>
      <c r="J26" s="16">
        <f t="shared" si="6"/>
        <v>237.91504010202652</v>
      </c>
      <c r="K26" s="16">
        <f t="shared" si="7"/>
        <v>56603.566306748886</v>
      </c>
      <c r="L26" s="16">
        <f t="shared" si="8"/>
        <v>6.8346750962949301</v>
      </c>
      <c r="M26" s="16">
        <f t="shared" si="9"/>
        <v>6.8346750962949301</v>
      </c>
      <c r="O26" s="2">
        <v>2994</v>
      </c>
    </row>
    <row r="27" spans="1:15" x14ac:dyDescent="0.25">
      <c r="A27" s="2">
        <v>19</v>
      </c>
      <c r="B27" s="2">
        <v>2179</v>
      </c>
      <c r="C27" s="16">
        <f t="shared" si="0"/>
        <v>3283.9825552915117</v>
      </c>
      <c r="D27" s="16">
        <f t="shared" si="1"/>
        <v>3184.534125315276</v>
      </c>
      <c r="E27" s="16">
        <f t="shared" si="2"/>
        <v>9.8355590086386986</v>
      </c>
      <c r="F27" s="16">
        <f t="shared" si="3"/>
        <v>3383.4309852677475</v>
      </c>
      <c r="G27" s="2">
        <v>1</v>
      </c>
      <c r="H27" s="16">
        <f t="shared" si="4"/>
        <v>3393.266544276386</v>
      </c>
      <c r="I27" s="16">
        <f t="shared" si="5"/>
        <v>-1214.266544276386</v>
      </c>
      <c r="J27" s="16">
        <f t="shared" si="6"/>
        <v>1214.266544276386</v>
      </c>
      <c r="K27" s="16">
        <f t="shared" si="7"/>
        <v>1474443.2405489164</v>
      </c>
      <c r="L27" s="16">
        <f t="shared" si="8"/>
        <v>-55.725862518420655</v>
      </c>
      <c r="M27" s="16">
        <f t="shared" si="9"/>
        <v>55.725862518420655</v>
      </c>
      <c r="O27" s="2">
        <v>3481</v>
      </c>
    </row>
    <row r="28" spans="1:15" x14ac:dyDescent="0.25">
      <c r="A28" s="2">
        <v>20</v>
      </c>
      <c r="B28" s="2">
        <v>4111</v>
      </c>
      <c r="C28" s="16">
        <f t="shared" si="0"/>
        <v>3184.534125315276</v>
      </c>
      <c r="D28" s="16">
        <f t="shared" si="1"/>
        <v>3267.9160540369012</v>
      </c>
      <c r="E28" s="16">
        <f t="shared" si="2"/>
        <v>-8.2465643790618302</v>
      </c>
      <c r="F28" s="16">
        <f t="shared" si="3"/>
        <v>3101.1521965936508</v>
      </c>
      <c r="G28" s="2">
        <v>1</v>
      </c>
      <c r="H28" s="16">
        <f t="shared" si="4"/>
        <v>3092.9056322145889</v>
      </c>
      <c r="I28" s="16">
        <f t="shared" si="5"/>
        <v>1018.0943677854111</v>
      </c>
      <c r="J28" s="16">
        <f t="shared" si="6"/>
        <v>1018.0943677854111</v>
      </c>
      <c r="K28" s="16">
        <f t="shared" si="7"/>
        <v>1036516.1417163759</v>
      </c>
      <c r="L28" s="16">
        <f t="shared" si="8"/>
        <v>24.765126922534932</v>
      </c>
      <c r="M28" s="16">
        <f t="shared" si="9"/>
        <v>24.765126922534932</v>
      </c>
      <c r="O28" s="2">
        <v>2179</v>
      </c>
    </row>
    <row r="29" spans="1:15" x14ac:dyDescent="0.25">
      <c r="A29" s="2">
        <v>21</v>
      </c>
      <c r="B29" s="2">
        <v>2192</v>
      </c>
      <c r="C29" s="16">
        <f t="shared" si="0"/>
        <v>3267.9160540369012</v>
      </c>
      <c r="D29" s="16">
        <f t="shared" si="1"/>
        <v>3171.0836091735805</v>
      </c>
      <c r="E29" s="16">
        <f t="shared" si="2"/>
        <v>9.5768352062624853</v>
      </c>
      <c r="F29" s="16">
        <f t="shared" si="3"/>
        <v>3364.7484989002219</v>
      </c>
      <c r="G29" s="2">
        <v>1</v>
      </c>
      <c r="H29" s="16">
        <f t="shared" si="4"/>
        <v>3374.3253341064842</v>
      </c>
      <c r="I29" s="16">
        <f t="shared" si="5"/>
        <v>-1182.3253341064842</v>
      </c>
      <c r="J29" s="16">
        <f t="shared" si="6"/>
        <v>1182.3253341064842</v>
      </c>
      <c r="K29" s="16">
        <f t="shared" si="7"/>
        <v>1397893.1956700096</v>
      </c>
      <c r="L29" s="16">
        <f t="shared" si="8"/>
        <v>-53.938199548653479</v>
      </c>
      <c r="M29" s="16">
        <f t="shared" si="9"/>
        <v>53.938199548653479</v>
      </c>
      <c r="O29" s="2">
        <v>4111</v>
      </c>
    </row>
    <row r="30" spans="1:15" x14ac:dyDescent="0.25">
      <c r="A30" s="2">
        <v>22</v>
      </c>
      <c r="B30" s="2">
        <v>3649</v>
      </c>
      <c r="C30" s="16">
        <f t="shared" si="0"/>
        <v>3171.0836091735805</v>
      </c>
      <c r="D30" s="16">
        <f t="shared" si="1"/>
        <v>3214.0960843479584</v>
      </c>
      <c r="E30" s="16">
        <f t="shared" si="2"/>
        <v>-4.2539810612022064</v>
      </c>
      <c r="F30" s="16">
        <f t="shared" si="3"/>
        <v>3128.0711339992026</v>
      </c>
      <c r="G30" s="2">
        <v>1</v>
      </c>
      <c r="H30" s="16">
        <f t="shared" si="4"/>
        <v>3123.8171529380006</v>
      </c>
      <c r="I30" s="16">
        <f t="shared" si="5"/>
        <v>525.18284706199938</v>
      </c>
      <c r="J30" s="16">
        <f t="shared" si="6"/>
        <v>525.18284706199938</v>
      </c>
      <c r="K30" s="16">
        <f t="shared" si="7"/>
        <v>275817.02284814743</v>
      </c>
      <c r="L30" s="16">
        <f t="shared" si="8"/>
        <v>14.392514306988199</v>
      </c>
      <c r="M30" s="16">
        <f t="shared" si="9"/>
        <v>14.392514306988199</v>
      </c>
      <c r="O30" s="2">
        <v>2192</v>
      </c>
    </row>
    <row r="31" spans="1:15" x14ac:dyDescent="0.25">
      <c r="A31" s="2">
        <v>23</v>
      </c>
      <c r="B31" s="2">
        <v>4891</v>
      </c>
      <c r="C31" s="16">
        <f t="shared" si="0"/>
        <v>3214.0960843479584</v>
      </c>
      <c r="D31" s="16">
        <f t="shared" si="1"/>
        <v>3365.0174367566424</v>
      </c>
      <c r="E31" s="16">
        <f t="shared" si="2"/>
        <v>-14.926287600858858</v>
      </c>
      <c r="F31" s="16">
        <f t="shared" si="3"/>
        <v>3063.1747319392744</v>
      </c>
      <c r="G31" s="2">
        <v>1</v>
      </c>
      <c r="H31" s="16">
        <f t="shared" si="4"/>
        <v>3048.2484443384155</v>
      </c>
      <c r="I31" s="16">
        <f t="shared" si="5"/>
        <v>1842.7515556615845</v>
      </c>
      <c r="J31" s="16">
        <f t="shared" si="6"/>
        <v>1842.7515556615845</v>
      </c>
      <c r="K31" s="16">
        <f t="shared" si="7"/>
        <v>3395733.2958931895</v>
      </c>
      <c r="L31" s="16">
        <f t="shared" si="8"/>
        <v>37.676376112483837</v>
      </c>
      <c r="M31" s="16">
        <f t="shared" si="9"/>
        <v>37.676376112483837</v>
      </c>
      <c r="O31" s="2">
        <v>3649</v>
      </c>
    </row>
    <row r="32" spans="1:15" x14ac:dyDescent="0.25">
      <c r="A32" s="2">
        <v>24</v>
      </c>
      <c r="B32" s="2">
        <v>3105</v>
      </c>
      <c r="C32" s="16">
        <f t="shared" si="0"/>
        <v>3365.0174367566424</v>
      </c>
      <c r="D32" s="16">
        <f t="shared" si="1"/>
        <v>3341.6158674485446</v>
      </c>
      <c r="E32" s="16">
        <f t="shared" si="2"/>
        <v>2.3144409205811014</v>
      </c>
      <c r="F32" s="16">
        <f t="shared" si="3"/>
        <v>3388.4190060647402</v>
      </c>
      <c r="G32" s="2">
        <v>1</v>
      </c>
      <c r="H32" s="16">
        <f t="shared" si="4"/>
        <v>3388.4190060647402</v>
      </c>
      <c r="I32" s="16">
        <f t="shared" si="5"/>
        <v>-283.41900606474019</v>
      </c>
      <c r="J32" s="16">
        <f t="shared" si="6"/>
        <v>283.41900606474019</v>
      </c>
      <c r="K32" s="16">
        <f t="shared" si="7"/>
        <v>80326.332998725236</v>
      </c>
      <c r="L32" s="16">
        <f t="shared" si="8"/>
        <v>-9.1278262822782672</v>
      </c>
      <c r="M32" s="16">
        <f t="shared" si="9"/>
        <v>9.1278262822782672</v>
      </c>
      <c r="O32" s="2">
        <v>4891</v>
      </c>
    </row>
    <row r="33" spans="1:15" x14ac:dyDescent="0.25">
      <c r="A33" s="2">
        <v>25</v>
      </c>
      <c r="B33" s="19"/>
      <c r="C33" s="16"/>
      <c r="D33" s="16"/>
      <c r="E33" s="16"/>
      <c r="F33" s="16"/>
      <c r="G33" s="2"/>
      <c r="H33" s="16"/>
      <c r="I33" s="16"/>
      <c r="J33" s="16"/>
      <c r="K33" s="16"/>
      <c r="L33" s="16"/>
      <c r="M33" s="16"/>
      <c r="O33" s="2">
        <v>3105</v>
      </c>
    </row>
    <row r="34" spans="1:15" x14ac:dyDescent="0.25">
      <c r="A34" s="1"/>
      <c r="B34" s="1"/>
      <c r="C34" s="1"/>
      <c r="D34" s="1"/>
      <c r="E34" s="1"/>
      <c r="F34" s="1"/>
      <c r="G34" s="1"/>
      <c r="H34" s="18" t="s">
        <v>73</v>
      </c>
      <c r="I34" s="17">
        <f>SUM(I11:I32)</f>
        <v>13709.589989742837</v>
      </c>
      <c r="J34" s="17">
        <f>SUM(J11:J32)</f>
        <v>27713.905660195913</v>
      </c>
      <c r="K34" s="17">
        <f>SUM(K11:K32)</f>
        <v>50797795.937186472</v>
      </c>
      <c r="L34" s="17">
        <f>SUM(L11:L32)</f>
        <v>99.576689195267875</v>
      </c>
      <c r="M34" s="17">
        <f>SUM(M11:M32)</f>
        <v>810.30438707733458</v>
      </c>
    </row>
    <row r="35" spans="1:15" x14ac:dyDescent="0.25">
      <c r="H35" s="2">
        <v>1</v>
      </c>
      <c r="I35" s="16">
        <f t="shared" ref="I35:I46" si="10">$F$32 + ($E$32*H35)</f>
        <v>3390.7334469853213</v>
      </c>
    </row>
    <row r="36" spans="1:15" x14ac:dyDescent="0.25">
      <c r="H36" s="2">
        <v>2</v>
      </c>
      <c r="I36" s="16">
        <f t="shared" si="10"/>
        <v>3393.0478879059024</v>
      </c>
    </row>
    <row r="37" spans="1:15" x14ac:dyDescent="0.25">
      <c r="H37" s="2">
        <v>3</v>
      </c>
      <c r="I37" s="16">
        <f t="shared" si="10"/>
        <v>3395.3623288264835</v>
      </c>
      <c r="K37" s="35" t="s">
        <v>72</v>
      </c>
      <c r="L37" s="35"/>
    </row>
    <row r="38" spans="1:15" x14ac:dyDescent="0.25">
      <c r="H38" s="2">
        <v>4</v>
      </c>
      <c r="I38" s="16">
        <f t="shared" si="10"/>
        <v>3397.6767697470646</v>
      </c>
      <c r="K38" s="2" t="s">
        <v>71</v>
      </c>
      <c r="L38" s="16">
        <f>-$I$34/A32</f>
        <v>-571.23291623928492</v>
      </c>
    </row>
    <row r="39" spans="1:15" x14ac:dyDescent="0.25">
      <c r="H39" s="2">
        <v>5</v>
      </c>
      <c r="I39" s="16">
        <f t="shared" si="10"/>
        <v>3399.9912106676456</v>
      </c>
      <c r="K39" s="2" t="s">
        <v>70</v>
      </c>
      <c r="L39" s="16">
        <f>J34/A32</f>
        <v>1154.7460691748297</v>
      </c>
    </row>
    <row r="40" spans="1:15" x14ac:dyDescent="0.25">
      <c r="H40" s="2">
        <v>6</v>
      </c>
      <c r="I40" s="16">
        <f t="shared" si="10"/>
        <v>3402.3056515882267</v>
      </c>
      <c r="K40" s="2" t="s">
        <v>69</v>
      </c>
      <c r="L40" s="16">
        <f>K34</f>
        <v>50797795.937186472</v>
      </c>
    </row>
    <row r="41" spans="1:15" x14ac:dyDescent="0.25">
      <c r="H41" s="2">
        <v>7</v>
      </c>
      <c r="I41" s="16">
        <f t="shared" si="10"/>
        <v>3404.6200925088078</v>
      </c>
      <c r="K41" s="2" t="s">
        <v>68</v>
      </c>
      <c r="L41" s="16">
        <f>K34/A32</f>
        <v>2116574.8307161028</v>
      </c>
    </row>
    <row r="42" spans="1:15" x14ac:dyDescent="0.25">
      <c r="H42" s="2">
        <v>8</v>
      </c>
      <c r="I42" s="16">
        <f t="shared" si="10"/>
        <v>3406.9345334293889</v>
      </c>
      <c r="K42" s="2" t="s">
        <v>67</v>
      </c>
      <c r="L42" s="16">
        <f>(L40/A32)^0.5</f>
        <v>1454.8452944269034</v>
      </c>
    </row>
    <row r="43" spans="1:15" x14ac:dyDescent="0.25">
      <c r="H43" s="2">
        <v>9</v>
      </c>
      <c r="I43" s="16">
        <f t="shared" si="10"/>
        <v>3409.24897434997</v>
      </c>
    </row>
    <row r="44" spans="1:15" x14ac:dyDescent="0.25">
      <c r="H44" s="2">
        <v>10</v>
      </c>
      <c r="I44" s="16">
        <f t="shared" si="10"/>
        <v>3411.5634152705511</v>
      </c>
      <c r="K44" s="36" t="s">
        <v>66</v>
      </c>
      <c r="L44" s="37"/>
    </row>
    <row r="45" spans="1:15" x14ac:dyDescent="0.25">
      <c r="H45" s="2">
        <v>11</v>
      </c>
      <c r="I45" s="16">
        <f t="shared" si="10"/>
        <v>3413.8778561911322</v>
      </c>
      <c r="K45" s="2" t="s">
        <v>65</v>
      </c>
      <c r="L45" s="16">
        <f>L34/A32</f>
        <v>4.1490287164694948</v>
      </c>
    </row>
    <row r="46" spans="1:15" x14ac:dyDescent="0.25">
      <c r="H46" s="2">
        <v>12</v>
      </c>
      <c r="I46" s="16">
        <f t="shared" si="10"/>
        <v>3416.1922971117133</v>
      </c>
      <c r="K46" s="2" t="s">
        <v>64</v>
      </c>
      <c r="L46" s="16">
        <f>M34/A32</f>
        <v>33.762682794888939</v>
      </c>
    </row>
    <row r="47" spans="1:15" x14ac:dyDescent="0.25">
      <c r="H47" s="15"/>
      <c r="I47" s="25">
        <f>SUM(I35:I46)</f>
        <v>40841.554464582216</v>
      </c>
      <c r="K47" s="14"/>
      <c r="L47" s="14"/>
    </row>
    <row r="48" spans="1:15" x14ac:dyDescent="0.25">
      <c r="K48" s="10"/>
      <c r="L48" s="10"/>
    </row>
    <row r="49" spans="11:12" x14ac:dyDescent="0.25">
      <c r="K49" s="10"/>
      <c r="L49" s="10"/>
    </row>
  </sheetData>
  <mergeCells count="4">
    <mergeCell ref="E4:L4"/>
    <mergeCell ref="E7:F7"/>
    <mergeCell ref="K37:L37"/>
    <mergeCell ref="K44:L4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1A5194-BB94-4C64-A776-00FCCD571581}">
  <dimension ref="A1:O49"/>
  <sheetViews>
    <sheetView topLeftCell="D28" zoomScale="87" zoomScaleNormal="87" workbookViewId="0">
      <selection activeCell="I35" sqref="I35:I46"/>
    </sheetView>
  </sheetViews>
  <sheetFormatPr defaultRowHeight="15" x14ac:dyDescent="0.25"/>
  <cols>
    <col min="1" max="1" width="16" customWidth="1"/>
    <col min="2" max="2" width="10.28515625" customWidth="1"/>
    <col min="3" max="3" width="16.7109375" customWidth="1"/>
    <col min="4" max="4" width="18.85546875" customWidth="1"/>
    <col min="5" max="5" width="13.28515625" customWidth="1"/>
    <col min="7" max="7" width="9.140625" customWidth="1"/>
    <col min="10" max="10" width="14.42578125" customWidth="1"/>
    <col min="11" max="11" width="17.28515625" customWidth="1"/>
    <col min="12" max="12" width="16.7109375" bestFit="1" customWidth="1"/>
    <col min="13" max="13" width="26.85546875" customWidth="1"/>
  </cols>
  <sheetData>
    <row r="1" spans="1:15" x14ac:dyDescent="0.25">
      <c r="A1" s="3" t="s">
        <v>94</v>
      </c>
      <c r="B1" s="3">
        <v>0.15</v>
      </c>
      <c r="C1">
        <f>1-B1</f>
        <v>0.85</v>
      </c>
    </row>
    <row r="2" spans="1:15" x14ac:dyDescent="0.25">
      <c r="A2" s="3" t="s">
        <v>93</v>
      </c>
      <c r="B2" s="3">
        <f>C1</f>
        <v>0.85</v>
      </c>
    </row>
    <row r="4" spans="1:15" x14ac:dyDescent="0.25">
      <c r="E4" s="38" t="s">
        <v>99</v>
      </c>
      <c r="F4" s="39"/>
      <c r="G4" s="39"/>
      <c r="H4" s="39"/>
      <c r="I4" s="39"/>
      <c r="J4" s="39"/>
      <c r="K4" s="39"/>
      <c r="L4" s="39"/>
    </row>
    <row r="7" spans="1:15" ht="33" customHeight="1" x14ac:dyDescent="0.25">
      <c r="A7" s="13"/>
      <c r="B7" s="22"/>
      <c r="C7" s="21" t="s">
        <v>92</v>
      </c>
      <c r="D7" s="21" t="s">
        <v>92</v>
      </c>
      <c r="E7" s="33" t="s">
        <v>91</v>
      </c>
      <c r="F7" s="34"/>
      <c r="G7" s="23"/>
      <c r="H7" s="22"/>
      <c r="I7" s="21" t="s">
        <v>90</v>
      </c>
      <c r="J7" s="21" t="s">
        <v>89</v>
      </c>
      <c r="K7" s="21"/>
      <c r="L7" s="21" t="s">
        <v>88</v>
      </c>
      <c r="M7" s="21" t="s">
        <v>87</v>
      </c>
    </row>
    <row r="8" spans="1:15" x14ac:dyDescent="0.25">
      <c r="A8" s="20" t="s">
        <v>86</v>
      </c>
      <c r="B8" s="20" t="s">
        <v>85</v>
      </c>
      <c r="C8" s="20" t="s">
        <v>84</v>
      </c>
      <c r="D8" s="20" t="s">
        <v>83</v>
      </c>
      <c r="E8" s="20" t="s">
        <v>82</v>
      </c>
      <c r="F8" s="20" t="s">
        <v>81</v>
      </c>
      <c r="G8" s="20" t="s">
        <v>80</v>
      </c>
      <c r="H8" s="20" t="s">
        <v>79</v>
      </c>
      <c r="I8" s="20" t="s">
        <v>78</v>
      </c>
      <c r="J8" s="20" t="s">
        <v>77</v>
      </c>
      <c r="K8" s="20" t="s">
        <v>76</v>
      </c>
      <c r="L8" s="20" t="s">
        <v>75</v>
      </c>
      <c r="M8" s="20" t="s">
        <v>74</v>
      </c>
      <c r="O8" s="10"/>
    </row>
    <row r="9" spans="1:15" x14ac:dyDescent="0.25">
      <c r="A9" s="2">
        <v>1</v>
      </c>
      <c r="B9" s="2">
        <v>1370</v>
      </c>
      <c r="C9" s="2">
        <f>B9</f>
        <v>1370</v>
      </c>
      <c r="D9" s="2">
        <f>B9</f>
        <v>1370</v>
      </c>
      <c r="E9" s="2"/>
      <c r="F9" s="2"/>
      <c r="G9" s="2"/>
      <c r="H9" s="2"/>
      <c r="I9" s="2"/>
      <c r="J9" s="2"/>
      <c r="K9" s="2"/>
      <c r="L9" s="2"/>
      <c r="M9" s="2"/>
      <c r="O9" s="10"/>
    </row>
    <row r="10" spans="1:15" x14ac:dyDescent="0.25">
      <c r="A10" s="2">
        <v>2</v>
      </c>
      <c r="B10" s="2">
        <v>1232</v>
      </c>
      <c r="C10" s="2">
        <f t="shared" ref="C10:C32" si="0">($B$1*B9)+($B$2*C9)</f>
        <v>1370</v>
      </c>
      <c r="D10" s="16">
        <f t="shared" ref="D10:D32" si="1">($B$1*B10)+($B$2*D9)</f>
        <v>1349.3</v>
      </c>
      <c r="E10" s="16">
        <f t="shared" ref="E10:E32" si="2">($B$1/$B$2)*(C10-D10)</f>
        <v>3.6529411764705966</v>
      </c>
      <c r="F10" s="16">
        <f t="shared" ref="F10:F32" si="3">C10+(C10-D10)</f>
        <v>1390.7</v>
      </c>
      <c r="G10" s="2"/>
      <c r="H10" s="2"/>
      <c r="I10" s="2"/>
      <c r="J10" s="2"/>
      <c r="K10" s="2"/>
      <c r="L10" s="2"/>
      <c r="M10" s="2"/>
      <c r="O10" s="2">
        <v>1370</v>
      </c>
    </row>
    <row r="11" spans="1:15" x14ac:dyDescent="0.25">
      <c r="A11" s="2">
        <v>3</v>
      </c>
      <c r="B11" s="2">
        <v>956</v>
      </c>
      <c r="C11" s="16">
        <f t="shared" si="0"/>
        <v>1349.3</v>
      </c>
      <c r="D11" s="16">
        <f t="shared" si="1"/>
        <v>1290.3050000000001</v>
      </c>
      <c r="E11" s="16">
        <f t="shared" si="2"/>
        <v>10.410882352941158</v>
      </c>
      <c r="F11" s="16">
        <f t="shared" si="3"/>
        <v>1408.2949999999998</v>
      </c>
      <c r="G11" s="2">
        <v>1</v>
      </c>
      <c r="H11" s="2">
        <f t="shared" ref="H11:H32" si="4">F11+(E11*G12)</f>
        <v>1418.705882352941</v>
      </c>
      <c r="I11" s="2">
        <f t="shared" ref="I11:I32" si="5">B11-H11</f>
        <v>-462.70588235294099</v>
      </c>
      <c r="J11" s="2">
        <f t="shared" ref="J11:J32" si="6">ABS(I11)</f>
        <v>462.70588235294099</v>
      </c>
      <c r="K11" s="2">
        <f t="shared" ref="K11:K32" si="7">I11^2</f>
        <v>214096.73356401367</v>
      </c>
      <c r="L11" s="16">
        <f t="shared" ref="L11:L32" si="8">(I11/B11)*100</f>
        <v>-48.400196898843198</v>
      </c>
      <c r="M11" s="16">
        <f t="shared" ref="M11:M32" si="9">ABS(L11)</f>
        <v>48.400196898843198</v>
      </c>
      <c r="O11" s="2">
        <v>1232</v>
      </c>
    </row>
    <row r="12" spans="1:15" x14ac:dyDescent="0.25">
      <c r="A12" s="2">
        <v>4</v>
      </c>
      <c r="B12" s="2">
        <v>1586</v>
      </c>
      <c r="C12" s="16">
        <f t="shared" si="0"/>
        <v>1290.3050000000001</v>
      </c>
      <c r="D12" s="16">
        <f t="shared" si="1"/>
        <v>1334.6592500000002</v>
      </c>
      <c r="E12" s="16">
        <f t="shared" si="2"/>
        <v>-7.8272205882353107</v>
      </c>
      <c r="F12" s="16">
        <f t="shared" si="3"/>
        <v>1245.95075</v>
      </c>
      <c r="G12" s="2">
        <v>1</v>
      </c>
      <c r="H12" s="16">
        <f t="shared" si="4"/>
        <v>1238.1235294117646</v>
      </c>
      <c r="I12" s="16">
        <f t="shared" si="5"/>
        <v>347.87647058823541</v>
      </c>
      <c r="J12" s="16">
        <f t="shared" si="6"/>
        <v>347.87647058823541</v>
      </c>
      <c r="K12" s="16">
        <f t="shared" si="7"/>
        <v>121018.03878892741</v>
      </c>
      <c r="L12" s="16">
        <f t="shared" si="8"/>
        <v>21.934203694087984</v>
      </c>
      <c r="M12" s="16">
        <f t="shared" si="9"/>
        <v>21.934203694087984</v>
      </c>
      <c r="O12" s="2">
        <v>956</v>
      </c>
    </row>
    <row r="13" spans="1:15" x14ac:dyDescent="0.25">
      <c r="A13" s="2">
        <v>5</v>
      </c>
      <c r="B13" s="2">
        <v>1286</v>
      </c>
      <c r="C13" s="16">
        <f t="shared" si="0"/>
        <v>1334.6592500000002</v>
      </c>
      <c r="D13" s="16">
        <f t="shared" si="1"/>
        <v>1327.3603625000003</v>
      </c>
      <c r="E13" s="16">
        <f t="shared" si="2"/>
        <v>1.2880389705882114</v>
      </c>
      <c r="F13" s="16">
        <f t="shared" si="3"/>
        <v>1341.9581375</v>
      </c>
      <c r="G13" s="2">
        <v>1</v>
      </c>
      <c r="H13" s="16">
        <f t="shared" si="4"/>
        <v>1343.2461764705881</v>
      </c>
      <c r="I13" s="16">
        <f t="shared" si="5"/>
        <v>-57.246176470588125</v>
      </c>
      <c r="J13" s="16">
        <f t="shared" si="6"/>
        <v>57.246176470588125</v>
      </c>
      <c r="K13" s="16">
        <f t="shared" si="7"/>
        <v>3277.1247205017175</v>
      </c>
      <c r="L13" s="16">
        <f t="shared" si="8"/>
        <v>-4.451491171896433</v>
      </c>
      <c r="M13" s="16">
        <f t="shared" si="9"/>
        <v>4.451491171896433</v>
      </c>
      <c r="O13" s="2">
        <v>1586</v>
      </c>
    </row>
    <row r="14" spans="1:15" x14ac:dyDescent="0.25">
      <c r="A14" s="2">
        <v>6</v>
      </c>
      <c r="B14" s="2">
        <v>1446</v>
      </c>
      <c r="C14" s="16">
        <f t="shared" si="0"/>
        <v>1327.3603625000003</v>
      </c>
      <c r="D14" s="16">
        <f t="shared" si="1"/>
        <v>1345.1563081250004</v>
      </c>
      <c r="E14" s="16">
        <f t="shared" si="2"/>
        <v>-3.1404609926470695</v>
      </c>
      <c r="F14" s="16">
        <f t="shared" si="3"/>
        <v>1309.5644168750002</v>
      </c>
      <c r="G14" s="2">
        <v>1</v>
      </c>
      <c r="H14" s="16">
        <f t="shared" si="4"/>
        <v>1306.4239558823531</v>
      </c>
      <c r="I14" s="16">
        <f t="shared" si="5"/>
        <v>139.57604411764692</v>
      </c>
      <c r="J14" s="16">
        <f t="shared" si="6"/>
        <v>139.57604411764692</v>
      </c>
      <c r="K14" s="16">
        <f t="shared" si="7"/>
        <v>19481.472091531319</v>
      </c>
      <c r="L14" s="16">
        <f t="shared" si="8"/>
        <v>9.6525618338621655</v>
      </c>
      <c r="M14" s="16">
        <f t="shared" si="9"/>
        <v>9.6525618338621655</v>
      </c>
      <c r="O14" s="2">
        <v>1286</v>
      </c>
    </row>
    <row r="15" spans="1:15" x14ac:dyDescent="0.25">
      <c r="A15" s="2">
        <v>7</v>
      </c>
      <c r="B15" s="2">
        <v>1944</v>
      </c>
      <c r="C15" s="16">
        <f t="shared" si="0"/>
        <v>1345.1563081250004</v>
      </c>
      <c r="D15" s="16">
        <f t="shared" si="1"/>
        <v>1434.9828619062503</v>
      </c>
      <c r="E15" s="16">
        <f t="shared" si="2"/>
        <v>-15.851744784926456</v>
      </c>
      <c r="F15" s="16">
        <f t="shared" si="3"/>
        <v>1255.3297543437504</v>
      </c>
      <c r="G15" s="2">
        <v>1</v>
      </c>
      <c r="H15" s="16">
        <f t="shared" si="4"/>
        <v>1239.4780095588239</v>
      </c>
      <c r="I15" s="16">
        <f t="shared" si="5"/>
        <v>704.52199044117606</v>
      </c>
      <c r="J15" s="16">
        <f t="shared" si="6"/>
        <v>704.52199044117606</v>
      </c>
      <c r="K15" s="16">
        <f t="shared" si="7"/>
        <v>496351.23501519655</v>
      </c>
      <c r="L15" s="16">
        <f t="shared" si="8"/>
        <v>36.240843129690127</v>
      </c>
      <c r="M15" s="16">
        <f t="shared" si="9"/>
        <v>36.240843129690127</v>
      </c>
      <c r="O15" s="2">
        <v>1446</v>
      </c>
    </row>
    <row r="16" spans="1:15" x14ac:dyDescent="0.25">
      <c r="A16" s="2">
        <v>8</v>
      </c>
      <c r="B16" s="2">
        <v>1415</v>
      </c>
      <c r="C16" s="16">
        <f t="shared" si="0"/>
        <v>1434.9828619062503</v>
      </c>
      <c r="D16" s="16">
        <f t="shared" si="1"/>
        <v>1431.9854326203126</v>
      </c>
      <c r="E16" s="16">
        <f t="shared" si="2"/>
        <v>0.52895810928311326</v>
      </c>
      <c r="F16" s="16">
        <f t="shared" si="3"/>
        <v>1437.9802911921879</v>
      </c>
      <c r="G16" s="2">
        <v>1</v>
      </c>
      <c r="H16" s="16">
        <f t="shared" si="4"/>
        <v>1438.5092493014711</v>
      </c>
      <c r="I16" s="16">
        <f t="shared" si="5"/>
        <v>-23.509249301471073</v>
      </c>
      <c r="J16" s="16">
        <f t="shared" si="6"/>
        <v>23.509249301471073</v>
      </c>
      <c r="K16" s="16">
        <f t="shared" si="7"/>
        <v>552.68480271871806</v>
      </c>
      <c r="L16" s="16">
        <f t="shared" si="8"/>
        <v>-1.6614310460403583</v>
      </c>
      <c r="M16" s="16">
        <f t="shared" si="9"/>
        <v>1.6614310460403583</v>
      </c>
      <c r="O16" s="2">
        <v>1944</v>
      </c>
    </row>
    <row r="17" spans="1:15" x14ac:dyDescent="0.25">
      <c r="A17" s="2">
        <v>9</v>
      </c>
      <c r="B17" s="2">
        <v>1783</v>
      </c>
      <c r="C17" s="16">
        <f t="shared" si="0"/>
        <v>1431.9854326203126</v>
      </c>
      <c r="D17" s="16">
        <f t="shared" si="1"/>
        <v>1484.6376177272657</v>
      </c>
      <c r="E17" s="16">
        <f t="shared" si="2"/>
        <v>-9.2915620776976038</v>
      </c>
      <c r="F17" s="16">
        <f t="shared" si="3"/>
        <v>1379.3332475133595</v>
      </c>
      <c r="G17" s="2">
        <v>1</v>
      </c>
      <c r="H17" s="16">
        <f t="shared" si="4"/>
        <v>1370.041685435662</v>
      </c>
      <c r="I17" s="16">
        <f t="shared" si="5"/>
        <v>412.95831456433802</v>
      </c>
      <c r="J17" s="16">
        <f t="shared" si="6"/>
        <v>412.95831456433802</v>
      </c>
      <c r="K17" s="16">
        <f t="shared" si="7"/>
        <v>170534.56956781875</v>
      </c>
      <c r="L17" s="16">
        <f t="shared" si="8"/>
        <v>23.160870138213014</v>
      </c>
      <c r="M17" s="16">
        <f t="shared" si="9"/>
        <v>23.160870138213014</v>
      </c>
      <c r="O17" s="2">
        <v>1415</v>
      </c>
    </row>
    <row r="18" spans="1:15" x14ac:dyDescent="0.25">
      <c r="A18" s="2">
        <v>10</v>
      </c>
      <c r="B18" s="2">
        <v>801</v>
      </c>
      <c r="C18" s="16">
        <f t="shared" si="0"/>
        <v>1484.6376177272657</v>
      </c>
      <c r="D18" s="16">
        <f t="shared" si="1"/>
        <v>1382.091975068176</v>
      </c>
      <c r="E18" s="16">
        <f t="shared" si="2"/>
        <v>18.096289881015831</v>
      </c>
      <c r="F18" s="16">
        <f t="shared" si="3"/>
        <v>1587.1832603863554</v>
      </c>
      <c r="G18" s="2">
        <v>1</v>
      </c>
      <c r="H18" s="16">
        <f t="shared" si="4"/>
        <v>1605.2795502673712</v>
      </c>
      <c r="I18" s="16">
        <f t="shared" si="5"/>
        <v>-804.27955026737118</v>
      </c>
      <c r="J18" s="16">
        <f t="shared" si="6"/>
        <v>804.27955026737118</v>
      </c>
      <c r="K18" s="16">
        <f t="shared" si="7"/>
        <v>646865.59497828479</v>
      </c>
      <c r="L18" s="16">
        <f t="shared" si="8"/>
        <v>-100.40943199342962</v>
      </c>
      <c r="M18" s="16">
        <f t="shared" si="9"/>
        <v>100.40943199342962</v>
      </c>
      <c r="O18" s="2">
        <v>1783</v>
      </c>
    </row>
    <row r="19" spans="1:15" x14ac:dyDescent="0.25">
      <c r="A19" s="2">
        <v>11</v>
      </c>
      <c r="B19" s="2">
        <v>1607</v>
      </c>
      <c r="C19" s="16">
        <f t="shared" si="0"/>
        <v>1382.091975068176</v>
      </c>
      <c r="D19" s="16">
        <f t="shared" si="1"/>
        <v>1415.8281788079496</v>
      </c>
      <c r="E19" s="16">
        <f t="shared" si="2"/>
        <v>-5.9534477187835773</v>
      </c>
      <c r="F19" s="16">
        <f t="shared" si="3"/>
        <v>1348.3557713284024</v>
      </c>
      <c r="G19" s="2">
        <v>1</v>
      </c>
      <c r="H19" s="16">
        <f t="shared" si="4"/>
        <v>1342.4023236096189</v>
      </c>
      <c r="I19" s="16">
        <f t="shared" si="5"/>
        <v>264.59767639038114</v>
      </c>
      <c r="J19" s="16">
        <f t="shared" si="6"/>
        <v>264.59767639038114</v>
      </c>
      <c r="K19" s="16">
        <f t="shared" si="7"/>
        <v>70011.930351188857</v>
      </c>
      <c r="L19" s="16">
        <f t="shared" si="8"/>
        <v>16.465319003757383</v>
      </c>
      <c r="M19" s="16">
        <f t="shared" si="9"/>
        <v>16.465319003757383</v>
      </c>
      <c r="O19" s="2">
        <v>801</v>
      </c>
    </row>
    <row r="20" spans="1:15" x14ac:dyDescent="0.25">
      <c r="A20" s="2">
        <v>12</v>
      </c>
      <c r="B20" s="2">
        <v>1472</v>
      </c>
      <c r="C20" s="16">
        <f t="shared" si="0"/>
        <v>1415.8281788079496</v>
      </c>
      <c r="D20" s="16">
        <f t="shared" si="1"/>
        <v>1424.2539519867571</v>
      </c>
      <c r="E20" s="16">
        <f t="shared" si="2"/>
        <v>-1.4869011492013242</v>
      </c>
      <c r="F20" s="16">
        <f t="shared" si="3"/>
        <v>1407.4024056291421</v>
      </c>
      <c r="G20" s="2">
        <v>1</v>
      </c>
      <c r="H20" s="16">
        <f t="shared" si="4"/>
        <v>1405.9155044799409</v>
      </c>
      <c r="I20" s="16">
        <f t="shared" si="5"/>
        <v>66.084495520059136</v>
      </c>
      <c r="J20" s="16">
        <f t="shared" si="6"/>
        <v>66.084495520059136</v>
      </c>
      <c r="K20" s="16">
        <f t="shared" si="7"/>
        <v>4367.1605481407159</v>
      </c>
      <c r="L20" s="16">
        <f t="shared" si="8"/>
        <v>4.4894358369605394</v>
      </c>
      <c r="M20" s="16">
        <f t="shared" si="9"/>
        <v>4.4894358369605394</v>
      </c>
      <c r="O20" s="2">
        <v>1607</v>
      </c>
    </row>
    <row r="21" spans="1:15" x14ac:dyDescent="0.25">
      <c r="A21" s="2">
        <v>13</v>
      </c>
      <c r="B21" s="2">
        <v>1899</v>
      </c>
      <c r="C21" s="16">
        <f t="shared" si="0"/>
        <v>1424.2539519867571</v>
      </c>
      <c r="D21" s="16">
        <f t="shared" si="1"/>
        <v>1495.4658591887435</v>
      </c>
      <c r="E21" s="16">
        <f t="shared" si="2"/>
        <v>-12.566807153291714</v>
      </c>
      <c r="F21" s="16">
        <f t="shared" si="3"/>
        <v>1353.0420447847707</v>
      </c>
      <c r="G21" s="2">
        <v>1</v>
      </c>
      <c r="H21" s="16">
        <f t="shared" si="4"/>
        <v>1340.4752376314791</v>
      </c>
      <c r="I21" s="16">
        <f t="shared" si="5"/>
        <v>558.5247623685209</v>
      </c>
      <c r="J21" s="16">
        <f t="shared" si="6"/>
        <v>558.5247623685209</v>
      </c>
      <c r="K21" s="16">
        <f t="shared" si="7"/>
        <v>311949.91017881274</v>
      </c>
      <c r="L21" s="16">
        <f t="shared" si="8"/>
        <v>29.411519871960024</v>
      </c>
      <c r="M21" s="16">
        <f t="shared" si="9"/>
        <v>29.411519871960024</v>
      </c>
      <c r="O21" s="2">
        <v>1472</v>
      </c>
    </row>
    <row r="22" spans="1:15" x14ac:dyDescent="0.25">
      <c r="A22" s="2">
        <v>14</v>
      </c>
      <c r="B22" s="2">
        <v>1212</v>
      </c>
      <c r="C22" s="16">
        <f t="shared" si="0"/>
        <v>1495.4658591887435</v>
      </c>
      <c r="D22" s="16">
        <f t="shared" si="1"/>
        <v>1452.9459803104319</v>
      </c>
      <c r="E22" s="16">
        <f t="shared" si="2"/>
        <v>7.503508037349107</v>
      </c>
      <c r="F22" s="16">
        <f t="shared" si="3"/>
        <v>1537.9857380670551</v>
      </c>
      <c r="G22" s="2">
        <v>1</v>
      </c>
      <c r="H22" s="16">
        <f t="shared" si="4"/>
        <v>1545.4892461044042</v>
      </c>
      <c r="I22" s="16">
        <f t="shared" si="5"/>
        <v>-333.48924610440417</v>
      </c>
      <c r="J22" s="16">
        <f t="shared" si="6"/>
        <v>333.48924610440417</v>
      </c>
      <c r="K22" s="16">
        <f t="shared" si="7"/>
        <v>111215.07726728385</v>
      </c>
      <c r="L22" s="16">
        <f t="shared" si="8"/>
        <v>-27.515614365049849</v>
      </c>
      <c r="M22" s="16">
        <f t="shared" si="9"/>
        <v>27.515614365049849</v>
      </c>
      <c r="O22" s="2">
        <v>1899</v>
      </c>
    </row>
    <row r="23" spans="1:15" x14ac:dyDescent="0.25">
      <c r="A23" s="2">
        <v>15</v>
      </c>
      <c r="B23" s="2">
        <v>1016</v>
      </c>
      <c r="C23" s="16">
        <f t="shared" si="0"/>
        <v>1452.9459803104319</v>
      </c>
      <c r="D23" s="16">
        <f t="shared" si="1"/>
        <v>1387.4040832638671</v>
      </c>
      <c r="E23" s="16">
        <f t="shared" si="2"/>
        <v>11.566217125864382</v>
      </c>
      <c r="F23" s="16">
        <f t="shared" si="3"/>
        <v>1518.4878773569967</v>
      </c>
      <c r="G23" s="2">
        <v>1</v>
      </c>
      <c r="H23" s="16">
        <f t="shared" si="4"/>
        <v>1530.054094482861</v>
      </c>
      <c r="I23" s="16">
        <f t="shared" si="5"/>
        <v>-514.05409448286105</v>
      </c>
      <c r="J23" s="16">
        <f t="shared" si="6"/>
        <v>514.05409448286105</v>
      </c>
      <c r="K23" s="16">
        <f t="shared" si="7"/>
        <v>264251.61205459421</v>
      </c>
      <c r="L23" s="16">
        <f t="shared" si="8"/>
        <v>-50.595875441226482</v>
      </c>
      <c r="M23" s="16">
        <f t="shared" si="9"/>
        <v>50.595875441226482</v>
      </c>
      <c r="O23" s="2">
        <v>1212</v>
      </c>
    </row>
    <row r="24" spans="1:15" x14ac:dyDescent="0.25">
      <c r="A24" s="2">
        <v>16</v>
      </c>
      <c r="B24" s="2">
        <v>1043</v>
      </c>
      <c r="C24" s="16">
        <f t="shared" si="0"/>
        <v>1387.4040832638671</v>
      </c>
      <c r="D24" s="16">
        <f t="shared" si="1"/>
        <v>1335.7434707742871</v>
      </c>
      <c r="E24" s="16">
        <f t="shared" si="2"/>
        <v>9.1165786746317643</v>
      </c>
      <c r="F24" s="16">
        <f t="shared" si="3"/>
        <v>1439.064695753447</v>
      </c>
      <c r="G24" s="2">
        <v>1</v>
      </c>
      <c r="H24" s="16">
        <f t="shared" si="4"/>
        <v>1448.1812744280787</v>
      </c>
      <c r="I24" s="16">
        <f t="shared" si="5"/>
        <v>-405.18127442807872</v>
      </c>
      <c r="J24" s="16">
        <f t="shared" si="6"/>
        <v>405.18127442807872</v>
      </c>
      <c r="K24" s="16">
        <f t="shared" si="7"/>
        <v>164171.86514716205</v>
      </c>
      <c r="L24" s="16">
        <f t="shared" si="8"/>
        <v>-38.847677318128355</v>
      </c>
      <c r="M24" s="16">
        <f t="shared" si="9"/>
        <v>38.847677318128355</v>
      </c>
      <c r="O24" s="2">
        <v>1016</v>
      </c>
    </row>
    <row r="25" spans="1:15" x14ac:dyDescent="0.25">
      <c r="A25" s="2">
        <v>17</v>
      </c>
      <c r="B25" s="2">
        <v>982</v>
      </c>
      <c r="C25" s="16">
        <f t="shared" si="0"/>
        <v>1335.7434707742871</v>
      </c>
      <c r="D25" s="16">
        <f t="shared" si="1"/>
        <v>1282.681950158144</v>
      </c>
      <c r="E25" s="16">
        <f t="shared" si="2"/>
        <v>9.363797755789955</v>
      </c>
      <c r="F25" s="16">
        <f t="shared" si="3"/>
        <v>1388.8049913904301</v>
      </c>
      <c r="G25" s="2">
        <v>1</v>
      </c>
      <c r="H25" s="16">
        <f t="shared" si="4"/>
        <v>1398.16878914622</v>
      </c>
      <c r="I25" s="16">
        <f t="shared" si="5"/>
        <v>-416.16878914621998</v>
      </c>
      <c r="J25" s="16">
        <f t="shared" si="6"/>
        <v>416.16878914621998</v>
      </c>
      <c r="K25" s="16">
        <f t="shared" si="7"/>
        <v>173196.46105943091</v>
      </c>
      <c r="L25" s="16">
        <f t="shared" si="8"/>
        <v>-42.379713762344196</v>
      </c>
      <c r="M25" s="16">
        <f t="shared" si="9"/>
        <v>42.379713762344196</v>
      </c>
      <c r="O25" s="2">
        <v>1043</v>
      </c>
    </row>
    <row r="26" spans="1:15" x14ac:dyDescent="0.25">
      <c r="A26" s="2">
        <v>18</v>
      </c>
      <c r="B26" s="2">
        <v>1038</v>
      </c>
      <c r="C26" s="16">
        <f t="shared" si="0"/>
        <v>1282.681950158144</v>
      </c>
      <c r="D26" s="16">
        <f t="shared" si="1"/>
        <v>1245.9796576344224</v>
      </c>
      <c r="E26" s="16">
        <f t="shared" si="2"/>
        <v>6.4768751512449807</v>
      </c>
      <c r="F26" s="16">
        <f t="shared" si="3"/>
        <v>1319.3842426818655</v>
      </c>
      <c r="G26" s="2">
        <v>1</v>
      </c>
      <c r="H26" s="16">
        <f t="shared" si="4"/>
        <v>1325.8611178331105</v>
      </c>
      <c r="I26" s="16">
        <f t="shared" si="5"/>
        <v>-287.86111783311048</v>
      </c>
      <c r="J26" s="16">
        <f t="shared" si="6"/>
        <v>287.86111783311048</v>
      </c>
      <c r="K26" s="16">
        <f t="shared" si="7"/>
        <v>82864.023160127923</v>
      </c>
      <c r="L26" s="16">
        <f t="shared" si="8"/>
        <v>-27.732284955020276</v>
      </c>
      <c r="M26" s="16">
        <f t="shared" si="9"/>
        <v>27.732284955020276</v>
      </c>
      <c r="O26" s="2">
        <v>982</v>
      </c>
    </row>
    <row r="27" spans="1:15" x14ac:dyDescent="0.25">
      <c r="A27" s="2">
        <v>19</v>
      </c>
      <c r="B27" s="2">
        <v>1592</v>
      </c>
      <c r="C27" s="16">
        <f t="shared" si="0"/>
        <v>1245.9796576344224</v>
      </c>
      <c r="D27" s="16">
        <f t="shared" si="1"/>
        <v>1297.8827089892591</v>
      </c>
      <c r="E27" s="16">
        <f t="shared" si="2"/>
        <v>-9.1593620037947012</v>
      </c>
      <c r="F27" s="16">
        <f t="shared" si="3"/>
        <v>1194.0766062795858</v>
      </c>
      <c r="G27" s="2">
        <v>1</v>
      </c>
      <c r="H27" s="16">
        <f t="shared" si="4"/>
        <v>1184.9172442757911</v>
      </c>
      <c r="I27" s="16">
        <f t="shared" si="5"/>
        <v>407.08275572420894</v>
      </c>
      <c r="J27" s="16">
        <f t="shared" si="6"/>
        <v>407.08275572420894</v>
      </c>
      <c r="K27" s="16">
        <f t="shared" si="7"/>
        <v>165716.37000801598</v>
      </c>
      <c r="L27" s="16">
        <f t="shared" si="8"/>
        <v>25.570524857048298</v>
      </c>
      <c r="M27" s="16">
        <f t="shared" si="9"/>
        <v>25.570524857048298</v>
      </c>
      <c r="O27" s="2">
        <v>1038</v>
      </c>
    </row>
    <row r="28" spans="1:15" x14ac:dyDescent="0.25">
      <c r="A28" s="2">
        <v>20</v>
      </c>
      <c r="B28" s="2">
        <v>1214</v>
      </c>
      <c r="C28" s="16">
        <f t="shared" si="0"/>
        <v>1297.8827089892591</v>
      </c>
      <c r="D28" s="16">
        <f t="shared" si="1"/>
        <v>1285.3003026408701</v>
      </c>
      <c r="E28" s="16">
        <f t="shared" si="2"/>
        <v>2.2204246497157034</v>
      </c>
      <c r="F28" s="16">
        <f t="shared" si="3"/>
        <v>1310.4651153376481</v>
      </c>
      <c r="G28" s="2">
        <v>1</v>
      </c>
      <c r="H28" s="16">
        <f t="shared" si="4"/>
        <v>1312.6855399873637</v>
      </c>
      <c r="I28" s="16">
        <f t="shared" si="5"/>
        <v>-98.685539987363654</v>
      </c>
      <c r="J28" s="16">
        <f t="shared" si="6"/>
        <v>98.685539987363654</v>
      </c>
      <c r="K28" s="16">
        <f t="shared" si="7"/>
        <v>9738.8358025975504</v>
      </c>
      <c r="L28" s="16">
        <f t="shared" si="8"/>
        <v>-8.1289571653512063</v>
      </c>
      <c r="M28" s="16">
        <f t="shared" si="9"/>
        <v>8.1289571653512063</v>
      </c>
      <c r="O28" s="2">
        <v>1592</v>
      </c>
    </row>
    <row r="29" spans="1:15" x14ac:dyDescent="0.25">
      <c r="A29" s="2">
        <v>21</v>
      </c>
      <c r="B29" s="2">
        <v>999</v>
      </c>
      <c r="C29" s="16">
        <f t="shared" si="0"/>
        <v>1285.3003026408701</v>
      </c>
      <c r="D29" s="16">
        <f t="shared" si="1"/>
        <v>1242.3552572447395</v>
      </c>
      <c r="E29" s="16">
        <f t="shared" si="2"/>
        <v>7.5785374228465736</v>
      </c>
      <c r="F29" s="16">
        <f t="shared" si="3"/>
        <v>1328.2453480370007</v>
      </c>
      <c r="G29" s="2">
        <v>1</v>
      </c>
      <c r="H29" s="16">
        <f t="shared" si="4"/>
        <v>1335.8238854598471</v>
      </c>
      <c r="I29" s="16">
        <f t="shared" si="5"/>
        <v>-336.82388545984713</v>
      </c>
      <c r="J29" s="16">
        <f t="shared" si="6"/>
        <v>336.82388545984713</v>
      </c>
      <c r="K29" s="16">
        <f t="shared" si="7"/>
        <v>113450.32981626822</v>
      </c>
      <c r="L29" s="16">
        <f t="shared" si="8"/>
        <v>-33.716104650635344</v>
      </c>
      <c r="M29" s="16">
        <f t="shared" si="9"/>
        <v>33.716104650635344</v>
      </c>
      <c r="O29" s="2">
        <v>1214</v>
      </c>
    </row>
    <row r="30" spans="1:15" x14ac:dyDescent="0.25">
      <c r="A30" s="2">
        <v>22</v>
      </c>
      <c r="B30" s="2">
        <v>1100</v>
      </c>
      <c r="C30" s="16">
        <f t="shared" si="0"/>
        <v>1242.3552572447395</v>
      </c>
      <c r="D30" s="16">
        <f t="shared" si="1"/>
        <v>1221.0019686580285</v>
      </c>
      <c r="E30" s="16">
        <f t="shared" si="2"/>
        <v>3.7682273976548757</v>
      </c>
      <c r="F30" s="16">
        <f t="shared" si="3"/>
        <v>1263.7085458314505</v>
      </c>
      <c r="G30" s="2">
        <v>1</v>
      </c>
      <c r="H30" s="16">
        <f t="shared" si="4"/>
        <v>1267.4767732291054</v>
      </c>
      <c r="I30" s="16">
        <f t="shared" si="5"/>
        <v>-167.47677322910545</v>
      </c>
      <c r="J30" s="16">
        <f t="shared" si="6"/>
        <v>167.47677322910545</v>
      </c>
      <c r="K30" s="16">
        <f t="shared" si="7"/>
        <v>28048.46957123321</v>
      </c>
      <c r="L30" s="16">
        <f t="shared" si="8"/>
        <v>-15.225161202645952</v>
      </c>
      <c r="M30" s="16">
        <f t="shared" si="9"/>
        <v>15.225161202645952</v>
      </c>
      <c r="O30" s="2">
        <v>999</v>
      </c>
    </row>
    <row r="31" spans="1:15" x14ac:dyDescent="0.25">
      <c r="A31" s="2">
        <v>23</v>
      </c>
      <c r="B31" s="2">
        <v>1233</v>
      </c>
      <c r="C31" s="16">
        <f t="shared" si="0"/>
        <v>1221.0019686580285</v>
      </c>
      <c r="D31" s="16">
        <f t="shared" si="1"/>
        <v>1222.8016733593242</v>
      </c>
      <c r="E31" s="16">
        <f t="shared" si="2"/>
        <v>-0.31759494728747567</v>
      </c>
      <c r="F31" s="16">
        <f t="shared" si="3"/>
        <v>1219.2022639567328</v>
      </c>
      <c r="G31" s="2">
        <v>1</v>
      </c>
      <c r="H31" s="16">
        <f t="shared" si="4"/>
        <v>1218.8846690094454</v>
      </c>
      <c r="I31" s="16">
        <f t="shared" si="5"/>
        <v>14.115330990554639</v>
      </c>
      <c r="J31" s="16">
        <f t="shared" si="6"/>
        <v>14.115330990554639</v>
      </c>
      <c r="K31" s="16">
        <f t="shared" si="7"/>
        <v>199.24256897291221</v>
      </c>
      <c r="L31" s="16">
        <f t="shared" si="8"/>
        <v>1.1447957007749099</v>
      </c>
      <c r="M31" s="16">
        <f t="shared" si="9"/>
        <v>1.1447957007749099</v>
      </c>
      <c r="O31" s="2">
        <v>1100</v>
      </c>
    </row>
    <row r="32" spans="1:15" x14ac:dyDescent="0.25">
      <c r="A32" s="2">
        <v>24</v>
      </c>
      <c r="B32" s="2">
        <v>1788</v>
      </c>
      <c r="C32" s="16">
        <f t="shared" si="0"/>
        <v>1222.8016733593242</v>
      </c>
      <c r="D32" s="16">
        <f t="shared" si="1"/>
        <v>1307.5814223554257</v>
      </c>
      <c r="E32" s="16">
        <f t="shared" si="2"/>
        <v>-14.961132175782616</v>
      </c>
      <c r="F32" s="16">
        <f t="shared" si="3"/>
        <v>1138.0219243632228</v>
      </c>
      <c r="G32" s="2">
        <v>1</v>
      </c>
      <c r="H32" s="16">
        <f t="shared" si="4"/>
        <v>1138.0219243632228</v>
      </c>
      <c r="I32" s="16">
        <f t="shared" si="5"/>
        <v>649.97807563677725</v>
      </c>
      <c r="J32" s="16">
        <f t="shared" si="6"/>
        <v>649.97807563677725</v>
      </c>
      <c r="K32" s="16">
        <f t="shared" si="7"/>
        <v>422471.49880848813</v>
      </c>
      <c r="L32" s="16">
        <f t="shared" si="8"/>
        <v>36.352241366710139</v>
      </c>
      <c r="M32" s="16">
        <f t="shared" si="9"/>
        <v>36.352241366710139</v>
      </c>
      <c r="O32" s="2">
        <v>1233</v>
      </c>
    </row>
    <row r="33" spans="1:15" x14ac:dyDescent="0.25">
      <c r="A33" s="2">
        <v>25</v>
      </c>
      <c r="B33" s="19"/>
      <c r="C33" s="16"/>
      <c r="D33" s="16"/>
      <c r="E33" s="16"/>
      <c r="F33" s="16"/>
      <c r="G33" s="2"/>
      <c r="H33" s="16"/>
      <c r="I33" s="16"/>
      <c r="J33" s="16"/>
      <c r="K33" s="16"/>
      <c r="L33" s="16"/>
      <c r="M33" s="16"/>
      <c r="O33" s="2">
        <v>1788</v>
      </c>
    </row>
    <row r="34" spans="1:15" x14ac:dyDescent="0.25">
      <c r="A34" s="1"/>
      <c r="B34" s="1"/>
      <c r="C34" s="1"/>
      <c r="D34" s="1"/>
      <c r="E34" s="1"/>
      <c r="F34" s="1"/>
      <c r="G34" s="1"/>
      <c r="H34" s="18" t="s">
        <v>73</v>
      </c>
      <c r="I34" s="17">
        <f>SUM(I11:I32)</f>
        <v>-342.1656627214636</v>
      </c>
      <c r="J34" s="17">
        <f>SUM(J11:J32)</f>
        <v>7472.7974954052597</v>
      </c>
      <c r="K34" s="17">
        <f>SUM(K11:K32)</f>
        <v>3593830.239871311</v>
      </c>
      <c r="L34" s="17">
        <f>SUM(L11:L32)</f>
        <v>-194.64162453754668</v>
      </c>
      <c r="M34" s="17">
        <f>SUM(M11:M32)</f>
        <v>603.48625540367584</v>
      </c>
    </row>
    <row r="35" spans="1:15" x14ac:dyDescent="0.25">
      <c r="H35" s="2">
        <v>1</v>
      </c>
      <c r="I35" s="16">
        <f t="shared" ref="I35:I46" si="10">$F$32 + ($E$32*H35)</f>
        <v>1123.06079218744</v>
      </c>
    </row>
    <row r="36" spans="1:15" x14ac:dyDescent="0.25">
      <c r="H36" s="2">
        <v>2</v>
      </c>
      <c r="I36" s="16">
        <f t="shared" si="10"/>
        <v>1108.0996600116575</v>
      </c>
    </row>
    <row r="37" spans="1:15" x14ac:dyDescent="0.25">
      <c r="H37" s="2">
        <v>3</v>
      </c>
      <c r="I37" s="16">
        <f t="shared" si="10"/>
        <v>1093.1385278358748</v>
      </c>
      <c r="K37" s="35" t="s">
        <v>72</v>
      </c>
      <c r="L37" s="35"/>
    </row>
    <row r="38" spans="1:15" x14ac:dyDescent="0.25">
      <c r="H38" s="2">
        <v>4</v>
      </c>
      <c r="I38" s="16">
        <f t="shared" si="10"/>
        <v>1078.1773956600923</v>
      </c>
      <c r="K38" s="2" t="s">
        <v>71</v>
      </c>
      <c r="L38" s="16">
        <f>-$I$34/A32</f>
        <v>14.256902613394317</v>
      </c>
    </row>
    <row r="39" spans="1:15" x14ac:dyDescent="0.25">
      <c r="H39" s="2">
        <v>5</v>
      </c>
      <c r="I39" s="16">
        <f t="shared" si="10"/>
        <v>1063.2162634843096</v>
      </c>
      <c r="K39" s="2" t="s">
        <v>70</v>
      </c>
      <c r="L39" s="16">
        <f>J34/A32</f>
        <v>311.36656230855249</v>
      </c>
    </row>
    <row r="40" spans="1:15" x14ac:dyDescent="0.25">
      <c r="H40" s="2">
        <v>6</v>
      </c>
      <c r="I40" s="16">
        <f t="shared" si="10"/>
        <v>1048.2551313085271</v>
      </c>
      <c r="K40" s="2" t="s">
        <v>69</v>
      </c>
      <c r="L40" s="16">
        <f>K34</f>
        <v>3593830.239871311</v>
      </c>
    </row>
    <row r="41" spans="1:15" x14ac:dyDescent="0.25">
      <c r="H41" s="2">
        <v>7</v>
      </c>
      <c r="I41" s="16">
        <f t="shared" si="10"/>
        <v>1033.2939991327444</v>
      </c>
      <c r="K41" s="2" t="s">
        <v>68</v>
      </c>
      <c r="L41" s="16">
        <f>K34/A32</f>
        <v>149742.92666130463</v>
      </c>
    </row>
    <row r="42" spans="1:15" x14ac:dyDescent="0.25">
      <c r="H42" s="2">
        <v>8</v>
      </c>
      <c r="I42" s="16">
        <f t="shared" si="10"/>
        <v>1018.3328669569619</v>
      </c>
      <c r="K42" s="2" t="s">
        <v>67</v>
      </c>
      <c r="L42" s="16">
        <f>(L40/A32)^0.5</f>
        <v>386.96631204964683</v>
      </c>
    </row>
    <row r="43" spans="1:15" x14ac:dyDescent="0.25">
      <c r="H43" s="2">
        <v>9</v>
      </c>
      <c r="I43" s="16">
        <f t="shared" si="10"/>
        <v>1003.3717347811792</v>
      </c>
    </row>
    <row r="44" spans="1:15" x14ac:dyDescent="0.25">
      <c r="H44" s="2">
        <v>10</v>
      </c>
      <c r="I44" s="16">
        <f t="shared" si="10"/>
        <v>988.41060260539666</v>
      </c>
      <c r="K44" s="36" t="s">
        <v>66</v>
      </c>
      <c r="L44" s="37"/>
    </row>
    <row r="45" spans="1:15" x14ac:dyDescent="0.25">
      <c r="H45" s="2">
        <v>11</v>
      </c>
      <c r="I45" s="16">
        <f t="shared" si="10"/>
        <v>973.44947042961394</v>
      </c>
      <c r="K45" s="2" t="s">
        <v>65</v>
      </c>
      <c r="L45" s="16">
        <f>L34/A32</f>
        <v>-8.1100676890644454</v>
      </c>
    </row>
    <row r="46" spans="1:15" x14ac:dyDescent="0.25">
      <c r="H46" s="2">
        <v>12</v>
      </c>
      <c r="I46" s="16">
        <f t="shared" si="10"/>
        <v>958.48833825383133</v>
      </c>
      <c r="K46" s="2" t="s">
        <v>64</v>
      </c>
      <c r="L46" s="16">
        <f>M34/A32</f>
        <v>25.145260641819828</v>
      </c>
    </row>
    <row r="47" spans="1:15" x14ac:dyDescent="0.25">
      <c r="H47" s="15"/>
      <c r="I47" s="25">
        <f>SUM(I35:I46)</f>
        <v>12489.29478264763</v>
      </c>
      <c r="K47" s="14"/>
      <c r="L47" s="14"/>
    </row>
    <row r="48" spans="1:15" x14ac:dyDescent="0.25">
      <c r="K48" s="10"/>
      <c r="L48" s="10"/>
    </row>
    <row r="49" spans="11:12" x14ac:dyDescent="0.25">
      <c r="K49" s="10"/>
      <c r="L49" s="10"/>
    </row>
  </sheetData>
  <mergeCells count="4">
    <mergeCell ref="E4:L4"/>
    <mergeCell ref="E7:F7"/>
    <mergeCell ref="K37:L37"/>
    <mergeCell ref="K44:L4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Permintaan Produk (2)</vt:lpstr>
      <vt:lpstr>Nama Produk</vt:lpstr>
      <vt:lpstr>BROWN (1)</vt:lpstr>
      <vt:lpstr>BROWN (2)</vt:lpstr>
      <vt:lpstr>BROWN (3)</vt:lpstr>
      <vt:lpstr>BROWN (4)</vt:lpstr>
      <vt:lpstr>BROWN (5)</vt:lpstr>
      <vt:lpstr>BROWN (6)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2023-02-17T15:04:05Z</dcterms:created>
  <dcterms:modified xsi:type="dcterms:W3CDTF">2023-02-28T16:24:33Z</dcterms:modified>
</cp:coreProperties>
</file>